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0"/>
  <workbookPr defaultThemeVersion="166925"/>
  <mc:AlternateContent xmlns:mc="http://schemas.openxmlformats.org/markup-compatibility/2006">
    <mc:Choice Requires="x15">
      <x15ac:absPath xmlns:x15ac="http://schemas.microsoft.com/office/spreadsheetml/2010/11/ac" url="/Users/Denis/Documents/Publis/Benchmarks-2025/SI-Files/"/>
    </mc:Choice>
  </mc:AlternateContent>
  <xr:revisionPtr revIDLastSave="0" documentId="13_ncr:1_{F73DBA22-BA39-3C4C-8163-87A85A6BD6C4}" xr6:coauthVersionLast="47" xr6:coauthVersionMax="47" xr10:uidLastSave="{00000000-0000-0000-0000-000000000000}"/>
  <bookViews>
    <workbookView xWindow="0" yWindow="760" windowWidth="29420" windowHeight="11440" activeTab="3" xr2:uid="{E446C898-C1C5-6B4A-ADAC-A69F6B1D818F}"/>
  </bookViews>
  <sheets>
    <sheet name="Acetaldehyde" sheetId="23" r:id="rId1"/>
    <sheet name="Acetone" sheetId="25" r:id="rId2"/>
    <sheet name="Acetylene" sheetId="26" r:id="rId3"/>
    <sheet name="Acrolein" sheetId="32" r:id="rId4"/>
    <sheet name="Aminobenzonitrile" sheetId="19" r:id="rId5"/>
    <sheet name="Ammonia" sheetId="27" r:id="rId6"/>
    <sheet name="Aniline" sheetId="17" r:id="rId7"/>
    <sheet name="Azanaphthalene" sheetId="33" r:id="rId8"/>
    <sheet name="Azulene" sheetId="7" r:id="rId9"/>
    <sheet name="Benzene" sheetId="68" r:id="rId10"/>
    <sheet name="Benzonitrile" sheetId="6" r:id="rId11"/>
    <sheet name="Benzoquinone" sheetId="87" r:id="rId12"/>
    <sheet name="Benzothiadiazole" sheetId="2" r:id="rId13"/>
    <sheet name="Benzoxadiazole" sheetId="1" r:id="rId14"/>
    <sheet name="Beryllium" sheetId="116" r:id="rId15"/>
    <sheet name="BF" sheetId="98" r:id="rId16"/>
    <sheet name="BH" sheetId="91" r:id="rId17"/>
    <sheet name="Borole" sheetId="93" r:id="rId18"/>
    <sheet name="Butadiene" sheetId="73" r:id="rId19"/>
    <sheet name="Carbon dimer&amp;trimer" sheetId="70" r:id="rId20"/>
    <sheet name="Carbon dioxide" sheetId="113" r:id="rId21"/>
    <sheet name="Carbonic acid" sheetId="114" r:id="rId22"/>
    <sheet name="Carbon monoxide" sheetId="97" r:id="rId23"/>
    <sheet name="Carbonyl fluoride" sheetId="45" r:id="rId24"/>
    <sheet name="CCl2" sheetId="61" r:id="rId25"/>
    <sheet name="CClF" sheetId="62" r:id="rId26"/>
    <sheet name="CF2" sheetId="63" r:id="rId27"/>
    <sheet name="Chlorobenzene" sheetId="15" r:id="rId28"/>
    <sheet name="Criegee inter." sheetId="88" r:id="rId29"/>
    <sheet name="Cyanoacetylene" sheetId="58" r:id="rId30"/>
    <sheet name="Cyanoformaldehyde" sheetId="57" r:id="rId31"/>
    <sheet name="Cyanogen" sheetId="59" r:id="rId32"/>
    <sheet name="Cyclobutadiene" sheetId="86" r:id="rId33"/>
    <sheet name="Cyclopentadiene" sheetId="22" r:id="rId34"/>
    <sheet name="Cyclopentadienethione" sheetId="94" r:id="rId35"/>
    <sheet name="Cyclopentadienone" sheetId="92" r:id="rId36"/>
    <sheet name="Cyclopropene" sheetId="55" r:id="rId37"/>
    <sheet name="Cyclopropenethione" sheetId="84" r:id="rId38"/>
    <sheet name="Cyclopropenone" sheetId="83" r:id="rId39"/>
    <sheet name="Diacetylene" sheetId="60" r:id="rId40"/>
    <sheet name="Diazete" sheetId="117" r:id="rId41"/>
    <sheet name="Diazirine" sheetId="53" r:id="rId42"/>
    <sheet name="Diazomethane" sheetId="52" r:id="rId43"/>
    <sheet name="Difluorodiazirine" sheetId="28" r:id="rId44"/>
    <sheet name="Dimethylaminobenzonitrile" sheetId="105" r:id="rId45"/>
    <sheet name="Dimethylaniline" sheetId="101" r:id="rId46"/>
    <sheet name="Dinitrogen" sheetId="100" r:id="rId47"/>
    <sheet name="Ethylene" sheetId="37" r:id="rId48"/>
    <sheet name="Fluorobenzene" sheetId="16" r:id="rId49"/>
    <sheet name="Formaldehyde" sheetId="99" r:id="rId50"/>
    <sheet name="Formamide" sheetId="69" r:id="rId51"/>
    <sheet name="Formylfluoride" sheetId="44" r:id="rId52"/>
    <sheet name="Furan" sheetId="20" r:id="rId53"/>
    <sheet name="Furofuran" sheetId="8" r:id="rId54"/>
    <sheet name="Glyoxal" sheetId="65" r:id="rId55"/>
    <sheet name="HCCl" sheetId="71" r:id="rId56"/>
    <sheet name="HCF" sheetId="72" r:id="rId57"/>
    <sheet name="HCN" sheetId="111" r:id="rId58"/>
    <sheet name="HCP" sheetId="75" r:id="rId59"/>
    <sheet name="Hexatriene" sheetId="46" r:id="rId60"/>
    <sheet name="HNC" sheetId="112" r:id="rId61"/>
    <sheet name="HPO" sheetId="81" r:id="rId62"/>
    <sheet name="HPS" sheetId="82" r:id="rId63"/>
    <sheet name="HSiF" sheetId="85" r:id="rId64"/>
    <sheet name="Hydrogen chloride" sheetId="121" r:id="rId65"/>
    <sheet name="Hydrogen peroxide" sheetId="108" r:id="rId66"/>
    <sheet name="Hydrogen sulfide" sheetId="96" r:id="rId67"/>
    <sheet name="Imidazole" sheetId="38" r:id="rId68"/>
    <sheet name="Isobutene" sheetId="30" r:id="rId69"/>
    <sheet name="Ketene" sheetId="64" r:id="rId70"/>
    <sheet name="Maleimide" sheetId="43" r:id="rId71"/>
    <sheet name="Methanimine" sheetId="41" r:id="rId72"/>
    <sheet name="Methylenecyclopropene" sheetId="31" r:id="rId73"/>
    <sheet name="Naphthalene" sheetId="102" r:id="rId74"/>
    <sheet name="Nitroaniline" sheetId="95" r:id="rId75"/>
    <sheet name="Nitrobenzene" sheetId="3" r:id="rId76"/>
    <sheet name="Nitrodimethylaniniline" sheetId="107" r:id="rId77"/>
    <sheet name="Nitropyridine N-oxide" sheetId="18" r:id="rId78"/>
    <sheet name="Nitrosomethane" sheetId="42" r:id="rId79"/>
    <sheet name="Nitrous acid" sheetId="110" r:id="rId80"/>
    <sheet name="Nitrous oxide" sheetId="109" r:id="rId81"/>
    <sheet name="Nitroxyl" sheetId="77" r:id="rId82"/>
    <sheet name="Octatetraene" sheetId="47" r:id="rId83"/>
    <sheet name="Oxalyl fluoride" sheetId="115" r:id="rId84"/>
    <sheet name="Pentalene" sheetId="140" r:id="rId85"/>
    <sheet name="Phenol" sheetId="132" r:id="rId86"/>
    <sheet name="Phenolate" sheetId="103" r:id="rId87"/>
    <sheet name="Phenyl-pyrrole" sheetId="106" r:id="rId88"/>
    <sheet name="Phthalazine" sheetId="4" r:id="rId89"/>
    <sheet name="Propynal" sheetId="56" r:id="rId90"/>
    <sheet name="Pyranone" sheetId="127" r:id="rId91"/>
    <sheet name="Pyrazine" sheetId="74" r:id="rId92"/>
    <sheet name="Pyridazine" sheetId="78" r:id="rId93"/>
    <sheet name="Pyridine" sheetId="80" r:id="rId94"/>
    <sheet name="Pyridinium" sheetId="11" r:id="rId95"/>
    <sheet name="Pyrimidine" sheetId="79" r:id="rId96"/>
    <sheet name="Pyrrole" sheetId="21" r:id="rId97"/>
    <sheet name="PyrroloPyrrole" sheetId="10" r:id="rId98"/>
    <sheet name="Quinoxaline" sheetId="5" r:id="rId99"/>
    <sheet name="SiCl2" sheetId="51" r:id="rId100"/>
    <sheet name="Silylidene" sheetId="48" r:id="rId101"/>
    <sheet name="Streptocyanines" sheetId="29" r:id="rId102"/>
    <sheet name="Tetrathiafulvalene" sheetId="13" r:id="rId103"/>
    <sheet name="Tetrazine" sheetId="66" r:id="rId104"/>
    <sheet name="Thienothiophene" sheetId="9" r:id="rId105"/>
    <sheet name="Thioacetone" sheetId="39" r:id="rId106"/>
    <sheet name="Thioacrolein" sheetId="35" r:id="rId107"/>
    <sheet name="Thioformaldehyde" sheetId="49" r:id="rId108"/>
    <sheet name="Thioforma-S-oxide" sheetId="90" r:id="rId109"/>
    <sheet name="Thiophene" sheetId="34" r:id="rId110"/>
    <sheet name="Thiopropynal" sheetId="36" r:id="rId111"/>
    <sheet name="Triazapentalene" sheetId="104" r:id="rId112"/>
    <sheet name="Triazine" sheetId="50" r:id="rId113"/>
    <sheet name="Water" sheetId="40" r:id="rId1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T7" i="113" l="1"/>
  <c r="T11" i="113"/>
  <c r="T10" i="113"/>
  <c r="T9" i="113"/>
  <c r="T8" i="113"/>
  <c r="T6" i="113"/>
  <c r="T5" i="113"/>
  <c r="T4" i="113"/>
  <c r="V7" i="108" l="1"/>
  <c r="V6" i="108"/>
  <c r="V5" i="108"/>
  <c r="V4" i="108"/>
  <c r="E1" i="23"/>
  <c r="J5" i="16"/>
  <c r="J6" i="16"/>
  <c r="J7" i="16"/>
  <c r="J8" i="16"/>
  <c r="J9" i="16"/>
  <c r="J10" i="16"/>
  <c r="J11" i="16"/>
  <c r="J4" i="16"/>
  <c r="J8" i="43" l="1"/>
  <c r="J7" i="43"/>
  <c r="J4" i="43"/>
  <c r="J5" i="43"/>
  <c r="W7" i="96"/>
  <c r="W4" i="96"/>
  <c r="J6" i="43"/>
  <c r="T8" i="58"/>
  <c r="R4" i="23"/>
  <c r="S21" i="16"/>
  <c r="S22" i="16"/>
  <c r="S23" i="16"/>
  <c r="S24" i="16"/>
  <c r="S25" i="16"/>
  <c r="S26" i="16"/>
  <c r="S27" i="16"/>
  <c r="S28" i="16"/>
  <c r="S29" i="16"/>
  <c r="S30" i="16"/>
  <c r="S31" i="16"/>
  <c r="S20" i="16"/>
  <c r="E1" i="16"/>
  <c r="J9" i="127"/>
  <c r="J8" i="127"/>
  <c r="J7" i="127"/>
  <c r="J6" i="127"/>
  <c r="J5" i="127"/>
  <c r="J4" i="127"/>
  <c r="E1" i="7"/>
  <c r="J5" i="140" l="1"/>
  <c r="S27" i="7"/>
  <c r="S19" i="7"/>
  <c r="S20" i="7"/>
  <c r="S21" i="7"/>
  <c r="S22" i="7"/>
  <c r="S23" i="7"/>
  <c r="S24" i="7"/>
  <c r="S25" i="7"/>
  <c r="S26" i="7"/>
  <c r="S18" i="7"/>
  <c r="G13" i="7"/>
  <c r="J7" i="140"/>
  <c r="J8" i="140"/>
  <c r="K10" i="115"/>
  <c r="J10" i="140"/>
  <c r="J4" i="140"/>
  <c r="J6" i="140"/>
  <c r="J9" i="140"/>
  <c r="X19" i="99"/>
  <c r="N11" i="140" l="1"/>
  <c r="I12" i="140"/>
  <c r="T15" i="140" l="1"/>
  <c r="T17" i="140"/>
  <c r="T18" i="140"/>
  <c r="T19" i="140"/>
  <c r="T20" i="140"/>
  <c r="T21" i="140"/>
  <c r="A15" i="140"/>
  <c r="A20" i="140"/>
  <c r="F1" i="140"/>
  <c r="C21" i="140"/>
  <c r="C20" i="140"/>
  <c r="C19" i="140"/>
  <c r="C18" i="140"/>
  <c r="C17" i="140"/>
  <c r="C16" i="140"/>
  <c r="C15" i="140"/>
  <c r="T8" i="29"/>
  <c r="T7" i="29"/>
  <c r="T6" i="29"/>
  <c r="T5" i="29"/>
  <c r="T4" i="29"/>
  <c r="I11" i="103" l="1"/>
  <c r="S20" i="93" l="1"/>
  <c r="G10" i="5" l="1"/>
  <c r="G6" i="5"/>
  <c r="R10" i="5"/>
  <c r="R6" i="5"/>
  <c r="E1" i="41" l="1"/>
  <c r="E1" i="43"/>
  <c r="E1" i="64"/>
  <c r="E1" i="96"/>
  <c r="E1" i="108"/>
  <c r="E1" i="121"/>
  <c r="E1" i="85"/>
  <c r="E1" i="82"/>
  <c r="E1" i="81"/>
  <c r="E1" i="112"/>
  <c r="E1" i="46"/>
  <c r="E1" i="75"/>
  <c r="E1" i="111"/>
  <c r="E1" i="65"/>
  <c r="E1" i="44"/>
  <c r="E1" i="69"/>
  <c r="E1" i="99"/>
  <c r="E1" i="100"/>
  <c r="E1" i="37"/>
  <c r="E1" i="28"/>
  <c r="E1" i="52"/>
  <c r="E1" i="53"/>
  <c r="E1" i="117"/>
  <c r="E1" i="60"/>
  <c r="E1" i="83"/>
  <c r="E1" i="84"/>
  <c r="E1" i="55"/>
  <c r="E1" i="92"/>
  <c r="E1" i="94"/>
  <c r="E1" i="86"/>
  <c r="E1" i="59"/>
  <c r="E1" i="57"/>
  <c r="E1" i="58"/>
  <c r="D1" i="88"/>
  <c r="E1" i="63"/>
  <c r="E1" i="62"/>
  <c r="E1" i="61"/>
  <c r="E1" i="45"/>
  <c r="E1" i="97"/>
  <c r="E1" i="114"/>
  <c r="E1" i="113"/>
  <c r="E1" i="70"/>
  <c r="E1" i="73"/>
  <c r="E1" i="91"/>
  <c r="E1" i="98"/>
  <c r="H4" i="1"/>
  <c r="J6" i="87"/>
  <c r="Q6" i="73" l="1"/>
  <c r="I9" i="103" l="1"/>
  <c r="I12" i="103" l="1"/>
  <c r="E1" i="42"/>
  <c r="E1" i="110"/>
  <c r="E1" i="109"/>
  <c r="E1" i="77"/>
  <c r="E1" i="47"/>
  <c r="E1" i="115"/>
  <c r="E1" i="56"/>
  <c r="E1" i="74"/>
  <c r="E1" i="78"/>
  <c r="E1" i="80"/>
  <c r="E1" i="79"/>
  <c r="E1" i="51"/>
  <c r="E1" i="48"/>
  <c r="E1" i="66"/>
  <c r="E1" i="39"/>
  <c r="E1" i="35"/>
  <c r="E1" i="49"/>
  <c r="D1" i="90"/>
  <c r="E1" i="34"/>
  <c r="E1" i="36"/>
  <c r="E1" i="68"/>
  <c r="E1" i="27"/>
  <c r="E1" i="32"/>
  <c r="E1" i="26"/>
  <c r="E1" i="40" l="1"/>
  <c r="E1" i="50"/>
  <c r="E1" i="4" l="1"/>
  <c r="S18" i="132" l="1"/>
  <c r="S17" i="132"/>
  <c r="S16" i="132"/>
  <c r="S25" i="32"/>
  <c r="S24" i="32"/>
  <c r="S23" i="32"/>
  <c r="S22" i="32"/>
  <c r="S20" i="32"/>
  <c r="S19" i="32"/>
  <c r="S18" i="32"/>
  <c r="S17" i="32"/>
  <c r="S21" i="26"/>
  <c r="S20" i="26"/>
  <c r="S19" i="26"/>
  <c r="S18" i="26"/>
  <c r="S17" i="26"/>
  <c r="S16" i="26"/>
  <c r="S15" i="26"/>
  <c r="S16" i="25"/>
  <c r="S22" i="50" l="1"/>
  <c r="S23" i="50"/>
  <c r="S24" i="50"/>
  <c r="S25" i="50"/>
  <c r="S26" i="50"/>
  <c r="S27" i="50"/>
  <c r="S28" i="50"/>
  <c r="S29" i="50"/>
  <c r="S30" i="50"/>
  <c r="S31" i="50"/>
  <c r="S32" i="50"/>
  <c r="S33" i="50"/>
  <c r="S34" i="50"/>
  <c r="S35" i="50"/>
  <c r="J9" i="11"/>
  <c r="I8" i="103" l="1"/>
  <c r="I11" i="15"/>
  <c r="J8" i="11"/>
  <c r="J7" i="11"/>
  <c r="J6" i="11"/>
  <c r="J5" i="11"/>
  <c r="J4" i="11"/>
  <c r="J8" i="87" l="1"/>
  <c r="M11" i="68"/>
  <c r="P8" i="32"/>
  <c r="I7" i="15" l="1"/>
  <c r="I10" i="15"/>
  <c r="Q11" i="15"/>
  <c r="Q7" i="15"/>
  <c r="Q10" i="15"/>
  <c r="I6" i="17" l="1"/>
  <c r="Q9" i="15" l="1"/>
  <c r="Q8" i="15"/>
  <c r="I9" i="15" l="1"/>
  <c r="H11" i="132"/>
  <c r="H10" i="132"/>
  <c r="H9" i="132"/>
  <c r="H8" i="132"/>
  <c r="I8" i="17" l="1"/>
  <c r="I7" i="17" l="1"/>
  <c r="I8" i="15" l="1"/>
  <c r="I5" i="17" l="1"/>
  <c r="Q6" i="15" l="1"/>
  <c r="Q5" i="15"/>
  <c r="Q4" i="15"/>
  <c r="I4" i="17"/>
  <c r="I10" i="103"/>
  <c r="I7" i="103"/>
  <c r="U4" i="111"/>
  <c r="H5" i="1" l="1"/>
  <c r="I6" i="15"/>
  <c r="I5" i="15"/>
  <c r="I4" i="15"/>
  <c r="H7" i="132" l="1"/>
  <c r="H6" i="132"/>
  <c r="H5" i="132"/>
  <c r="H4" i="132"/>
  <c r="L4" i="92"/>
  <c r="H5" i="47"/>
  <c r="N23" i="66"/>
  <c r="N11" i="66"/>
  <c r="N6" i="66"/>
  <c r="V4" i="27" l="1"/>
  <c r="P9" i="32"/>
  <c r="O4" i="25"/>
  <c r="O8" i="25"/>
  <c r="O7" i="25"/>
  <c r="O6" i="25"/>
  <c r="O5" i="25"/>
  <c r="I6" i="103" l="1"/>
  <c r="I5" i="103"/>
  <c r="I4" i="103"/>
  <c r="P4" i="32"/>
  <c r="Q11" i="73"/>
  <c r="Q10" i="73"/>
  <c r="Q9" i="73"/>
  <c r="Q8" i="73"/>
  <c r="Q7" i="73"/>
  <c r="Q5" i="73"/>
  <c r="Q4" i="73"/>
  <c r="N9" i="22"/>
  <c r="J18" i="87"/>
  <c r="J17" i="87"/>
  <c r="J16" i="87"/>
  <c r="J15" i="87"/>
  <c r="J14" i="87"/>
  <c r="J13" i="87"/>
  <c r="J12" i="87"/>
  <c r="J11" i="87"/>
  <c r="J10" i="87"/>
  <c r="J9" i="87"/>
  <c r="J7" i="87"/>
  <c r="J5" i="87"/>
  <c r="J4" i="87"/>
  <c r="P5" i="32" l="1"/>
  <c r="P6" i="32"/>
  <c r="P7" i="32"/>
  <c r="H7" i="3"/>
  <c r="G9" i="105" l="1"/>
  <c r="G8" i="105"/>
  <c r="G6" i="105" l="1"/>
  <c r="S19" i="132"/>
  <c r="S20" i="132"/>
  <c r="S21" i="132"/>
  <c r="S22" i="132"/>
  <c r="S23" i="132"/>
  <c r="B23" i="132" l="1"/>
  <c r="B22" i="132"/>
  <c r="B21" i="132"/>
  <c r="B20" i="132"/>
  <c r="B19" i="132"/>
  <c r="B18" i="132"/>
  <c r="B17" i="132"/>
  <c r="B16" i="132"/>
  <c r="E1" i="132"/>
  <c r="B21" i="127" l="1"/>
  <c r="J10" i="127" l="1"/>
  <c r="G5" i="95" l="1"/>
  <c r="B23" i="127" l="1"/>
  <c r="B24" i="127"/>
  <c r="S23" i="127"/>
  <c r="S24" i="127"/>
  <c r="J11" i="127"/>
  <c r="J12" i="127"/>
  <c r="S18" i="127"/>
  <c r="S19" i="127"/>
  <c r="S20" i="127"/>
  <c r="S22" i="127"/>
  <c r="S21" i="127"/>
  <c r="S25" i="127"/>
  <c r="S17" i="127"/>
  <c r="E1" i="127" l="1"/>
  <c r="B25" i="127" l="1"/>
  <c r="A23" i="127"/>
  <c r="B22" i="127"/>
  <c r="B20" i="127"/>
  <c r="B19" i="127"/>
  <c r="B18" i="127"/>
  <c r="B17" i="127"/>
  <c r="A17" i="127"/>
  <c r="N6" i="21" l="1"/>
  <c r="J60" i="74"/>
  <c r="N4" i="21"/>
  <c r="N8" i="21" l="1"/>
  <c r="N10" i="21"/>
  <c r="N9" i="21"/>
  <c r="N7" i="21"/>
  <c r="N5" i="21"/>
  <c r="N4" i="66" l="1"/>
  <c r="M4" i="34" l="1"/>
  <c r="N15" i="66"/>
  <c r="N14" i="66"/>
  <c r="N13" i="66"/>
  <c r="N12" i="66"/>
  <c r="N10" i="66"/>
  <c r="N9" i="66"/>
  <c r="N8" i="66"/>
  <c r="N7" i="66"/>
  <c r="N5" i="66"/>
  <c r="R5" i="117"/>
  <c r="S5" i="117" s="1"/>
  <c r="R6" i="117"/>
  <c r="S6" i="117" s="1"/>
  <c r="R7" i="117"/>
  <c r="S7" i="117" s="1"/>
  <c r="R8" i="117"/>
  <c r="S8" i="117" s="1"/>
  <c r="R9" i="117"/>
  <c r="S9" i="117" s="1"/>
  <c r="S4" i="117"/>
  <c r="R4" i="117"/>
  <c r="AB18" i="70" l="1"/>
  <c r="AB17" i="70"/>
  <c r="AB16" i="70"/>
  <c r="AB12" i="70"/>
  <c r="AB11" i="70"/>
  <c r="AB10" i="70"/>
  <c r="M5" i="34" l="1"/>
  <c r="M6" i="34"/>
  <c r="M7" i="34"/>
  <c r="M8" i="34"/>
  <c r="M9" i="34"/>
  <c r="M10" i="34"/>
  <c r="M11" i="34"/>
  <c r="R11" i="117" l="1"/>
  <c r="N4" i="34" l="1"/>
  <c r="W4" i="48"/>
  <c r="O4" i="39"/>
  <c r="O4" i="36"/>
  <c r="B9" i="121"/>
  <c r="N4" i="20" l="1"/>
  <c r="N4" i="93" l="1"/>
  <c r="N10" i="93" l="1"/>
  <c r="N9" i="93"/>
  <c r="N8" i="93"/>
  <c r="N6" i="93"/>
  <c r="N5" i="93"/>
  <c r="B25" i="117" l="1"/>
  <c r="B23" i="117"/>
  <c r="B24" i="117"/>
  <c r="B29" i="117"/>
  <c r="B28" i="117"/>
  <c r="B27" i="117"/>
  <c r="B26" i="117"/>
  <c r="A26" i="117"/>
  <c r="B22" i="117"/>
  <c r="B21" i="117"/>
  <c r="B20" i="117"/>
  <c r="B19" i="117"/>
  <c r="R14" i="117"/>
  <c r="S14" i="117" s="1"/>
  <c r="R13" i="117"/>
  <c r="S13" i="117" s="1"/>
  <c r="R12" i="117"/>
  <c r="S12" i="117" s="1"/>
  <c r="S11" i="117"/>
  <c r="H7" i="47" l="1"/>
  <c r="C32" i="70" l="1"/>
  <c r="C31" i="70"/>
  <c r="C30" i="70"/>
  <c r="C29" i="70"/>
  <c r="B29" i="70"/>
  <c r="A29" i="70"/>
  <c r="C36" i="70" l="1"/>
  <c r="C37" i="70"/>
  <c r="C35" i="70"/>
  <c r="B35" i="70"/>
  <c r="B26" i="70" l="1"/>
  <c r="C28" i="70"/>
  <c r="C27" i="70"/>
  <c r="C26" i="70"/>
  <c r="C25" i="70"/>
  <c r="C24" i="70"/>
  <c r="C23" i="70"/>
  <c r="B23" i="70"/>
  <c r="A23" i="70"/>
  <c r="V11" i="108" l="1"/>
  <c r="T4" i="110" l="1"/>
  <c r="H6" i="47" l="1"/>
  <c r="E1" i="5"/>
  <c r="Q7" i="65" l="1"/>
  <c r="O9" i="114"/>
  <c r="O8" i="114"/>
  <c r="O7" i="114"/>
  <c r="O6" i="114"/>
  <c r="O5" i="114"/>
  <c r="O4" i="114"/>
  <c r="V4" i="116" l="1"/>
  <c r="U4" i="116"/>
  <c r="B9" i="116"/>
  <c r="A9" i="116"/>
  <c r="E1" i="116"/>
  <c r="P9" i="114"/>
  <c r="G4" i="107"/>
  <c r="B22" i="110" l="1"/>
  <c r="K5" i="115"/>
  <c r="L5" i="115" s="1"/>
  <c r="K6" i="115"/>
  <c r="L6" i="115" s="1"/>
  <c r="K7" i="115"/>
  <c r="L7" i="115" s="1"/>
  <c r="K8" i="115"/>
  <c r="L8" i="115" s="1"/>
  <c r="K9" i="115"/>
  <c r="L9" i="115" s="1"/>
  <c r="K4" i="115"/>
  <c r="L4" i="115" s="1"/>
  <c r="H29" i="102"/>
  <c r="U9" i="111" l="1"/>
  <c r="K14" i="115"/>
  <c r="L14" i="115" s="1"/>
  <c r="K13" i="115"/>
  <c r="L13" i="115" s="1"/>
  <c r="K12" i="115"/>
  <c r="L12" i="115" s="1"/>
  <c r="K11" i="115"/>
  <c r="L11" i="115" s="1"/>
  <c r="T5" i="110"/>
  <c r="U5" i="110" s="1"/>
  <c r="O13" i="114"/>
  <c r="P13" i="114" s="1"/>
  <c r="O12" i="114"/>
  <c r="P12" i="114" s="1"/>
  <c r="O11" i="114"/>
  <c r="P11" i="114" s="1"/>
  <c r="O10" i="114"/>
  <c r="P10" i="114" s="1"/>
  <c r="B25" i="115"/>
  <c r="B26" i="115"/>
  <c r="T8" i="110"/>
  <c r="U8" i="110" s="1"/>
  <c r="T7" i="110"/>
  <c r="U7" i="110" s="1"/>
  <c r="T6" i="110"/>
  <c r="U6" i="110" s="1"/>
  <c r="U4" i="110"/>
  <c r="U8" i="111"/>
  <c r="B22" i="115"/>
  <c r="B23" i="115"/>
  <c r="B24" i="115"/>
  <c r="B29" i="115"/>
  <c r="B28" i="115"/>
  <c r="B27" i="115"/>
  <c r="A26" i="115"/>
  <c r="B21" i="115"/>
  <c r="B20" i="115"/>
  <c r="B19" i="115"/>
  <c r="A19" i="115"/>
  <c r="H6" i="104"/>
  <c r="H7" i="104"/>
  <c r="T12" i="113" l="1"/>
  <c r="T15" i="113" l="1"/>
  <c r="T14" i="113"/>
  <c r="T13" i="113"/>
  <c r="U12" i="113" l="1"/>
  <c r="U13" i="113"/>
  <c r="U14" i="113"/>
  <c r="U15" i="113"/>
  <c r="U11" i="113"/>
  <c r="U10" i="113"/>
  <c r="U9" i="113"/>
  <c r="U8" i="113"/>
  <c r="U7" i="113"/>
  <c r="U6" i="113"/>
  <c r="U5" i="113"/>
  <c r="U4" i="113"/>
  <c r="B20" i="114"/>
  <c r="B27" i="114" l="1"/>
  <c r="B26" i="114"/>
  <c r="B23" i="114"/>
  <c r="B25" i="114"/>
  <c r="B24" i="114"/>
  <c r="A24" i="114"/>
  <c r="B22" i="114"/>
  <c r="B21" i="114"/>
  <c r="B19" i="114"/>
  <c r="B18" i="114"/>
  <c r="A18" i="114"/>
  <c r="P8" i="114"/>
  <c r="P7" i="114"/>
  <c r="P6" i="114"/>
  <c r="P5" i="114"/>
  <c r="P4" i="114"/>
  <c r="B26" i="113"/>
  <c r="B27" i="113"/>
  <c r="B28" i="113"/>
  <c r="B29" i="113"/>
  <c r="B30" i="113"/>
  <c r="B31" i="113"/>
  <c r="T10" i="110"/>
  <c r="U10" i="110" s="1"/>
  <c r="T12" i="110"/>
  <c r="U12" i="110" s="1"/>
  <c r="T11" i="110"/>
  <c r="U11" i="110" s="1"/>
  <c r="A28" i="113" l="1"/>
  <c r="A20" i="113"/>
  <c r="B21" i="113"/>
  <c r="B22" i="113"/>
  <c r="B23" i="113"/>
  <c r="B24" i="113"/>
  <c r="B25" i="113"/>
  <c r="B20" i="113"/>
  <c r="U5" i="111" l="1"/>
  <c r="V5" i="111" s="1"/>
  <c r="U8" i="109" l="1"/>
  <c r="H4" i="104" l="1"/>
  <c r="V8" i="109" l="1"/>
  <c r="U11" i="109"/>
  <c r="V11" i="109" s="1"/>
  <c r="U10" i="109"/>
  <c r="V10" i="109" s="1"/>
  <c r="U9" i="109"/>
  <c r="V9" i="109" s="1"/>
  <c r="V10" i="108"/>
  <c r="U6" i="111" l="1"/>
  <c r="V6" i="111" s="1"/>
  <c r="U7" i="111"/>
  <c r="V7" i="111" s="1"/>
  <c r="V8" i="111"/>
  <c r="V9" i="111"/>
  <c r="V4" i="111"/>
  <c r="U9" i="112"/>
  <c r="V9" i="112" s="1"/>
  <c r="U10" i="112"/>
  <c r="V10" i="112" s="1"/>
  <c r="U11" i="112"/>
  <c r="V11" i="112" s="1"/>
  <c r="U12" i="112"/>
  <c r="V12" i="112" s="1"/>
  <c r="U13" i="112"/>
  <c r="V13" i="112" s="1"/>
  <c r="U5" i="112" l="1"/>
  <c r="V5" i="112"/>
  <c r="U6" i="112"/>
  <c r="V6" i="112" s="1"/>
  <c r="U7" i="112"/>
  <c r="V7" i="112" s="1"/>
  <c r="U8" i="112"/>
  <c r="V8" i="112" s="1"/>
  <c r="U4" i="112"/>
  <c r="V4" i="112" s="1"/>
  <c r="H9" i="104"/>
  <c r="W11" i="108"/>
  <c r="W10" i="108"/>
  <c r="V9" i="108"/>
  <c r="W9" i="108" s="1"/>
  <c r="V8" i="108"/>
  <c r="W8" i="108" s="1"/>
  <c r="U7" i="109"/>
  <c r="V7" i="109" s="1"/>
  <c r="U6" i="109"/>
  <c r="V6" i="109" s="1"/>
  <c r="U5" i="109"/>
  <c r="V5" i="109" s="1"/>
  <c r="U4" i="109"/>
  <c r="V4" i="109" s="1"/>
  <c r="W4" i="75"/>
  <c r="W5" i="108"/>
  <c r="W6" i="108"/>
  <c r="W7" i="108"/>
  <c r="W4" i="108"/>
  <c r="B26" i="112"/>
  <c r="B27" i="112"/>
  <c r="B19" i="112"/>
  <c r="B20" i="112"/>
  <c r="B21" i="112"/>
  <c r="B22" i="112"/>
  <c r="B23" i="112"/>
  <c r="B24" i="112"/>
  <c r="B25" i="112"/>
  <c r="B18" i="112"/>
  <c r="B19" i="111"/>
  <c r="B16" i="111"/>
  <c r="B18" i="111"/>
  <c r="B17" i="111"/>
  <c r="A17" i="111"/>
  <c r="B15" i="111"/>
  <c r="B14" i="111"/>
  <c r="A14" i="111"/>
  <c r="B25" i="110"/>
  <c r="A23" i="110"/>
  <c r="B23" i="110"/>
  <c r="B24" i="110"/>
  <c r="B18" i="110"/>
  <c r="B19" i="110"/>
  <c r="B20" i="110"/>
  <c r="B21" i="110"/>
  <c r="B17" i="110"/>
  <c r="A17" i="110"/>
  <c r="B19" i="109"/>
  <c r="B23" i="109"/>
  <c r="B22" i="109"/>
  <c r="B21" i="109"/>
  <c r="B20" i="109"/>
  <c r="A20" i="109"/>
  <c r="B18" i="109"/>
  <c r="B17" i="109"/>
  <c r="B16" i="109"/>
  <c r="A16" i="109"/>
  <c r="B23" i="108" l="1"/>
  <c r="B22" i="108"/>
  <c r="B21" i="108"/>
  <c r="B20" i="108"/>
  <c r="A20" i="108"/>
  <c r="B19" i="108"/>
  <c r="B18" i="108"/>
  <c r="B17" i="108"/>
  <c r="B16" i="108"/>
  <c r="A16" i="108"/>
  <c r="G5" i="106"/>
  <c r="G6" i="106"/>
  <c r="G7" i="106"/>
  <c r="G8" i="106"/>
  <c r="G9" i="106"/>
  <c r="G10" i="106"/>
  <c r="G11" i="106"/>
  <c r="G12" i="106"/>
  <c r="G13" i="106"/>
  <c r="G14" i="106"/>
  <c r="G15" i="106"/>
  <c r="G16" i="106"/>
  <c r="G4" i="106"/>
  <c r="B28" i="4" l="1"/>
  <c r="B29" i="4"/>
  <c r="B30" i="4"/>
  <c r="B31" i="4"/>
  <c r="B32" i="4"/>
  <c r="B33" i="4"/>
  <c r="B34" i="4"/>
  <c r="B35" i="4"/>
  <c r="B36" i="4"/>
  <c r="B27" i="4"/>
  <c r="B24" i="4"/>
  <c r="B25" i="4"/>
  <c r="B26" i="4"/>
  <c r="B37" i="4"/>
  <c r="G7" i="18"/>
  <c r="G9" i="18" l="1"/>
  <c r="G14" i="18"/>
  <c r="G13" i="18"/>
  <c r="G12" i="18"/>
  <c r="G11" i="18"/>
  <c r="G10" i="18"/>
  <c r="G8" i="18"/>
  <c r="G6" i="18"/>
  <c r="G5" i="18"/>
  <c r="G4" i="18"/>
  <c r="E1" i="105" l="1"/>
  <c r="E1" i="106"/>
  <c r="S8" i="107" l="1"/>
  <c r="B8" i="107"/>
  <c r="A8" i="107"/>
  <c r="E1" i="107"/>
  <c r="H8" i="104"/>
  <c r="B50" i="80" l="1"/>
  <c r="B51" i="80"/>
  <c r="K24" i="80"/>
  <c r="L24" i="80" s="1"/>
  <c r="H5" i="104"/>
  <c r="B16" i="104"/>
  <c r="B17" i="104"/>
  <c r="S16" i="104"/>
  <c r="B15" i="104"/>
  <c r="H26" i="102" l="1"/>
  <c r="S27" i="106" l="1"/>
  <c r="S28" i="106"/>
  <c r="S29" i="106"/>
  <c r="S30" i="106"/>
  <c r="S31" i="106"/>
  <c r="S32" i="106"/>
  <c r="S33" i="106"/>
  <c r="B33" i="106"/>
  <c r="B32" i="106"/>
  <c r="B27" i="106"/>
  <c r="B28" i="106"/>
  <c r="B29" i="106"/>
  <c r="B30" i="106"/>
  <c r="B31" i="106"/>
  <c r="S26" i="106"/>
  <c r="B26" i="106"/>
  <c r="S25" i="106"/>
  <c r="B25" i="106"/>
  <c r="S24" i="106"/>
  <c r="B24" i="106"/>
  <c r="S23" i="106"/>
  <c r="B23" i="106"/>
  <c r="S22" i="106"/>
  <c r="B22" i="106"/>
  <c r="S21" i="106"/>
  <c r="B21" i="106"/>
  <c r="A21" i="106"/>
  <c r="K14" i="80"/>
  <c r="H9" i="102"/>
  <c r="H27" i="102" l="1"/>
  <c r="H16" i="102"/>
  <c r="K13" i="80"/>
  <c r="L13" i="80" s="1"/>
  <c r="K10" i="80"/>
  <c r="L10" i="80" s="1"/>
  <c r="K15" i="80"/>
  <c r="L15" i="80" s="1"/>
  <c r="K11" i="80"/>
  <c r="L11" i="80" s="1"/>
  <c r="L14" i="80"/>
  <c r="K16" i="80"/>
  <c r="L16" i="80" s="1"/>
  <c r="K17" i="80"/>
  <c r="L17" i="80" s="1"/>
  <c r="K12" i="80"/>
  <c r="L12" i="80" s="1"/>
  <c r="A18" i="105"/>
  <c r="S19" i="105"/>
  <c r="B19" i="105"/>
  <c r="S18" i="105"/>
  <c r="B18" i="105"/>
  <c r="S17" i="105"/>
  <c r="B17" i="105"/>
  <c r="S16" i="105"/>
  <c r="B16" i="105"/>
  <c r="S15" i="105"/>
  <c r="B15" i="105"/>
  <c r="S14" i="105"/>
  <c r="B14" i="105"/>
  <c r="A14" i="105"/>
  <c r="G7" i="105"/>
  <c r="G5" i="105"/>
  <c r="G4" i="105"/>
  <c r="E1" i="104" l="1"/>
  <c r="S19" i="104"/>
  <c r="B19" i="104"/>
  <c r="S18" i="104"/>
  <c r="B18" i="104"/>
  <c r="A18" i="104"/>
  <c r="S17" i="104"/>
  <c r="S15" i="104"/>
  <c r="S14" i="104"/>
  <c r="B14" i="104"/>
  <c r="A14" i="104"/>
  <c r="E1" i="102" l="1"/>
  <c r="K4" i="80" l="1"/>
  <c r="L4" i="80" s="1"/>
  <c r="E1" i="103"/>
  <c r="E1" i="18" l="1"/>
  <c r="B19" i="95"/>
  <c r="B20" i="95"/>
  <c r="B21" i="95"/>
  <c r="E1" i="95"/>
  <c r="E1" i="101"/>
  <c r="H28" i="102" l="1"/>
  <c r="B19" i="103" l="1"/>
  <c r="B20" i="103"/>
  <c r="B21" i="103"/>
  <c r="B22" i="103"/>
  <c r="B23" i="103"/>
  <c r="B24" i="103"/>
  <c r="B25" i="103"/>
  <c r="S22" i="103"/>
  <c r="K6" i="80" l="1"/>
  <c r="L6" i="80" s="1"/>
  <c r="K5" i="80"/>
  <c r="L5" i="80" s="1"/>
  <c r="S24" i="103"/>
  <c r="S25" i="103"/>
  <c r="S23" i="103"/>
  <c r="S21" i="103"/>
  <c r="S20" i="103"/>
  <c r="S19" i="103"/>
  <c r="S18" i="103"/>
  <c r="B18" i="103"/>
  <c r="S17" i="103"/>
  <c r="B17" i="103"/>
  <c r="K9" i="80" l="1"/>
  <c r="L9" i="80" s="1"/>
  <c r="H21" i="102" l="1"/>
  <c r="U11" i="97"/>
  <c r="K8" i="80"/>
  <c r="L8" i="80" s="1"/>
  <c r="G12" i="7"/>
  <c r="K19" i="80" l="1"/>
  <c r="L19" i="80" s="1"/>
  <c r="K20" i="80"/>
  <c r="L20" i="80" s="1"/>
  <c r="K21" i="80"/>
  <c r="L21" i="80" s="1"/>
  <c r="K22" i="80"/>
  <c r="L22" i="80" s="1"/>
  <c r="K23" i="80"/>
  <c r="L23" i="80" s="1"/>
  <c r="K25" i="80"/>
  <c r="L25" i="80" s="1"/>
  <c r="K18" i="80"/>
  <c r="L18" i="80" s="1"/>
  <c r="K7" i="80"/>
  <c r="L7" i="80" s="1"/>
  <c r="G9" i="95"/>
  <c r="G10" i="95"/>
  <c r="G7" i="95"/>
  <c r="G6" i="95"/>
  <c r="G4" i="95"/>
  <c r="H8" i="3"/>
  <c r="S23" i="101"/>
  <c r="S22" i="101"/>
  <c r="G11" i="101"/>
  <c r="G10" i="101"/>
  <c r="B23" i="101"/>
  <c r="B22" i="101"/>
  <c r="A22" i="101"/>
  <c r="H18" i="102" l="1"/>
  <c r="S35" i="102" l="1"/>
  <c r="S36" i="102"/>
  <c r="S37" i="102"/>
  <c r="S38" i="102"/>
  <c r="S39" i="102"/>
  <c r="S40" i="102"/>
  <c r="S41" i="102"/>
  <c r="S42" i="102"/>
  <c r="S43" i="102"/>
  <c r="S44" i="102"/>
  <c r="S45" i="102"/>
  <c r="S46" i="102"/>
  <c r="S47" i="102"/>
  <c r="S48" i="102"/>
  <c r="S49" i="102"/>
  <c r="S50" i="102"/>
  <c r="S51" i="102"/>
  <c r="S52" i="102"/>
  <c r="S53" i="102"/>
  <c r="S54" i="102"/>
  <c r="S55" i="102"/>
  <c r="S56" i="102"/>
  <c r="S57" i="102"/>
  <c r="S58" i="102"/>
  <c r="S59" i="102"/>
  <c r="B59" i="102" l="1"/>
  <c r="B49" i="102"/>
  <c r="B50" i="102"/>
  <c r="B51" i="102"/>
  <c r="B52" i="102"/>
  <c r="B53" i="102"/>
  <c r="B54" i="102"/>
  <c r="B55" i="102"/>
  <c r="B56" i="102"/>
  <c r="B57" i="102"/>
  <c r="B58" i="102"/>
  <c r="K5" i="79" l="1"/>
  <c r="L5" i="79"/>
  <c r="K6" i="79"/>
  <c r="L6" i="79" s="1"/>
  <c r="K7" i="79"/>
  <c r="L7" i="79" s="1"/>
  <c r="K8" i="79"/>
  <c r="L8" i="79" s="1"/>
  <c r="K9" i="79"/>
  <c r="L9" i="79" s="1"/>
  <c r="K10" i="79"/>
  <c r="L10" i="79"/>
  <c r="K11" i="79"/>
  <c r="L11" i="79" s="1"/>
  <c r="K12" i="79"/>
  <c r="L12" i="79" s="1"/>
  <c r="B44" i="102" l="1"/>
  <c r="B45" i="102"/>
  <c r="H14" i="102"/>
  <c r="B47" i="102"/>
  <c r="B46" i="102"/>
  <c r="B48" i="102" l="1"/>
  <c r="A48" i="102"/>
  <c r="B43" i="102"/>
  <c r="B42" i="102"/>
  <c r="B41" i="102"/>
  <c r="B40" i="102"/>
  <c r="B39" i="102"/>
  <c r="B38" i="102"/>
  <c r="B37" i="102"/>
  <c r="B36" i="102"/>
  <c r="B35" i="102"/>
  <c r="S34" i="102"/>
  <c r="B34" i="102"/>
  <c r="A34" i="102"/>
  <c r="H25" i="102"/>
  <c r="H24" i="102"/>
  <c r="H23" i="102"/>
  <c r="H22" i="102"/>
  <c r="H20" i="102"/>
  <c r="H19" i="102"/>
  <c r="H17" i="102"/>
  <c r="H13" i="102"/>
  <c r="H12" i="102"/>
  <c r="H11" i="102"/>
  <c r="H10" i="102"/>
  <c r="H8" i="102"/>
  <c r="H7" i="102"/>
  <c r="H6" i="102"/>
  <c r="H5" i="102"/>
  <c r="H4" i="102"/>
  <c r="K14" i="78" l="1"/>
  <c r="K12" i="78" l="1"/>
  <c r="K15" i="78"/>
  <c r="H11" i="3"/>
  <c r="K11" i="78"/>
  <c r="K10" i="78"/>
  <c r="H9" i="3" l="1"/>
  <c r="K16" i="78"/>
  <c r="V7" i="96"/>
  <c r="V6" i="96"/>
  <c r="W6" i="96" s="1"/>
  <c r="U14" i="100" l="1"/>
  <c r="V14" i="100" s="1"/>
  <c r="U12" i="100"/>
  <c r="V12" i="100" s="1"/>
  <c r="G9" i="101" l="1"/>
  <c r="X17" i="99"/>
  <c r="K13" i="78" l="1"/>
  <c r="G4" i="101"/>
  <c r="G5" i="101"/>
  <c r="G6" i="101"/>
  <c r="G7" i="101"/>
  <c r="G8" i="101"/>
  <c r="U8" i="42"/>
  <c r="V8" i="42" s="1"/>
  <c r="U11" i="100"/>
  <c r="V11" i="100" s="1"/>
  <c r="U10" i="100"/>
  <c r="V10" i="100" s="1"/>
  <c r="U9" i="100"/>
  <c r="V9" i="100" s="1"/>
  <c r="U8" i="100"/>
  <c r="V8" i="100" s="1"/>
  <c r="U7" i="100"/>
  <c r="V7" i="100" s="1"/>
  <c r="U6" i="100"/>
  <c r="V6" i="100" s="1"/>
  <c r="U5" i="100"/>
  <c r="V5" i="100" s="1"/>
  <c r="U4" i="100"/>
  <c r="V4" i="100" s="1"/>
  <c r="B29" i="100" l="1"/>
  <c r="B23" i="100"/>
  <c r="B24" i="100"/>
  <c r="B25" i="100"/>
  <c r="B26" i="100"/>
  <c r="B27" i="100"/>
  <c r="B28" i="100"/>
  <c r="B22" i="100"/>
  <c r="S17" i="101" l="1"/>
  <c r="S18" i="101"/>
  <c r="S19" i="101"/>
  <c r="S20" i="101"/>
  <c r="S21" i="101"/>
  <c r="B21" i="101"/>
  <c r="B20" i="101"/>
  <c r="B19" i="101"/>
  <c r="B18" i="101"/>
  <c r="B17" i="101"/>
  <c r="S16" i="101"/>
  <c r="B16" i="101"/>
  <c r="A16" i="101"/>
  <c r="U13" i="100" l="1"/>
  <c r="V13" i="100" s="1"/>
  <c r="U15" i="100"/>
  <c r="V15" i="100" s="1"/>
  <c r="U16" i="100"/>
  <c r="V16" i="100" s="1"/>
  <c r="U17" i="100"/>
  <c r="V17" i="100" s="1"/>
  <c r="H21" i="33" l="1"/>
  <c r="B31" i="100"/>
  <c r="B32" i="100"/>
  <c r="B33" i="100"/>
  <c r="B34" i="100"/>
  <c r="B35" i="100"/>
  <c r="B30" i="100"/>
  <c r="X18" i="99"/>
  <c r="X12" i="99" l="1"/>
  <c r="X13" i="99" l="1"/>
  <c r="X14" i="99"/>
  <c r="X15" i="99"/>
  <c r="X16" i="99"/>
  <c r="Y12" i="99"/>
  <c r="T6" i="58" l="1"/>
  <c r="U12" i="97" l="1"/>
  <c r="U13" i="97"/>
  <c r="U14" i="97"/>
  <c r="H9" i="2"/>
  <c r="H8" i="2"/>
  <c r="Y13" i="99" l="1"/>
  <c r="Y14" i="99"/>
  <c r="Y15" i="99"/>
  <c r="Y16" i="99"/>
  <c r="Y17" i="99"/>
  <c r="Y18" i="99"/>
  <c r="X5" i="99"/>
  <c r="Y5" i="99" s="1"/>
  <c r="X6" i="99"/>
  <c r="Y6" i="99" s="1"/>
  <c r="X7" i="99"/>
  <c r="Y7" i="99" s="1"/>
  <c r="X8" i="99"/>
  <c r="Y8" i="99" s="1"/>
  <c r="X9" i="99"/>
  <c r="Y9" i="99" s="1"/>
  <c r="X10" i="99"/>
  <c r="Y10" i="99" s="1"/>
  <c r="X4" i="99"/>
  <c r="Y4" i="99" s="1"/>
  <c r="B25" i="99" l="1"/>
  <c r="B26" i="99"/>
  <c r="B27" i="99"/>
  <c r="B28" i="99"/>
  <c r="B29" i="99"/>
  <c r="B30" i="99"/>
  <c r="B31" i="99"/>
  <c r="B24" i="99"/>
  <c r="B38" i="99"/>
  <c r="B33" i="99"/>
  <c r="B34" i="99"/>
  <c r="B35" i="99"/>
  <c r="B36" i="99"/>
  <c r="B37" i="99"/>
  <c r="B32" i="99"/>
  <c r="Y19" i="99"/>
  <c r="B39" i="99" l="1"/>
  <c r="U4" i="98"/>
  <c r="B9" i="98"/>
  <c r="U15" i="97" l="1"/>
  <c r="V15" i="97" s="1"/>
  <c r="V14" i="97"/>
  <c r="U9" i="97"/>
  <c r="V9" i="97" s="1"/>
  <c r="U8" i="97"/>
  <c r="V8" i="97" s="1"/>
  <c r="U7" i="97"/>
  <c r="V7" i="97" s="1"/>
  <c r="U6" i="97"/>
  <c r="V6" i="97" s="1"/>
  <c r="U5" i="97"/>
  <c r="V5" i="97" s="1"/>
  <c r="V10" i="97"/>
  <c r="V11" i="97"/>
  <c r="V12" i="97"/>
  <c r="V13" i="97"/>
  <c r="U4" i="97"/>
  <c r="V4" i="97" s="1"/>
  <c r="B21" i="97" l="1"/>
  <c r="B22" i="97"/>
  <c r="B23" i="97"/>
  <c r="B24" i="97"/>
  <c r="B25" i="97"/>
  <c r="B20" i="97"/>
  <c r="B30" i="97"/>
  <c r="B31" i="97"/>
  <c r="B28" i="97"/>
  <c r="B29" i="97"/>
  <c r="B27" i="97"/>
  <c r="B26" i="97"/>
  <c r="U7" i="42"/>
  <c r="H10" i="3"/>
  <c r="T6" i="60"/>
  <c r="T4" i="60"/>
  <c r="T7" i="60"/>
  <c r="V7" i="42" l="1"/>
  <c r="H9" i="33" l="1"/>
  <c r="H11" i="33" l="1"/>
  <c r="T6" i="88"/>
  <c r="U6" i="88" l="1"/>
  <c r="U5" i="88"/>
  <c r="G8" i="95" l="1"/>
  <c r="H12" i="33" l="1"/>
  <c r="U7" i="60" l="1"/>
  <c r="U6" i="60"/>
  <c r="U4" i="60"/>
  <c r="R5" i="23"/>
  <c r="S6" i="86"/>
  <c r="H4" i="3" l="1"/>
  <c r="T5" i="60" l="1"/>
  <c r="U5" i="60" s="1"/>
  <c r="T7" i="58" l="1"/>
  <c r="T4" i="58"/>
  <c r="X10" i="37"/>
  <c r="Y10" i="37" s="1"/>
  <c r="X9" i="37"/>
  <c r="Y9" i="37" s="1"/>
  <c r="X6" i="37"/>
  <c r="Y6" i="37" s="1"/>
  <c r="X4" i="37"/>
  <c r="Y4" i="37" s="1"/>
  <c r="X5" i="37"/>
  <c r="Y5" i="37" s="1"/>
  <c r="Y8" i="37"/>
  <c r="H8" i="1"/>
  <c r="H6" i="33"/>
  <c r="H9" i="1" l="1"/>
  <c r="W5" i="96" l="1"/>
  <c r="B15" i="96"/>
  <c r="B14" i="96"/>
  <c r="A14" i="96"/>
  <c r="B13" i="96"/>
  <c r="B12" i="96"/>
  <c r="A12" i="96"/>
  <c r="B19" i="92" l="1"/>
  <c r="B20" i="92"/>
  <c r="B21" i="92"/>
  <c r="B22" i="92"/>
  <c r="B23" i="92"/>
  <c r="L8" i="92"/>
  <c r="L7" i="94" l="1"/>
  <c r="S20" i="95" l="1"/>
  <c r="S21" i="95"/>
  <c r="S19" i="95"/>
  <c r="S18" i="95"/>
  <c r="B18" i="95"/>
  <c r="S17" i="95"/>
  <c r="B17" i="95"/>
  <c r="S16" i="95"/>
  <c r="B16" i="95"/>
  <c r="S15" i="95"/>
  <c r="B15" i="95"/>
  <c r="G10" i="19"/>
  <c r="G9" i="19"/>
  <c r="G5" i="19"/>
  <c r="G6" i="19"/>
  <c r="G7" i="19"/>
  <c r="G8" i="19"/>
  <c r="G4" i="19"/>
  <c r="E1" i="19"/>
  <c r="V5" i="41"/>
  <c r="P4" i="90" l="1"/>
  <c r="L8" i="94" l="1"/>
  <c r="S4" i="69"/>
  <c r="S10" i="69"/>
  <c r="T10" i="69" s="1"/>
  <c r="W5" i="41"/>
  <c r="V4" i="41"/>
  <c r="W4" i="41" s="1"/>
  <c r="Q10" i="65"/>
  <c r="R10" i="65" s="1"/>
  <c r="Q11" i="65"/>
  <c r="R11" i="65" s="1"/>
  <c r="Q12" i="65"/>
  <c r="R12" i="65" s="1"/>
  <c r="Q9" i="65"/>
  <c r="R9" i="65" s="1"/>
  <c r="Q5" i="65"/>
  <c r="R5" i="65" s="1"/>
  <c r="R7" i="65"/>
  <c r="Q8" i="65"/>
  <c r="R8" i="65" s="1"/>
  <c r="Q4" i="65"/>
  <c r="R4" i="65" s="1"/>
  <c r="M13" i="68" l="1"/>
  <c r="N13" i="68" s="1"/>
  <c r="M16" i="68" l="1"/>
  <c r="N16" i="68" s="1"/>
  <c r="M15" i="68"/>
  <c r="N15" i="68" s="1"/>
  <c r="M14" i="68"/>
  <c r="N14" i="68" s="1"/>
  <c r="M7" i="94" l="1"/>
  <c r="M8" i="94"/>
  <c r="L5" i="94"/>
  <c r="M5" i="94" s="1"/>
  <c r="L4" i="94"/>
  <c r="M4" i="94" s="1"/>
  <c r="L11" i="92"/>
  <c r="M11" i="92" s="1"/>
  <c r="L12" i="92"/>
  <c r="M12" i="92" s="1"/>
  <c r="L10" i="92"/>
  <c r="M10" i="92" s="1"/>
  <c r="J22" i="87" l="1"/>
  <c r="J21" i="87"/>
  <c r="J20" i="87"/>
  <c r="K20" i="87" s="1"/>
  <c r="J19" i="87"/>
  <c r="K21" i="87"/>
  <c r="K22" i="87"/>
  <c r="N13" i="38" l="1"/>
  <c r="O13" i="38" s="1"/>
  <c r="N12" i="38"/>
  <c r="O12" i="38" s="1"/>
  <c r="N11" i="38"/>
  <c r="O11" i="38" s="1"/>
  <c r="N10" i="38"/>
  <c r="O10" i="38" s="1"/>
  <c r="L5" i="92" l="1"/>
  <c r="M5" i="92" s="1"/>
  <c r="M4" i="92"/>
  <c r="H18" i="33"/>
  <c r="H19" i="33"/>
  <c r="H20" i="33"/>
  <c r="H22" i="33"/>
  <c r="H23" i="33"/>
  <c r="H24" i="33"/>
  <c r="H17" i="33"/>
  <c r="H5" i="33"/>
  <c r="H7" i="33"/>
  <c r="H8" i="33"/>
  <c r="H10" i="33"/>
  <c r="H13" i="33"/>
  <c r="H14" i="33"/>
  <c r="H15" i="33"/>
  <c r="H16" i="33"/>
  <c r="H4" i="33"/>
  <c r="T4" i="69"/>
  <c r="K8" i="78"/>
  <c r="N19" i="74"/>
  <c r="O19" i="74" s="1"/>
  <c r="N5" i="74"/>
  <c r="O5" i="74" s="1"/>
  <c r="N6" i="74"/>
  <c r="O6" i="74" s="1"/>
  <c r="N7" i="74"/>
  <c r="O7" i="74" s="1"/>
  <c r="N8" i="74"/>
  <c r="O8" i="74" s="1"/>
  <c r="N9" i="74"/>
  <c r="O9" i="74" s="1"/>
  <c r="N10" i="74"/>
  <c r="O10" i="74" s="1"/>
  <c r="N11" i="74"/>
  <c r="O11" i="74" s="1"/>
  <c r="N12" i="74"/>
  <c r="O12" i="74" s="1"/>
  <c r="N13" i="74"/>
  <c r="O13" i="74" s="1"/>
  <c r="N14" i="74"/>
  <c r="O14" i="74" s="1"/>
  <c r="N15" i="74"/>
  <c r="O15" i="74" s="1"/>
  <c r="N16" i="74"/>
  <c r="O16" i="74" s="1"/>
  <c r="N17" i="74"/>
  <c r="O17" i="74" s="1"/>
  <c r="N18" i="74"/>
  <c r="O18" i="74" s="1"/>
  <c r="N4" i="74"/>
  <c r="O4" i="74" s="1"/>
  <c r="N23" i="74"/>
  <c r="O23" i="74" s="1"/>
  <c r="N24" i="74"/>
  <c r="O24" i="74" s="1"/>
  <c r="N25" i="74"/>
  <c r="O25" i="74" s="1"/>
  <c r="N26" i="74"/>
  <c r="O26" i="74" s="1"/>
  <c r="N27" i="74"/>
  <c r="O27" i="74" s="1"/>
  <c r="N28" i="74"/>
  <c r="O28" i="74" s="1"/>
  <c r="N22" i="74"/>
  <c r="O22" i="74" s="1"/>
  <c r="Y5" i="77"/>
  <c r="X4" i="77"/>
  <c r="Y4" i="77" s="1"/>
  <c r="X6" i="77"/>
  <c r="Y6" i="77" s="1"/>
  <c r="X8" i="77"/>
  <c r="Y8" i="77" s="1"/>
  <c r="X7" i="77"/>
  <c r="Y7" i="77" s="1"/>
  <c r="U6" i="42"/>
  <c r="V6" i="42" s="1"/>
  <c r="U9" i="42"/>
  <c r="V9" i="42" s="1"/>
  <c r="U4" i="42"/>
  <c r="V4" i="42" s="1"/>
  <c r="H6" i="3"/>
  <c r="H5" i="3"/>
  <c r="P6" i="56"/>
  <c r="Q6" i="56" s="1"/>
  <c r="P4" i="56"/>
  <c r="Q4" i="56" s="1"/>
  <c r="W4" i="81"/>
  <c r="X4" i="81" s="1"/>
  <c r="W4" i="82"/>
  <c r="X4" i="82" s="1"/>
  <c r="W4" i="85"/>
  <c r="X4" i="85" s="1"/>
  <c r="J4" i="46"/>
  <c r="W4" i="71"/>
  <c r="X4" i="71" s="1"/>
  <c r="W4" i="72"/>
  <c r="X4" i="72" s="1"/>
  <c r="X4" i="75"/>
  <c r="K18" i="78"/>
  <c r="K19" i="78"/>
  <c r="L19" i="78" s="1"/>
  <c r="K20" i="78"/>
  <c r="L20" i="78" s="1"/>
  <c r="K17" i="78"/>
  <c r="L17" i="78" s="1"/>
  <c r="L8" i="78"/>
  <c r="L10" i="78"/>
  <c r="L11" i="78"/>
  <c r="L12" i="78"/>
  <c r="L13" i="78"/>
  <c r="L14" i="78"/>
  <c r="L15" i="78"/>
  <c r="L16" i="78"/>
  <c r="L18" i="78"/>
  <c r="L4" i="78"/>
  <c r="K9" i="78"/>
  <c r="L9" i="78" s="1"/>
  <c r="K5" i="78"/>
  <c r="L5" i="78" s="1"/>
  <c r="K6" i="78"/>
  <c r="L6" i="78" s="1"/>
  <c r="K7" i="78"/>
  <c r="L7" i="78" s="1"/>
  <c r="K4" i="78"/>
  <c r="K12" i="50"/>
  <c r="L12" i="50" s="1"/>
  <c r="K13" i="50"/>
  <c r="K14" i="50"/>
  <c r="K15" i="50"/>
  <c r="K16" i="50"/>
  <c r="K17" i="50"/>
  <c r="K11" i="50"/>
  <c r="K4" i="79"/>
  <c r="L4" i="79" s="1"/>
  <c r="L15" i="79"/>
  <c r="K15" i="79"/>
  <c r="K16" i="79"/>
  <c r="L16" i="79" s="1"/>
  <c r="K17" i="79"/>
  <c r="L17" i="79" s="1"/>
  <c r="K18" i="79"/>
  <c r="L18" i="79" s="1"/>
  <c r="K14" i="79"/>
  <c r="L14" i="79" s="1"/>
  <c r="K13" i="79"/>
  <c r="L13" i="79" s="1"/>
  <c r="U8" i="58"/>
  <c r="U7" i="58"/>
  <c r="U6" i="58"/>
  <c r="U4" i="58"/>
  <c r="E1" i="87" l="1"/>
  <c r="E1" i="33"/>
  <c r="U4" i="88"/>
  <c r="B39" i="33"/>
  <c r="B40" i="33"/>
  <c r="W4" i="40"/>
  <c r="W5" i="40"/>
  <c r="W6" i="40"/>
  <c r="W7" i="40"/>
  <c r="W8" i="40"/>
  <c r="W9" i="40"/>
  <c r="S8" i="69" l="1"/>
  <c r="T8" i="69" s="1"/>
  <c r="S13" i="69"/>
  <c r="T13" i="69" s="1"/>
  <c r="S12" i="69"/>
  <c r="T12" i="69" s="1"/>
  <c r="S11" i="69"/>
  <c r="T11" i="69" s="1"/>
  <c r="N14" i="93"/>
  <c r="O14" i="93" s="1"/>
  <c r="N13" i="93"/>
  <c r="O13" i="93" s="1"/>
  <c r="N12" i="93"/>
  <c r="O12" i="93" s="1"/>
  <c r="N11" i="93"/>
  <c r="O11" i="93" s="1"/>
  <c r="O10" i="93"/>
  <c r="O9" i="93"/>
  <c r="O8" i="93"/>
  <c r="O6" i="93"/>
  <c r="O5" i="93"/>
  <c r="O4" i="93"/>
  <c r="L11" i="50"/>
  <c r="L13" i="50"/>
  <c r="L14" i="50"/>
  <c r="L15" i="50"/>
  <c r="L16" i="50"/>
  <c r="L17" i="50"/>
  <c r="T4" i="55"/>
  <c r="U4" i="55" s="1"/>
  <c r="T10" i="55" l="1"/>
  <c r="U10" i="55" s="1"/>
  <c r="T9" i="55"/>
  <c r="U9" i="55" s="1"/>
  <c r="T8" i="55"/>
  <c r="U8" i="55" s="1"/>
  <c r="T7" i="55"/>
  <c r="U7" i="55" s="1"/>
  <c r="T6" i="55"/>
  <c r="U6" i="55" s="1"/>
  <c r="T5" i="55"/>
  <c r="U5" i="55" s="1"/>
  <c r="S39" i="33" l="1"/>
  <c r="T12" i="52"/>
  <c r="U12" i="52" s="1"/>
  <c r="P13" i="84"/>
  <c r="Q13" i="84" s="1"/>
  <c r="P12" i="84"/>
  <c r="Q12" i="84" s="1"/>
  <c r="P11" i="84"/>
  <c r="P10" i="84"/>
  <c r="Q10" i="84" s="1"/>
  <c r="Q11" i="84"/>
  <c r="P5" i="84"/>
  <c r="Q5" i="84" s="1"/>
  <c r="P6" i="84"/>
  <c r="Q6" i="84" s="1"/>
  <c r="P7" i="84"/>
  <c r="Q7" i="84" s="1"/>
  <c r="P8" i="84"/>
  <c r="Q8" i="84" s="1"/>
  <c r="P9" i="84"/>
  <c r="Q9" i="84" s="1"/>
  <c r="P4" i="84"/>
  <c r="Q4" i="84" s="1"/>
  <c r="P21" i="83"/>
  <c r="Q21" i="83" s="1"/>
  <c r="P20" i="83"/>
  <c r="Q20" i="83" s="1"/>
  <c r="P19" i="83"/>
  <c r="Q19" i="83" s="1"/>
  <c r="P18" i="83"/>
  <c r="Q18" i="83" s="1"/>
  <c r="P17" i="83"/>
  <c r="Q17" i="83" s="1"/>
  <c r="P16" i="83"/>
  <c r="Q16" i="83" s="1"/>
  <c r="P15" i="83"/>
  <c r="Q15" i="83" s="1"/>
  <c r="P5" i="83"/>
  <c r="Q5" i="83" s="1"/>
  <c r="P6" i="83"/>
  <c r="Q6" i="83" s="1"/>
  <c r="P7" i="83"/>
  <c r="Q7" i="83" s="1"/>
  <c r="P8" i="83"/>
  <c r="Q8" i="83" s="1"/>
  <c r="P9" i="83"/>
  <c r="Q9" i="83" s="1"/>
  <c r="P10" i="83"/>
  <c r="Q10" i="83" s="1"/>
  <c r="P11" i="83"/>
  <c r="Q11" i="83" s="1"/>
  <c r="P12" i="83"/>
  <c r="Q12" i="83" s="1"/>
  <c r="P13" i="83"/>
  <c r="Q13" i="83" s="1"/>
  <c r="P14" i="83"/>
  <c r="Q14" i="83" s="1"/>
  <c r="Q4" i="83"/>
  <c r="P4" i="83"/>
  <c r="O7" i="31"/>
  <c r="P7" i="31" s="1"/>
  <c r="O6" i="31"/>
  <c r="O5" i="31"/>
  <c r="P5" i="31" s="1"/>
  <c r="O4" i="31"/>
  <c r="P4" i="31"/>
  <c r="P6" i="31"/>
  <c r="T6" i="59"/>
  <c r="U6" i="59" s="1"/>
  <c r="T4" i="59"/>
  <c r="U4" i="59" s="1"/>
  <c r="O5" i="57"/>
  <c r="O7" i="57"/>
  <c r="P7" i="57" s="1"/>
  <c r="O6" i="57"/>
  <c r="P6" i="57" s="1"/>
  <c r="O4" i="57"/>
  <c r="P5" i="57"/>
  <c r="P4" i="57"/>
  <c r="P5" i="90"/>
  <c r="Q5" i="90" s="1"/>
  <c r="P7" i="90"/>
  <c r="Q7" i="90" s="1"/>
  <c r="P6" i="90"/>
  <c r="Q6" i="90" s="1"/>
  <c r="Q4" i="90"/>
  <c r="T11" i="64"/>
  <c r="U11" i="64" s="1"/>
  <c r="T10" i="64"/>
  <c r="U10" i="64" s="1"/>
  <c r="T9" i="64"/>
  <c r="U9" i="64" s="1"/>
  <c r="T8" i="64"/>
  <c r="T12" i="64"/>
  <c r="U12" i="64" s="1"/>
  <c r="T7" i="64"/>
  <c r="U7" i="64" s="1"/>
  <c r="T6" i="64"/>
  <c r="T5" i="64"/>
  <c r="U5" i="64" s="1"/>
  <c r="T4" i="64"/>
  <c r="U4" i="64" s="1"/>
  <c r="U6" i="64"/>
  <c r="U8" i="64"/>
  <c r="O6" i="30"/>
  <c r="O4" i="30"/>
  <c r="P6" i="30"/>
  <c r="P4" i="30"/>
  <c r="R4" i="53"/>
  <c r="S4" i="53" s="1"/>
  <c r="T7" i="52"/>
  <c r="U7" i="52" s="1"/>
  <c r="T4" i="52"/>
  <c r="U4" i="52" s="1"/>
  <c r="M8" i="28"/>
  <c r="N8" i="28" s="1"/>
  <c r="M4" i="28"/>
  <c r="N4" i="28" s="1"/>
  <c r="W9" i="49"/>
  <c r="X9" i="49" s="1"/>
  <c r="X8" i="49"/>
  <c r="X7" i="49"/>
  <c r="X10" i="49"/>
  <c r="W6" i="49"/>
  <c r="X6" i="49" s="1"/>
  <c r="W5" i="49"/>
  <c r="X5" i="49" s="1"/>
  <c r="X4" i="49"/>
  <c r="P4" i="36"/>
  <c r="O5" i="36"/>
  <c r="P5" i="36" s="1"/>
  <c r="M12" i="34"/>
  <c r="N12" i="34" s="1"/>
  <c r="N4" i="35"/>
  <c r="O4" i="35" s="1"/>
  <c r="O8" i="39"/>
  <c r="P8" i="39" s="1"/>
  <c r="O7" i="39"/>
  <c r="P7" i="39" s="1"/>
  <c r="O6" i="39"/>
  <c r="P6" i="39" s="1"/>
  <c r="O5" i="39"/>
  <c r="P5" i="39" s="1"/>
  <c r="P4" i="39"/>
  <c r="O9" i="39"/>
  <c r="P9" i="39" s="1"/>
  <c r="S5" i="44"/>
  <c r="T5" i="44" s="1"/>
  <c r="S4" i="44"/>
  <c r="T4" i="44" s="1"/>
  <c r="H4" i="8"/>
  <c r="O4" i="66"/>
  <c r="W5" i="48"/>
  <c r="X5" i="48" s="1"/>
  <c r="X4" i="48"/>
  <c r="U5" i="51"/>
  <c r="V5" i="51" s="1"/>
  <c r="U4" i="51"/>
  <c r="V4" i="51" s="1"/>
  <c r="N14" i="21"/>
  <c r="O14" i="21" s="1"/>
  <c r="N13" i="21"/>
  <c r="O13" i="21" s="1"/>
  <c r="N12" i="21"/>
  <c r="O12" i="21" s="1"/>
  <c r="N11" i="21"/>
  <c r="O11" i="21" s="1"/>
  <c r="S4" i="86" l="1"/>
  <c r="T4" i="86" s="1"/>
  <c r="T6" i="86"/>
  <c r="N10" i="22" l="1"/>
  <c r="O10" i="22" s="1"/>
  <c r="N4" i="22"/>
  <c r="O4" i="22" s="1"/>
  <c r="U5" i="61"/>
  <c r="V5" i="61" s="1"/>
  <c r="U7" i="61"/>
  <c r="V7" i="61" s="1"/>
  <c r="U6" i="61"/>
  <c r="V6" i="61" s="1"/>
  <c r="U4" i="61"/>
  <c r="V4" i="61" s="1"/>
  <c r="U5" i="63"/>
  <c r="V5" i="63" s="1"/>
  <c r="U4" i="63"/>
  <c r="V4" i="63" s="1"/>
  <c r="U4" i="62"/>
  <c r="V4" i="62" s="1"/>
  <c r="Q14" i="73"/>
  <c r="R14" i="73" s="1"/>
  <c r="R6" i="73"/>
  <c r="Q13" i="73"/>
  <c r="R13" i="73" s="1"/>
  <c r="Q15" i="73"/>
  <c r="R15" i="73" s="1"/>
  <c r="Q16" i="73"/>
  <c r="R16" i="73" s="1"/>
  <c r="Q12" i="73"/>
  <c r="R12" i="73" s="1"/>
  <c r="R5" i="73"/>
  <c r="R7" i="73"/>
  <c r="R8" i="73"/>
  <c r="R9" i="73"/>
  <c r="R10" i="73"/>
  <c r="R11" i="73"/>
  <c r="R4" i="73"/>
  <c r="U5" i="29" l="1"/>
  <c r="U4" i="29"/>
  <c r="T9" i="29"/>
  <c r="U7" i="29"/>
  <c r="U6" i="29"/>
  <c r="T5" i="45"/>
  <c r="U5" i="45" s="1"/>
  <c r="T4" i="45"/>
  <c r="U4" i="45" s="1"/>
  <c r="W4" i="27"/>
  <c r="W8" i="27"/>
  <c r="V7" i="27"/>
  <c r="W7" i="27" s="1"/>
  <c r="V6" i="27"/>
  <c r="W6" i="27" s="1"/>
  <c r="V5" i="27"/>
  <c r="W5" i="27" s="1"/>
  <c r="Q10" i="32"/>
  <c r="Q7" i="32"/>
  <c r="Q6" i="32"/>
  <c r="Q5" i="32"/>
  <c r="Q4" i="32"/>
  <c r="Q9" i="32"/>
  <c r="P12" i="32"/>
  <c r="Q12" i="32" s="1"/>
  <c r="P11" i="32"/>
  <c r="Q11" i="32" s="1"/>
  <c r="P10" i="32"/>
  <c r="X5" i="26" l="1"/>
  <c r="X7" i="26"/>
  <c r="X9" i="26"/>
  <c r="X10" i="26"/>
  <c r="X4" i="26"/>
  <c r="W8" i="26"/>
  <c r="X8" i="26" s="1"/>
  <c r="W6" i="26"/>
  <c r="X6" i="26" s="1"/>
  <c r="S5" i="23"/>
  <c r="P8" i="25"/>
  <c r="P7" i="25"/>
  <c r="P6" i="25"/>
  <c r="P5" i="25"/>
  <c r="P4" i="25"/>
  <c r="O10" i="25"/>
  <c r="P10" i="25" s="1"/>
  <c r="O9" i="25"/>
  <c r="P9" i="25" s="1"/>
  <c r="S4" i="23"/>
  <c r="B22" i="93" l="1"/>
  <c r="B25" i="94"/>
  <c r="B20" i="94"/>
  <c r="B21" i="94"/>
  <c r="B22" i="94"/>
  <c r="B23" i="94"/>
  <c r="B24" i="94"/>
  <c r="L13" i="94"/>
  <c r="M13" i="94" s="1"/>
  <c r="L12" i="94"/>
  <c r="M12" i="94" s="1"/>
  <c r="L11" i="94"/>
  <c r="M11" i="94" s="1"/>
  <c r="B29" i="94" l="1"/>
  <c r="B28" i="94"/>
  <c r="B27" i="94"/>
  <c r="B26" i="94"/>
  <c r="A26" i="94"/>
  <c r="B19" i="94"/>
  <c r="A19" i="94"/>
  <c r="S29" i="93" l="1"/>
  <c r="B29" i="93"/>
  <c r="S28" i="93"/>
  <c r="B28" i="93"/>
  <c r="S27" i="93"/>
  <c r="B27" i="93"/>
  <c r="S26" i="93"/>
  <c r="B26" i="93"/>
  <c r="S25" i="93"/>
  <c r="B25" i="93"/>
  <c r="S24" i="93"/>
  <c r="B24" i="93"/>
  <c r="S23" i="93"/>
  <c r="B23" i="93"/>
  <c r="S21" i="93"/>
  <c r="B21" i="93"/>
  <c r="B20" i="93"/>
  <c r="S19" i="93"/>
  <c r="B19" i="93"/>
  <c r="E1" i="93"/>
  <c r="K10" i="50"/>
  <c r="L10" i="50" s="1"/>
  <c r="K9" i="50"/>
  <c r="L9" i="50" s="1"/>
  <c r="K8" i="50"/>
  <c r="L8" i="50" s="1"/>
  <c r="K7" i="50"/>
  <c r="L7" i="50" s="1"/>
  <c r="K6" i="50"/>
  <c r="L6" i="50" s="1"/>
  <c r="K5" i="50"/>
  <c r="L5" i="50" s="1"/>
  <c r="K4" i="50"/>
  <c r="L4" i="50" s="1"/>
  <c r="T7" i="88"/>
  <c r="U7" i="88" s="1"/>
  <c r="B27" i="92" l="1"/>
  <c r="B26" i="92"/>
  <c r="B25" i="92"/>
  <c r="B24" i="92"/>
  <c r="A24" i="92"/>
  <c r="B18" i="92"/>
  <c r="A18" i="92"/>
  <c r="H8" i="8"/>
  <c r="H7" i="8"/>
  <c r="H6" i="8"/>
  <c r="H5" i="8"/>
  <c r="N10" i="20"/>
  <c r="O10" i="20" s="1"/>
  <c r="J12" i="16"/>
  <c r="M7" i="28"/>
  <c r="N7" i="28" s="1"/>
  <c r="T11" i="52"/>
  <c r="U11" i="52" s="1"/>
  <c r="T10" i="52"/>
  <c r="U10" i="52" s="1"/>
  <c r="T9" i="52"/>
  <c r="U9" i="52" s="1"/>
  <c r="T8" i="52"/>
  <c r="U8" i="52" s="1"/>
  <c r="T6" i="52"/>
  <c r="U6" i="52" s="1"/>
  <c r="T5" i="52"/>
  <c r="U5" i="52" s="1"/>
  <c r="R11" i="53"/>
  <c r="S11" i="53" s="1"/>
  <c r="R10" i="53"/>
  <c r="S10" i="53" s="1"/>
  <c r="R9" i="53"/>
  <c r="S9" i="53" s="1"/>
  <c r="R8" i="53"/>
  <c r="S8" i="53" s="1"/>
  <c r="R7" i="53"/>
  <c r="S7" i="53" s="1"/>
  <c r="R6" i="53"/>
  <c r="S6" i="53" s="1"/>
  <c r="R5" i="53"/>
  <c r="S5" i="53" s="1"/>
  <c r="S5" i="91"/>
  <c r="T5" i="91" s="1"/>
  <c r="S4" i="91"/>
  <c r="T4" i="91" s="1"/>
  <c r="B11" i="91"/>
  <c r="B10" i="91"/>
  <c r="A10" i="91"/>
  <c r="K4" i="87"/>
  <c r="K5" i="87"/>
  <c r="S30" i="33"/>
  <c r="S31" i="33"/>
  <c r="S32" i="33"/>
  <c r="S33" i="33"/>
  <c r="S34" i="33"/>
  <c r="S35" i="33"/>
  <c r="S36" i="33"/>
  <c r="S37" i="33"/>
  <c r="S38" i="33"/>
  <c r="S40" i="33"/>
  <c r="S41" i="33"/>
  <c r="S42" i="33"/>
  <c r="S43" i="33"/>
  <c r="S44" i="33"/>
  <c r="S45" i="33"/>
  <c r="S46" i="33"/>
  <c r="S47" i="33"/>
  <c r="S48" i="33"/>
  <c r="S49" i="33"/>
  <c r="B30" i="79" l="1"/>
  <c r="E1" i="11"/>
  <c r="N8" i="20"/>
  <c r="O8" i="20" s="1"/>
  <c r="N9" i="20"/>
  <c r="O9" i="20" s="1"/>
  <c r="S9" i="69"/>
  <c r="T9" i="69" s="1"/>
  <c r="S7" i="69"/>
  <c r="T7" i="69" s="1"/>
  <c r="S6" i="69"/>
  <c r="T6" i="69" s="1"/>
  <c r="S5" i="69"/>
  <c r="T5" i="69" s="1"/>
  <c r="B15" i="90"/>
  <c r="B14" i="90"/>
  <c r="A14" i="90"/>
  <c r="B13" i="90"/>
  <c r="B12" i="90"/>
  <c r="A12" i="90"/>
  <c r="A14" i="88"/>
  <c r="B15" i="88"/>
  <c r="B14" i="88"/>
  <c r="B13" i="88"/>
  <c r="B12" i="88"/>
  <c r="A12" i="88"/>
  <c r="W5" i="75" l="1"/>
  <c r="X5" i="75" s="1"/>
  <c r="W6" i="75"/>
  <c r="X6" i="75" s="1"/>
  <c r="W7" i="75"/>
  <c r="X7" i="75" s="1"/>
  <c r="J9" i="46"/>
  <c r="J8" i="46"/>
  <c r="J7" i="46"/>
  <c r="J6" i="46"/>
  <c r="N5" i="20" l="1"/>
  <c r="O5" i="20" s="1"/>
  <c r="N6" i="20"/>
  <c r="O6" i="20" s="1"/>
  <c r="N7" i="20"/>
  <c r="O7" i="20" s="1"/>
  <c r="O4" i="20"/>
  <c r="S40" i="87"/>
  <c r="S37" i="87"/>
  <c r="S39" i="87"/>
  <c r="S36" i="87"/>
  <c r="B36" i="87"/>
  <c r="B37" i="87"/>
  <c r="B38" i="87"/>
  <c r="B39" i="87"/>
  <c r="B40" i="87"/>
  <c r="B30" i="87" l="1"/>
  <c r="S27" i="87" l="1"/>
  <c r="S29" i="87"/>
  <c r="S31" i="87"/>
  <c r="S32" i="87"/>
  <c r="S33" i="87"/>
  <c r="S34" i="87"/>
  <c r="S35" i="87"/>
  <c r="S38" i="87"/>
  <c r="S41" i="87"/>
  <c r="S42" i="87"/>
  <c r="S43" i="87"/>
  <c r="S44" i="87"/>
  <c r="B27" i="87"/>
  <c r="B28" i="87"/>
  <c r="B29" i="87"/>
  <c r="B31" i="87"/>
  <c r="B32" i="87"/>
  <c r="B33" i="87"/>
  <c r="B34" i="87"/>
  <c r="B35" i="87"/>
  <c r="B26" i="87"/>
  <c r="B44" i="87"/>
  <c r="B43" i="87"/>
  <c r="B42" i="87"/>
  <c r="B41" i="87"/>
  <c r="S26" i="87"/>
  <c r="A26" i="87"/>
  <c r="B13" i="86"/>
  <c r="A13" i="86"/>
  <c r="B12" i="86"/>
  <c r="B11" i="86"/>
  <c r="A14" i="28" l="1"/>
  <c r="A24" i="22"/>
  <c r="A18" i="22"/>
  <c r="A20" i="15"/>
  <c r="A14" i="2"/>
  <c r="A19" i="6"/>
  <c r="O9" i="31" l="1"/>
  <c r="P9" i="31" s="1"/>
  <c r="O8" i="31"/>
  <c r="P8" i="31" s="1"/>
  <c r="T5" i="59" l="1"/>
  <c r="U5" i="59" s="1"/>
  <c r="O4" i="21" l="1"/>
  <c r="O8" i="66"/>
  <c r="O15" i="66"/>
  <c r="O14" i="66"/>
  <c r="O13" i="66"/>
  <c r="O12" i="66"/>
  <c r="O10" i="66"/>
  <c r="O9" i="66"/>
  <c r="O7" i="66"/>
  <c r="O5" i="66"/>
  <c r="B9" i="85"/>
  <c r="A9" i="85"/>
  <c r="E1" i="29" l="1"/>
  <c r="B19" i="84" l="1"/>
  <c r="B20" i="84"/>
  <c r="B21" i="84"/>
  <c r="B22" i="84"/>
  <c r="B23" i="84"/>
  <c r="B18" i="84"/>
  <c r="B27" i="84" l="1"/>
  <c r="B26" i="84"/>
  <c r="B25" i="84"/>
  <c r="B24" i="84"/>
  <c r="B33" i="83" l="1"/>
  <c r="B34" i="83"/>
  <c r="B32" i="83"/>
  <c r="B42" i="83"/>
  <c r="B43" i="83"/>
  <c r="B40" i="83"/>
  <c r="B38" i="83"/>
  <c r="B39" i="83"/>
  <c r="B41" i="83"/>
  <c r="B37" i="83" l="1"/>
  <c r="A37" i="83"/>
  <c r="B27" i="83"/>
  <c r="B28" i="83"/>
  <c r="B29" i="83"/>
  <c r="B30" i="83"/>
  <c r="B31" i="83"/>
  <c r="B35" i="83"/>
  <c r="B36" i="83"/>
  <c r="B26" i="83" l="1"/>
  <c r="N9" i="38"/>
  <c r="N8" i="38"/>
  <c r="O8" i="38" s="1"/>
  <c r="N7" i="38"/>
  <c r="N6" i="38"/>
  <c r="O6" i="38" s="1"/>
  <c r="B9" i="82"/>
  <c r="A9" i="82"/>
  <c r="B9" i="81"/>
  <c r="A9" i="81"/>
  <c r="B43" i="80" l="1"/>
  <c r="B31" i="80"/>
  <c r="B32" i="80"/>
  <c r="B33" i="80"/>
  <c r="B34" i="80"/>
  <c r="B35" i="80"/>
  <c r="B38" i="80"/>
  <c r="B39" i="80"/>
  <c r="B36" i="80"/>
  <c r="B41" i="80"/>
  <c r="B37" i="80"/>
  <c r="B40" i="80"/>
  <c r="B42" i="80"/>
  <c r="B30" i="80"/>
  <c r="B45" i="80"/>
  <c r="B46" i="80"/>
  <c r="B47" i="80"/>
  <c r="B48" i="80"/>
  <c r="B49" i="80"/>
  <c r="B44" i="80"/>
  <c r="A44" i="80"/>
  <c r="A30" i="80"/>
  <c r="B23" i="79"/>
  <c r="B33" i="79" l="1"/>
  <c r="B37" i="79"/>
  <c r="B36" i="79"/>
  <c r="B35" i="79" l="1"/>
  <c r="B34" i="79"/>
  <c r="B32" i="79"/>
  <c r="A32" i="79"/>
  <c r="B31" i="79"/>
  <c r="B29" i="79"/>
  <c r="B28" i="79"/>
  <c r="B27" i="79"/>
  <c r="B26" i="79"/>
  <c r="B25" i="79"/>
  <c r="B24" i="79"/>
  <c r="A23" i="79"/>
  <c r="B41" i="78" l="1"/>
  <c r="B40" i="78"/>
  <c r="B39" i="78"/>
  <c r="B38" i="78"/>
  <c r="A38" i="78"/>
  <c r="B37" i="78"/>
  <c r="B36" i="78"/>
  <c r="B35" i="78"/>
  <c r="B34" i="78"/>
  <c r="B33" i="78"/>
  <c r="B32" i="78"/>
  <c r="B31" i="78"/>
  <c r="B30" i="78"/>
  <c r="B29" i="78"/>
  <c r="B28" i="78"/>
  <c r="B27" i="78"/>
  <c r="B26" i="78"/>
  <c r="B25" i="78"/>
  <c r="A25" i="78"/>
  <c r="B14" i="77" l="1"/>
  <c r="B15" i="77"/>
  <c r="B16" i="77"/>
  <c r="B17" i="77"/>
  <c r="A19" i="42"/>
  <c r="A17" i="42"/>
  <c r="A14" i="42"/>
  <c r="B19" i="42"/>
  <c r="B18" i="42"/>
  <c r="B17" i="42"/>
  <c r="B16" i="42"/>
  <c r="B15" i="42"/>
  <c r="B13" i="77"/>
  <c r="M16" i="34" l="1"/>
  <c r="N16" i="34" s="1"/>
  <c r="M15" i="34"/>
  <c r="N15" i="34" s="1"/>
  <c r="M14" i="34"/>
  <c r="N14" i="34" s="1"/>
  <c r="M13" i="34"/>
  <c r="N13" i="34" s="1"/>
  <c r="B13" i="75" l="1"/>
  <c r="B14" i="75"/>
  <c r="B15" i="75"/>
  <c r="A14" i="75"/>
  <c r="A12" i="75"/>
  <c r="B12" i="75"/>
  <c r="N5" i="38" l="1"/>
  <c r="O5" i="38" s="1"/>
  <c r="M5" i="68" l="1"/>
  <c r="N5" i="68" s="1"/>
  <c r="M6" i="68"/>
  <c r="N6" i="68" s="1"/>
  <c r="M7" i="68"/>
  <c r="N7" i="68" s="1"/>
  <c r="M8" i="68"/>
  <c r="N8" i="68" s="1"/>
  <c r="M9" i="68"/>
  <c r="N9" i="68" s="1"/>
  <c r="M10" i="68"/>
  <c r="N10" i="68" s="1"/>
  <c r="M4" i="68"/>
  <c r="N4" i="68" s="1"/>
  <c r="N4" i="38" l="1"/>
  <c r="O4" i="38" s="1"/>
  <c r="H10" i="9"/>
  <c r="H9" i="9"/>
  <c r="H8" i="9"/>
  <c r="N24" i="66"/>
  <c r="O24" i="66" s="1"/>
  <c r="N22" i="66"/>
  <c r="O22" i="66" s="1"/>
  <c r="N21" i="66"/>
  <c r="O21" i="66" s="1"/>
  <c r="N20" i="66"/>
  <c r="O20" i="66" s="1"/>
  <c r="N19" i="66"/>
  <c r="O19" i="66" s="1"/>
  <c r="N18" i="66"/>
  <c r="O18" i="66" s="1"/>
  <c r="N17" i="66"/>
  <c r="O17" i="66" s="1"/>
  <c r="N16" i="66"/>
  <c r="O16" i="66" s="1"/>
  <c r="B57" i="74"/>
  <c r="B48" i="74" l="1"/>
  <c r="B46" i="74"/>
  <c r="B43" i="74"/>
  <c r="B44" i="74"/>
  <c r="B45" i="74"/>
  <c r="B34" i="74"/>
  <c r="B35" i="74"/>
  <c r="B36" i="74"/>
  <c r="B37" i="74"/>
  <c r="B38" i="74"/>
  <c r="B39" i="74"/>
  <c r="B40" i="74"/>
  <c r="B41" i="74"/>
  <c r="B42" i="74"/>
  <c r="B47" i="74"/>
  <c r="B49" i="74"/>
  <c r="A51" i="74" l="1"/>
  <c r="B56" i="74" l="1"/>
  <c r="B55" i="74"/>
  <c r="B54" i="74"/>
  <c r="B53" i="74"/>
  <c r="B52" i="74"/>
  <c r="B51" i="74"/>
  <c r="B50" i="74"/>
  <c r="B33" i="74"/>
  <c r="A33" i="74"/>
  <c r="H10" i="10" l="1"/>
  <c r="H9" i="10"/>
  <c r="H8" i="10"/>
  <c r="B26" i="73" l="1"/>
  <c r="B27" i="73"/>
  <c r="B22" i="73"/>
  <c r="B23" i="73"/>
  <c r="B24" i="73"/>
  <c r="B25" i="73"/>
  <c r="B28" i="73"/>
  <c r="B29" i="73"/>
  <c r="B30" i="73"/>
  <c r="B31" i="73"/>
  <c r="B32" i="73"/>
  <c r="B33" i="73"/>
  <c r="A29" i="73"/>
  <c r="B21" i="73"/>
  <c r="A21" i="73"/>
  <c r="B9" i="71" l="1"/>
  <c r="B9" i="72"/>
  <c r="C34" i="70" l="1"/>
  <c r="C33" i="70"/>
  <c r="E1" i="10"/>
  <c r="E1" i="21"/>
  <c r="E1" i="3"/>
  <c r="B22" i="69" l="1"/>
  <c r="B19" i="69"/>
  <c r="B27" i="69" l="1"/>
  <c r="B26" i="69"/>
  <c r="B25" i="69"/>
  <c r="B24" i="69"/>
  <c r="A24" i="69"/>
  <c r="B23" i="69"/>
  <c r="B21" i="69"/>
  <c r="B20" i="69"/>
  <c r="B18" i="69"/>
  <c r="A18" i="69"/>
  <c r="E1" i="13"/>
  <c r="A21" i="64" l="1"/>
  <c r="A17" i="64"/>
  <c r="E1" i="8" l="1"/>
  <c r="B33" i="68" l="1"/>
  <c r="B22" i="68"/>
  <c r="B23" i="68"/>
  <c r="B24" i="68"/>
  <c r="B25" i="68"/>
  <c r="B26" i="68"/>
  <c r="B27" i="68"/>
  <c r="B28" i="68"/>
  <c r="E1" i="15" l="1"/>
  <c r="E1" i="2"/>
  <c r="E1" i="1"/>
  <c r="E1" i="6"/>
  <c r="A30" i="68"/>
  <c r="B32" i="68"/>
  <c r="B31" i="68"/>
  <c r="B30" i="68"/>
  <c r="B29" i="68"/>
  <c r="B21" i="68"/>
  <c r="A21" i="68"/>
  <c r="H4" i="9" l="1"/>
  <c r="B39" i="66"/>
  <c r="B30" i="66"/>
  <c r="B31" i="66"/>
  <c r="B32" i="66"/>
  <c r="B33" i="66"/>
  <c r="B34" i="66"/>
  <c r="B35" i="66"/>
  <c r="B36" i="66"/>
  <c r="B37" i="66"/>
  <c r="B38" i="66"/>
  <c r="B40" i="66"/>
  <c r="B41" i="66"/>
  <c r="B42" i="66"/>
  <c r="B43" i="66"/>
  <c r="B44" i="66"/>
  <c r="B45" i="66"/>
  <c r="B46" i="66"/>
  <c r="B47" i="66"/>
  <c r="B48" i="66"/>
  <c r="B49" i="66"/>
  <c r="B29" i="66"/>
  <c r="E1" i="9"/>
  <c r="A41" i="66" l="1"/>
  <c r="A29" i="66"/>
  <c r="B18" i="65" l="1"/>
  <c r="B19" i="65"/>
  <c r="B20" i="65"/>
  <c r="B21" i="65"/>
  <c r="B22" i="65"/>
  <c r="B23" i="65"/>
  <c r="B24" i="65"/>
  <c r="B25" i="65"/>
  <c r="B17" i="65"/>
  <c r="A22" i="65"/>
  <c r="A17" i="65"/>
  <c r="E1" i="38" l="1"/>
  <c r="E1" i="31"/>
  <c r="E1" i="30"/>
  <c r="E1" i="20" l="1"/>
  <c r="E1" i="22"/>
  <c r="B25" i="64" l="1"/>
  <c r="A25" i="64"/>
  <c r="B24" i="64"/>
  <c r="B23" i="64"/>
  <c r="B22" i="64"/>
  <c r="B21" i="64"/>
  <c r="B20" i="64"/>
  <c r="B19" i="64"/>
  <c r="B18" i="64"/>
  <c r="B17" i="64"/>
  <c r="B13" i="61" l="1"/>
  <c r="B14" i="61"/>
  <c r="B15" i="61"/>
  <c r="A14" i="61"/>
  <c r="B12" i="61"/>
  <c r="A12" i="61"/>
  <c r="B9" i="62"/>
  <c r="A9" i="62"/>
  <c r="B11" i="63"/>
  <c r="A11" i="63"/>
  <c r="B10" i="63"/>
  <c r="A10" i="63"/>
  <c r="E1" i="17" l="1"/>
  <c r="E1" i="25"/>
  <c r="B15" i="60" l="1"/>
  <c r="B14" i="60"/>
  <c r="A14" i="60"/>
  <c r="B13" i="60"/>
  <c r="B12" i="60"/>
  <c r="T7" i="59"/>
  <c r="U7" i="59" s="1"/>
  <c r="A15" i="59"/>
  <c r="B15" i="59"/>
  <c r="B14" i="59"/>
  <c r="A14" i="59"/>
  <c r="B13" i="59"/>
  <c r="B12" i="59"/>
  <c r="T5" i="58" l="1"/>
  <c r="U5" i="58" s="1"/>
  <c r="B17" i="58"/>
  <c r="A17" i="58"/>
  <c r="B16" i="58" l="1"/>
  <c r="B15" i="58"/>
  <c r="A15" i="58"/>
  <c r="B14" i="58"/>
  <c r="B13" i="58"/>
  <c r="B15" i="57" l="1"/>
  <c r="B14" i="57"/>
  <c r="A14" i="57"/>
  <c r="B13" i="57"/>
  <c r="B12" i="57"/>
  <c r="P7" i="56" l="1"/>
  <c r="Q7" i="56" s="1"/>
  <c r="P5" i="56"/>
  <c r="Q5" i="56" s="1"/>
  <c r="B13" i="56" l="1"/>
  <c r="B14" i="56"/>
  <c r="B15" i="56"/>
  <c r="A14" i="56"/>
  <c r="B12" i="56"/>
  <c r="O5" i="30"/>
  <c r="P5" i="30" s="1"/>
  <c r="O10" i="39"/>
  <c r="P10" i="39" s="1"/>
  <c r="N5" i="35"/>
  <c r="O5" i="35" s="1"/>
  <c r="N5" i="22" l="1"/>
  <c r="O5" i="22" s="1"/>
  <c r="O9" i="21"/>
  <c r="B24" i="52"/>
  <c r="B21" i="55"/>
  <c r="B17" i="55" l="1"/>
  <c r="B18" i="55"/>
  <c r="B20" i="55"/>
  <c r="B19" i="55"/>
  <c r="A19" i="55"/>
  <c r="B16" i="55"/>
  <c r="B15" i="55"/>
  <c r="B23" i="53" l="1"/>
  <c r="B22" i="53"/>
  <c r="B21" i="53"/>
  <c r="B20" i="53"/>
  <c r="B19" i="53"/>
  <c r="B18" i="53"/>
  <c r="B17" i="53"/>
  <c r="B16" i="53"/>
  <c r="A20" i="53"/>
  <c r="B18" i="52" l="1"/>
  <c r="B19" i="52"/>
  <c r="B20" i="52"/>
  <c r="B21" i="52"/>
  <c r="B22" i="52"/>
  <c r="B23" i="52"/>
  <c r="B25" i="52"/>
  <c r="A25" i="52" l="1"/>
  <c r="A20" i="52"/>
  <c r="B17" i="52" l="1"/>
  <c r="B11" i="51"/>
  <c r="B10" i="51"/>
  <c r="A11" i="51"/>
  <c r="A10" i="51"/>
  <c r="B23" i="50" l="1"/>
  <c r="B24" i="50"/>
  <c r="B25" i="50"/>
  <c r="B26" i="50"/>
  <c r="B27" i="50"/>
  <c r="B28" i="50"/>
  <c r="B29" i="50"/>
  <c r="B30" i="50"/>
  <c r="B31" i="50"/>
  <c r="B32" i="50"/>
  <c r="B33" i="50"/>
  <c r="B34" i="50"/>
  <c r="B35" i="50"/>
  <c r="A30" i="50"/>
  <c r="B22" i="50"/>
  <c r="B17" i="49" l="1"/>
  <c r="B21" i="49" l="1"/>
  <c r="A21" i="49"/>
  <c r="B20" i="49"/>
  <c r="B19" i="49"/>
  <c r="B18" i="49"/>
  <c r="A18" i="49"/>
  <c r="B16" i="49"/>
  <c r="B15" i="49"/>
  <c r="A15" i="49"/>
  <c r="B11" i="48"/>
  <c r="B10" i="48"/>
  <c r="A10" i="48"/>
  <c r="H10" i="8" l="1"/>
  <c r="H9" i="8"/>
  <c r="H4" i="47"/>
  <c r="B15" i="47"/>
  <c r="B14" i="47"/>
  <c r="B13" i="47"/>
  <c r="B12" i="47"/>
  <c r="B19" i="46" l="1"/>
  <c r="B18" i="46"/>
  <c r="B17" i="46"/>
  <c r="B16" i="46"/>
  <c r="B15" i="46"/>
  <c r="B14" i="46"/>
  <c r="B11" i="44" l="1"/>
  <c r="B10" i="44"/>
  <c r="B11" i="45"/>
  <c r="B10" i="45"/>
  <c r="J12" i="43" l="1"/>
  <c r="J11" i="43"/>
  <c r="J10" i="43"/>
  <c r="J9" i="43"/>
  <c r="B25" i="43"/>
  <c r="B24" i="43"/>
  <c r="B23" i="43"/>
  <c r="B22" i="43"/>
  <c r="B21" i="43"/>
  <c r="B20" i="43"/>
  <c r="B19" i="43"/>
  <c r="B18" i="43"/>
  <c r="B17" i="43"/>
  <c r="B14" i="42"/>
  <c r="A11" i="41" l="1"/>
  <c r="B11" i="41"/>
  <c r="B10" i="41"/>
  <c r="A10" i="41"/>
  <c r="B11" i="35"/>
  <c r="B10" i="35"/>
  <c r="B11" i="36"/>
  <c r="B10" i="36"/>
  <c r="B19" i="40"/>
  <c r="A17" i="40"/>
  <c r="B18" i="40"/>
  <c r="B17" i="40"/>
  <c r="B16" i="40"/>
  <c r="B15" i="40"/>
  <c r="B14" i="40"/>
  <c r="A14" i="40"/>
  <c r="B21" i="39" l="1"/>
  <c r="B20" i="39"/>
  <c r="A20" i="39"/>
  <c r="B19" i="39"/>
  <c r="B18" i="39"/>
  <c r="B17" i="39"/>
  <c r="B16" i="39"/>
  <c r="B15" i="39"/>
  <c r="A15" i="39"/>
  <c r="S21" i="38" l="1"/>
  <c r="S23" i="38"/>
  <c r="B21" i="38"/>
  <c r="B22" i="38"/>
  <c r="S19" i="38"/>
  <c r="S20" i="38"/>
  <c r="S24" i="38"/>
  <c r="S25" i="38"/>
  <c r="S26" i="38"/>
  <c r="S27" i="38"/>
  <c r="S18" i="38"/>
  <c r="B19" i="38"/>
  <c r="B20" i="38"/>
  <c r="B23" i="38"/>
  <c r="B24" i="38"/>
  <c r="B25" i="38"/>
  <c r="B26" i="38"/>
  <c r="B27" i="38"/>
  <c r="B18" i="38"/>
  <c r="B16" i="37" l="1"/>
  <c r="B17" i="37"/>
  <c r="B18" i="37"/>
  <c r="B19" i="37"/>
  <c r="B20" i="37"/>
  <c r="B21" i="37"/>
  <c r="A19" i="37" l="1"/>
  <c r="B15" i="37"/>
  <c r="A15" i="37"/>
  <c r="N11" i="34"/>
  <c r="N10" i="34"/>
  <c r="N9" i="34"/>
  <c r="N8" i="34"/>
  <c r="N7" i="34"/>
  <c r="N6" i="34"/>
  <c r="N5" i="34"/>
  <c r="B33" i="34"/>
  <c r="B32" i="34"/>
  <c r="A29" i="34"/>
  <c r="B31" i="34" l="1"/>
  <c r="B30" i="34"/>
  <c r="B29" i="34"/>
  <c r="B28" i="34"/>
  <c r="B27" i="34"/>
  <c r="B26" i="34"/>
  <c r="B25" i="34"/>
  <c r="B24" i="34"/>
  <c r="B23" i="34"/>
  <c r="B22" i="34"/>
  <c r="B21" i="34"/>
  <c r="M9" i="28"/>
  <c r="N9" i="28" s="1"/>
  <c r="M6" i="28"/>
  <c r="N6" i="28" s="1"/>
  <c r="M5" i="28"/>
  <c r="N5" i="28" s="1"/>
  <c r="O10" i="21" l="1"/>
  <c r="O8" i="21"/>
  <c r="O7" i="21"/>
  <c r="O6" i="21"/>
  <c r="O5" i="21"/>
  <c r="A42" i="33"/>
  <c r="A29" i="33"/>
  <c r="B30" i="33"/>
  <c r="B31" i="33"/>
  <c r="B32" i="33"/>
  <c r="B33" i="33"/>
  <c r="B34" i="33"/>
  <c r="B35" i="33"/>
  <c r="B36" i="33"/>
  <c r="B37" i="33"/>
  <c r="B38" i="33"/>
  <c r="B41" i="33"/>
  <c r="B42" i="33"/>
  <c r="B43" i="33"/>
  <c r="B44" i="33"/>
  <c r="B45" i="33"/>
  <c r="B46" i="33"/>
  <c r="B47" i="33"/>
  <c r="B48" i="33"/>
  <c r="B49" i="33"/>
  <c r="B29" i="33"/>
  <c r="S29" i="33"/>
  <c r="B24" i="32"/>
  <c r="B25" i="32"/>
  <c r="B23" i="32"/>
  <c r="B22" i="32"/>
  <c r="A22" i="32"/>
  <c r="B21" i="32"/>
  <c r="B20" i="32"/>
  <c r="B19" i="32"/>
  <c r="B18" i="32"/>
  <c r="B17" i="32"/>
  <c r="A17" i="32"/>
  <c r="A18" i="31" l="1"/>
  <c r="A14" i="31"/>
  <c r="B15" i="31"/>
  <c r="B16" i="31"/>
  <c r="B17" i="31"/>
  <c r="B18" i="31"/>
  <c r="B19" i="31"/>
  <c r="S15" i="31"/>
  <c r="S16" i="31"/>
  <c r="S17" i="31"/>
  <c r="S18" i="31"/>
  <c r="S19" i="31"/>
  <c r="S14" i="31"/>
  <c r="B14" i="31"/>
  <c r="S11" i="30" l="1"/>
  <c r="S12" i="30"/>
  <c r="S13" i="30"/>
  <c r="B13" i="30"/>
  <c r="B12" i="30"/>
  <c r="B11" i="30"/>
  <c r="B15" i="29" l="1"/>
  <c r="C15" i="29"/>
  <c r="A16" i="29"/>
  <c r="B16" i="29"/>
  <c r="C16" i="29"/>
  <c r="B17" i="29"/>
  <c r="C17" i="29"/>
  <c r="A18" i="29"/>
  <c r="B18" i="29"/>
  <c r="C18" i="29"/>
  <c r="B19" i="29"/>
  <c r="C19" i="29"/>
  <c r="C14" i="29"/>
  <c r="A14" i="29"/>
  <c r="B14" i="29"/>
  <c r="T19" i="29"/>
  <c r="T18" i="29"/>
  <c r="T17" i="29"/>
  <c r="T16" i="29"/>
  <c r="T15" i="29"/>
  <c r="T14" i="29"/>
  <c r="B19" i="28"/>
  <c r="B18" i="28"/>
  <c r="B17" i="28"/>
  <c r="B16" i="28"/>
  <c r="B15" i="28"/>
  <c r="B14" i="28"/>
  <c r="A17" i="27" l="1"/>
  <c r="B17" i="27"/>
  <c r="B16" i="27"/>
  <c r="B15" i="27"/>
  <c r="B14" i="27"/>
  <c r="B13" i="27"/>
  <c r="A13" i="27"/>
  <c r="A14" i="1" l="1"/>
  <c r="A24" i="7"/>
  <c r="A18" i="7"/>
  <c r="A23" i="17"/>
  <c r="A18" i="17"/>
  <c r="B16" i="26" l="1"/>
  <c r="B17" i="26"/>
  <c r="B18" i="26"/>
  <c r="B19" i="26"/>
  <c r="B20" i="26"/>
  <c r="B21" i="26"/>
  <c r="A21" i="26"/>
  <c r="A20" i="26"/>
  <c r="A17" i="26"/>
  <c r="A15" i="26"/>
  <c r="B15" i="26"/>
  <c r="G11" i="7" l="1"/>
  <c r="G10" i="7"/>
  <c r="S15" i="25"/>
  <c r="S17" i="25"/>
  <c r="S18" i="25"/>
  <c r="S19" i="25"/>
  <c r="S20" i="25"/>
  <c r="S21" i="25"/>
  <c r="B15" i="25" l="1"/>
  <c r="B16" i="25"/>
  <c r="B17" i="25"/>
  <c r="B18" i="25"/>
  <c r="B19" i="25"/>
  <c r="B20" i="25"/>
  <c r="B21" i="25"/>
  <c r="A20" i="25"/>
  <c r="A15" i="25"/>
  <c r="S11" i="23" l="1"/>
  <c r="B11" i="23"/>
  <c r="S10" i="23"/>
  <c r="B10" i="23"/>
  <c r="N8" i="22" l="1"/>
  <c r="O8" i="22" s="1"/>
  <c r="O9" i="22"/>
  <c r="N7" i="22"/>
  <c r="O7" i="22" s="1"/>
  <c r="N6" i="22"/>
  <c r="O6" i="22" s="1"/>
  <c r="N13" i="22"/>
  <c r="O13" i="22" s="1"/>
  <c r="N12" i="22"/>
  <c r="O12" i="22" s="1"/>
  <c r="N11" i="22"/>
  <c r="O11" i="22" s="1"/>
  <c r="S27" i="22"/>
  <c r="B27" i="22"/>
  <c r="S26" i="22"/>
  <c r="B26" i="22"/>
  <c r="S25" i="22"/>
  <c r="B25" i="22"/>
  <c r="S24" i="22"/>
  <c r="B24" i="22"/>
  <c r="S23" i="22"/>
  <c r="B23" i="22"/>
  <c r="S22" i="22"/>
  <c r="B22" i="22"/>
  <c r="S21" i="22"/>
  <c r="B21" i="22"/>
  <c r="S20" i="22"/>
  <c r="B20" i="22"/>
  <c r="S19" i="22"/>
  <c r="B19" i="22"/>
  <c r="S18" i="22"/>
  <c r="B18" i="22"/>
  <c r="S20" i="21"/>
  <c r="S21" i="21"/>
  <c r="S22" i="21"/>
  <c r="S23" i="21"/>
  <c r="S24" i="21"/>
  <c r="S25" i="21"/>
  <c r="S26" i="21"/>
  <c r="S27" i="21"/>
  <c r="S28" i="21"/>
  <c r="S29" i="21"/>
  <c r="S19" i="21" l="1"/>
  <c r="B20" i="21"/>
  <c r="B21" i="21"/>
  <c r="B22" i="21"/>
  <c r="B23" i="21"/>
  <c r="B24" i="21"/>
  <c r="B25" i="21"/>
  <c r="B26" i="21"/>
  <c r="B27" i="21"/>
  <c r="B28" i="21"/>
  <c r="B29" i="21"/>
  <c r="B19" i="21" l="1"/>
  <c r="N13" i="20"/>
  <c r="O13" i="20" s="1"/>
  <c r="N12" i="20"/>
  <c r="O12" i="20" s="1"/>
  <c r="N11" i="20"/>
  <c r="O11" i="20" s="1"/>
  <c r="H4" i="2"/>
  <c r="I11" i="17"/>
  <c r="S27" i="20" l="1"/>
  <c r="S26" i="20"/>
  <c r="S25" i="20"/>
  <c r="B27" i="20"/>
  <c r="B19" i="20"/>
  <c r="B20" i="20"/>
  <c r="B21" i="20"/>
  <c r="B22" i="20"/>
  <c r="B23" i="20"/>
  <c r="B24" i="20"/>
  <c r="B25" i="20"/>
  <c r="B26" i="20"/>
  <c r="S24" i="20"/>
  <c r="S23" i="20"/>
  <c r="S22" i="20"/>
  <c r="S21" i="20"/>
  <c r="S20" i="20"/>
  <c r="S19" i="20"/>
  <c r="S18" i="20"/>
  <c r="B18" i="20"/>
  <c r="H14" i="6"/>
  <c r="H13" i="6"/>
  <c r="H12" i="6"/>
  <c r="H11" i="6"/>
  <c r="B19" i="19"/>
  <c r="S21" i="19"/>
  <c r="B21" i="19"/>
  <c r="S20" i="19"/>
  <c r="B20" i="19"/>
  <c r="S18" i="19"/>
  <c r="B18" i="19"/>
  <c r="S17" i="19"/>
  <c r="B17" i="19"/>
  <c r="S16" i="19"/>
  <c r="B16" i="19"/>
  <c r="S15" i="19"/>
  <c r="B15" i="19"/>
  <c r="S29" i="18"/>
  <c r="S28" i="18"/>
  <c r="B24" i="18" l="1"/>
  <c r="B25" i="18"/>
  <c r="B26" i="18"/>
  <c r="B27" i="18"/>
  <c r="B28" i="18"/>
  <c r="B29" i="18"/>
  <c r="I15" i="15"/>
  <c r="I14" i="15"/>
  <c r="I13" i="15"/>
  <c r="I12" i="15"/>
  <c r="I13" i="17"/>
  <c r="I12" i="17"/>
  <c r="I10" i="17"/>
  <c r="I9" i="17"/>
  <c r="S24" i="18"/>
  <c r="S20" i="18"/>
  <c r="S21" i="18"/>
  <c r="S22" i="18"/>
  <c r="S23" i="18"/>
  <c r="S25" i="18"/>
  <c r="S26" i="18"/>
  <c r="S27" i="18"/>
  <c r="S19" i="18"/>
  <c r="B20" i="18"/>
  <c r="B21" i="18"/>
  <c r="B22" i="18"/>
  <c r="B23" i="18"/>
  <c r="B19" i="18"/>
  <c r="J15" i="16"/>
  <c r="J14" i="16"/>
  <c r="J13" i="16"/>
  <c r="B27" i="17"/>
  <c r="B19" i="17"/>
  <c r="B20" i="17"/>
  <c r="B21" i="17"/>
  <c r="B22" i="17"/>
  <c r="B23" i="17"/>
  <c r="B24" i="17"/>
  <c r="B25" i="17"/>
  <c r="B26" i="17"/>
  <c r="S27" i="17"/>
  <c r="S26" i="17"/>
  <c r="S25" i="17"/>
  <c r="S24" i="17"/>
  <c r="S23" i="17"/>
  <c r="S22" i="17"/>
  <c r="S21" i="17"/>
  <c r="S20" i="17"/>
  <c r="S19" i="17"/>
  <c r="S18" i="17"/>
  <c r="B18" i="17"/>
  <c r="S21" i="15"/>
  <c r="S22" i="15"/>
  <c r="S23" i="15"/>
  <c r="S24" i="15"/>
  <c r="S25" i="15"/>
  <c r="S26" i="15"/>
  <c r="S27" i="15"/>
  <c r="S28" i="15"/>
  <c r="S29" i="15"/>
  <c r="S30" i="15"/>
  <c r="S31" i="15"/>
  <c r="S20" i="15"/>
  <c r="B27" i="15"/>
  <c r="B21" i="15"/>
  <c r="B22" i="15"/>
  <c r="B23" i="15"/>
  <c r="B24" i="15"/>
  <c r="B25" i="15"/>
  <c r="B26" i="15"/>
  <c r="B31" i="16"/>
  <c r="B28" i="16"/>
  <c r="B29" i="16"/>
  <c r="B30" i="16"/>
  <c r="B21" i="16"/>
  <c r="B22" i="16"/>
  <c r="B23" i="16"/>
  <c r="B24" i="16"/>
  <c r="B25" i="16"/>
  <c r="B26" i="16"/>
  <c r="B27" i="16"/>
  <c r="B20" i="16"/>
  <c r="B31" i="15"/>
  <c r="B30" i="15"/>
  <c r="B29" i="15"/>
  <c r="B28" i="15"/>
  <c r="B20" i="15"/>
  <c r="H7" i="1"/>
  <c r="H6" i="1"/>
  <c r="H6" i="2"/>
  <c r="H7" i="2"/>
  <c r="H5" i="2"/>
  <c r="G17" i="13"/>
  <c r="G13" i="13"/>
  <c r="G14" i="13"/>
  <c r="G15" i="13"/>
  <c r="G16" i="13"/>
  <c r="G12" i="13"/>
  <c r="G5" i="13"/>
  <c r="G6" i="13"/>
  <c r="G7" i="13"/>
  <c r="G8" i="13"/>
  <c r="G9" i="13"/>
  <c r="G10" i="13"/>
  <c r="G11" i="13"/>
  <c r="G4" i="13"/>
  <c r="G5" i="4"/>
  <c r="G6" i="4"/>
  <c r="G7" i="4"/>
  <c r="G8" i="4"/>
  <c r="G9" i="4"/>
  <c r="G10" i="4"/>
  <c r="G11" i="4"/>
  <c r="G14" i="4"/>
  <c r="G12" i="4"/>
  <c r="G13" i="4"/>
  <c r="G4" i="4"/>
  <c r="H7" i="9"/>
  <c r="H6" i="9"/>
  <c r="H5" i="9"/>
  <c r="H7" i="10"/>
  <c r="H6" i="10"/>
  <c r="H5" i="10"/>
  <c r="H4" i="10"/>
  <c r="G4" i="7"/>
  <c r="B25" i="13"/>
  <c r="S25" i="13"/>
  <c r="S30" i="13" l="1"/>
  <c r="S31" i="13"/>
  <c r="S32" i="13"/>
  <c r="S33" i="13"/>
  <c r="S34" i="13"/>
  <c r="S35" i="13"/>
  <c r="B33" i="13"/>
  <c r="B34" i="13"/>
  <c r="B35" i="13"/>
  <c r="B22" i="13"/>
  <c r="B23" i="13"/>
  <c r="B24" i="13"/>
  <c r="B26" i="13"/>
  <c r="B27" i="13"/>
  <c r="B28" i="13"/>
  <c r="B29" i="13"/>
  <c r="B30" i="13"/>
  <c r="B31" i="13"/>
  <c r="B32" i="13"/>
  <c r="A30" i="13"/>
  <c r="A22" i="13"/>
  <c r="S29" i="13" l="1"/>
  <c r="S28" i="13"/>
  <c r="S27" i="13"/>
  <c r="S26" i="13"/>
  <c r="S24" i="13"/>
  <c r="S23" i="13"/>
  <c r="S22" i="13"/>
  <c r="S19" i="11" l="1"/>
  <c r="B19" i="11"/>
  <c r="S18" i="11"/>
  <c r="B18" i="11"/>
  <c r="S17" i="11"/>
  <c r="B17" i="11"/>
  <c r="S16" i="11"/>
  <c r="B16" i="11"/>
  <c r="S15" i="11"/>
  <c r="B15" i="11"/>
  <c r="S14" i="11"/>
  <c r="B14" i="11"/>
  <c r="B21" i="10" l="1"/>
  <c r="B20" i="10"/>
  <c r="B19" i="10"/>
  <c r="B18" i="10"/>
  <c r="B17" i="10"/>
  <c r="B16" i="10"/>
  <c r="B15" i="10"/>
  <c r="S21" i="10"/>
  <c r="S20" i="10"/>
  <c r="S19" i="10"/>
  <c r="S18" i="10"/>
  <c r="S17" i="10"/>
  <c r="S16" i="10"/>
  <c r="S15" i="10"/>
  <c r="B23" i="4" l="1"/>
  <c r="S15" i="9" l="1"/>
  <c r="S16" i="9"/>
  <c r="S17" i="9"/>
  <c r="S18" i="9"/>
  <c r="S19" i="9"/>
  <c r="S20" i="9"/>
  <c r="S21" i="9"/>
  <c r="S15" i="8" l="1"/>
  <c r="S16" i="8"/>
  <c r="S17" i="8"/>
  <c r="S18" i="8"/>
  <c r="S19" i="8"/>
  <c r="B21" i="8"/>
  <c r="B20" i="8"/>
  <c r="B19" i="8"/>
  <c r="B18" i="8"/>
  <c r="B17" i="8"/>
  <c r="B16" i="8"/>
  <c r="B15" i="8"/>
  <c r="S21" i="8"/>
  <c r="S20" i="8"/>
  <c r="B22" i="6"/>
  <c r="B23" i="6"/>
  <c r="S22" i="6"/>
  <c r="H7" i="6"/>
  <c r="H6" i="6"/>
  <c r="S19" i="6" l="1"/>
  <c r="S20" i="6"/>
  <c r="S21" i="6"/>
  <c r="S23" i="6"/>
  <c r="S24" i="6"/>
  <c r="S25" i="6"/>
  <c r="S29" i="6"/>
  <c r="S27" i="6"/>
  <c r="S28" i="6"/>
  <c r="S26" i="6"/>
  <c r="S20" i="5" l="1"/>
  <c r="S21" i="5"/>
  <c r="S22" i="5"/>
  <c r="S23" i="5"/>
  <c r="S24" i="5"/>
  <c r="S25" i="5"/>
  <c r="S26" i="5"/>
  <c r="S19" i="5"/>
  <c r="H10" i="6"/>
  <c r="H9" i="6"/>
  <c r="H8" i="6"/>
  <c r="H5" i="6"/>
  <c r="H4" i="6"/>
  <c r="B26" i="7" l="1"/>
  <c r="B27" i="7"/>
  <c r="S29" i="5" l="1"/>
  <c r="S28" i="5"/>
  <c r="S27" i="5"/>
  <c r="G5" i="7" l="1"/>
  <c r="G6" i="7"/>
  <c r="G7" i="7"/>
  <c r="G8" i="7"/>
  <c r="G9" i="7"/>
  <c r="B19" i="7"/>
  <c r="B20" i="7"/>
  <c r="B21" i="7"/>
  <c r="B22" i="7"/>
  <c r="B23" i="7"/>
  <c r="B25" i="7"/>
  <c r="B24" i="7"/>
  <c r="B18" i="7"/>
  <c r="B20" i="6"/>
  <c r="B21" i="6"/>
  <c r="B24" i="6"/>
  <c r="B25" i="6"/>
  <c r="B19" i="6"/>
  <c r="B28" i="6"/>
  <c r="B29" i="6"/>
  <c r="B27" i="6"/>
  <c r="B26" i="6"/>
  <c r="S23" i="3"/>
  <c r="S22" i="3"/>
  <c r="G5" i="5"/>
  <c r="G7" i="5"/>
  <c r="G8" i="5"/>
  <c r="G9" i="5"/>
  <c r="G11" i="5"/>
  <c r="G4" i="5"/>
  <c r="B27" i="5"/>
  <c r="B28" i="5"/>
  <c r="B29" i="5"/>
  <c r="B20" i="5"/>
  <c r="B21" i="5"/>
  <c r="B22" i="5"/>
  <c r="B23" i="5"/>
  <c r="B24" i="5"/>
  <c r="B25" i="5"/>
  <c r="B26" i="5"/>
  <c r="B19" i="5"/>
  <c r="G18" i="4"/>
  <c r="G17" i="4"/>
  <c r="G16" i="4"/>
  <c r="G15" i="4"/>
  <c r="G14" i="5"/>
  <c r="G13" i="5"/>
  <c r="G12" i="5"/>
  <c r="B22" i="3" l="1"/>
  <c r="B23" i="3"/>
  <c r="S21" i="3"/>
  <c r="B21" i="3"/>
  <c r="S20" i="3"/>
  <c r="B20" i="3"/>
  <c r="S19" i="3"/>
  <c r="B19" i="3"/>
  <c r="S18" i="3"/>
  <c r="B18" i="3"/>
  <c r="S17" i="3"/>
  <c r="B17" i="3"/>
  <c r="S16" i="3"/>
  <c r="B16" i="3"/>
  <c r="S19" i="2"/>
  <c r="B19" i="2"/>
  <c r="S18" i="2"/>
  <c r="B18" i="2"/>
  <c r="S17" i="2"/>
  <c r="B17" i="2"/>
  <c r="S16" i="2"/>
  <c r="B16" i="2"/>
  <c r="S15" i="2"/>
  <c r="B15" i="2"/>
  <c r="S14" i="2"/>
  <c r="B14" i="2"/>
  <c r="S19" i="1"/>
  <c r="S18" i="1"/>
  <c r="S17" i="1"/>
  <c r="S16" i="1"/>
  <c r="S15" i="1"/>
  <c r="S14" i="1"/>
  <c r="B18" i="1"/>
  <c r="B19" i="1"/>
  <c r="B17" i="1" l="1"/>
  <c r="B16" i="1"/>
  <c r="B15" i="1"/>
  <c r="B14" i="1"/>
</calcChain>
</file>

<file path=xl/sharedStrings.xml><?xml version="1.0" encoding="utf-8"?>
<sst xmlns="http://schemas.openxmlformats.org/spreadsheetml/2006/main" count="13775" uniqueCount="2148">
  <si>
    <t>Frozen-Core</t>
  </si>
  <si>
    <t>CC3/AVDZ</t>
  </si>
  <si>
    <t>CC3/AVTZ</t>
  </si>
  <si>
    <t>TBE</t>
  </si>
  <si>
    <t>Singulet</t>
  </si>
  <si>
    <t>Triplet</t>
  </si>
  <si>
    <t>AVTZ</t>
  </si>
  <si>
    <t>TM</t>
  </si>
  <si>
    <t>CIS(D)</t>
  </si>
  <si>
    <t>CC2</t>
  </si>
  <si>
    <t>CCSD</t>
  </si>
  <si>
    <t>STEOM</t>
  </si>
  <si>
    <t>CCSDR(3)</t>
  </si>
  <si>
    <t>CCSDT-3</t>
  </si>
  <si>
    <t>CC3</t>
  </si>
  <si>
    <t>ADC(2)</t>
  </si>
  <si>
    <t>ADC(3)</t>
  </si>
  <si>
    <t>SOS/ADC(2)</t>
  </si>
  <si>
    <t>EOM-MP2</t>
  </si>
  <si>
    <t>SOS/CC2</t>
  </si>
  <si>
    <t>SCS/CC2</t>
  </si>
  <si>
    <t>Geom: CC3(FC)/cc-pVTZ</t>
  </si>
  <si>
    <t>B2 (Val, pipi*)</t>
  </si>
  <si>
    <t>A1 (Val, pipi*)</t>
  </si>
  <si>
    <t>QC</t>
  </si>
  <si>
    <t>ADC(2.5)</t>
  </si>
  <si>
    <t>JPCL</t>
  </si>
  <si>
    <t>Orca</t>
  </si>
  <si>
    <t>Gaussian</t>
  </si>
  <si>
    <t>Dalton</t>
  </si>
  <si>
    <t>Cfour</t>
  </si>
  <si>
    <t>Dalton ?</t>
  </si>
  <si>
    <t>TBE Search</t>
  </si>
  <si>
    <t>CCSD(T)(a)*</t>
  </si>
  <si>
    <t>Dalton/Cfour</t>
  </si>
  <si>
    <t>CCSDT/AVDZ</t>
  </si>
  <si>
    <t>f=0.214</t>
  </si>
  <si>
    <t>f=0.604</t>
  </si>
  <si>
    <t>LR-CC3/AVTZ</t>
  </si>
  <si>
    <t>Bu (Val, pipi*)</t>
  </si>
  <si>
    <t>Ag (Val, pipi*)</t>
  </si>
  <si>
    <t>Au (Ryd)</t>
  </si>
  <si>
    <t>Bg (Ryd)</t>
  </si>
  <si>
    <t>n.d.</t>
  </si>
  <si>
    <t>B3u (Val, pis*)</t>
  </si>
  <si>
    <t>B2u (Val, pipi*)</t>
  </si>
  <si>
    <t>B1g (Val, pis*)</t>
  </si>
  <si>
    <t>B3u (Rydberg)</t>
  </si>
  <si>
    <t>B3g (Val, pipi*)</t>
  </si>
  <si>
    <t>B1u (Val, pipi*)</t>
  </si>
  <si>
    <t>CC4/6-31+G(d)</t>
  </si>
  <si>
    <t>B2g (Rydberg)</t>
  </si>
  <si>
    <t>CCSD/AVTZ</t>
  </si>
  <si>
    <t>B1 (Mixed)</t>
  </si>
  <si>
    <t>A1 (Mixed)</t>
  </si>
  <si>
    <t>Cfour/MRCC</t>
  </si>
  <si>
    <t>A2 (Ryd, pi-3s)</t>
  </si>
  <si>
    <t>B2 (Val, pi-pi*)</t>
  </si>
  <si>
    <t>A1 (Val, pi-pi*)</t>
  </si>
  <si>
    <t>B1 (Ryd, pi-3p)</t>
  </si>
  <si>
    <t>A2 (Ryd, pi-3p)</t>
  </si>
  <si>
    <t>B2 (Ryd, pi-3p)</t>
  </si>
  <si>
    <t>CC3/AVQZ</t>
  </si>
  <si>
    <t>CCSDT/AVTZ</t>
  </si>
  <si>
    <t>CC4/6-31+G*</t>
  </si>
  <si>
    <t>CC4/ADZ</t>
  </si>
  <si>
    <t>f=0.177</t>
  </si>
  <si>
    <t>%T1 (CC3/AVTZ)</t>
  </si>
  <si>
    <t>Cfour/Dalton</t>
  </si>
  <si>
    <t>CC3(Full)/AVQZ</t>
  </si>
  <si>
    <t>f=0.163</t>
  </si>
  <si>
    <t>f=0.038</t>
  </si>
  <si>
    <t>f=0.008</t>
  </si>
  <si>
    <t>f=0.000</t>
  </si>
  <si>
    <t>Geom: CC3(Full)/aug-cc-pVTZ</t>
  </si>
  <si>
    <t>f=0.015</t>
  </si>
  <si>
    <t>f=0.164</t>
  </si>
  <si>
    <t>f=0.001</t>
  </si>
  <si>
    <t>f=0.003</t>
  </si>
  <si>
    <t>f=0.020</t>
  </si>
  <si>
    <t>B1 (Ryd, mixed)</t>
  </si>
  <si>
    <t>f=0.084</t>
  </si>
  <si>
    <t>f=0.037</t>
  </si>
  <si>
    <t>f=0.046</t>
  </si>
  <si>
    <t>CCSDTQ/ADZ</t>
  </si>
  <si>
    <t>QP</t>
  </si>
  <si>
    <t>CIPSI/AVDZ</t>
  </si>
  <si>
    <t>CIPSI/AVTZ</t>
  </si>
  <si>
    <t>B2g (Mixed)</t>
  </si>
  <si>
    <t>f=0.029</t>
  </si>
  <si>
    <t>f=0.004</t>
  </si>
  <si>
    <t>MRCC</t>
  </si>
  <si>
    <t>CCSDTQ/ATZ</t>
  </si>
  <si>
    <t>Au</t>
  </si>
  <si>
    <t>Au,B1u</t>
  </si>
  <si>
    <t>B1u</t>
  </si>
  <si>
    <t>B1u,Au</t>
  </si>
  <si>
    <t>Singlet [F]</t>
  </si>
  <si>
    <t>Singlet</t>
  </si>
  <si>
    <t>CCSDT</t>
  </si>
  <si>
    <t xml:space="preserve"> </t>
  </si>
  <si>
    <t>CCSDTQ/AVDZ</t>
  </si>
  <si>
    <t>CCSDTQP/AVDZ</t>
  </si>
  <si>
    <t>CCSDTQ/AVTZ</t>
  </si>
  <si>
    <t>CCSDT/AVQZ</t>
  </si>
  <si>
    <t>CC4/AVTZ</t>
  </si>
  <si>
    <t>CC4/AVDZ</t>
  </si>
  <si>
    <t>6.483(1)</t>
  </si>
  <si>
    <t>8.082(1)</t>
  </si>
  <si>
    <t>9.681(8)</t>
  </si>
  <si>
    <t>10.412(1)</t>
  </si>
  <si>
    <t>6.593(22)</t>
  </si>
  <si>
    <t>8.171(20)</t>
  </si>
  <si>
    <t>9.340(19)</t>
  </si>
  <si>
    <t>9.967(19)</t>
  </si>
  <si>
    <t>f=0.086</t>
  </si>
  <si>
    <t>f=0.002</t>
  </si>
  <si>
    <t>f=0.026</t>
  </si>
  <si>
    <t>3.81(1)</t>
  </si>
  <si>
    <t>3.09(1)</t>
  </si>
  <si>
    <t>f=0.347</t>
  </si>
  <si>
    <t>CIPSI/6-31+G*</t>
  </si>
  <si>
    <t>4.83(1)</t>
  </si>
  <si>
    <t>3.45(1)</t>
  </si>
  <si>
    <t>f=0.755</t>
  </si>
  <si>
    <t>f=1.182</t>
  </si>
  <si>
    <t>B1 (Ryd, pi-3s)</t>
  </si>
  <si>
    <t>A1 (Ryd, pi-3p)</t>
  </si>
  <si>
    <t>f=0.228</t>
  </si>
  <si>
    <t>f=0.006</t>
  </si>
  <si>
    <t>4.56(2)</t>
  </si>
  <si>
    <t>7.16(2)</t>
  </si>
  <si>
    <t>6.78(8)</t>
  </si>
  <si>
    <t>4.32(3)</t>
  </si>
  <si>
    <t>5.92(10)</t>
  </si>
  <si>
    <t>6.20(1)</t>
  </si>
  <si>
    <t>3.44(6)</t>
  </si>
  <si>
    <t>4.67(10)</t>
  </si>
  <si>
    <t>f=0.011</t>
  </si>
  <si>
    <t>f=0.005</t>
  </si>
  <si>
    <t>f=0.224</t>
  </si>
  <si>
    <t>f=0.344</t>
  </si>
  <si>
    <t>f=0.109</t>
  </si>
  <si>
    <t>4.60(5)</t>
  </si>
  <si>
    <t>4.18(4)</t>
  </si>
  <si>
    <t>3.60(1)</t>
  </si>
  <si>
    <t>3.97(3)</t>
  </si>
  <si>
    <t>3.51(7)</t>
  </si>
  <si>
    <t>3.96(9)</t>
  </si>
  <si>
    <t>3.85(1)</t>
  </si>
  <si>
    <t>6.89(5)</t>
  </si>
  <si>
    <t>3.70(11)</t>
  </si>
  <si>
    <t>8.00(3)</t>
  </si>
  <si>
    <t>TM/Gaussian</t>
  </si>
  <si>
    <t>15=&gt;20/15=&gt;25</t>
  </si>
  <si>
    <t>14=&gt;20/14=&gt;25/14=&gt;21</t>
  </si>
  <si>
    <t>13=&gt;20/15=&gt;32/13=&gt;25</t>
  </si>
  <si>
    <t>14=&gt;32/14=&gt;20/14=&gt;24</t>
  </si>
  <si>
    <t>Geom: CC3(Full/cc-pVTZ</t>
  </si>
  <si>
    <t>f=0.190</t>
  </si>
  <si>
    <t>f=0.028</t>
  </si>
  <si>
    <t>17=&gt;19/18=&gt;20</t>
  </si>
  <si>
    <t>18=&gt;20/17=&gt;19</t>
  </si>
  <si>
    <t>18=&gt;24/18=&gt;39</t>
  </si>
  <si>
    <t>18=&gt;19/18=&gt;29</t>
  </si>
  <si>
    <t>18=&gt;20/18=&gt;31</t>
  </si>
  <si>
    <t>18=&gt;26/18=&gt;28/18=&gt;38</t>
  </si>
  <si>
    <t>18=&gt;22</t>
  </si>
  <si>
    <t>18=&gt;21/18=&gt;32</t>
  </si>
  <si>
    <t>f=0.079</t>
  </si>
  <si>
    <t>f=0.010</t>
  </si>
  <si>
    <t>f=0.070</t>
  </si>
  <si>
    <t>f=0.082</t>
  </si>
  <si>
    <t>f=0.314</t>
  </si>
  <si>
    <t>22=&gt;44/22=&gt;30/22=&gt;24</t>
  </si>
  <si>
    <t>21=&gt;23/21=&gt;38</t>
  </si>
  <si>
    <t>22=&gt;23/22=&gt;38</t>
  </si>
  <si>
    <t>21=&gt;44/21=&gt;30</t>
  </si>
  <si>
    <t>22=&gt;29/22=&gt;28</t>
  </si>
  <si>
    <t>Dalton/MRCC</t>
  </si>
  <si>
    <t>2.08(1)</t>
  </si>
  <si>
    <t>7.205(3)</t>
  </si>
  <si>
    <t>7.517(3)</t>
  </si>
  <si>
    <t>5.502(4)</t>
  </si>
  <si>
    <t>6.456(3)</t>
  </si>
  <si>
    <t>f=0.078</t>
  </si>
  <si>
    <t>f=0.346</t>
  </si>
  <si>
    <t>B1u (Val, pi-pi*)</t>
  </si>
  <si>
    <t>B3u (Ryd, pi-3s)</t>
  </si>
  <si>
    <t>B1g (Ryd, pi-3p)</t>
  </si>
  <si>
    <t>A" (Val, n-pi*)</t>
  </si>
  <si>
    <t>A2 (Val, n-pi*)</t>
  </si>
  <si>
    <t>B2 (Ryd, n-3s)</t>
  </si>
  <si>
    <t>A2 (Ryd, n-3p)</t>
  </si>
  <si>
    <t>A1 (Ryd, n-3p)</t>
  </si>
  <si>
    <t>B2 (Ryd, n-3p)</t>
  </si>
  <si>
    <t>Sigma_u^- (Val, pi-pi*)</t>
  </si>
  <si>
    <t>Delta_u (Val, pi-pi*)</t>
  </si>
  <si>
    <t>Sigma_u^+ (Val, pi-pi*)</t>
  </si>
  <si>
    <t>Au (Val, pi-pi*)</t>
  </si>
  <si>
    <t>A2 (Val, pi-pi*)</t>
  </si>
  <si>
    <t>A' (Val, pi-pi*)</t>
  </si>
  <si>
    <t>A' (Ryd, n-3s)</t>
  </si>
  <si>
    <t>E (Ryd, n-3p)</t>
  </si>
  <si>
    <t>7.314(8)</t>
  </si>
  <si>
    <t>4.553(4)</t>
  </si>
  <si>
    <t>7.198(14)</t>
  </si>
  <si>
    <t>18=&gt;19</t>
  </si>
  <si>
    <t>18=&gt;20/18=&gt;21</t>
  </si>
  <si>
    <t>16=&gt;19/16=&gt;31</t>
  </si>
  <si>
    <t>f=0.124</t>
  </si>
  <si>
    <t>f=0.035</t>
  </si>
  <si>
    <t>18=&gt;34/18=&gt;35/18=&gt;38</t>
  </si>
  <si>
    <t>18=&gt;40/18=&gt;38/18=&gt;35</t>
  </si>
  <si>
    <t>16=&gt;35/16=&gt;34/16=&gt;40</t>
  </si>
  <si>
    <t>A" (Ryd, pi-3p)</t>
  </si>
  <si>
    <t>A" (Ryd, pi-3s)</t>
  </si>
  <si>
    <t>A' (Ryd, pi-3p)</t>
  </si>
  <si>
    <t>16=&gt;34/16=&gt;35/18=&gt;21</t>
  </si>
  <si>
    <t>4.81(7)</t>
  </si>
  <si>
    <t>18=&gt;23/18=&gt;35/18=&gt;34</t>
  </si>
  <si>
    <t>6.498/6.541 states very mixed with ADC(2)</t>
  </si>
  <si>
    <t>6.941/6.975 strongly mixed</t>
  </si>
  <si>
    <t>f=0.052</t>
  </si>
  <si>
    <t>f=0.242</t>
  </si>
  <si>
    <t>f=0.023</t>
  </si>
  <si>
    <t>2.61(5)</t>
  </si>
  <si>
    <t>5.60(4)</t>
  </si>
  <si>
    <t>2.36(0)</t>
  </si>
  <si>
    <t>Dalton/Gaussian</t>
  </si>
  <si>
    <t>20=&gt;27</t>
  </si>
  <si>
    <t>20=&gt;21</t>
  </si>
  <si>
    <t>19=&gt;27</t>
  </si>
  <si>
    <t>20=&gt;24/20=&gt;28</t>
  </si>
  <si>
    <t>20=&gt;23</t>
  </si>
  <si>
    <t>B2 (Ryd)</t>
  </si>
  <si>
    <t>7.533(0)</t>
  </si>
  <si>
    <t>9.318(0)</t>
  </si>
  <si>
    <t>9.941(0)</t>
  </si>
  <si>
    <t>7.626(3)</t>
  </si>
  <si>
    <t>9.407(7)</t>
  </si>
  <si>
    <t>9.987(8)</t>
  </si>
  <si>
    <t>f=0.054</t>
  </si>
  <si>
    <t>f=0.100</t>
  </si>
  <si>
    <t>B1 (Ryd, n-3s)</t>
  </si>
  <si>
    <t>A1 (Ryd, n-3s)</t>
  </si>
  <si>
    <t>Dalton/TM/Cfour</t>
  </si>
  <si>
    <t>Q-Chem</t>
  </si>
  <si>
    <t>ADC(3)/AVTZ</t>
  </si>
  <si>
    <t>&lt;r2&gt;=167</t>
  </si>
  <si>
    <t>&lt;r2&gt;=290</t>
  </si>
  <si>
    <t>&lt;r2&gt;=291</t>
  </si>
  <si>
    <t>&lt;r2&gt;=322</t>
  </si>
  <si>
    <t>&lt;r2&gt;=340</t>
  </si>
  <si>
    <t>&lt;r2&gt;=351</t>
  </si>
  <si>
    <t>&lt;r2&gt;=343</t>
  </si>
  <si>
    <t>12=&gt;24/12=&gt;18</t>
  </si>
  <si>
    <t>&lt;r2&gt;=297</t>
  </si>
  <si>
    <t>&lt;r2&gt;=299</t>
  </si>
  <si>
    <t>&lt;r2&gt;=298</t>
  </si>
  <si>
    <t>&lt;r2&gt;=300</t>
  </si>
  <si>
    <t>&lt;r2&gt;=331</t>
  </si>
  <si>
    <t>14=&gt;16/14=&gt;18/14=&gt;17</t>
  </si>
  <si>
    <t>&lt;r2&gt;=683</t>
  </si>
  <si>
    <t>&lt;r2&gt;=729</t>
  </si>
  <si>
    <t>&lt;r2&gt;=741</t>
  </si>
  <si>
    <t>&lt;r2&gt;=743</t>
  </si>
  <si>
    <t>&lt;r2&gt;=690</t>
  </si>
  <si>
    <t>&lt;r2&gt;=684</t>
  </si>
  <si>
    <t>&lt;r2&gt;=728</t>
  </si>
  <si>
    <t>&lt;r2&gt;=738</t>
  </si>
  <si>
    <t>16=&gt;33/16=&gt;29</t>
  </si>
  <si>
    <t>16=&gt;17/16=&gt;28</t>
  </si>
  <si>
    <t>16=&gt;19/16=&gt;25</t>
  </si>
  <si>
    <t>16=&gt;18</t>
  </si>
  <si>
    <t>16=&gt;20/16=&gt;23/16=&gt;17</t>
  </si>
  <si>
    <t>25=&gt;53/25=&gt;48/24=&gt;35</t>
  </si>
  <si>
    <t>25=&gt;35/25=&gt;51</t>
  </si>
  <si>
    <t>25=&gt;26/25=&gt;36</t>
  </si>
  <si>
    <t>24=&gt;35/24=&gt;51</t>
  </si>
  <si>
    <t>25=&gt;28</t>
  </si>
  <si>
    <t>25=&gt;26</t>
  </si>
  <si>
    <t>25=&gt;27/25=&gt;39</t>
  </si>
  <si>
    <t>25=&gt;33/25=&gt;48/35=&gt;37</t>
  </si>
  <si>
    <t>&lt;r2&gt;=71</t>
  </si>
  <si>
    <t>&lt;r2&gt;=84</t>
  </si>
  <si>
    <t>&lt;r2&gt;=114</t>
  </si>
  <si>
    <t>&lt;r2&gt;=116</t>
  </si>
  <si>
    <t>&lt;r2&gt;=93</t>
  </si>
  <si>
    <t>&lt;r2&gt;=121</t>
  </si>
  <si>
    <t>&lt;r2&gt;=123</t>
  </si>
  <si>
    <t>15=&gt;33/15=&gt;29</t>
  </si>
  <si>
    <t>&lt;r2&gt;=45</t>
  </si>
  <si>
    <t>&lt;r2&gt;=48</t>
  </si>
  <si>
    <t>&lt;r2&gt;=65</t>
  </si>
  <si>
    <t>&lt;r2&gt;=57</t>
  </si>
  <si>
    <t>&lt;r2&gt;=82</t>
  </si>
  <si>
    <t>D2h sym</t>
  </si>
  <si>
    <t>6=&gt;8</t>
  </si>
  <si>
    <t>&lt;r2&gt;=410</t>
  </si>
  <si>
    <t>&lt;r2&gt;=411</t>
  </si>
  <si>
    <t>&lt;r2&gt;=414</t>
  </si>
  <si>
    <t>&lt;r2&gt;=443</t>
  </si>
  <si>
    <t>&lt;r2&gt;=462</t>
  </si>
  <si>
    <t>&lt;r2&gt;=475</t>
  </si>
  <si>
    <t>7=&gt;8/7=&gt;9</t>
  </si>
  <si>
    <t>6=&gt;17/7=&gt;18/6=&gt;10/7=&gt;11</t>
  </si>
  <si>
    <t>&lt;r2&gt;=67</t>
  </si>
  <si>
    <t>6=&gt;18/7=&gt;17/6=&gt;11/7=&gt;10</t>
  </si>
  <si>
    <t>7=&gt;17/6=&gt;18/7=&gt;10/6=&gt;11</t>
  </si>
  <si>
    <t>5=&gt;6/5=&gt;10</t>
  </si>
  <si>
    <t>5=&gt;7/5=&gt;8/5=&gt;11/5=&gt;12</t>
  </si>
  <si>
    <t>5=&gt;9</t>
  </si>
  <si>
    <t>5=&gt;10/5=&gt;6</t>
  </si>
  <si>
    <t>&lt;r2&gt;=63</t>
  </si>
  <si>
    <t>&lt;r2&gt;=64</t>
  </si>
  <si>
    <t>&lt;r2&gt;=66</t>
  </si>
  <si>
    <t>&lt;r2&gt;=333</t>
  </si>
  <si>
    <t>&lt;r2&gt;=334</t>
  </si>
  <si>
    <t>&lt;r2&gt;=336</t>
  </si>
  <si>
    <t>&lt;r2&gt;=373</t>
  </si>
  <si>
    <t>&lt;r2&gt;=374</t>
  </si>
  <si>
    <t>&lt;r2&gt;=335</t>
  </si>
  <si>
    <t>&lt;r2&gt;=391</t>
  </si>
  <si>
    <t>&lt;r2&gt;=393</t>
  </si>
  <si>
    <t>&lt;r2&gt;=382</t>
  </si>
  <si>
    <t>14=&gt;21/14=&gt;30</t>
  </si>
  <si>
    <t>14=&gt;34/14=&gt;19</t>
  </si>
  <si>
    <t>14=&gt;15/14=&gt;17</t>
  </si>
  <si>
    <t>14=&gt;16/14=&gt;23</t>
  </si>
  <si>
    <t>14=&gt;19/14=&gt;34</t>
  </si>
  <si>
    <t>&lt;r2&gt;=247</t>
  </si>
  <si>
    <t>&lt;r2&gt;=248</t>
  </si>
  <si>
    <t>&lt;r2&gt;=249</t>
  </si>
  <si>
    <t>&lt;r2&gt;=286</t>
  </si>
  <si>
    <t>&lt;r2&gt;=272</t>
  </si>
  <si>
    <t>&lt;r2&gt;=292</t>
  </si>
  <si>
    <t>&lt;r2&gt;=293</t>
  </si>
  <si>
    <t>&lt;r2&gt;=332</t>
  </si>
  <si>
    <t>&lt;r2&gt;=348</t>
  </si>
  <si>
    <t>&lt;r2&gt;=294</t>
  </si>
  <si>
    <t>&lt;r2&gt;=350</t>
  </si>
  <si>
    <t>&lt;r2&gt;=352</t>
  </si>
  <si>
    <t>18=&gt;36/18=&gt;25/18=&gt;23</t>
  </si>
  <si>
    <t>18=&gt;39/17=&gt;36</t>
  </si>
  <si>
    <t>18=&gt;19/18=&gt;32</t>
  </si>
  <si>
    <t>18=&gt;20/18=&gt;30</t>
  </si>
  <si>
    <t>18=&gt;23/18=&gt;36</t>
  </si>
  <si>
    <t>17=&gt;36/18=&gt;39/17=&gt;25</t>
  </si>
  <si>
    <t>18=&gt;21/18=&gt;29</t>
  </si>
  <si>
    <t>18=&gt;25/18=&gt;23</t>
  </si>
  <si>
    <t>4.350(31)</t>
  </si>
  <si>
    <t>4.445(125)</t>
  </si>
  <si>
    <t>7.147(53)</t>
  </si>
  <si>
    <t>7.163(100)</t>
  </si>
  <si>
    <t>1.676(45)</t>
  </si>
  <si>
    <t>2.009(25)</t>
  </si>
  <si>
    <t>6.297(135)</t>
  </si>
  <si>
    <t>A' (Ryd, n.d.)</t>
  </si>
  <si>
    <t>&lt;r2&gt;=152</t>
  </si>
  <si>
    <t>&lt;r2&gt;=147</t>
  </si>
  <si>
    <t>&lt;r2&gt;=148</t>
  </si>
  <si>
    <t>&lt;r2&gt;=178</t>
  </si>
  <si>
    <t>12=&gt;17</t>
  </si>
  <si>
    <t>11=&gt;17/9=&gt;17</t>
  </si>
  <si>
    <t>12=&gt;13/12=&gt;16</t>
  </si>
  <si>
    <t>&lt;r2&gt;=270</t>
  </si>
  <si>
    <t>&lt;r2&gt;=271</t>
  </si>
  <si>
    <t>19=&gt;20</t>
  </si>
  <si>
    <t>17=&gt;20</t>
  </si>
  <si>
    <t>19=&gt;21</t>
  </si>
  <si>
    <t>&lt;r2&gt;=935</t>
  </si>
  <si>
    <t>&lt;r2&gt;=932</t>
  </si>
  <si>
    <t>&lt;r2&gt;=933</t>
  </si>
  <si>
    <t>&lt;r2&gt;=934</t>
  </si>
  <si>
    <t>31=&gt;33</t>
  </si>
  <si>
    <t>30=&gt;33</t>
  </si>
  <si>
    <t>28=&gt;33</t>
  </si>
  <si>
    <t>27=&gt;33</t>
  </si>
  <si>
    <t>B2 (Ryd, n.d.)</t>
  </si>
  <si>
    <t>18=&gt;20</t>
  </si>
  <si>
    <t>B1  (Val, n-pi*)</t>
  </si>
  <si>
    <t>&lt;r2&gt;=1163</t>
  </si>
  <si>
    <t>&lt;r2&gt;=1162</t>
  </si>
  <si>
    <t>&lt;r2&gt;=1161</t>
  </si>
  <si>
    <t>35=&gt;36</t>
  </si>
  <si>
    <t>34=&gt;36</t>
  </si>
  <si>
    <t>32=&gt;36</t>
  </si>
  <si>
    <t>31=&gt;36</t>
  </si>
  <si>
    <t>B2 (CT, pi-pi*)</t>
  </si>
  <si>
    <t>B1 (Ryd, n.d.)</t>
  </si>
  <si>
    <t>A2 (Ryd, n.d.)</t>
  </si>
  <si>
    <t>B1 (Val, n-pi*)</t>
  </si>
  <si>
    <t>f=0.025</t>
  </si>
  <si>
    <t>f=0.373</t>
  </si>
  <si>
    <t>f=0.034</t>
  </si>
  <si>
    <t>Gaussian/Dalton</t>
  </si>
  <si>
    <t>&lt;r2&gt;=326</t>
  </si>
  <si>
    <t>&lt;r2&gt;=360</t>
  </si>
  <si>
    <t>16=&gt;37/16=&gt;26</t>
  </si>
  <si>
    <t>16=&gt;17/16=&gt;30</t>
  </si>
  <si>
    <t>16=&gt;20/16=&gt;26/16=&gt;37</t>
  </si>
  <si>
    <t>6.897/6.932 extremely mixed with ADZ</t>
  </si>
  <si>
    <t>25=&gt;27</t>
  </si>
  <si>
    <t>23=&gt;27</t>
  </si>
  <si>
    <t>24=&gt;27</t>
  </si>
  <si>
    <t>22=&gt;27</t>
  </si>
  <si>
    <t>24=&gt;27/25=&gt;27</t>
  </si>
  <si>
    <t>25=&gt;27/24=&gt;27</t>
  </si>
  <si>
    <t>&lt;r2&gt;=325</t>
  </si>
  <si>
    <t>&lt;r2&gt;=287</t>
  </si>
  <si>
    <t>&lt;r2&gt;=324</t>
  </si>
  <si>
    <t>8=&gt;14/8=&gt;19/8=&gt;12</t>
  </si>
  <si>
    <t>8=&gt;14/8=&gt;12/8=&gt;19</t>
  </si>
  <si>
    <t>8=&gt;13/8=&gt;20</t>
  </si>
  <si>
    <t>8=&gt;9/8=&gt;17</t>
  </si>
  <si>
    <t>8=&gt;11/8=&gt;18</t>
  </si>
  <si>
    <t>&lt;r2&gt;=648</t>
  </si>
  <si>
    <t>&lt;r2&gt;=650</t>
  </si>
  <si>
    <t>&lt;r2&gt;=649</t>
  </si>
  <si>
    <t>&lt;r2&gt;=651</t>
  </si>
  <si>
    <t>&lt;r2&gt;=694</t>
  </si>
  <si>
    <t>&lt;r2&gt;=701</t>
  </si>
  <si>
    <t>&lt;r2&gt;=712</t>
  </si>
  <si>
    <t>&lt;r2&gt;=655</t>
  </si>
  <si>
    <t>&lt;r2&gt;=653</t>
  </si>
  <si>
    <t>24=&gt;33/25=&gt;59/25=&gt;34</t>
  </si>
  <si>
    <t>25=&gt;33/25=&gt;47</t>
  </si>
  <si>
    <t>24=&gt;33/25=&gt;49/25=&gt;34</t>
  </si>
  <si>
    <t>24=&gt;34/24=&gt;49/24=&gt;39</t>
  </si>
  <si>
    <t>25=&gt;33/24=&gt;49/25=&gt;47</t>
  </si>
  <si>
    <t>24=&gt;33/25=&gt;34/25=&gt;49</t>
  </si>
  <si>
    <t>25=&gt;36/25=&gt;42</t>
  </si>
  <si>
    <t>24=&gt;26/24=&gt;42</t>
  </si>
  <si>
    <t>25=&gt;28/25=&gt;38</t>
  </si>
  <si>
    <t>25=&gt;27/25=&gt;36</t>
  </si>
  <si>
    <t>24=&gt;32/25=&gt;33/24=&gt;34</t>
  </si>
  <si>
    <t>24=&gt;33/25=&gt;34/25=&gt;39</t>
  </si>
  <si>
    <t>6.00(3)</t>
  </si>
  <si>
    <t>5.65(1)</t>
  </si>
  <si>
    <t>&lt;r2&gt;=125</t>
  </si>
  <si>
    <t>7.32(5)</t>
  </si>
  <si>
    <t>7.04(10)</t>
  </si>
  <si>
    <t>7.08(1)</t>
  </si>
  <si>
    <t>7.30(4)</t>
  </si>
  <si>
    <t>16=&gt;21/16=24</t>
  </si>
  <si>
    <t>12=&gt;18/12=&gt;14</t>
  </si>
  <si>
    <t>&lt;r2&gt;=194</t>
  </si>
  <si>
    <t>7.33(2)</t>
  </si>
  <si>
    <t>Geom: CC3(Full)/cc-pVTZ</t>
  </si>
  <si>
    <t>Bu (Val, pi-pi*)</t>
  </si>
  <si>
    <t>Ag (Val, pi-pi*)</t>
  </si>
  <si>
    <t>Au (Ryd, pi-3s)</t>
  </si>
  <si>
    <t>f=1.115</t>
  </si>
  <si>
    <t>f=0.009</t>
  </si>
  <si>
    <t>Bg (Ryd, pi-3s)</t>
  </si>
  <si>
    <t>f=1.557</t>
  </si>
  <si>
    <t>f=0.033</t>
  </si>
  <si>
    <t>2.14(0)</t>
  </si>
  <si>
    <t>3.79(1)</t>
  </si>
  <si>
    <t>3.78(1)</t>
  </si>
  <si>
    <t>2.11(0)</t>
  </si>
  <si>
    <t>11=&gt;12/11=&gt;17</t>
  </si>
  <si>
    <t>10=&gt;12/10=&gt;17</t>
  </si>
  <si>
    <t>&lt;r2&gt;=118</t>
  </si>
  <si>
    <t>&lt;r2&gt;=117</t>
  </si>
  <si>
    <t>&lt;r2&gt;=914</t>
  </si>
  <si>
    <t>&lt;r2&gt;=915</t>
  </si>
  <si>
    <t>&lt;r2&gt;=920</t>
  </si>
  <si>
    <t>&lt;r2&gt;=953</t>
  </si>
  <si>
    <t>&lt;r2&gt;=949</t>
  </si>
  <si>
    <t>&lt;r2&gt;=404</t>
  </si>
  <si>
    <t>&lt;r2&gt;=33</t>
  </si>
  <si>
    <t>&lt;r2&gt;=35</t>
  </si>
  <si>
    <t>&lt;r2&gt;=43</t>
  </si>
  <si>
    <t>&lt;r2&gt;=47</t>
  </si>
  <si>
    <t>&lt;r2&gt;=37</t>
  </si>
  <si>
    <t>5=&gt;7/5=&gt;11</t>
  </si>
  <si>
    <t>4=&gt;6/4=&gt;8/4=&gt;10</t>
  </si>
  <si>
    <t>f=0.012</t>
  </si>
  <si>
    <t>f=0.178</t>
  </si>
  <si>
    <t>&lt;r2&gt;=635</t>
  </si>
  <si>
    <t>&lt;r2&gt;=631</t>
  </si>
  <si>
    <t>&lt;r2&gt;=633</t>
  </si>
  <si>
    <t>&lt;r2&gt;=630</t>
  </si>
  <si>
    <t>&lt;r2&gt;=636</t>
  </si>
  <si>
    <t>&lt;r2&gt;=664</t>
  </si>
  <si>
    <t>12=&gt;13</t>
  </si>
  <si>
    <t>&lt;r2&gt;=110</t>
  </si>
  <si>
    <t>&lt;r2&gt;=111</t>
  </si>
  <si>
    <t>&lt;r2&gt;=133</t>
  </si>
  <si>
    <t>&lt;r2&gt;=139</t>
  </si>
  <si>
    <t>&lt;r2&gt;=112</t>
  </si>
  <si>
    <t>12=&gt;14/12=&gt;20</t>
  </si>
  <si>
    <t>11=&gt;14/11=&gt;20</t>
  </si>
  <si>
    <t>12=&gt;13/12=&gt;21</t>
  </si>
  <si>
    <t>12=&gt;14</t>
  </si>
  <si>
    <t>11=&gt;14</t>
  </si>
  <si>
    <t>22=&gt;29/22=&gt;36</t>
  </si>
  <si>
    <t>22=&gt;23</t>
  </si>
  <si>
    <t>22=&gt;25/22=&gt;37</t>
  </si>
  <si>
    <t>22=&gt;50/22=&gt;32/21=&gt;29</t>
  </si>
  <si>
    <t>23=&gt;26/23=&gt;28/23=&gt;33</t>
  </si>
  <si>
    <t>5=&gt;6/5=&gt;8/5=&gt;10</t>
  </si>
  <si>
    <t>36=&gt;44/36=&gt;49</t>
  </si>
  <si>
    <t>35=&gt;44</t>
  </si>
  <si>
    <t>36=&gt;64/24=&gt;44/36=&gt;51</t>
  </si>
  <si>
    <t>35=&gt;44/36=&gt;44</t>
  </si>
  <si>
    <t>36=&gt;44/35=&gt;44</t>
  </si>
  <si>
    <t>36=&gt;37/36=&gt;48</t>
  </si>
  <si>
    <t>36=&gt;38/36=&gt;50/36=&gt;40</t>
  </si>
  <si>
    <t>&lt;r2&gt;=1148</t>
  </si>
  <si>
    <t>&lt;r2&gt;=1147</t>
  </si>
  <si>
    <t>&lt;r2&gt;=1171</t>
  </si>
  <si>
    <t>&lt;r2&gt;=1179</t>
  </si>
  <si>
    <t>&lt;r2&gt;=1150</t>
  </si>
  <si>
    <t>29=&gt;36</t>
  </si>
  <si>
    <t>28=&gt;36/29=&gt;59/29=52</t>
  </si>
  <si>
    <t>&lt;r2&gt;=455</t>
  </si>
  <si>
    <t>E' (Ryd, n-3s)</t>
  </si>
  <si>
    <t>A1' (Val, pi-pi*)</t>
  </si>
  <si>
    <t>A2' (Val, pi-pi*)</t>
  </si>
  <si>
    <t>E" (Val, n-pi*)</t>
  </si>
  <si>
    <t>A2" (Val, n-pi*)</t>
  </si>
  <si>
    <t>A1" (Val, n-pi*)</t>
  </si>
  <si>
    <t>E' (Val, pi-pi*)</t>
  </si>
  <si>
    <t>B2</t>
  </si>
  <si>
    <t>A2</t>
  </si>
  <si>
    <t>A1</t>
  </si>
  <si>
    <t>B1</t>
  </si>
  <si>
    <t>f=0.014</t>
  </si>
  <si>
    <t>C2v Sym</t>
  </si>
  <si>
    <t>&lt;r2&gt;=402</t>
  </si>
  <si>
    <t>&lt;r2&gt;=403</t>
  </si>
  <si>
    <t>&lt;r2&gt;=418</t>
  </si>
  <si>
    <t>&lt;r2&gt;=444</t>
  </si>
  <si>
    <t>&lt;r2&gt;=413</t>
  </si>
  <si>
    <t>&lt;r2&gt;=445</t>
  </si>
  <si>
    <t>&lt;r2&gt;=409</t>
  </si>
  <si>
    <t>&lt;r2&gt;=431</t>
  </si>
  <si>
    <t>A2, B2</t>
  </si>
  <si>
    <t>A1, B1</t>
  </si>
  <si>
    <t>21=&gt;29/22=&gt;30/21=&gt;36</t>
  </si>
  <si>
    <t>19=&gt;27/18=&gt;26</t>
  </si>
  <si>
    <t>19=&gt;27/18=&gt;26 &amp; 19=&gt;26/18=&gt;27</t>
  </si>
  <si>
    <t>21=&gt;26/20=&gt;27</t>
  </si>
  <si>
    <t>19=&gt;26/18=&gt;27</t>
  </si>
  <si>
    <t>21=&gt;27/20=&gt;26 &amp; 21=&gt;26/20=&gt;27</t>
  </si>
  <si>
    <t>21=&gt;27/20=&gt;26</t>
  </si>
  <si>
    <t>18=&gt;22/18=&gt;30/18=&gt;36 &amp; 19=&gt;22/19=&gt;30/19=&gt;36</t>
  </si>
  <si>
    <t>17=&gt;26/19=&gt;25 &amp; 17=&gt;27/18=&gt;25</t>
  </si>
  <si>
    <t>f=0.902</t>
  </si>
  <si>
    <t>22=&gt;28/22=&gt;29/22=&gt;42</t>
  </si>
  <si>
    <t>21=&gt;28/21=&gt;29/21=&gt;42</t>
  </si>
  <si>
    <t>22=&gt;44/22=&gt;24/22=&gt;30</t>
  </si>
  <si>
    <t>21=&gt;44/21=&gt;30/21=&gt;24</t>
  </si>
  <si>
    <t>21=&gt;28/22=&gt;46/22=&gt;36</t>
  </si>
  <si>
    <t>18=&gt;44/17=&gt;26/17=&gt;28</t>
  </si>
  <si>
    <t>18=&gt;19/18=&gt;34</t>
  </si>
  <si>
    <t>18=&gt;26/18=&gt;38/17=&gt;34</t>
  </si>
  <si>
    <t>3.95(2)</t>
  </si>
  <si>
    <t>3.88(3)</t>
  </si>
  <si>
    <t>f=0.031</t>
  </si>
  <si>
    <t>2.47(5)</t>
  </si>
  <si>
    <t>2.49(4)</t>
  </si>
  <si>
    <t>&lt;r2&gt;=463</t>
  </si>
  <si>
    <t>24=&gt;25/24=&gt;29</t>
  </si>
  <si>
    <t>B1 (Val, n/sig-pi*)</t>
  </si>
  <si>
    <t>0.660(13)</t>
  </si>
  <si>
    <t>3.096(3)</t>
  </si>
  <si>
    <t>5.825(61)</t>
  </si>
  <si>
    <t>3.073(41)</t>
  </si>
  <si>
    <t>5.949(252)</t>
  </si>
  <si>
    <t>0.655(6)</t>
  </si>
  <si>
    <t>A" (Val, pi-pi*)</t>
  </si>
  <si>
    <t>f=0.016</t>
  </si>
  <si>
    <t>f=0.234</t>
  </si>
  <si>
    <t>11=&gt;14/11=&gt;12</t>
  </si>
  <si>
    <t>11=&gt;17/11=&gt;19/11=&gt;21</t>
  </si>
  <si>
    <t>11=&gt;12/11=&gt;18/11=&gt;14</t>
  </si>
  <si>
    <t>11=&gt;15/11=&gt;22/11=&gt;20</t>
  </si>
  <si>
    <t>11=&gt;22/11=&gt;15/11=&gt;20</t>
  </si>
  <si>
    <t>10=&gt;17/10=&gt;19</t>
  </si>
  <si>
    <t>&lt;r2&gt;=136</t>
  </si>
  <si>
    <t>&lt;r2&gt;=163</t>
  </si>
  <si>
    <t>&lt;r2&gt;=137</t>
  </si>
  <si>
    <t>&lt;r2&gt;=161</t>
  </si>
  <si>
    <t>&lt;r2&gt;=138</t>
  </si>
  <si>
    <t>&lt;r2&gt;=20</t>
  </si>
  <si>
    <t>&lt;r2&gt;=386</t>
  </si>
  <si>
    <t>&lt;r2&gt;=400</t>
  </si>
  <si>
    <t>GS [F] &lt;r2&gt;=115</t>
  </si>
  <si>
    <t>&lt;r2&gt;=1146</t>
  </si>
  <si>
    <t>GS[F] &lt;r2&gt;=133</t>
  </si>
  <si>
    <t>f=0.132</t>
  </si>
  <si>
    <t>B2  (Val, pi-pi*)</t>
  </si>
  <si>
    <t>A2 (Val, s-pi*)</t>
  </si>
  <si>
    <t>11=&gt;16/11=23</t>
  </si>
  <si>
    <t>10=&gt;16/10=23</t>
  </si>
  <si>
    <t>9=&gt;16/9=&gt;23</t>
  </si>
  <si>
    <t>11=&gt;25/11=&gt;14</t>
  </si>
  <si>
    <t>11=&gt;12/11=&gt;20</t>
  </si>
  <si>
    <t>11=&gt;14/11=&gt;25</t>
  </si>
  <si>
    <t>&lt;r2&gt;=106</t>
  </si>
  <si>
    <t>&lt;r2&gt;=131</t>
  </si>
  <si>
    <t>52=&gt;66/ 52=&gt;60 </t>
  </si>
  <si>
    <t>52=&gt;63/52=&gt;84/52=&gt;68 </t>
  </si>
  <si>
    <t>52=&gt;69/52=&gt;90/52=&gt;55 </t>
  </si>
  <si>
    <t>52=&gt;85/52=&gt;53/52=&gt;59 </t>
  </si>
  <si>
    <t>52=&gt;54/52=&gt;60/52=&gt;57</t>
  </si>
  <si>
    <t>52=&gt;67/52=&gt;77 </t>
  </si>
  <si>
    <t>52=&gt;72/52=&gt;61 </t>
  </si>
  <si>
    <t>52=&gt;53/52=&gt;85 </t>
  </si>
  <si>
    <t>52=&gt;66/52=&gt;60</t>
  </si>
  <si>
    <t>52=&gt;72/52=&gt;61/52=&gt;83</t>
  </si>
  <si>
    <t>52=&gt;63/52=&gt;84/51=&gt;77</t>
  </si>
  <si>
    <t>52=&gt;77/52=&gt;67/51=&gt;63</t>
  </si>
  <si>
    <t>52=&gt;69/52=&gt;90/52=&gt;80</t>
  </si>
  <si>
    <t>52=&gt;85/52=&gt;59/51=&gt;66</t>
  </si>
  <si>
    <t>&lt;r2&gt;=2470</t>
  </si>
  <si>
    <t>&lt;r2&gt;=2474</t>
  </si>
  <si>
    <t>&lt;r2&gt;=2469</t>
  </si>
  <si>
    <t>&lt;r2&gt;=2476</t>
  </si>
  <si>
    <t>&lt;r2&gt;=2481</t>
  </si>
  <si>
    <t>&lt;r2&gt;=2482</t>
  </si>
  <si>
    <t>&lt;r2&gt;=2484</t>
  </si>
  <si>
    <t>&lt;r2&gt;=2487</t>
  </si>
  <si>
    <t>&lt;r2&gt;=2512</t>
  </si>
  <si>
    <t>&lt;r2&gt;=2483</t>
  </si>
  <si>
    <t>&lt;r2&gt;=2471</t>
  </si>
  <si>
    <t>&lt;r2&gt;=2550</t>
  </si>
  <si>
    <t>B1  (Val, s-pi*)</t>
  </si>
  <si>
    <t>f=0.071</t>
  </si>
  <si>
    <t>10=&gt;26/10=&gt;18</t>
  </si>
  <si>
    <t>11=&gt;18/11=&gt;26</t>
  </si>
  <si>
    <t>11=&gt;12/11=&gt;24</t>
  </si>
  <si>
    <t>11=&gt;14/11=&gt;17</t>
  </si>
  <si>
    <t>11=&gt;26/11=&gt;18</t>
  </si>
  <si>
    <t>11=&gt;15/11=&gt;22</t>
  </si>
  <si>
    <t>&lt;r2&gt;=132</t>
  </si>
  <si>
    <t>&lt;r2&gt;=135</t>
  </si>
  <si>
    <t>&lt;r2&gt;=168</t>
  </si>
  <si>
    <t>&lt;r2&gt;=172</t>
  </si>
  <si>
    <t>&lt;r2&gt;=173</t>
  </si>
  <si>
    <t>f=0.007</t>
  </si>
  <si>
    <t>3.84(6)</t>
  </si>
  <si>
    <t>5.64(8)</t>
  </si>
  <si>
    <t>3.54(4)</t>
  </si>
  <si>
    <t>4.44(8)</t>
  </si>
  <si>
    <t>4.35(17)</t>
  </si>
  <si>
    <t>3.41(11)</t>
  </si>
  <si>
    <t>5.72(8)</t>
  </si>
  <si>
    <t>3.92(3)</t>
  </si>
  <si>
    <t>12=&gt;17/12=&gt;22</t>
  </si>
  <si>
    <t>13=&gt;17/13=&gt;22</t>
  </si>
  <si>
    <t>14=&gt;17/14=&gt;22</t>
  </si>
  <si>
    <t>3.92(2)</t>
  </si>
  <si>
    <t>6.60(7)</t>
  </si>
  <si>
    <t>3.48(6)</t>
  </si>
  <si>
    <t>&lt;r2&gt;=252</t>
  </si>
  <si>
    <t>&lt;r2&gt;=251</t>
  </si>
  <si>
    <t>13=&gt;16</t>
  </si>
  <si>
    <t>12=&gt;16</t>
  </si>
  <si>
    <t>14=&gt;16/11=&gt;16</t>
  </si>
  <si>
    <t>From perpendicular MOs/CT like</t>
  </si>
  <si>
    <t>Delta (Val, pi-pi*)</t>
  </si>
  <si>
    <t>Sigma- (Val, pi-pi*)</t>
  </si>
  <si>
    <t>Sigma+ (Val, pi-pi*)</t>
  </si>
  <si>
    <t>6.02(1)</t>
  </si>
  <si>
    <t>6.28(1)</t>
  </si>
  <si>
    <t>3.67(3)</t>
  </si>
  <si>
    <t>5.84(9)</t>
  </si>
  <si>
    <t>6.14(5)</t>
  </si>
  <si>
    <t>3.59(2)</t>
  </si>
  <si>
    <t>4.45(3)</t>
  </si>
  <si>
    <t>5.32(3)</t>
  </si>
  <si>
    <t>4.41(6)</t>
  </si>
  <si>
    <t>5.20(8)</t>
  </si>
  <si>
    <t>C2v sym</t>
  </si>
  <si>
    <t>A1,A2</t>
  </si>
  <si>
    <t>&lt;r2&gt;=258</t>
  </si>
  <si>
    <t>&lt;= GS of the fluo geom</t>
  </si>
  <si>
    <t>&lt;r2&gt;=260</t>
  </si>
  <si>
    <t>13=&gt;14</t>
  </si>
  <si>
    <t>Orthogonal MOs</t>
  </si>
  <si>
    <t>12=&gt;15/13=&gt;16/12=&gt;19/13=&gt;20</t>
  </si>
  <si>
    <t>12=&gt;16/13=&gt;15/12=&gt;20/13=&gt;19</t>
  </si>
  <si>
    <t>12=&gt;16/13=&gt;15/12=&gt;20/13=&gt;19 &amp; 12=&gt;15/13=&gt;16/12=&gt;19/13=&gt;20</t>
  </si>
  <si>
    <t>&lt;r2&gt;=264</t>
  </si>
  <si>
    <t>&lt;r2&gt;=263</t>
  </si>
  <si>
    <t>&lt;r2&gt;=265</t>
  </si>
  <si>
    <t>Sigma_u- (Val, pi-pi*)</t>
  </si>
  <si>
    <t>Sigma_u+ (Val, pi-pi*)</t>
  </si>
  <si>
    <t>6.58(3)</t>
  </si>
  <si>
    <t>6.87(2)</t>
  </si>
  <si>
    <t>5.31(5)</t>
  </si>
  <si>
    <t>6.44(8)</t>
  </si>
  <si>
    <t>6.74(4)</t>
  </si>
  <si>
    <t>5.26(9)</t>
  </si>
  <si>
    <t>4.91(6)</t>
  </si>
  <si>
    <t>4.87(7)</t>
  </si>
  <si>
    <t>12=&gt;15/13=&gt;14</t>
  </si>
  <si>
    <t>&lt;r2&gt;=245</t>
  </si>
  <si>
    <t>12=&gt;15/13=&gt;16</t>
  </si>
  <si>
    <t>12=&gt;16/13=15 &amp; 12=&gt;15/13=16</t>
  </si>
  <si>
    <t>&lt;r2&gt;=246</t>
  </si>
  <si>
    <t>&lt;r2&gt;=169</t>
  </si>
  <si>
    <t>5.52(6)</t>
  </si>
  <si>
    <t>5.84(1)</t>
  </si>
  <si>
    <t>5.47(2)</t>
  </si>
  <si>
    <t>5.69(2)</t>
  </si>
  <si>
    <t>B1u, Au</t>
  </si>
  <si>
    <t>4.04(7)</t>
  </si>
  <si>
    <t>4.94(1)</t>
  </si>
  <si>
    <t>4.07(4)</t>
  </si>
  <si>
    <t>4.85(2)</t>
  </si>
  <si>
    <t>&lt;r2&gt;=282</t>
  </si>
  <si>
    <t>13=&gt;17/12=&gt;16/13=&gt;23/12=&gt;22</t>
  </si>
  <si>
    <t>13=&gt;17/12=&gt;16/13=&gt;23/12=&gt;22 &amp; 13=&gt;16/12=&gt;17/13=&gt;22/12=&gt;23</t>
  </si>
  <si>
    <t>12=&gt;16/13=&gt;17/12=&gt;22/13=&gt;23</t>
  </si>
  <si>
    <t>&lt;r2&gt;=284</t>
  </si>
  <si>
    <t>&lt;r2&gt;=285</t>
  </si>
  <si>
    <t>States</t>
  </si>
  <si>
    <t>Geom: CC3(FC)/cc-pVTZ - C2v enforced</t>
  </si>
  <si>
    <t>A" (Val, n/sig-pi*)</t>
  </si>
  <si>
    <t>2.68(2)</t>
  </si>
  <si>
    <t>4.46(1)</t>
  </si>
  <si>
    <t>3.62(1)</t>
  </si>
  <si>
    <t>3.63(6)</t>
  </si>
  <si>
    <t>5.12(0)</t>
  </si>
  <si>
    <t>5.09(1)</t>
  </si>
  <si>
    <t>2.71(1)</t>
  </si>
  <si>
    <t>2.77(1)</t>
  </si>
  <si>
    <t>1.22(3)</t>
  </si>
  <si>
    <t>4.36(1)</t>
  </si>
  <si>
    <t>1.22(5)</t>
  </si>
  <si>
    <t>&lt;r2&gt;=113</t>
  </si>
  <si>
    <t>12=&gt;17/12=&gt;13</t>
  </si>
  <si>
    <t>&lt;r2&gt;=200</t>
  </si>
  <si>
    <t>16=&gt;17/16=&gt;21</t>
  </si>
  <si>
    <t>Nb: as for all of this series "pi*" is somehow open to discussion</t>
  </si>
  <si>
    <t>7.963(7)</t>
  </si>
  <si>
    <t>8.057(6)</t>
  </si>
  <si>
    <t>7.996(41)</t>
  </si>
  <si>
    <t>4.545(8)</t>
  </si>
  <si>
    <t>7.086(9)</t>
  </si>
  <si>
    <t>7.430(7)</t>
  </si>
  <si>
    <t>3.703(1)</t>
  </si>
  <si>
    <t>3.929(1)</t>
  </si>
  <si>
    <t>6.399(10)</t>
  </si>
  <si>
    <t>3.844(2)</t>
  </si>
  <si>
    <t>3.641(1)</t>
  </si>
  <si>
    <t>f=0.154</t>
  </si>
  <si>
    <t>0.974(5)</t>
  </si>
  <si>
    <t>1.011(7)</t>
  </si>
  <si>
    <t>&lt;r2&gt;=143</t>
  </si>
  <si>
    <t>&lt;r2&gt;=142</t>
  </si>
  <si>
    <t>11=&gt;12/11=&gt;13</t>
  </si>
  <si>
    <t>11=&gt;19/11=&gt;16</t>
  </si>
  <si>
    <t>11=&gt;13/11=&gt;21</t>
  </si>
  <si>
    <t>11=&gt;15/11=&gt;23</t>
  </si>
  <si>
    <t>11=&gt;23/11=&gt;28</t>
  </si>
  <si>
    <t>&lt;r2&gt;=144</t>
  </si>
  <si>
    <t>&lt;r2&gt;=166</t>
  </si>
  <si>
    <t>&lt;r2&gt;=146</t>
  </si>
  <si>
    <t>&lt;r2&gt;=188</t>
  </si>
  <si>
    <t>&lt;r2&gt;=190</t>
  </si>
  <si>
    <t>&lt;r2&gt;=1966</t>
  </si>
  <si>
    <t>&lt;r2&gt;=1968</t>
  </si>
  <si>
    <t>&lt;r2&gt;=195</t>
  </si>
  <si>
    <t>&lt;r2&gt;=634</t>
  </si>
  <si>
    <t>&lt;r2&gt;=70</t>
  </si>
  <si>
    <t>&lt;r2&gt;=323</t>
  </si>
  <si>
    <t>&lt;r2&gt;=913</t>
  </si>
  <si>
    <t>&lt;r2&gt;=61</t>
  </si>
  <si>
    <t>For GS</t>
  </si>
  <si>
    <t>&lt;r2&gt;=27</t>
  </si>
  <si>
    <t>2.93(3)</t>
  </si>
  <si>
    <t>4.28(6)</t>
  </si>
  <si>
    <t>2.54(4)</t>
  </si>
  <si>
    <t>f=0.095</t>
  </si>
  <si>
    <t>Au (Val, n-pi*)</t>
  </si>
  <si>
    <t>Bg (Val, n-pi*)</t>
  </si>
  <si>
    <t>Bu (Ryd, n-3p)</t>
  </si>
  <si>
    <t>A' (Val, dou, n,n-pi*pi*)</t>
  </si>
  <si>
    <t>Ag (Val, dou, n,n-pi*pi*)</t>
  </si>
  <si>
    <t>15=&gt;17/15=20</t>
  </si>
  <si>
    <t>14=&gt;17</t>
  </si>
  <si>
    <t>13=&gt;17/13=&gt;20</t>
  </si>
  <si>
    <t>12=&gt;17/13=&gt;32</t>
  </si>
  <si>
    <t>&lt;r2&gt;=267</t>
  </si>
  <si>
    <t>&lt;r2&gt;=266</t>
  </si>
  <si>
    <t>15=&gt;18/15=&gt;24</t>
  </si>
  <si>
    <t>15,15=&gt;17,17</t>
  </si>
  <si>
    <t>(in CC3)</t>
  </si>
  <si>
    <t>15=&gt;26/15=&gt;32/15=&gt;21</t>
  </si>
  <si>
    <t>&lt;r2&gt;=305</t>
  </si>
  <si>
    <t>&lt;r2&gt;=385</t>
  </si>
  <si>
    <t>&lt;r2&gt;=387</t>
  </si>
  <si>
    <t>&lt;r2&gt;=388</t>
  </si>
  <si>
    <t>&lt;r2&gt;=389</t>
  </si>
  <si>
    <t>&lt;r2&gt;=421</t>
  </si>
  <si>
    <t>f=0.055</t>
  </si>
  <si>
    <t>B3u (Val, n-pi*)</t>
  </si>
  <si>
    <t>B1g (Val, n-pi*)</t>
  </si>
  <si>
    <t>B2u (Val, pi-pi*)</t>
  </si>
  <si>
    <t>B2g (Val, n-pi*)</t>
  </si>
  <si>
    <t>B3g (Val, dou, n,n-pi*,pi*)</t>
  </si>
  <si>
    <t>Ag (Val, dou, n,n-pi*,pi*)</t>
  </si>
  <si>
    <t>21=&gt;22</t>
  </si>
  <si>
    <t>21=&gt;30/21=&gt;25</t>
  </si>
  <si>
    <t>19=&gt;22/20=&gt;25/20=&gt;30</t>
  </si>
  <si>
    <t>17=&gt;22</t>
  </si>
  <si>
    <t>20=&gt;22</t>
  </si>
  <si>
    <t>16=&gt;22</t>
  </si>
  <si>
    <t>19=&gt;22/20=&gt;30/20=&gt;25</t>
  </si>
  <si>
    <t>21,21=&gt;22,22</t>
  </si>
  <si>
    <t>(CC3/ATZ)</t>
  </si>
  <si>
    <t>21,21=&gt;22,25/21,21=&gt;25,22/21,21=&gt;30,25/21,21=&gt;25,30</t>
  </si>
  <si>
    <t>21=&gt;25/21=&gt;30</t>
  </si>
  <si>
    <t>20=&gt;22/19=&gt;25/19=&gt;30</t>
  </si>
  <si>
    <t>17=&gt;25/17=&gt;30</t>
  </si>
  <si>
    <t>16=&gt;25/16=&gt;30</t>
  </si>
  <si>
    <t>B3g (Ryd, n-3s)</t>
  </si>
  <si>
    <t>21=&gt;23/21=&gt;28</t>
  </si>
  <si>
    <t>B3u (Val, pi-pi*)</t>
  </si>
  <si>
    <t>18=&gt;25/18=&gt;30</t>
  </si>
  <si>
    <t>&lt;r2&gt;=370</t>
  </si>
  <si>
    <t>&lt;r2&gt;=372</t>
  </si>
  <si>
    <t>&lt;r2&gt;=371</t>
  </si>
  <si>
    <t>&lt;r2&gt;=368</t>
  </si>
  <si>
    <t>&lt;r2&gt;=401</t>
  </si>
  <si>
    <t>&lt;r2&gt;=369</t>
  </si>
  <si>
    <t>&lt;r2&gt;=1967</t>
  </si>
  <si>
    <t>MP</t>
  </si>
  <si>
    <t>CASSCF</t>
  </si>
  <si>
    <t>CASPT2 IPEA</t>
  </si>
  <si>
    <t>CASPT2 NOIPEA</t>
  </si>
  <si>
    <t>CASPT3 IPEA</t>
  </si>
  <si>
    <t>CASPT3 NOIPEA</t>
  </si>
  <si>
    <t>SC-NEVPT2</t>
  </si>
  <si>
    <t>PC-NEVPT2</t>
  </si>
  <si>
    <t>f=0.066</t>
  </si>
  <si>
    <t>E1g (Ryd, pi-3s)</t>
  </si>
  <si>
    <t>E2u (Ryd, pi-3p)</t>
  </si>
  <si>
    <t>E1u (Val, pi-pi*)</t>
  </si>
  <si>
    <t>8.40(3)</t>
  </si>
  <si>
    <t>&lt;r2&gt;=1160</t>
  </si>
  <si>
    <t>&lt;r2&gt;=916</t>
  </si>
  <si>
    <t>&lt;r2&gt;=911</t>
  </si>
  <si>
    <t>&lt;r2&gt;=958</t>
  </si>
  <si>
    <t>&lt;r2&gt;=918</t>
  </si>
  <si>
    <t>&lt;r2&gt;=955</t>
  </si>
  <si>
    <t>27=&gt;33/26=&gt;36/27=&gt;34</t>
  </si>
  <si>
    <t>26=&gt;33/27=&gt;36/26=&gt;34</t>
  </si>
  <si>
    <t>26=&gt;36/27=&gt;33/26=&gt;51</t>
  </si>
  <si>
    <t>27=&gt;36/26=&gt;33/27=&gt;51</t>
  </si>
  <si>
    <t>26=&gt;33/27=&gt;36</t>
  </si>
  <si>
    <t>27=&gt;28/27=&gt;43/27=&gt;30</t>
  </si>
  <si>
    <t>26=&gt;28/26=&gt;43/26=&gt;30</t>
  </si>
  <si>
    <t>26=&gt;36/27=&gt;33</t>
  </si>
  <si>
    <t>25=&gt;33/25=&gt;34</t>
  </si>
  <si>
    <t>&lt;r2&gt;=1267</t>
  </si>
  <si>
    <t>&lt;r2&gt;=83</t>
  </si>
  <si>
    <t>(CC3/AVTZ)</t>
  </si>
  <si>
    <t>8,8=&gt;20,20/8,8=&gt;13,20/8,8=&gt;20,13</t>
  </si>
  <si>
    <t>&lt;r2&gt;=92</t>
  </si>
  <si>
    <t>Ag (Val, dou, pi,pi-pi*,pi*,pi*)</t>
  </si>
  <si>
    <t>&lt;r2&gt;=647</t>
  </si>
  <si>
    <t>21=&gt;29/20=&gt;30/21=&gt;45/20=&gt;46</t>
  </si>
  <si>
    <t>20=&gt;29/21=&gt;30/20=&gt;45/21=&gt;46</t>
  </si>
  <si>
    <t>B2u</t>
  </si>
  <si>
    <t>B3u</t>
  </si>
  <si>
    <t>20=&gt;22/20=&gt;39/21=&gt;22/21=&gt;39</t>
  </si>
  <si>
    <t>20=&gt;30/21=&gt;29/20=&gt;46/21=&gt;45</t>
  </si>
  <si>
    <t>20=&gt;23/21=&gt;24/20=&gt;24/21=&gt;23</t>
  </si>
  <si>
    <t>20=&gt;24/21=&gt;23/20=&gt;23/21=&gt;24</t>
  </si>
  <si>
    <t>20=&gt;24/21=&gt;23</t>
  </si>
  <si>
    <t>20=&gt;29/21=30/21=&gt;28/20=&gt;30/21=&gt;29/20=&gt;28</t>
  </si>
  <si>
    <t>A1u (Ryd, pi-3p)</t>
  </si>
  <si>
    <t>A2u (Ryd, pi-3p)</t>
  </si>
  <si>
    <t>&lt;r2&gt;=895</t>
  </si>
  <si>
    <t>&lt;r2&gt;=896</t>
  </si>
  <si>
    <t>&lt;r2&gt;=898</t>
  </si>
  <si>
    <t>28=&gt;37/29=&gt;35/29=&gt;39</t>
  </si>
  <si>
    <t>29=&gt;37/29=&gt;52/28=&gt;35</t>
  </si>
  <si>
    <t>28=&gt;37/29=&gt;35/28=&gt;52</t>
  </si>
  <si>
    <t>28=&gt;35/29=&gt;37/28=&gt;39/28=&gt;44</t>
  </si>
  <si>
    <t>29=&gt;37/28=&gt;35/29=&gt;52</t>
  </si>
  <si>
    <t>29=&gt;35/28=&gt;37/29=&gt;39</t>
  </si>
  <si>
    <t>29=&gt;30</t>
  </si>
  <si>
    <t>29=&gt;36/29=&gt;58/29=&gt;32</t>
  </si>
  <si>
    <t>28=&gt;30/28=&gt;46</t>
  </si>
  <si>
    <t>29=&gt;31</t>
  </si>
  <si>
    <t>28=&gt;35/29=&gt;37</t>
  </si>
  <si>
    <t>28=&gt;37/29=&gt;39</t>
  </si>
  <si>
    <t>E2g (Val, par dou, pi-pi*)</t>
  </si>
  <si>
    <t>17=&gt;30/17=&gt;46/20,20=&gt;30,30</t>
  </si>
  <si>
    <t>&lt;r2&gt;=1973</t>
  </si>
  <si>
    <t>Nb:First 1Bu with CC3/AVTZ: 5.499 eV</t>
  </si>
  <si>
    <t>&lt;r2&gt;=767</t>
  </si>
  <si>
    <t>28=&gt;51/28=&gt;53/28=&gt;36</t>
  </si>
  <si>
    <t>28=&gt;29/28=&gt;44</t>
  </si>
  <si>
    <t>28=&gt;30/28=&gt;39</t>
  </si>
  <si>
    <t>27=&gt;29/27=&gt;44</t>
  </si>
  <si>
    <t>28=&gt;31/28=&gt;41</t>
  </si>
  <si>
    <t>&lt;r2&gt;=724</t>
  </si>
  <si>
    <t>&lt;r2&gt;=793</t>
  </si>
  <si>
    <t>&lt;r2&gt;=778</t>
  </si>
  <si>
    <t>&lt;r2&gt;=764</t>
  </si>
  <si>
    <t>&lt;r2&gt;=732</t>
  </si>
  <si>
    <t>&lt;r2&gt;=726</t>
  </si>
  <si>
    <t>28=&gt;46/28=&gt;35</t>
  </si>
  <si>
    <t>28=&gt;53/26=&gt;46/28=&gt;41</t>
  </si>
  <si>
    <t>28=&gt;35/28=&gt;46</t>
  </si>
  <si>
    <t>28=&gt;30/28=&gt;40</t>
  </si>
  <si>
    <t>28=&gt;31/28=&gt;36</t>
  </si>
  <si>
    <t>28=&gt;53/28=&gt;41</t>
  </si>
  <si>
    <t>&lt;r2&gt;=899</t>
  </si>
  <si>
    <t>&lt;r2&gt;=940</t>
  </si>
  <si>
    <t>&lt;r2&gt;=901</t>
  </si>
  <si>
    <t>&lt;r2&gt;=960</t>
  </si>
  <si>
    <t>&lt;r2&gt;=900</t>
  </si>
  <si>
    <t>&lt;r2&gt;=458</t>
  </si>
  <si>
    <t>f=1.216</t>
  </si>
  <si>
    <t>For emissive geometry GS &lt;r2&gt;=153</t>
  </si>
  <si>
    <t>Geom (D2h-enforced): CC3(FC)/cc-pVTZ</t>
  </si>
  <si>
    <t>For E1u, mixed with a close 7.638 eV ES</t>
  </si>
  <si>
    <t>A' (Ryd, n-3p)</t>
  </si>
  <si>
    <t>11=&gt;23/11=&gt;26/11=&gt;20</t>
  </si>
  <si>
    <t>12=&gt;23/12=&gt;26/12=&gt;20</t>
  </si>
  <si>
    <t>12=&gt;13/12=&gt;19</t>
  </si>
  <si>
    <t>11=&gt;13/11=&gt;19</t>
  </si>
  <si>
    <t>11=&gt;13</t>
  </si>
  <si>
    <t>11=&gt;14/12=&gt;23/11=&gt;21/12=&gt;20</t>
  </si>
  <si>
    <t>12=&gt;14/12=&gt;21</t>
  </si>
  <si>
    <t>11=&gt;14/12=&gt;23/12=&gt;20</t>
  </si>
  <si>
    <t>&lt;r2&gt;=174</t>
  </si>
  <si>
    <t>&lt;r2&gt;=177</t>
  </si>
  <si>
    <t>&lt;r2&gt;=182</t>
  </si>
  <si>
    <t>&lt;r2&gt;=171</t>
  </si>
  <si>
    <t>&lt;r2&gt;=184</t>
  </si>
  <si>
    <t>f=0.111</t>
  </si>
  <si>
    <t>f=0.251</t>
  </si>
  <si>
    <t>EOM-MP2, STEOM &amp; CCSD: two highest 1A' very mixed, taken by energy order</t>
  </si>
  <si>
    <t>CIS: all 1A' states are mixed</t>
  </si>
  <si>
    <t>SOS-ADC(2):  two highest 1A' very mixed, taken by energy order, consistent with f/Holds for the TM and QC scalings</t>
  </si>
  <si>
    <t>The mixing is stronger in AVTZ than in AVDZ</t>
  </si>
  <si>
    <t>30=&gt;35/30=&gt;48/30=58</t>
  </si>
  <si>
    <t>28=&gt;35/28=&gt;48</t>
  </si>
  <si>
    <t>31=&gt;35/32=&gt;39</t>
  </si>
  <si>
    <t>29=&gt;35/29=48</t>
  </si>
  <si>
    <t>32=&gt;35/32=&gt;58</t>
  </si>
  <si>
    <t>31=&gt;35</t>
  </si>
  <si>
    <t>&lt;r2&gt;=1112</t>
  </si>
  <si>
    <t>&lt;r2&gt;=1111</t>
  </si>
  <si>
    <t>&lt;r2&gt;=1115</t>
  </si>
  <si>
    <t>&lt;r2&gt;=1116</t>
  </si>
  <si>
    <t>Original work: JCTC 14 2018 4360</t>
  </si>
  <si>
    <t>Original work: JCTC 16 2020 1711</t>
  </si>
  <si>
    <t>Original work: Unpublished</t>
  </si>
  <si>
    <t>Original works: JCTC 15 2019 1939 (double) &amp; JCTC 16 2020 1711 (single)</t>
  </si>
  <si>
    <t>Original work: JCTC 15 2019 1939</t>
  </si>
  <si>
    <t>Carbon dimer</t>
  </si>
  <si>
    <t>Carbon trimer</t>
  </si>
  <si>
    <t>Delta_g (Val, dou, n,n-pi*,pi*)</t>
  </si>
  <si>
    <t>Sigma_g^+ (Val, dou, n,n-pi*,pi*)</t>
  </si>
  <si>
    <t>&lt;r2&gt;=109</t>
  </si>
  <si>
    <t>&lt;r2&gt;= 45 &amp; 114</t>
  </si>
  <si>
    <t>Original work: JPCA 125 2021 10174</t>
  </si>
  <si>
    <t>Original work: JCTC 17 2020 3720</t>
  </si>
  <si>
    <t>Original work: JCTC 16 2020 1711 - significantly reconsidered since then</t>
  </si>
  <si>
    <t>18=&gt;37/18=&gt;39</t>
  </si>
  <si>
    <t>18=&gt;42/17=&gt;37/17=&gt;39/18=&gt;32</t>
  </si>
  <si>
    <t>18=&gt;21</t>
  </si>
  <si>
    <t>17=&gt;37/18=&gt;42/17=&gt;39/18=&gt;32</t>
  </si>
  <si>
    <t>18=&gt;27/18=&gt;37/18=&gt;24</t>
  </si>
  <si>
    <t>Original works: JCTC 14 2018 4360 (single) &amp; JCTC 15 2019 1939 (double)</t>
  </si>
  <si>
    <t>Original work: WIRES CMS 2021 e1517</t>
  </si>
  <si>
    <t>5.78(5)</t>
  </si>
  <si>
    <t>4.26(5)</t>
  </si>
  <si>
    <t>6.31(5)</t>
  </si>
  <si>
    <t>5.80(2)</t>
  </si>
  <si>
    <t>3.32(4)</t>
  </si>
  <si>
    <t>5.23(7)</t>
  </si>
  <si>
    <t>4.54(7)</t>
  </si>
  <si>
    <t>5.75(8)</t>
  </si>
  <si>
    <t>3.98(1)</t>
  </si>
  <si>
    <t>5.06(9)</t>
  </si>
  <si>
    <t>State</t>
  </si>
  <si>
    <t>A" (Val, sig-pi*)</t>
  </si>
  <si>
    <t>2.04(1)</t>
  </si>
  <si>
    <t>1.98(0)</t>
  </si>
  <si>
    <t>2.54(0)</t>
  </si>
  <si>
    <t>2.49(2)</t>
  </si>
  <si>
    <t>&lt;r2&gt;=100</t>
  </si>
  <si>
    <t>12=&gt;13/12=&gt;17</t>
  </si>
  <si>
    <t>&lt;r2&gt;=56</t>
  </si>
  <si>
    <t>8=&gt;10/8=&gt;13</t>
  </si>
  <si>
    <t>f=0.664</t>
  </si>
  <si>
    <t>f=0.049</t>
  </si>
  <si>
    <t>Au (Ryd, pi-3p)</t>
  </si>
  <si>
    <t>Bu (Ryd, pi-3p)</t>
  </si>
  <si>
    <t>Ag (Val, par dou, pi-pi*)</t>
  </si>
  <si>
    <t>A' (Val, par dou, pi-pi*)</t>
  </si>
  <si>
    <t>6.41(2)</t>
  </si>
  <si>
    <t>6.95(1)</t>
  </si>
  <si>
    <t>15=&gt;26/15=&gt;22/15=&gt;32</t>
  </si>
  <si>
    <t>15=&gt;38/14=&gt;22/14=&gt;26/15=&gt;23</t>
  </si>
  <si>
    <t>15=&gt;18/15=&gt;29</t>
  </si>
  <si>
    <t>15=&gt;17/15=&gt;28</t>
  </si>
  <si>
    <t>15=&gt;22/15=&gt;26/15=&gt;32</t>
  </si>
  <si>
    <t>15=&gt;16/15=&gt;31</t>
  </si>
  <si>
    <t>15=&gt;23/15=&gt;38</t>
  </si>
  <si>
    <t>15=&gt;26/15=&gt;22</t>
  </si>
  <si>
    <t>15=&gt;20/15=&gt;30</t>
  </si>
  <si>
    <t>15=&gt;19/15=&gt;33</t>
  </si>
  <si>
    <t>&lt;r2&gt;=338</t>
  </si>
  <si>
    <t>&lt;r2&gt;=345</t>
  </si>
  <si>
    <t>&lt;r2&gt;=375</t>
  </si>
  <si>
    <t>&lt;r2&gt;=376</t>
  </si>
  <si>
    <t>&lt;r2&gt;=392</t>
  </si>
  <si>
    <t>&lt;r2&gt;=395</t>
  </si>
  <si>
    <t>&lt;r2&gt;=405</t>
  </si>
  <si>
    <t>&lt;r2&gt;=408</t>
  </si>
  <si>
    <t>Bg (Ryd, pi-3d)</t>
  </si>
  <si>
    <t>&lt;r2&gt;=460</t>
  </si>
  <si>
    <t>&lt;r2&gt;=503</t>
  </si>
  <si>
    <t>&lt;r2&gt;=521</t>
  </si>
  <si>
    <t>&lt;r2&gt;=523</t>
  </si>
  <si>
    <t>&lt;r2&gt;=466</t>
  </si>
  <si>
    <t>&lt;r2&gt;=526</t>
  </si>
  <si>
    <t>For E2g, two highly mixed ESs with CCSDT-3  (8.517 &amp; 8.650 eV)</t>
  </si>
  <si>
    <t>&lt;r2&gt;=307</t>
  </si>
  <si>
    <t>&lt;r2&gt;=346</t>
  </si>
  <si>
    <t>&lt;r2&gt;=347</t>
  </si>
  <si>
    <t>&lt;r2&gt;=308</t>
  </si>
  <si>
    <t>&lt;r2&gt;=361</t>
  </si>
  <si>
    <t>&lt;r2&gt;=353</t>
  </si>
  <si>
    <t>&lt;r2&gt;=327</t>
  </si>
  <si>
    <t>&lt;r2&gt;=311</t>
  </si>
  <si>
    <t>&lt;r2&gt;=356</t>
  </si>
  <si>
    <t>Ag (Ryd, n-3s)</t>
  </si>
  <si>
    <t>B1g (Ryd, pi-3s)</t>
  </si>
  <si>
    <t>B2u (Ryd, n-3p)</t>
  </si>
  <si>
    <t>B1u (Ryd, n-3p)</t>
  </si>
  <si>
    <t>f=0.063</t>
  </si>
  <si>
    <t>f=0.128</t>
  </si>
  <si>
    <t>f=0.285</t>
  </si>
  <si>
    <t>20=&gt;26/20=&gt;28</t>
  </si>
  <si>
    <t>20=&gt;30/20=&gt;40</t>
  </si>
  <si>
    <t>21=&gt;26/21=&gt;28/19=&gt;30</t>
  </si>
  <si>
    <t>18=&gt;26/18=&gt;28</t>
  </si>
  <si>
    <t>20=&gt;22/20=&gt;37</t>
  </si>
  <si>
    <t>18=&gt;30/18=&gt;40</t>
  </si>
  <si>
    <t>21=&gt;30/19=&gt;26/21=&gt;40</t>
  </si>
  <si>
    <t>21=&gt;22/21=&gt;37</t>
  </si>
  <si>
    <t>20=&gt;24/20=&gt;31</t>
  </si>
  <si>
    <t>19=&gt;26/19=&gt;28/21=&gt;30</t>
  </si>
  <si>
    <t>19=&gt;30/21=&gt;26/21=&gt;28/19=&gt;40</t>
  </si>
  <si>
    <t>20=&gt;28/20=&gt;26</t>
  </si>
  <si>
    <t>B3u (Ryd, pi-3p)</t>
  </si>
  <si>
    <t>20=&gt;25/20=&gt;35</t>
  </si>
  <si>
    <t>20=&gt;27/20=&gt;32</t>
  </si>
  <si>
    <t>Ag (Ryd, n.d.)</t>
  </si>
  <si>
    <t>B3g (Ryd, n.d.)</t>
  </si>
  <si>
    <t>21=&gt;30/21=&gt;40/19=&gt;26/19=&gt;28</t>
  </si>
  <si>
    <t>21=&gt;26/21=&gt;28</t>
  </si>
  <si>
    <t>18=&gt;26/28=&gt;28</t>
  </si>
  <si>
    <t>21=&gt;23/21=&gt;36</t>
  </si>
  <si>
    <t>&lt;r2&gt;=448</t>
  </si>
  <si>
    <t>&lt;r2&gt;=449</t>
  </si>
  <si>
    <t>&lt;r2&gt;=485</t>
  </si>
  <si>
    <t>&lt;r2&gt;=469</t>
  </si>
  <si>
    <t>&lt;r2&gt;=442</t>
  </si>
  <si>
    <t>&lt;r2&gt;=412</t>
  </si>
  <si>
    <t>&lt;r2&gt;=470</t>
  </si>
  <si>
    <t>&lt;r2&gt;=427</t>
  </si>
  <si>
    <t>&lt;r2&gt;=447</t>
  </si>
  <si>
    <t>&lt;r2&gt;=450</t>
  </si>
  <si>
    <t>16=&gt;26/16=&gt;28/19,19=&gt;26,26/21,21=&gt;26,26</t>
  </si>
  <si>
    <t>20,20=&gt;26,26/20,20=&gt;28,26/20,20=&gt;26,28/20,20=&gt;28,28</t>
  </si>
  <si>
    <t>7.137(7)</t>
  </si>
  <si>
    <t>5.524(18)</t>
  </si>
  <si>
    <t>7.425(25)</t>
  </si>
  <si>
    <t>7.305(34)</t>
  </si>
  <si>
    <t>5.257(7)</t>
  </si>
  <si>
    <t>4.648(9)</t>
  </si>
  <si>
    <t>5.200(5)</t>
  </si>
  <si>
    <t>f=0.021</t>
  </si>
  <si>
    <t>5.04(0)</t>
  </si>
  <si>
    <t>5.32(0)</t>
  </si>
  <si>
    <t>4.84(0)</t>
  </si>
  <si>
    <t>5.15(0)</t>
  </si>
  <si>
    <t>3.49(0)</t>
  </si>
  <si>
    <t>4.34(0)</t>
  </si>
  <si>
    <t>3.47(0)</t>
  </si>
  <si>
    <t>4.22(0)</t>
  </si>
  <si>
    <t>&lt;r2&gt;=94</t>
  </si>
  <si>
    <t>&lt;r2&gt;=96</t>
  </si>
  <si>
    <t>&lt;r2&gt;=97</t>
  </si>
  <si>
    <t>&lt;r2&gt;=459</t>
  </si>
  <si>
    <t>&lt;r2&gt;=502</t>
  </si>
  <si>
    <t>10=&gt;15/11=&gt;14/10=&gt;20/11=&gt;19</t>
  </si>
  <si>
    <t>10=&gt;15/11=&gt;14/10=&gt;20/11=&gt;19 + sym</t>
  </si>
  <si>
    <t>10=&gt;14/11=&gt;15/10=&gt;19/11=&gt;20</t>
  </si>
  <si>
    <t>1.770(1)</t>
  </si>
  <si>
    <t>4.397(1)</t>
  </si>
  <si>
    <t>6.15(1)</t>
  </si>
  <si>
    <t>0.87(1)</t>
  </si>
  <si>
    <t>5.61(1)</t>
  </si>
  <si>
    <t>8=&gt;9/8=&gt;14</t>
  </si>
  <si>
    <t>8,8=&gt;10,10/8,8=&gt;10,13/8,8=&gt;13,10</t>
  </si>
  <si>
    <t>7=&gt;10/7=&gt;13</t>
  </si>
  <si>
    <t>&lt;r2&gt;=51</t>
  </si>
  <si>
    <t>&lt;r2&gt;=52</t>
  </si>
  <si>
    <t>&lt;r2&gt;=75</t>
  </si>
  <si>
    <t>Two nearly deg.  1A' transitions - 6.770/6.984</t>
  </si>
  <si>
    <t>f=0.342</t>
  </si>
  <si>
    <t>19=&gt;26/19=&gt;38</t>
  </si>
  <si>
    <t>20=&gt;26/21=&gt;36/21=&gt;29/21=27</t>
  </si>
  <si>
    <t>21=&gt;26/21=&gt;38</t>
  </si>
  <si>
    <t>19=&gt;29/19=&gt;36/19=&gt;27</t>
  </si>
  <si>
    <t>19=&gt;26</t>
  </si>
  <si>
    <t>21=&gt;26/20=&gt;36/20=&gt;29/20=&gt;27</t>
  </si>
  <si>
    <t>19=&gt;22/19=&gt;24</t>
  </si>
  <si>
    <t>18=&gt;29/18=&gt;36/18=&gt;27</t>
  </si>
  <si>
    <t>20=&gt;26/21=&gt;29/21=&gt;36/21=&gt;27</t>
  </si>
  <si>
    <t>18=&gt;26</t>
  </si>
  <si>
    <t>19=&gt;23/19=&gt;33</t>
  </si>
  <si>
    <t>19=&gt;24/19=&gt;22/19=&gt;28</t>
  </si>
  <si>
    <t>19=&gt;27/19=&gt;29</t>
  </si>
  <si>
    <t>20=&gt;26/21=&gt;27/21=&gt;29/21=&gt;36</t>
  </si>
  <si>
    <t>21=&gt;22/21=&gt;35</t>
  </si>
  <si>
    <t>19=&gt;25/20=&gt;29/19=&gt;31/21=&gt;26</t>
  </si>
  <si>
    <t>&lt;r2&gt;=456</t>
  </si>
  <si>
    <t>&lt;r2&gt;=419</t>
  </si>
  <si>
    <t>f=0.081</t>
  </si>
  <si>
    <t>f=0.637</t>
  </si>
  <si>
    <t>D2h Sym</t>
  </si>
  <si>
    <t>B2g,B3g</t>
  </si>
  <si>
    <t>B2u,B3u</t>
  </si>
  <si>
    <t>Ag,B1g</t>
  </si>
  <si>
    <t>Ag</t>
  </si>
  <si>
    <t>Highest 1A1 &amp; 1B2 quite mixed with all basis sets</t>
  </si>
  <si>
    <t>Highest 1A1 &amp; 1B2 quite mixed with many methods, making choices difficult in several cases</t>
  </si>
  <si>
    <t>&lt;r2&gt;=415</t>
  </si>
  <si>
    <t>20=&gt;27/20=&gt;34</t>
  </si>
  <si>
    <t>20=&gt;29/20=&gt;40</t>
  </si>
  <si>
    <t>21=&gt;27/19=&gt;29/21=&gt;34</t>
  </si>
  <si>
    <t>18=&gt;27/18=&gt;34</t>
  </si>
  <si>
    <t>18=&gt;29/18=&gt;40</t>
  </si>
  <si>
    <t>20=&gt;22/20=&gt;24</t>
  </si>
  <si>
    <t>21=&gt;29/19=&gt;27/21=&gt;40</t>
  </si>
  <si>
    <t>21=&gt;22/21=&gt;36</t>
  </si>
  <si>
    <t>20=&gt;23/20=&gt;35</t>
  </si>
  <si>
    <t>21=&gt;27/21=&gt;34</t>
  </si>
  <si>
    <t>19=&gt;27/21=&gt;29/19=&gt;34</t>
  </si>
  <si>
    <t>f=0.036</t>
  </si>
  <si>
    <t>&lt;r2&gt;=468</t>
  </si>
  <si>
    <t>&lt;r2&gt;=452</t>
  </si>
  <si>
    <t>Highest 1A1 mixed with close pipi* state</t>
  </si>
  <si>
    <t>Two highest 1A1 mixed together</t>
  </si>
  <si>
    <t>21=&gt;29/21=&gt;44/20=&gt;28</t>
  </si>
  <si>
    <t>21=&gt;28/21=&gt;27/21=&gt;41/21=&gt;34</t>
  </si>
  <si>
    <t>20=&gt;28/21=&gt;29/20=&gt;27/20=&gt;41</t>
  </si>
  <si>
    <t>19=&gt;29/19=&gt;44</t>
  </si>
  <si>
    <t>20=&gt;29/20=&gt;44</t>
  </si>
  <si>
    <t>19=&gt;22/19=&gt;24/19=&gt;37</t>
  </si>
  <si>
    <t>19=&gt;28/19=&gt;27/19=&gt;41/19=&gt;34</t>
  </si>
  <si>
    <t>21=&gt;28/20=&gt;29/21=&gt;27/21=&gt;41</t>
  </si>
  <si>
    <t>&lt;r2&gt;=433</t>
  </si>
  <si>
    <t>21=&gt;29/20=&gt;28/21=&gt;44/20=&gt;27</t>
  </si>
  <si>
    <t>21=&gt;23/20=&gt;22/21=&gt;35</t>
  </si>
  <si>
    <t>19=&gt;23/20=&gt;29/21=&gt;27</t>
  </si>
  <si>
    <t>&lt;r2&gt;=435</t>
  </si>
  <si>
    <t>&lt;r2&gt;=436</t>
  </si>
  <si>
    <t>&lt;r2&gt;=474</t>
  </si>
  <si>
    <t>19=&gt;24/19=&gt;22/21=&gt;29/20=&gt;28</t>
  </si>
  <si>
    <t>20=&gt;28/19=&gt;24/21=&gt;29/19=&gt;22</t>
  </si>
  <si>
    <t>19=&gt;23/19=&gt;35</t>
  </si>
  <si>
    <t>20=&gt;22/21=23</t>
  </si>
  <si>
    <t>21=&gt;24/21=&gt;36</t>
  </si>
  <si>
    <t>19=&gt;27/19=&gt;28</t>
  </si>
  <si>
    <t>20=&gt;23/20=&gt;36</t>
  </si>
  <si>
    <t>2.46(0)</t>
  </si>
  <si>
    <t>2.47(0)</t>
  </si>
  <si>
    <t>1.60(0)</t>
  </si>
  <si>
    <t>1.59(0)</t>
  </si>
  <si>
    <t>16=&gt;17</t>
  </si>
  <si>
    <t>4.38(2)</t>
  </si>
  <si>
    <t>Y</t>
  </si>
  <si>
    <t>A2  (Val, n-pi*)</t>
  </si>
  <si>
    <t>f=0.047</t>
  </si>
  <si>
    <t>f=0.018</t>
  </si>
  <si>
    <t>f=0.320</t>
  </si>
  <si>
    <t>14=&gt;18/14=&gt;27</t>
  </si>
  <si>
    <t>14=&gt;15/14=&gt;25</t>
  </si>
  <si>
    <t>13=&gt;18/13=&gt;27</t>
  </si>
  <si>
    <t>14=&gt;17/14=&gt;28/14=&gt;15</t>
  </si>
  <si>
    <t>14=&gt;16/14=&gt;20</t>
  </si>
  <si>
    <t>14=&gt;20/14=&gt;24</t>
  </si>
  <si>
    <t>13=&gt;19/13=&gt;29/14=&gt;20</t>
  </si>
  <si>
    <t>14=&gt;29/14=&gt;34/14=&gt;19</t>
  </si>
  <si>
    <t>14=&gt;29/14=&gt;19/14=&gt;34</t>
  </si>
  <si>
    <t>13=&gt;29/13=&gt;34</t>
  </si>
  <si>
    <t>&lt;r2&gt;=212</t>
  </si>
  <si>
    <t>&lt;r2&gt;=211</t>
  </si>
  <si>
    <t>&lt;r2&gt;=244</t>
  </si>
  <si>
    <t>5.64(6)</t>
  </si>
  <si>
    <t>4.00(7)</t>
  </si>
  <si>
    <t>4.95(0)</t>
  </si>
  <si>
    <t>With many second-order method, the two highest triplet A1 have quite significant V/R mixing</t>
  </si>
  <si>
    <t>&lt;r2&gt;=257</t>
  </si>
  <si>
    <t>14=&gt;19/14=&gt;22</t>
  </si>
  <si>
    <t>13=&gt;15/13=&gt;25/13=&gt;21</t>
  </si>
  <si>
    <t>B1  (Ryd, pi-3s)</t>
  </si>
  <si>
    <t>12=&gt;18/12=&gt;27</t>
  </si>
  <si>
    <t>&lt;r2&gt;=236</t>
  </si>
  <si>
    <t>&lt;r2&gt;=224</t>
  </si>
  <si>
    <t>&lt;r2&gt;=259</t>
  </si>
  <si>
    <t>&lt;r2&gt;=213</t>
  </si>
  <si>
    <t>&lt;r2&gt;=240</t>
  </si>
  <si>
    <t>A2  (Ryd, n-3p)</t>
  </si>
  <si>
    <t>&lt;r2&gt;=220</t>
  </si>
  <si>
    <t>18=&gt;28/18=&gt;30/18=&gt;22</t>
  </si>
  <si>
    <t>18=&gt;23/18=&gt;31</t>
  </si>
  <si>
    <t>17=&gt;30/17=&gt;28/17=&gt;22/17=&gt;34</t>
  </si>
  <si>
    <t>17=&gt;23/17=&gt;31</t>
  </si>
  <si>
    <t>18=&gt;19/18=&gt;21/18=&gt;29</t>
  </si>
  <si>
    <t>17=&gt;22/17=&gt;28/17=&gt;30/17=&gt;34</t>
  </si>
  <si>
    <t>18=&gt;21/18=&gt;19</t>
  </si>
  <si>
    <t>f=0.048</t>
  </si>
  <si>
    <t>&lt;r2&gt;=339</t>
  </si>
  <si>
    <t>&lt;r2&gt;=341</t>
  </si>
  <si>
    <t>&lt;r2&gt;=378</t>
  </si>
  <si>
    <t>3.44(5)</t>
  </si>
  <si>
    <t>4.59(9)</t>
  </si>
  <si>
    <t>3.29(3)</t>
  </si>
  <si>
    <t>4.03(3)</t>
  </si>
  <si>
    <t>f=0.045</t>
  </si>
  <si>
    <t>f=0.174</t>
  </si>
  <si>
    <t>f=0.319</t>
  </si>
  <si>
    <t>Original works: JCTC 14 2018 4360 and WIRES CMS 2021 e1517</t>
  </si>
  <si>
    <t>&lt;r2&gt;=105</t>
  </si>
  <si>
    <t>f=0.024</t>
  </si>
  <si>
    <t>3.06(0)</t>
  </si>
  <si>
    <t>3.05(0)</t>
  </si>
  <si>
    <t>A1g (Val, dou, pi-pi*)</t>
  </si>
  <si>
    <t>Streptocyanine-C1</t>
  </si>
  <si>
    <t>Streptocyanine-C3</t>
  </si>
  <si>
    <t>Streptocyanine-C5</t>
  </si>
  <si>
    <t>GS extend on the ES geom</t>
  </si>
  <si>
    <t>B1g (Val, pi-pi*)</t>
  </si>
  <si>
    <t>Ag (Val, dou, pi,pi-pi*,pi*)</t>
  </si>
  <si>
    <t>1.486(5)</t>
  </si>
  <si>
    <t>1.458(9)</t>
  </si>
  <si>
    <t>1.461(30)</t>
  </si>
  <si>
    <t>3.348(24)</t>
  </si>
  <si>
    <t>3.187(35)</t>
  </si>
  <si>
    <t>3.142(35)</t>
  </si>
  <si>
    <t>4.084(12)</t>
  </si>
  <si>
    <t>4.04(4)</t>
  </si>
  <si>
    <t>4.03(9)</t>
  </si>
  <si>
    <t>&lt;r2&gt;=207</t>
  </si>
  <si>
    <t>&lt;r2&gt;=209</t>
  </si>
  <si>
    <t>14=&gt;19/14=&gt;28</t>
  </si>
  <si>
    <t>14,14=&gt;19,19/14,14=&gt;19,28</t>
  </si>
  <si>
    <t>f=0.471</t>
  </si>
  <si>
    <t>26=&gt;29</t>
  </si>
  <si>
    <t>25=&gt;29</t>
  </si>
  <si>
    <t>27=&gt;29</t>
  </si>
  <si>
    <t>28=&gt;29/27=&gt;36</t>
  </si>
  <si>
    <t>Geom: CC3(Full/aug-cc-pVTZ</t>
  </si>
  <si>
    <t>28=&gt;29</t>
  </si>
  <si>
    <t>26=&gt;36/26=&gt;51</t>
  </si>
  <si>
    <t>25=&gt;36/25=&gt;51</t>
  </si>
  <si>
    <t>23=&gt;29/25=&gt;52/26=&gt;29</t>
  </si>
  <si>
    <t>26=&gt;52/26=&gt;45/26=&gt;57</t>
  </si>
  <si>
    <t>21=&gt;29</t>
  </si>
  <si>
    <t>&lt;r2&gt;=865</t>
  </si>
  <si>
    <t>26,26=&gt;29,29/25,25=&gt;29,29</t>
  </si>
  <si>
    <t>&lt;r2&gt;=861</t>
  </si>
  <si>
    <t>&lt;r2&gt;=867</t>
  </si>
  <si>
    <t>&lt;r2&gt;=853</t>
  </si>
  <si>
    <t>&lt;r2&gt;=866</t>
  </si>
  <si>
    <t>&lt;r2&gt;=860</t>
  </si>
  <si>
    <t>&lt;r2&gt;=858</t>
  </si>
  <si>
    <t>&lt;r2&gt;=864</t>
  </si>
  <si>
    <t>27,27=&gt;29,29/24=&gt;29</t>
  </si>
  <si>
    <t>&lt;r2&gt;=863</t>
  </si>
  <si>
    <t>25=&gt;30/26=&gt;32/25=&gt;44</t>
  </si>
  <si>
    <t>26=&gt;30/26=&gt;44</t>
  </si>
  <si>
    <t>23=&gt;29/25=&gt;52</t>
  </si>
  <si>
    <t>The two higher-lying B1g singlets are mixed and typically taken by energy ordering</t>
  </si>
  <si>
    <t>27=&gt;36/27=&gt;51</t>
  </si>
  <si>
    <t>&lt;r2&gt;=902</t>
  </si>
  <si>
    <t>&lt;r2&gt;=906</t>
  </si>
  <si>
    <t>In ADC(3), the double character of many states is especially strong</t>
  </si>
  <si>
    <t>&lt;r2&gt;=862</t>
  </si>
  <si>
    <t>For the two highest Ag with strong or partial double character, the mixing is very strong, with several close-lying states: identifcation should be considered as tentative.</t>
  </si>
  <si>
    <t>B2 (Val, n-pi*)</t>
  </si>
  <si>
    <t>&lt;r2&gt;=158</t>
  </si>
  <si>
    <t>&lt;r2&gt;=157</t>
  </si>
  <si>
    <t>Slightly higher 22=&gt;24 Bg state is present in CCSD</t>
  </si>
  <si>
    <t>Strong V/R mixing</t>
  </si>
  <si>
    <t>Mixed V/R</t>
  </si>
  <si>
    <t>&lt;r2&gt;=556</t>
  </si>
  <si>
    <t>26=&gt;27</t>
  </si>
  <si>
    <t>13=&gt;20/15=&gt;32/15=&gt;21/15,15=&gt;20,20</t>
  </si>
  <si>
    <t>32=&gt;35</t>
  </si>
  <si>
    <t>33=&gt;35/34=&gt;42</t>
  </si>
  <si>
    <t>34=&gt;35</t>
  </si>
  <si>
    <t>31=&gt;35/32=&gt;50</t>
  </si>
  <si>
    <t>30=&gt;35/32=&gt;42</t>
  </si>
  <si>
    <t>32=&gt;42/32=&gt;47/30=&gt;35</t>
  </si>
  <si>
    <t>34=&gt;42/34=&gt;47/33=&gt;35</t>
  </si>
  <si>
    <t>28=&gt;35/30=&gt;50</t>
  </si>
  <si>
    <t>f=0.398</t>
  </si>
  <si>
    <t>32=&gt;50/31=&gt;35</t>
  </si>
  <si>
    <t>34=&gt;50</t>
  </si>
  <si>
    <t>31=&gt;42/31=&gt;47</t>
  </si>
  <si>
    <t>32=&gt;36/32=&gt;46/32=&gt;52</t>
  </si>
  <si>
    <t>12=&gt;14/12=&gt;17</t>
  </si>
  <si>
    <t>16=&gt;18/16=&gt;24</t>
  </si>
  <si>
    <t>15=&gt;18</t>
  </si>
  <si>
    <t>TBE/AVTZ</t>
  </si>
  <si>
    <t>&lt;r2&gt;=192</t>
  </si>
  <si>
    <t>&lt;r2&gt;=134</t>
  </si>
  <si>
    <t>f=0.144</t>
  </si>
  <si>
    <t>&lt;r2&gt;=157/555/1360</t>
  </si>
  <si>
    <t>&lt;r2&gt;=1127</t>
  </si>
  <si>
    <t>&lt;r2&gt;=1361</t>
  </si>
  <si>
    <t>&lt;r2&gt;=1128</t>
  </si>
  <si>
    <t>&lt;r2&gt;=1129</t>
  </si>
  <si>
    <t>30=&gt;42/30=&gt;47</t>
  </si>
  <si>
    <t>&lt;r2&gt;=1130</t>
  </si>
  <si>
    <t>21=&gt;22/20=&gt;24</t>
  </si>
  <si>
    <t>20=&gt;22/21=&gt;24</t>
  </si>
  <si>
    <t>19=&gt;22</t>
  </si>
  <si>
    <t>21=&gt;24/20=&gt;22</t>
  </si>
  <si>
    <t>20=&gt;24/21=&gt;22</t>
  </si>
  <si>
    <t>B1 (Val, s-pi*)</t>
  </si>
  <si>
    <t>&lt;r2&gt;=430</t>
  </si>
  <si>
    <t>&lt;r2&gt;=432</t>
  </si>
  <si>
    <t>&lt;r2&gt;=429</t>
  </si>
  <si>
    <t>f=0.584</t>
  </si>
  <si>
    <t>TM/G16</t>
  </si>
  <si>
    <t>f=0.131</t>
  </si>
  <si>
    <t>CC3/6-31+G*</t>
  </si>
  <si>
    <t>Original work: JCTC 17 2021 416</t>
  </si>
  <si>
    <t>2.901(0)</t>
  </si>
  <si>
    <t>2.947(0)</t>
  </si>
  <si>
    <t>&lt;r2&gt;=23</t>
  </si>
  <si>
    <t>&lt;r2&gt;=22</t>
  </si>
  <si>
    <t>3=&gt;5/3=&gt;8 &amp; 3=&gt;4/3=&gt;9</t>
  </si>
  <si>
    <t>Pi (Val, n-pi*)</t>
  </si>
  <si>
    <t>f=0.050</t>
  </si>
  <si>
    <t>&lt;= Same on the two geom</t>
  </si>
  <si>
    <t>A1 (Val, par dou, pi-pi*)</t>
  </si>
  <si>
    <t>21=&gt;23</t>
  </si>
  <si>
    <t>21,21=&gt;23,23/19=&gt;23/19,19=&gt;23,23/17=&gt;23 (in CC3)</t>
  </si>
  <si>
    <t>19=&gt;23/21=&gt;45</t>
  </si>
  <si>
    <t>f=0.090</t>
  </si>
  <si>
    <t>B1 (Val, dou, n,pi-pi*,pi*)</t>
  </si>
  <si>
    <t>20,21=&gt;23,23 (in CC3)</t>
  </si>
  <si>
    <t>&lt;r2&gt;=457</t>
  </si>
  <si>
    <t>&lt;r2&gt;=504</t>
  </si>
  <si>
    <t>17=&gt;18/17=&gt;23</t>
  </si>
  <si>
    <t>14=&gt;18</t>
  </si>
  <si>
    <t>24=&gt;26</t>
  </si>
  <si>
    <t>23=&gt;26</t>
  </si>
  <si>
    <t>24,25=&gt;26,26/25,24=&gt;26,26 (in CC3)</t>
  </si>
  <si>
    <t>&lt;r2&gt;=656</t>
  </si>
  <si>
    <t>&lt;r2&gt;=654</t>
  </si>
  <si>
    <t>f=0.378</t>
  </si>
  <si>
    <t>16=&gt;18/17=&gt;43</t>
  </si>
  <si>
    <t>17=&gt;18</t>
  </si>
  <si>
    <t>17=&gt;19</t>
  </si>
  <si>
    <t>13=&gt;18</t>
  </si>
  <si>
    <t>22=&gt;26</t>
  </si>
  <si>
    <t>21=&gt;26/25,25=&gt;26,26/23,23=&gt;26,26 (in CC3)</t>
  </si>
  <si>
    <t>24,24=&gt;26,26 (in CC3)</t>
  </si>
  <si>
    <t>A1 (Val, dou, n,n-pi*,pi*)</t>
  </si>
  <si>
    <t>&lt;r2&gt;=658</t>
  </si>
  <si>
    <t>&lt;r2&gt;=657</t>
  </si>
  <si>
    <t>17,17=&gt;18,18 (in CC3)</t>
  </si>
  <si>
    <t>A1 (Val, double, pi,pi-pi*,pi*)</t>
  </si>
  <si>
    <t>Some ADC(3) states hard to identify in the doubles</t>
  </si>
  <si>
    <t>&lt;r2&gt;=328</t>
  </si>
  <si>
    <t>&lt;r2&gt;=329</t>
  </si>
  <si>
    <t>&lt;r2&gt;=330</t>
  </si>
  <si>
    <t>TBE/AVQZ</t>
  </si>
  <si>
    <t>f=0.022</t>
  </si>
  <si>
    <t>TBE/AVWZ</t>
  </si>
  <si>
    <t>f=0.017</t>
  </si>
  <si>
    <t>f=0.221</t>
  </si>
  <si>
    <t>f=0.056</t>
  </si>
  <si>
    <t>31=&gt;50/31=&gt;40</t>
  </si>
  <si>
    <t>&lt;r2&gt;=1126</t>
  </si>
  <si>
    <t>TBE/VQZ</t>
  </si>
  <si>
    <t>f=0.556</t>
  </si>
  <si>
    <t>9.144(0)</t>
  </si>
  <si>
    <t>6.193(0)</t>
  </si>
  <si>
    <t>7.143(0)</t>
  </si>
  <si>
    <t>Two Highest A' very mixed in ADC(3), taken by energy ordering</t>
  </si>
  <si>
    <t>&lt;r2&gt;=1279</t>
  </si>
  <si>
    <t>&lt;r2&gt;=1276</t>
  </si>
  <si>
    <t>&lt;r2&gt;=1278</t>
  </si>
  <si>
    <t>&lt;r2&gt;=1332</t>
  </si>
  <si>
    <t>&lt;r2&gt;=1282</t>
  </si>
  <si>
    <t>&lt;r2&gt;=1340</t>
  </si>
  <si>
    <t>&lt;r2&gt;=1324</t>
  </si>
  <si>
    <t>31=&gt;40/31=&gt;55</t>
  </si>
  <si>
    <t>31=&gt;43/31=&gt;37/31-45</t>
  </si>
  <si>
    <t>31=&gt;32/31=&gt;42</t>
  </si>
  <si>
    <t>31=&gt;37/31=&gt;43/31-45</t>
  </si>
  <si>
    <t>31=&gt;33/31=&gt;46</t>
  </si>
  <si>
    <t>31=&gt;34/31=&gt;42</t>
  </si>
  <si>
    <t>36=&gt;41</t>
  </si>
  <si>
    <t>32=&gt;41/32=&gt;46</t>
  </si>
  <si>
    <t>36=&gt;45/35=&gt;41</t>
  </si>
  <si>
    <t>31=&gt;41/31=&gt;46</t>
  </si>
  <si>
    <t>7.248(2)</t>
  </si>
  <si>
    <t>9.238(2)</t>
  </si>
  <si>
    <t>At least with the Pople basis, the two A1 states are very mixed with CC3, CCSDT and CC4. So the assignment is unclear, though the state with the most double character is the lowest in CC4 as it should be. Starting from the MO pattern for that CC4, we tracked back the states with the "simpler" methods. The %T1 of CC3 are thus questionnable as the mix changes with the level of theory.</t>
  </si>
  <si>
    <t>19=&gt;23/21=&gt;45/20,21=&gt;23,23</t>
  </si>
  <si>
    <t>6.103(1)</t>
  </si>
  <si>
    <t>6.286(0)</t>
  </si>
  <si>
    <t>6.181(6)</t>
  </si>
  <si>
    <t>6.240(7)</t>
  </si>
  <si>
    <t>9=&gt;14/9=&gt;16</t>
  </si>
  <si>
    <t>9=&gt;10/9=&gt;15</t>
  </si>
  <si>
    <t>&lt;r2&gt;=44</t>
  </si>
  <si>
    <t>&lt;r2&gt;=60</t>
  </si>
  <si>
    <t>&lt;r2&gt;=49</t>
  </si>
  <si>
    <t>9.486(0)</t>
  </si>
  <si>
    <t>&lt;r2&gt;=1301</t>
  </si>
  <si>
    <t>Original works: JCTC 17 2021 3666 (CT) &amp; unpublished</t>
  </si>
  <si>
    <t>5.751(0)</t>
  </si>
  <si>
    <t>5.902(0)</t>
  </si>
  <si>
    <t>Original work: JPCA 126 2022 4664</t>
  </si>
  <si>
    <t>34=&gt;38</t>
  </si>
  <si>
    <t>34=&gt;43/33=&gt;38</t>
  </si>
  <si>
    <t>33=&gt;38/34=&gt;43</t>
  </si>
  <si>
    <t>33=&gt;43</t>
  </si>
  <si>
    <t>33=&gt;43/32=&gt;38</t>
  </si>
  <si>
    <t>34=&gt;35/34=&gt;37</t>
  </si>
  <si>
    <t>34=&gt;36/34=&gt;50</t>
  </si>
  <si>
    <t>&lt;r2&gt;=1546</t>
  </si>
  <si>
    <t>&lt;r2&gt;=1549</t>
  </si>
  <si>
    <t>&lt;r2&gt;=1543</t>
  </si>
  <si>
    <t>&lt;r2&gt;=1548</t>
  </si>
  <si>
    <t>As many states have significant double character, the formal attributions are not always univocal</t>
  </si>
  <si>
    <t>&lt;r2&gt;=1302</t>
  </si>
  <si>
    <t>&lt;r2&gt;=1303</t>
  </si>
  <si>
    <t>&lt;r2&gt;=1350</t>
  </si>
  <si>
    <t>&lt;r2&gt;=1368</t>
  </si>
  <si>
    <t>B1, B2</t>
  </si>
  <si>
    <t>7=&gt;12/7=&gt;9 &amp; 7=&gt;13/7=&gt;10</t>
  </si>
  <si>
    <t>5=&gt;12/6=&gt;13/5=&gt;9/6=&gt;10</t>
  </si>
  <si>
    <t>A1, A2</t>
  </si>
  <si>
    <t>5=&gt;13/6=&gt;12/5=&gt;10/6=&gt;9 &amp; sym</t>
  </si>
  <si>
    <t>5=&gt;13/6=&gt;12/5=&gt;10/6=&gt;9</t>
  </si>
  <si>
    <t>7=&gt;8/7=&gt;11</t>
  </si>
  <si>
    <t>7=&gt;11/7=&gt;8</t>
  </si>
  <si>
    <t>&lt;r2&gt;=40</t>
  </si>
  <si>
    <t>&lt;r2&gt;=42</t>
  </si>
  <si>
    <t>&lt;r2&gt;=62</t>
  </si>
  <si>
    <t>&lt;r2&gt;=73</t>
  </si>
  <si>
    <t>6.283(1)</t>
  </si>
  <si>
    <t>7=&gt;10/7=&gt;12 &amp; 7=&gt;12/7=&gt;9</t>
  </si>
  <si>
    <t>8.565(2)</t>
  </si>
  <si>
    <t>10.056(1)</t>
  </si>
  <si>
    <t>10.168(1)</t>
  </si>
  <si>
    <t>TM/Cfour</t>
  </si>
  <si>
    <t>&lt;r2&gt;=77</t>
  </si>
  <si>
    <t>f=0.168</t>
  </si>
  <si>
    <t>f=0.200</t>
  </si>
  <si>
    <t>f=0.106</t>
  </si>
  <si>
    <t>6.485(1)</t>
  </si>
  <si>
    <t>6.419(2)</t>
  </si>
  <si>
    <t>f=0.470</t>
  </si>
  <si>
    <t>8=&gt;11/8=&gt;13</t>
  </si>
  <si>
    <t>GS [F] &lt;r2&gt;=64</t>
  </si>
  <si>
    <t>8=&gt;13/8=&gt;11</t>
  </si>
  <si>
    <t>8=&gt;12/8=&gt;21</t>
  </si>
  <si>
    <t>8=&gt;10/8=&gt;15</t>
  </si>
  <si>
    <t>6=&gt;13/6=&gt;11</t>
  </si>
  <si>
    <t>7=&gt;13/7=&gt;11</t>
  </si>
  <si>
    <t>&lt;r2&gt;=89</t>
  </si>
  <si>
    <t>&lt;r2&gt;=86</t>
  </si>
  <si>
    <t>B1 (Val, ns-pi*)</t>
  </si>
  <si>
    <t>&lt;r2&gt;=101</t>
  </si>
  <si>
    <t>f=0.135</t>
  </si>
  <si>
    <t>&lt;r2&gt;=90</t>
  </si>
  <si>
    <t>&lt;r2&gt;=104</t>
  </si>
  <si>
    <t>8,8=&gt;13,13/8,8=&gt;11,13/8,8=&gt;13,11/8,8=&gt;11,11</t>
  </si>
  <si>
    <t>A1 (Val, double, n,n-pi*,pi*)</t>
  </si>
  <si>
    <t>Double A1 state highly mixed in ADC(3)</t>
  </si>
  <si>
    <t>7=&gt;9/6=&gt;10/7=&gt;16/6=&gt;15</t>
  </si>
  <si>
    <t>Pi_g (Val, n-pi*)</t>
  </si>
  <si>
    <t>B2g, B3g</t>
  </si>
  <si>
    <t>5=&gt;10/5=&gt;15/5=&gt;9/5=&gt;16</t>
  </si>
  <si>
    <t>Au, B1u</t>
  </si>
  <si>
    <t>7=&gt;10/6=&gt;9/7=&gt;15/6=&gt;16 + Sym</t>
  </si>
  <si>
    <t>7=&gt;10/6=&gt;9/7=&gt;15/6=&gt;16</t>
  </si>
  <si>
    <t>Pi_u (Val, n-pi*)</t>
  </si>
  <si>
    <t>B2u, B3u</t>
  </si>
  <si>
    <t>4=&gt;10/4=&gt;15/4=&gt;9/4=&gt;16</t>
  </si>
  <si>
    <t>5=&gt;11/5=&gt;14</t>
  </si>
  <si>
    <t>&lt;r2&gt;=39</t>
  </si>
  <si>
    <t>Sigma^+_g (Ryd, n-3s)</t>
  </si>
  <si>
    <t>&lt;r2&gt;=55</t>
  </si>
  <si>
    <t>7.707(7)</t>
  </si>
  <si>
    <t>8.872(6)</t>
  </si>
  <si>
    <t>Geom: CCSD(T)(FC)/cc-pVTZ - C2v enforced</t>
  </si>
  <si>
    <t>33=&gt;47/33=&gt;56/33=&gt;68</t>
  </si>
  <si>
    <t>33=&gt;34</t>
  </si>
  <si>
    <t>33=&gt;35</t>
  </si>
  <si>
    <t>33=&gt;36</t>
  </si>
  <si>
    <t>33=&gt;37</t>
  </si>
  <si>
    <t>33=&gt;55/33=&gt;66/33=&gt;50</t>
  </si>
  <si>
    <t>5=&gt;8</t>
  </si>
  <si>
    <t>f=0.296</t>
  </si>
  <si>
    <t>5=&gt;13/4=&gt;9 &amp; 5=&gt;12/4=&gt;10</t>
  </si>
  <si>
    <t>4=&gt;10/5=&gt;12/4=&gt;16 &amp; 4=&gt;9/5=&gt;13/4=&gt;15</t>
  </si>
  <si>
    <t>7=&gt;11/7=&gt;14 &amp; 6=&gt;11/6=&gt;14</t>
  </si>
  <si>
    <t>13.180(1)</t>
  </si>
  <si>
    <t>10.429(0)</t>
  </si>
  <si>
    <t>10.054(0)</t>
  </si>
  <si>
    <t>9.411(3)</t>
  </si>
  <si>
    <t>&lt;r2&gt;=41</t>
  </si>
  <si>
    <t>&lt;r2&gt;=59</t>
  </si>
  <si>
    <t>Sigma^+_u (Ryd, n-3p)</t>
  </si>
  <si>
    <t>Pi_u (Ryd, pi-3s)</t>
  </si>
  <si>
    <t>Pi_u (Mixed)</t>
  </si>
  <si>
    <t>f=0.459</t>
  </si>
  <si>
    <t>f=0.139</t>
  </si>
  <si>
    <t>The two lowest Pi_u singlets are given by E ordrer (see above), though the mixing can be more or less strong depending on the method selected</t>
  </si>
  <si>
    <t>8.962(2)</t>
  </si>
  <si>
    <t>7.696(3)</t>
  </si>
  <si>
    <t>5.810(2)</t>
  </si>
  <si>
    <t>5.883(1)</t>
  </si>
  <si>
    <t>9.538(2)</t>
  </si>
  <si>
    <t>&lt;r2&gt;=1281</t>
  </si>
  <si>
    <t>&lt;r2&gt;=1347</t>
  </si>
  <si>
    <t>&lt;r2&gt;=1359</t>
  </si>
  <si>
    <t>&lt;r2&gt;=1328</t>
  </si>
  <si>
    <t>&lt;r2&gt;=1295</t>
  </si>
  <si>
    <t>f=0.067</t>
  </si>
  <si>
    <t>33=&gt;42/34=&gt;48/34=&gt;45</t>
  </si>
  <si>
    <t>34=&gt;42</t>
  </si>
  <si>
    <t>33=&gt;69/32=&gt;48/33=&gt;51/33=&gt;43</t>
  </si>
  <si>
    <t>34=&gt;43/34=&gt;69/34=&gt;51</t>
  </si>
  <si>
    <t>Gaussian/Cfour</t>
  </si>
  <si>
    <t>&lt;r2&gt;=1283</t>
  </si>
  <si>
    <t>&lt;r2&gt;=1286</t>
  </si>
  <si>
    <t>34=&gt;37/34=&gt;50</t>
  </si>
  <si>
    <t>In the MO numbering, 43/44 &amp; 49/50 are sometimes inverted from one code to another</t>
  </si>
  <si>
    <t>34=&gt;36/34=&gt;47</t>
  </si>
  <si>
    <t>33=&gt;48/33=&gt;45</t>
  </si>
  <si>
    <t>33=&gt;42/34=&gt;45/34=&gt;48</t>
  </si>
  <si>
    <t>34=&gt;39/34=&gt;46</t>
  </si>
  <si>
    <t>34=&gt;38/34=&gt;54</t>
  </si>
  <si>
    <t>B1u (Ryd, n.d.)</t>
  </si>
  <si>
    <t>32=&gt;42/32=&gt;49</t>
  </si>
  <si>
    <t>&lt;r2&gt;=1292</t>
  </si>
  <si>
    <t>6.309(6)</t>
  </si>
  <si>
    <t>8.446(8)</t>
  </si>
  <si>
    <t>6.283(3)</t>
  </si>
  <si>
    <t>&lt;r2&gt;=1348</t>
  </si>
  <si>
    <t>34=&gt;42/34=&gt;49</t>
  </si>
  <si>
    <t>33=&gt;69/31=&gt;42/32=&gt;48/34=&gt;80/33=&gt;51</t>
  </si>
  <si>
    <t>34=&gt;35/34=&gt;57</t>
  </si>
  <si>
    <t>34=&gt;43/32=&gt;42</t>
  </si>
  <si>
    <t>33=&gt;69/32=&gt;48/33=&gt;43/33=&gt;51</t>
  </si>
  <si>
    <t>&lt;r2&gt;=1285</t>
  </si>
  <si>
    <t>&lt;r2&gt;=1288</t>
  </si>
  <si>
    <t>32=&gt;42/34=&gt;69/34=&gt;51</t>
  </si>
  <si>
    <t>f=0.074</t>
  </si>
  <si>
    <t>f=0.376</t>
  </si>
  <si>
    <t>&lt;r2&gt;=1296</t>
  </si>
  <si>
    <t>&lt;r2&gt;=1360</t>
  </si>
  <si>
    <t>&lt;r2&gt;=1362</t>
  </si>
  <si>
    <t>33=&gt;66/33=&gt;55/32=&gt;47/33=&gt;50</t>
  </si>
  <si>
    <t>&lt;r2&gt;=1331</t>
  </si>
  <si>
    <t>&lt;r2&gt;=1363</t>
  </si>
  <si>
    <t>f=0.292</t>
  </si>
  <si>
    <t>f=0.256</t>
  </si>
  <si>
    <t>31=&gt;42/31=&gt;80/34,34=&gt;42,42 (in CC3)</t>
  </si>
  <si>
    <t>&lt;r2&gt;=1333</t>
  </si>
  <si>
    <t>&lt;r2&gt;=1334</t>
  </si>
  <si>
    <t>&lt;r2&gt;=1374</t>
  </si>
  <si>
    <t>f=0.518</t>
  </si>
  <si>
    <t>8.451(37)</t>
  </si>
  <si>
    <t>&lt;r2&gt;=1284</t>
  </si>
  <si>
    <t>&lt;r2&gt;=1287</t>
  </si>
  <si>
    <t>&lt;r2&gt;=1280</t>
  </si>
  <si>
    <t>&lt;r2&gt;=1291</t>
  </si>
  <si>
    <t>25=&gt;26/25=&gt;28</t>
  </si>
  <si>
    <t>25=&gt;28/25=&gt;26/25=&gt;30</t>
  </si>
  <si>
    <t>25=&gt;30/25=&gt;28</t>
  </si>
  <si>
    <t>25=&gt;49/25=&gt;40</t>
  </si>
  <si>
    <t>23=&gt;27/23=&gt;29</t>
  </si>
  <si>
    <t>23=&gt;30/23=&gt;28/23=&gt;26</t>
  </si>
  <si>
    <t>25=&gt;33/25=&gt;37/23=&gt;27</t>
  </si>
  <si>
    <t>&lt;r2&gt;=670</t>
  </si>
  <si>
    <t>&lt;r2&gt;=769</t>
  </si>
  <si>
    <t>&lt;r2&gt;=785</t>
  </si>
  <si>
    <t>&lt;r2&gt;=792</t>
  </si>
  <si>
    <t>&lt;r2&gt;=676</t>
  </si>
  <si>
    <t>Highest A1 is a bit mixed</t>
  </si>
  <si>
    <t>&lt;r2&gt;=750</t>
  </si>
  <si>
    <t>&lt;r2&gt;=739</t>
  </si>
  <si>
    <t>&lt;r2&gt;=765</t>
  </si>
  <si>
    <t>With many methods B2 states close and quite mixed (including with the third one not reported here)</t>
  </si>
  <si>
    <t>36=&gt;37</t>
  </si>
  <si>
    <t>31=&gt;37</t>
  </si>
  <si>
    <t>34=&gt;43</t>
  </si>
  <si>
    <t>36=&gt;43/35=&gt;37</t>
  </si>
  <si>
    <t>34=&gt;37/32=&gt;37</t>
  </si>
  <si>
    <t>32=&gt;37/34=&gt;37</t>
  </si>
  <si>
    <t>A1 (CT, pi-pi*)</t>
  </si>
  <si>
    <t>A1 (wCT, pi-pi*)</t>
  </si>
  <si>
    <t>33=&gt;37/33=&gt;52/33=&gt;42</t>
  </si>
  <si>
    <t>32=&gt;37/34=&gt;37/32=&gt;52</t>
  </si>
  <si>
    <t>36=&gt;43</t>
  </si>
  <si>
    <t>More like 23=&gt;26 in CC3</t>
  </si>
  <si>
    <t>CCSDT-3/6-31+G(d)</t>
  </si>
  <si>
    <t>CCSDT-3/AVTZ</t>
  </si>
  <si>
    <t>&lt;r2&gt;=1467</t>
  </si>
  <si>
    <t>&lt;r2&gt;=1468</t>
  </si>
  <si>
    <t>&lt;r2&gt;=1466</t>
  </si>
  <si>
    <t>A" (Ryd, n.d.)</t>
  </si>
  <si>
    <t>Bg (Ryd, n.d.)</t>
  </si>
  <si>
    <t>Au (Ryd, n.d.)</t>
  </si>
  <si>
    <t>28=&gt;49/28=&gt;34/28=&gt;35</t>
  </si>
  <si>
    <t>28=&gt;30</t>
  </si>
  <si>
    <t>&lt;r2&gt;=714</t>
  </si>
  <si>
    <t>28=&gt;49/28=&gt;35</t>
  </si>
  <si>
    <t>&lt;r2&gt;=758</t>
  </si>
  <si>
    <t>&lt;r2&gt;=780</t>
  </si>
  <si>
    <t>&lt;r2&gt;=722</t>
  </si>
  <si>
    <t>A1 (weak CT, pi-pi*)</t>
  </si>
  <si>
    <t>B3g (Val, n-pi*)</t>
  </si>
  <si>
    <t>Ag (Ryd, n3-s)</t>
  </si>
  <si>
    <t>B1u (Val, n-pi*)</t>
  </si>
  <si>
    <t>B3u (Val, p-ipi*)</t>
  </si>
  <si>
    <t>A2 (CT, pi-pi*)</t>
  </si>
  <si>
    <t>B3g (Val, pi-pi*)</t>
  </si>
  <si>
    <t>Ag (Val, par dou, pi,pi-pi*,pi*)</t>
  </si>
  <si>
    <t>B2u (Ryd, n-3s)</t>
  </si>
  <si>
    <t>Sigma^- (Val, pi-pi*)</t>
  </si>
  <si>
    <t>Sigma^+ (Ryd, n.d.)</t>
  </si>
  <si>
    <t>Pi (Ryd, n.d.)</t>
  </si>
  <si>
    <t>Sigma^+ (Val, pi-pi*)</t>
  </si>
  <si>
    <t>B1 (Val, n/s-pi)</t>
  </si>
  <si>
    <t>A" (Val, n/s-pi*)</t>
  </si>
  <si>
    <t>B1 (Val, n/s-pi*)</t>
  </si>
  <si>
    <t>A1 (Ryd, n.d.)</t>
  </si>
  <si>
    <t>No significant CT for the highest A1 with that basis set (mixing), but more significant with cc-pVTZ, see JCTC 17 2021 3666</t>
  </si>
  <si>
    <t>Sigma^-_u (Val, pi-pi*)</t>
  </si>
  <si>
    <t>Sigma^+_u (Val, pi-pi*)</t>
  </si>
  <si>
    <t>B3g (Ryd, pi-3p)</t>
  </si>
  <si>
    <t>B2g (Ryd, pi-3p)</t>
  </si>
  <si>
    <t>B1u (Ryd, pi-3s)</t>
  </si>
  <si>
    <t>&lt;r2&gt;=756</t>
  </si>
  <si>
    <t>Singlet/Planar</t>
  </si>
  <si>
    <t>Singlet/Twisted</t>
  </si>
  <si>
    <t>39=&gt;52/38=&gt;54</t>
  </si>
  <si>
    <t>39=&gt;40/39=&gt;42</t>
  </si>
  <si>
    <t>39=&gt;54/39=&gt;49</t>
  </si>
  <si>
    <t>39=&gt;41/39=&gt;59</t>
  </si>
  <si>
    <t>A1 (Val, CT, pi-pi*)</t>
  </si>
  <si>
    <t>f=0.426</t>
  </si>
  <si>
    <t>B1 (Val, CT, n-pi*)</t>
  </si>
  <si>
    <t>A2 (Val, CT, n-pi*)</t>
  </si>
  <si>
    <t>38=&gt;50/38=&gt;48/38=&gt;53</t>
  </si>
  <si>
    <t>38=&gt;54</t>
  </si>
  <si>
    <t>For sthe second singlet Ag excited state, consistent identification between methods  is difficult.</t>
  </si>
  <si>
    <t>CCSDT-3/AVDZ: 4.658 eV</t>
  </si>
  <si>
    <t>CCSDT-3/AVDZ</t>
  </si>
  <si>
    <t>4.391eV</t>
  </si>
  <si>
    <t>38=&gt;51/36=&gt;49/38=&gt;70</t>
  </si>
  <si>
    <t>38=&gt;49/38=&gt;46/38=&gt;64</t>
  </si>
  <si>
    <t>B2 (Val, CT, pi-pi*)</t>
  </si>
  <si>
    <t>37=&gt;46/37=&gt;49/37=&gt;64</t>
  </si>
  <si>
    <t>38=&gt;39/38=&gt;41</t>
  </si>
  <si>
    <t>37=&gt;41/37=&gt;39/37=&gt;62</t>
  </si>
  <si>
    <t>37=&gt;51</t>
  </si>
  <si>
    <t>36=&gt;50/35=&gt;51</t>
  </si>
  <si>
    <t>38=&gt;41/38=&gt;39</t>
  </si>
  <si>
    <t>38=&gt;51/38=&gt;42</t>
  </si>
  <si>
    <t>38=&gt;50</t>
  </si>
  <si>
    <t>38=&gt;40/38=&gt;45/38=&gt;54</t>
  </si>
  <si>
    <t>A2 (Val, CT, pi-pi*)</t>
  </si>
  <si>
    <t>37=&gt;51/38=&gt;43/38=&gt;39</t>
  </si>
  <si>
    <t>B1 (Val, CT, pi-pi*)</t>
  </si>
  <si>
    <t>37=&gt;50</t>
  </si>
  <si>
    <t>The highest singlet A' has a close state of the same sym. with some mixing at several levels of theory</t>
  </si>
  <si>
    <t>28=&gt;52/28=&gt;39/27=&gt;49</t>
  </si>
  <si>
    <t>&lt;r2&gt;=434</t>
  </si>
  <si>
    <t>&lt;r2&gt;=477</t>
  </si>
  <si>
    <t>&lt;r2&gt;=498</t>
  </si>
  <si>
    <t>&lt;r2&gt;=496</t>
  </si>
  <si>
    <t>&lt;r2&gt;=437</t>
  </si>
  <si>
    <t>&lt;r2&gt;=476</t>
  </si>
  <si>
    <t>&lt;r2&gt;=440</t>
  </si>
  <si>
    <t>&lt;r2&gt;=492</t>
  </si>
  <si>
    <t>&lt;r2&gt;=481</t>
  </si>
  <si>
    <t>State assignment sometimes not straightfoward due to the state mixing</t>
  </si>
  <si>
    <t>The A1 singlets are slightly mixed by pairs (two lowest and two highest), and the second&amp;third B2 singlets as well.</t>
  </si>
  <si>
    <t>&lt;r2&gt;=2148</t>
  </si>
  <si>
    <t>&lt;r2&gt;=2153</t>
  </si>
  <si>
    <t>&lt;r2&gt;=2193</t>
  </si>
  <si>
    <t>&lt;r2&gt;=2214</t>
  </si>
  <si>
    <t>Original work: JCTC 17 2021 3666</t>
  </si>
  <si>
    <t>44=&gt;52</t>
  </si>
  <si>
    <t>&lt;r2&gt;=1840</t>
  </si>
  <si>
    <t>&lt;r2&gt;=1842</t>
  </si>
  <si>
    <t>&lt;r2&gt;=1883</t>
  </si>
  <si>
    <t>&lt;r2&gt;=1888</t>
  </si>
  <si>
    <t>&lt;r2&gt;=2150 (planar) &lt;r2&gt;=2151 (twisted)</t>
  </si>
  <si>
    <t>&lt;r2&gt;=2576</t>
  </si>
  <si>
    <t>For the A2 states of both spin symmetries, there is variable mixing depending on the methods, and unambiguous assignement is not always easy to establish.</t>
  </si>
  <si>
    <t>&lt;r2&gt;=1469</t>
  </si>
  <si>
    <t>&lt;r2&gt;=1459</t>
  </si>
  <si>
    <t>Significant doubles with CC3, a bit less with CCSDT, likely explaining the unexpected upshift (challenging state)</t>
  </si>
  <si>
    <t>Original works: JPCA 125 (2021) 10174</t>
  </si>
  <si>
    <t>32=&gt;40</t>
  </si>
  <si>
    <t>34=&gt;40/33=&gt;43</t>
  </si>
  <si>
    <t>32=&gt;43</t>
  </si>
  <si>
    <t>34=&gt;43/33=&gt;40</t>
  </si>
  <si>
    <t>30=&gt;40</t>
  </si>
  <si>
    <t>30=&gt;43</t>
  </si>
  <si>
    <t>31=&gt;43/33=&gt;62</t>
  </si>
  <si>
    <t>32=&gt;42/32=&gt;62/32=&gt;40/32=&gt;56</t>
  </si>
  <si>
    <t>32=&gt;37/32=&gt;35</t>
  </si>
  <si>
    <t>33=&gt;40/34=&gt;43</t>
  </si>
  <si>
    <t>A2 (Val, wCT, n-pi*)</t>
  </si>
  <si>
    <t>B1 (Val, wCT, n-pi*)</t>
  </si>
  <si>
    <t>&lt;r2&gt;=1229</t>
  </si>
  <si>
    <t>&lt;r2&gt;=1230</t>
  </si>
  <si>
    <t>&lt;r2&gt;=1234</t>
  </si>
  <si>
    <t>&lt;r2&gt;=1224</t>
  </si>
  <si>
    <t>&lt;r2&gt;=1231</t>
  </si>
  <si>
    <t>&lt;r2&gt;=1225</t>
  </si>
  <si>
    <t>&lt;r2&gt;=1277</t>
  </si>
  <si>
    <t>&lt;r2&gt;=1228</t>
  </si>
  <si>
    <t>&lt;r2&gt;=1226</t>
  </si>
  <si>
    <t>9=&gt;21/9=&gt;14/9=&gt;12</t>
  </si>
  <si>
    <t>9=&gt;21/9=&gt;14/9=&gt;12/9=&gt;11</t>
  </si>
  <si>
    <t>9=&gt;10</t>
  </si>
  <si>
    <t>8=&gt;10/9=&gt;11</t>
  </si>
  <si>
    <t>8=&gt;21/8=&gt;12/8=&gt;14/9=&gt;10</t>
  </si>
  <si>
    <t>8=&gt;21/8=&gt;14/8=&gt;12</t>
  </si>
  <si>
    <t>9=&gt;10/9=&gt;13/9=&gt;16</t>
  </si>
  <si>
    <t>A (Val, n-sigma*)</t>
  </si>
  <si>
    <t>B (Val, n-sigma*)</t>
  </si>
  <si>
    <t>B (Ryd, n-3s)</t>
  </si>
  <si>
    <t>A (Ryd, n-3s)</t>
  </si>
  <si>
    <t>&lt;r2&gt;=69</t>
  </si>
  <si>
    <t>10=&gt;20/10=&gt;15/10=&gt;17 &amp; Sym.</t>
  </si>
  <si>
    <t>10=&gt;14/10=&gt;19/10=&gt;16 &amp; Sym</t>
  </si>
  <si>
    <t>11=&gt;12/11=&gt;25 &amp; Sym</t>
  </si>
  <si>
    <t>10=&gt;14/10=&gt;19 &amp; Sym</t>
  </si>
  <si>
    <t>10=&gt;14 &amp; Sym</t>
  </si>
  <si>
    <t>&lt;r2&gt;=120</t>
  </si>
  <si>
    <t>&lt;r2&gt;=124</t>
  </si>
  <si>
    <t>f=0.013</t>
  </si>
  <si>
    <t>f=0.541</t>
  </si>
  <si>
    <t>10=&gt;14</t>
  </si>
  <si>
    <t>12=&gt;13/12=&gt;18</t>
  </si>
  <si>
    <t>11=&gt;13/11=&gt;18</t>
  </si>
  <si>
    <t>7=&gt;16/7=&gt;13/7=&gt;11 + Sym.</t>
  </si>
  <si>
    <t>5=&gt;16/5=&gt;13/5=&gt;11 + Sym.</t>
  </si>
  <si>
    <t>B1,B2</t>
  </si>
  <si>
    <t>&lt;r2&gt;=50</t>
  </si>
  <si>
    <t>&lt;r2&gt;=53</t>
  </si>
  <si>
    <t>A1 (Val, CT,pi-pi*)</t>
  </si>
  <si>
    <t>B2 (Val,pi-pi*)</t>
  </si>
  <si>
    <t>&lt;r2&gt;=2584</t>
  </si>
  <si>
    <t>&lt;r2&gt;=2146</t>
  </si>
  <si>
    <t>&lt;r2&gt;=2143</t>
  </si>
  <si>
    <t xml:space="preserve">&lt;r2&gt;=1839 (planar) &lt;r2&gt;=1829 (twisted) </t>
  </si>
  <si>
    <t>7=&gt;16/7=&gt;9/7=&gt;13 &amp; sym</t>
  </si>
  <si>
    <t>7=&gt;8/7=&gt;15</t>
  </si>
  <si>
    <t>Sigma+ (Ryd, n-3s)</t>
  </si>
  <si>
    <t>7=&gt;12/7=&gt;11</t>
  </si>
  <si>
    <t>Sigma+ (Ryd, n.d.)</t>
  </si>
  <si>
    <t>7=&gt;16/7=&gt;13/7=&gt;9 &amp; sym</t>
  </si>
  <si>
    <t>5=&gt;16/5=&gt;13/5=&gt;9 &amp; sym</t>
  </si>
  <si>
    <t>5=&gt;17/5=&gt;14/5=&gt;10 &amp; sym</t>
  </si>
  <si>
    <t>&lt;r2&gt;=78</t>
  </si>
  <si>
    <t>&lt;r2&gt;=79</t>
  </si>
  <si>
    <t>&lt;r2&gt;=74</t>
  </si>
  <si>
    <t>f=0.185</t>
  </si>
  <si>
    <t>f=0.171</t>
  </si>
  <si>
    <t>&lt;r2&gt;=151</t>
  </si>
  <si>
    <t>&lt;r2&gt;=1455</t>
  </si>
  <si>
    <t>11=&gt;12/11=&gt;21 &amp; sym</t>
  </si>
  <si>
    <t>10=&gt;20/11=&gt;19</t>
  </si>
  <si>
    <t>10=&gt;19/11=&gt;20 &amp; sym</t>
  </si>
  <si>
    <t>10=&gt;13/11=&gt;14</t>
  </si>
  <si>
    <t>11=&gt;13/10=&gt;14</t>
  </si>
  <si>
    <t>11=&gt;13/10=&gt;14 &amp; sym</t>
  </si>
  <si>
    <t>11=&gt;15 &amp; 10 =&gt;15</t>
  </si>
  <si>
    <t>10=&gt;20/11=&gt;19/7=&gt;12</t>
  </si>
  <si>
    <t>Pi_g (Ryd, pi-3s)</t>
  </si>
  <si>
    <t>Delta_u (Ryd, pi-3p)</t>
  </si>
  <si>
    <t>Sigma_u^- (Ryd, pi-3p)</t>
  </si>
  <si>
    <t>Pi_u (Ryd, pi-3p)</t>
  </si>
  <si>
    <t>f=0.094</t>
  </si>
  <si>
    <t>f=0.432</t>
  </si>
  <si>
    <t>&lt;r2&gt;=145</t>
  </si>
  <si>
    <t>&lt;r2&gt;=153</t>
  </si>
  <si>
    <t>&lt;r2&gt;=119</t>
  </si>
  <si>
    <t>f=0.175</t>
  </si>
  <si>
    <t>Sigma_u^+(Ryd, pi-3p)</t>
  </si>
  <si>
    <t>16=&gt;29</t>
  </si>
  <si>
    <t>15=&gt;17/15=&gt;21/15=&gt;23</t>
  </si>
  <si>
    <t>14=&gt;17/15=&gt;18/14=&gt;23</t>
  </si>
  <si>
    <t>15=&gt;29/16=&gt;18/15=&gt;19</t>
  </si>
  <si>
    <t>16=&gt;29/16=&gt;33</t>
  </si>
  <si>
    <t>16=&gt;17/16=&gt;21/16=&gt;23</t>
  </si>
  <si>
    <t>&lt;r2&gt;=216</t>
  </si>
  <si>
    <t>&lt;r2&gt;=215</t>
  </si>
  <si>
    <t>&lt;r2&gt;=237</t>
  </si>
  <si>
    <t>&lt;r2&gt;=238</t>
  </si>
  <si>
    <t>&lt;r2&gt;=241</t>
  </si>
  <si>
    <t>16=&gt;18/16=&gt;22/15=&gt;29</t>
  </si>
  <si>
    <t>The two singlet A1 have significant V/R mixing, assignment sometimes challenging, including with high-level methods.</t>
  </si>
  <si>
    <t>15=&gt;29/15=&gt;33</t>
  </si>
  <si>
    <t>f=0.027</t>
  </si>
  <si>
    <t>f=0.182</t>
  </si>
  <si>
    <t>f=0.041</t>
  </si>
  <si>
    <t>Geom: CC3(FC)/aug-cc-pVTZ</t>
  </si>
  <si>
    <t>23=&gt;24</t>
  </si>
  <si>
    <t>21=&gt;24/23=&gt;38</t>
  </si>
  <si>
    <t>22=&gt;24/20=&gt;38</t>
  </si>
  <si>
    <t>20=&gt;24/22=&gt;38</t>
  </si>
  <si>
    <t>19=&gt;24</t>
  </si>
  <si>
    <t>22=&gt;24</t>
  </si>
  <si>
    <t>20=&gt;24/23=&gt;25</t>
  </si>
  <si>
    <t>23=&gt;25/20=&gt;24</t>
  </si>
  <si>
    <t>&lt;r2&gt;=465</t>
  </si>
  <si>
    <t>&lt;r2&gt;=467</t>
  </si>
  <si>
    <t>&lt;r2&gt;=484</t>
  </si>
  <si>
    <t>&lt;r2&gt;=461</t>
  </si>
  <si>
    <t>23,23=&gt;24,24</t>
  </si>
  <si>
    <t>&lt;r2&gt;=1831</t>
  </si>
  <si>
    <t>&lt;r2&gt;=1878</t>
  </si>
  <si>
    <t>&lt;r2&gt;=1837</t>
  </si>
  <si>
    <t>&lt;r2&gt;=1855</t>
  </si>
  <si>
    <t>f=0.238</t>
  </si>
  <si>
    <t>12,12=&gt;14,14 (in CC3)</t>
  </si>
  <si>
    <t>&lt;r2&gt;=122</t>
  </si>
  <si>
    <t>f=0.085</t>
  </si>
  <si>
    <t>A' (Val, dou, n,n-pi*,pi*)</t>
  </si>
  <si>
    <t>CCSDT-3/6-31+G*</t>
  </si>
  <si>
    <t>The two highest singlet B2 are V/R mixed</t>
  </si>
  <si>
    <t>The two lowest 1Ag states are slightly mixed with some levels of theory</t>
  </si>
  <si>
    <t>3.599(16)</t>
  </si>
  <si>
    <t>3.619(26)</t>
  </si>
  <si>
    <t>2.724(15)</t>
  </si>
  <si>
    <t>2.748(39)</t>
  </si>
  <si>
    <t>6.017(10)</t>
  </si>
  <si>
    <t>6.103(46)</t>
  </si>
  <si>
    <t>4.941(8)</t>
  </si>
  <si>
    <t>6.927(36)</t>
  </si>
  <si>
    <t>5.023(69)</t>
  </si>
  <si>
    <t>6.108(15)</t>
  </si>
  <si>
    <t>7.069(55)</t>
  </si>
  <si>
    <t>7.157(4)</t>
  </si>
  <si>
    <t>7.068(5)</t>
  </si>
  <si>
    <t>7.226(22)</t>
  </si>
  <si>
    <t>5.801(37)</t>
  </si>
  <si>
    <t>6.518(29)</t>
  </si>
  <si>
    <t>7.180(20)</t>
  </si>
  <si>
    <t>5.821(29)</t>
  </si>
  <si>
    <t>6.479(31)</t>
  </si>
  <si>
    <t>7.000(47)</t>
  </si>
  <si>
    <t>Original works: JCTC 15 2019 1939 (double)</t>
  </si>
  <si>
    <t>Full</t>
  </si>
  <si>
    <t>CCSDTQ/AVQZ</t>
  </si>
  <si>
    <t>D (double 2s,2s-2p,2p)</t>
  </si>
  <si>
    <t>8.038(0)</t>
  </si>
  <si>
    <t>7.225(0)</t>
  </si>
  <si>
    <t>7.151(0)</t>
  </si>
  <si>
    <t>2,2=&gt;7,7; 2,2=&gt;8,8; 2,2=&gt;9,9 (in CC3)</t>
  </si>
  <si>
    <t>&lt;r2&gt;=1845</t>
  </si>
  <si>
    <t>&lt;r2&gt;=1204</t>
  </si>
  <si>
    <t>&lt;r2&gt;=1205</t>
  </si>
  <si>
    <t>34=&gt;39</t>
  </si>
  <si>
    <t>32=&gt;39</t>
  </si>
  <si>
    <t>33=&gt;39</t>
  </si>
  <si>
    <t>33=&gt;39/24=&gt;44/34=&gt;47</t>
  </si>
  <si>
    <t>32=&gt;44/32=&gt;47/29=&gt;39</t>
  </si>
  <si>
    <t>29=&gt;39/32=&gt;44</t>
  </si>
  <si>
    <t>34=&gt;44/33=&gt;50/34=&gt;47/33=&gt;50/33=&gt;64</t>
  </si>
  <si>
    <t>33=&gt;44/33=&gt;47/34=&gt;50</t>
  </si>
  <si>
    <t>32=&gt;50/32=&gt;54</t>
  </si>
  <si>
    <t>&lt;r2&gt;=1206</t>
  </si>
  <si>
    <t>wCT with cc-pVTZ</t>
  </si>
  <si>
    <t>B2 (wCT, pi-pi*)</t>
  </si>
  <si>
    <t>&lt;r2&gt;=1207</t>
  </si>
  <si>
    <t>B1 (wCT, n-pi*)</t>
  </si>
  <si>
    <t>18=&gt;44/17=&gt;26/18=&gt;33/18,18=&gt;26,26</t>
  </si>
  <si>
    <t>16=&gt;18/17=&gt;43/17,17=&gt;18,18 (CC3 for the latter contrib)</t>
  </si>
  <si>
    <t>6,6=&gt;7,7/5,5=&gt;7,7 (in CC3)</t>
  </si>
  <si>
    <t>6=&gt;7 &amp; Sym</t>
  </si>
  <si>
    <t>4=&gt;7</t>
  </si>
  <si>
    <t>Pi_u (Val, pi-sigma)</t>
  </si>
  <si>
    <t>Delta_g (Val, dou, pi,pi-sigma,sigma)</t>
  </si>
  <si>
    <t>Sigma_g^- (Val, dou, pi,pi-sigma,sigma)</t>
  </si>
  <si>
    <t>6,5=&gt;7,7/5,6=&gt;7,7 (in CC3)</t>
  </si>
  <si>
    <t>Sigma_g^+ (Val, dou, pi,pi-sigma,sigma)</t>
  </si>
  <si>
    <t>7,7=&gt;10,10/7,7=&gt;11,11/6,6=&gt;10,10/6,6=&gt;11,11 (in CC3)</t>
  </si>
  <si>
    <t>7=&gt;10 &amp; sym</t>
  </si>
  <si>
    <t>9=&gt;11/8=&gt;10</t>
  </si>
  <si>
    <t>Sigma_u^+ (Val, n-sigma)</t>
  </si>
  <si>
    <t>6=&gt;10 &amp; Sym</t>
  </si>
  <si>
    <t>Pi_g (Val, n-p*)</t>
  </si>
  <si>
    <t>Ag, B1g</t>
  </si>
  <si>
    <t>B1g</t>
  </si>
  <si>
    <t>f=0.039</t>
  </si>
  <si>
    <t>1.225(1)</t>
  </si>
  <si>
    <t>1.258(2)</t>
  </si>
  <si>
    <t>0.227(1)</t>
  </si>
  <si>
    <t>2.213(0)</t>
  </si>
  <si>
    <t>2.503(1)</t>
  </si>
  <si>
    <t>0.272(1)</t>
  </si>
  <si>
    <t>1.219(1)</t>
  </si>
  <si>
    <t>1.318(1)</t>
  </si>
  <si>
    <t>1.315(1)</t>
  </si>
  <si>
    <t>0.302(1)</t>
  </si>
  <si>
    <t>1.232(1)</t>
  </si>
  <si>
    <t>1.394(1)</t>
  </si>
  <si>
    <t>1.426(1)</t>
  </si>
  <si>
    <t>2.074(1)</t>
  </si>
  <si>
    <t>12,12=&gt;17,17/12,12=&gt;17,20/12,12=&gt;20,17</t>
  </si>
  <si>
    <t>CCSDTQP/AVTZ</t>
  </si>
  <si>
    <t>CCSDTQ/6-31+G(d)</t>
  </si>
  <si>
    <t>0.898(1)</t>
  </si>
  <si>
    <t>1.800(3)</t>
  </si>
  <si>
    <t>1.741(1)</t>
  </si>
  <si>
    <t>0.882(4)</t>
  </si>
  <si>
    <t>4.333(1)</t>
  </si>
  <si>
    <t>f=0.143</t>
  </si>
  <si>
    <t>14=&gt;17/14=&gt;23</t>
  </si>
  <si>
    <t>13=&gt;17/13=&gt;23</t>
  </si>
  <si>
    <t>11=&gt;17/14=&gt;29/14=&gt;31/14=&gt;36</t>
  </si>
  <si>
    <t>10=&gt;17/13=&gt;29/13=&gt;31/13=&gt;36</t>
  </si>
  <si>
    <t>12=&gt;17/12=&gt;23</t>
  </si>
  <si>
    <t>Au (Val, n/s-pi*)</t>
  </si>
  <si>
    <t>10=&gt;17/13=&gt;29/13=&gt;31</t>
  </si>
  <si>
    <t>13=&gt;32/13=&gt;19/13=&gt;16</t>
  </si>
  <si>
    <t>13=&gt;15/13=&gt;24</t>
  </si>
  <si>
    <t>Bu (Ryd, n.d.)</t>
  </si>
  <si>
    <t>&lt;r2&gt;=175</t>
  </si>
  <si>
    <t>14,14=&gt;17,17/14,14=&gt;17,23/14,14=&gt;23,17</t>
  </si>
  <si>
    <t>&lt;r2&gt;=176</t>
  </si>
  <si>
    <t>f=0.043</t>
  </si>
  <si>
    <t>3.488(11)</t>
  </si>
  <si>
    <t>Pi (Val, wCT, n-sigma*)</t>
  </si>
  <si>
    <t>&lt;r2&gt;=34</t>
  </si>
  <si>
    <t>9=&gt;10/9=&gt;14 &amp; Sym</t>
  </si>
  <si>
    <t>Two highest B3g states highly mixed at CC3/AVTZ level, ordered by energies</t>
  </si>
  <si>
    <t>Mixing in singlet Bg state, making clear assigment sometimes difficult.</t>
  </si>
  <si>
    <t>7.823(1)</t>
  </si>
  <si>
    <t>7.837(1)</t>
  </si>
  <si>
    <t>B3u (Val, par dou, n-pi*)</t>
  </si>
  <si>
    <t>B2g (Val, par dou, n-pi*)</t>
  </si>
  <si>
    <t>Au (Val, par dou, n-pi*)</t>
  </si>
  <si>
    <t>B1g (Val, par dou, n-pi*)</t>
  </si>
  <si>
    <t>A1 (Val, par dou, pi,pi-pi*,pi*)</t>
  </si>
  <si>
    <t>3.596(6)</t>
  </si>
  <si>
    <t>CIPSI/6-31+G(d)</t>
  </si>
  <si>
    <t>2.292(0)</t>
  </si>
  <si>
    <t>2.509(1)</t>
  </si>
  <si>
    <t>3.211(19)</t>
  </si>
  <si>
    <t>3.995(1)</t>
  </si>
  <si>
    <t>4.861(2)</t>
  </si>
  <si>
    <t>2.420(0)</t>
  </si>
  <si>
    <t>6.277(37)</t>
  </si>
  <si>
    <t>Note for the double: i) CC3 makes the highest A' a partial double, but CCSDT and CC4 not but CCSTQ again...; ii) there look like two double-plagued states close in energy with some levels of theory; iii) CIPSI indeed predicts two very close-lying doubles with Pople's basis set, the former having a larger double excitation character than the latter.</t>
  </si>
  <si>
    <t>f=0.062</t>
  </si>
  <si>
    <t>23=&gt;32/23=&gt;30/23=&gt;39</t>
  </si>
  <si>
    <t>23=&gt;34/23=&gt;35/23=&gt;47</t>
  </si>
  <si>
    <t>25=&gt;32/25=&gt;30/25=&gt;39</t>
  </si>
  <si>
    <t>25=&gt;34/25=&gt;35/25=&gt;47</t>
  </si>
  <si>
    <t>25=&gt;26/25=&gt;40</t>
  </si>
  <si>
    <t>23=&gt;26/23=&gt;28/23=&gt;40</t>
  </si>
  <si>
    <t>25=&gt;34/25=&gt;47/25=&gt;35/24=&gt;32</t>
  </si>
  <si>
    <t>&lt;r2&gt;=618</t>
  </si>
  <si>
    <t>&lt;r2&gt;=620</t>
  </si>
  <si>
    <t>&lt;r2&gt;=616</t>
  </si>
  <si>
    <t>&lt;r2&gt;=619</t>
  </si>
  <si>
    <t>&lt;r2&gt;=617</t>
  </si>
  <si>
    <t>Geom: CC3(Full)/aug-cc-pVTZ (cc-pVTZ for the largest system)</t>
  </si>
  <si>
    <t>CCSDT-3/ADZ</t>
  </si>
  <si>
    <t>CCSDT-3/ATZ</t>
  </si>
  <si>
    <t>f=0.220</t>
  </si>
  <si>
    <t>f=0.427</t>
  </si>
  <si>
    <t>25=&gt;34/25=&gt;32</t>
  </si>
  <si>
    <t>A" (Ryd)</t>
  </si>
  <si>
    <t>24=&gt;34/25=&gt;40/25=&gt;50/25=&gt;49</t>
  </si>
  <si>
    <t>25=&gt;34/25=&gt;32/25=&gt;48/25=&gt;49</t>
  </si>
  <si>
    <t>24=&gt;34/25=&gt;40</t>
  </si>
  <si>
    <t>24=&gt;34/25=&gt;32/25=&gt;40/25=&gt;50</t>
  </si>
  <si>
    <t>&lt;r2&gt;=663</t>
  </si>
  <si>
    <t>&lt;r2&gt;=704</t>
  </si>
  <si>
    <t>&lt;r2&gt;=719</t>
  </si>
  <si>
    <t>&lt;r2&gt;=665</t>
  </si>
  <si>
    <t>&lt;r2&gt;=668</t>
  </si>
  <si>
    <t>&lt;r2&gt;=702</t>
  </si>
  <si>
    <t>34=&gt;41/34=&gt;46</t>
  </si>
  <si>
    <t>6.626(112)</t>
  </si>
  <si>
    <t>4.042(3)</t>
  </si>
  <si>
    <t>4.009(3)</t>
  </si>
  <si>
    <t>4.008(4)</t>
  </si>
  <si>
    <t>2.474(6)</t>
  </si>
  <si>
    <t>2.377(57)</t>
  </si>
  <si>
    <t>29=&gt;35/29=&gt;48</t>
  </si>
  <si>
    <t>4.730(56)</t>
  </si>
  <si>
    <t>2.091(0)</t>
  </si>
  <si>
    <t>5.263(6)</t>
  </si>
  <si>
    <t>5.222(4)</t>
  </si>
  <si>
    <t>5.230(17)</t>
  </si>
  <si>
    <t>5.924(6)</t>
  </si>
  <si>
    <t>5.891(5)</t>
  </si>
  <si>
    <t>5.908(11)</t>
  </si>
  <si>
    <t>6.651(76)</t>
  </si>
  <si>
    <t>13.068(10)</t>
  </si>
  <si>
    <t>TBE as CIPSI/AVDZ corrected with CCSDTQ</t>
  </si>
  <si>
    <t>10.859(1)</t>
  </si>
  <si>
    <t>4.816(12)</t>
  </si>
  <si>
    <t>4.511(1)</t>
  </si>
  <si>
    <t>CC4/6-31+G(d) + CASPT3 basis set effects</t>
  </si>
  <si>
    <t>TBE as CC4/Pop corrected for basis set effects with CASPT3</t>
  </si>
  <si>
    <t>TBE as CCSDTQ/Pop, corrected for basis set effect with CC4 and then CASPT3</t>
  </si>
  <si>
    <t>TBE as CIPSI/6-31+G(d) corrected for basis set effects with CC4 and CASPT3</t>
  </si>
  <si>
    <t>A1 (Val,  par dou, pi,pi-pi*,pi*)</t>
  </si>
  <si>
    <t>8.656(107)</t>
  </si>
  <si>
    <t>Note: TBE obtained using CC3 instead of CCSDT-3 for CT states, since the CC3 values are closer than their CCSDT-3 counterpart from CCSDT at 6-31+G(d) level</t>
  </si>
  <si>
    <t>TBE as CIPSI/AVDZ + CC4 basis set effects</t>
  </si>
  <si>
    <t>TBE:CC4/aug-cc-pVDZ, CASPT3 basis set effects</t>
  </si>
  <si>
    <t>4.764(34)</t>
  </si>
  <si>
    <t>f=0.019</t>
  </si>
  <si>
    <t>TBE as CCSTQ/Pop + CC4 AVDZ + CASPT3 AVTZ basis set corrections</t>
  </si>
  <si>
    <t>6.560(47)</t>
  </si>
  <si>
    <t>6.530(46)</t>
  </si>
  <si>
    <t>6.633(186)</t>
  </si>
  <si>
    <t>2.443(3)</t>
  </si>
  <si>
    <t>3.807(8)</t>
  </si>
  <si>
    <t>3.747(12)</t>
  </si>
  <si>
    <t>3.721(54)</t>
  </si>
  <si>
    <t>6.572(46)</t>
  </si>
  <si>
    <t>8.170(40)</t>
  </si>
  <si>
    <t>5.638(39)</t>
  </si>
  <si>
    <t>5.513(75)</t>
  </si>
  <si>
    <t>CASPT3/AVTZ</t>
  </si>
  <si>
    <t>5.029(73)</t>
  </si>
  <si>
    <t>6.227(178)</t>
  </si>
  <si>
    <t>5.914(131)</t>
  </si>
  <si>
    <t>10.422(18)</t>
  </si>
  <si>
    <t>10.426(12)</t>
  </si>
  <si>
    <t>6.727(47)</t>
  </si>
  <si>
    <t>6.655(115)</t>
  </si>
  <si>
    <t>13.387(3)</t>
  </si>
  <si>
    <t>12.898(29)</t>
  </si>
  <si>
    <t>4.910(34)</t>
  </si>
  <si>
    <t>CIPSI/Pop + CASPT3 basis set corrections</t>
  </si>
  <si>
    <t>3.170(26)</t>
  </si>
  <si>
    <t>5.103(22)</t>
  </si>
  <si>
    <t>3.72(4)</t>
  </si>
  <si>
    <t>5.750(348)</t>
  </si>
  <si>
    <t>A1 (Val, dou, pi,pi-pi*,pi*)</t>
  </si>
  <si>
    <t>7.005(183)</t>
  </si>
  <si>
    <t>TBE as CC4/Pop corrected for basis set effects with PC-NEVPT2</t>
  </si>
  <si>
    <t>3.221(21)</t>
  </si>
  <si>
    <t>TBE as CIPSI/Pop corrected for basis set effects with CASPT3</t>
  </si>
  <si>
    <t>5.584(490)</t>
  </si>
  <si>
    <t>5.901(213)</t>
  </si>
  <si>
    <t>f=0.240</t>
  </si>
  <si>
    <t>CCSDT/6-31+G(d)</t>
  </si>
  <si>
    <t>CC3/6-31+G(d)</t>
  </si>
  <si>
    <t>CCSDTQP/6-31+G(d)</t>
  </si>
  <si>
    <t>CCSDTQ/6-31+G()</t>
  </si>
  <si>
    <t>CCSDTQP/6-31+G©</t>
  </si>
  <si>
    <t>CC3/6-31+Gd)</t>
  </si>
  <si>
    <t>CIPSI/6-31+(d)</t>
  </si>
  <si>
    <t>CCSDTQP/6-31+(d)</t>
  </si>
  <si>
    <t>CCSDTQPH/6-31+G(d)</t>
  </si>
  <si>
    <t>Ryd 1B1 @ 6.58 eV with ADC(3)</t>
  </si>
  <si>
    <t>1.962(1)</t>
  </si>
  <si>
    <t>2.256(1)</t>
  </si>
  <si>
    <t>3.445(1)</t>
  </si>
  <si>
    <t>5.829(18)</t>
  </si>
  <si>
    <t>6.502(13)</t>
  </si>
  <si>
    <t>27=&gt;28</t>
  </si>
  <si>
    <t>26=&gt;28</t>
  </si>
  <si>
    <t>27,27=&gt;28,28</t>
  </si>
  <si>
    <t>D2h</t>
  </si>
  <si>
    <t>C2h</t>
  </si>
  <si>
    <t>&lt;r2&gt;=778/776</t>
  </si>
  <si>
    <t>&lt;r2&gt;=777</t>
  </si>
  <si>
    <t>&lt;r2&gt;=779</t>
  </si>
  <si>
    <t>With ADC(3), the two lowest Ag states share a strong but not pure double character</t>
  </si>
  <si>
    <t>1.982(1)</t>
  </si>
  <si>
    <t>1.930(5)</t>
  </si>
  <si>
    <t>3.394(7)</t>
  </si>
  <si>
    <t>2.207(5)</t>
  </si>
  <si>
    <t>5.988(54)</t>
  </si>
  <si>
    <t>6.424(53)</t>
  </si>
  <si>
    <t>1.945(1)</t>
  </si>
  <si>
    <t>5.660(19)</t>
  </si>
  <si>
    <t>2.859(6)</t>
  </si>
  <si>
    <t>2.834(8)</t>
  </si>
  <si>
    <t>7.107(11)</t>
  </si>
  <si>
    <t>8.058(14)</t>
  </si>
  <si>
    <t>3.584(0)</t>
  </si>
  <si>
    <t>6.096(5)</t>
  </si>
  <si>
    <t>3.999(1)</t>
  </si>
  <si>
    <t>A1 (Ryd, n-4s)</t>
  </si>
  <si>
    <t>Note: XMS-CASPT2 with IPEA yields 1.861 and 3.332 eV for the two first Ag states</t>
  </si>
  <si>
    <t>TBE is CASPT3 values w/o IPEA</t>
  </si>
  <si>
    <t>The lowest A1 singlet has some amount of mixed V/R character</t>
  </si>
  <si>
    <t>CASPT3(NOIPEA) TBE</t>
  </si>
  <si>
    <t>There are several Dunning's basis set for Be. This is performed with the so-called V0 on EMSL.</t>
  </si>
  <si>
    <t>Original work: JCC 45 2024 1791</t>
  </si>
  <si>
    <t>Original works: JCTC 17 2021 3666 (CT) &amp; JCC 45 2024 1791</t>
  </si>
  <si>
    <t>Original work: JCTC 20 2024 5655 &amp; unpublished</t>
  </si>
  <si>
    <t>Original work: JCTC 20 2024 5655 (singlet) &amp; unpublished</t>
  </si>
  <si>
    <t>8.057(32)</t>
  </si>
  <si>
    <t>7.969(36)</t>
  </si>
  <si>
    <t>Original work: JCTC 20 2024 5655 (double) &amp; unpublished</t>
  </si>
  <si>
    <t>f=0.222</t>
  </si>
  <si>
    <t>CC3/AV5Z</t>
  </si>
  <si>
    <t>CC3/dAVTZ</t>
  </si>
  <si>
    <t>CC3/dAVQZ</t>
  </si>
  <si>
    <t>CC3/tAVQZ</t>
  </si>
  <si>
    <t>CC3/dAV5Z</t>
  </si>
  <si>
    <t>With most CC/basis set combo, the two lowest Pi_u singlets are highly mixed, making unambiguous assignement non-trivial at best. When multiply diffuse basis sets are used, the mixing extends to the three Pi_u states.</t>
  </si>
  <si>
    <t>f=1.306</t>
  </si>
  <si>
    <t>&lt;r2&gt;=17</t>
  </si>
  <si>
    <t>&lt;r2&gt;=24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</si>
</sst>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
    <numFmt numFmtId="166" formatCode="#,##0.000"/>
    <numFmt numFmtId="167" formatCode="#,##0.0"/>
  </numFmts>
  <fonts count="53" x14ac:knownFonts="1">
    <font>
      <sz val="12"/>
      <color theme="1"/>
      <name val="Calibri"/>
      <family val="2"/>
      <scheme val="minor"/>
    </font>
    <font>
      <b/>
      <sz val="12"/>
      <color theme="1"/>
      <name val="Calibri"/>
      <family val="2"/>
      <scheme val="minor"/>
    </font>
    <font>
      <i/>
      <sz val="12"/>
      <color theme="1"/>
      <name val="Calibri"/>
      <family val="2"/>
      <scheme val="minor"/>
    </font>
    <font>
      <sz val="12"/>
      <color rgb="FF000000"/>
      <name val="Calibri"/>
      <family val="2"/>
    </font>
    <font>
      <sz val="12"/>
      <color theme="1"/>
      <name val="Calibri"/>
      <family val="2"/>
    </font>
    <font>
      <i/>
      <sz val="12"/>
      <color theme="1"/>
      <name val="Calibri"/>
      <family val="2"/>
    </font>
    <font>
      <i/>
      <sz val="12"/>
      <color theme="5"/>
      <name val="Calibri"/>
      <family val="2"/>
      <scheme val="minor"/>
    </font>
    <font>
      <b/>
      <u/>
      <sz val="12"/>
      <color theme="1"/>
      <name val="Calibri"/>
      <family val="2"/>
      <scheme val="minor"/>
    </font>
    <font>
      <u/>
      <sz val="12"/>
      <color theme="1"/>
      <name val="Calibri"/>
      <family val="2"/>
      <scheme val="minor"/>
    </font>
    <font>
      <i/>
      <sz val="12"/>
      <color theme="5" tint="-0.249977111117893"/>
      <name val="Calibri"/>
      <family val="2"/>
      <scheme val="minor"/>
    </font>
    <font>
      <b/>
      <sz val="12"/>
      <color rgb="FF000000"/>
      <name val="Calibri"/>
      <family val="2"/>
      <scheme val="minor"/>
    </font>
    <font>
      <sz val="12"/>
      <color rgb="FF000000"/>
      <name val="Calibri"/>
      <family val="2"/>
      <scheme val="minor"/>
    </font>
    <font>
      <i/>
      <sz val="12"/>
      <color rgb="FF000000"/>
      <name val="Calibri"/>
      <family val="2"/>
      <scheme val="minor"/>
    </font>
    <font>
      <sz val="12"/>
      <color theme="1"/>
      <name val="Calibri"/>
      <family val="2"/>
      <scheme val="minor"/>
    </font>
    <font>
      <i/>
      <sz val="12"/>
      <color rgb="FFFF6600"/>
      <name val="Calibri"/>
      <family val="2"/>
      <scheme val="minor"/>
    </font>
    <font>
      <sz val="11"/>
      <color theme="1"/>
      <name val="Times New Roman"/>
      <family val="1"/>
    </font>
    <font>
      <sz val="12"/>
      <name val="Calibri"/>
      <family val="2"/>
      <scheme val="minor"/>
    </font>
    <font>
      <sz val="12"/>
      <color theme="1"/>
      <name val="Times New Roman"/>
      <family val="1"/>
    </font>
    <font>
      <sz val="12"/>
      <name val="Calibri (Corps)"/>
    </font>
    <font>
      <i/>
      <sz val="11"/>
      <color theme="9" tint="-0.249977111117893"/>
      <name val="Times New Roman"/>
      <family val="1"/>
    </font>
    <font>
      <i/>
      <sz val="11"/>
      <color rgb="FFE26B0A"/>
      <name val="Times New Roman"/>
      <family val="1"/>
    </font>
    <font>
      <sz val="12"/>
      <color rgb="FF000000"/>
      <name val="Calibri"/>
      <family val="2"/>
      <charset val="129"/>
      <scheme val="minor"/>
    </font>
    <font>
      <sz val="12"/>
      <color rgb="FF000000"/>
      <name val="Calibri"/>
      <family val="2"/>
      <charset val="129"/>
    </font>
    <font>
      <b/>
      <sz val="12"/>
      <color theme="1"/>
      <name val="Calibri"/>
      <family val="2"/>
    </font>
    <font>
      <i/>
      <sz val="12"/>
      <color rgb="FF000000"/>
      <name val="Calibri"/>
      <family val="2"/>
    </font>
    <font>
      <sz val="12"/>
      <name val="Calibri"/>
      <family val="2"/>
    </font>
    <font>
      <sz val="12"/>
      <color rgb="FFFF0000"/>
      <name val="Calibri"/>
      <family val="2"/>
      <scheme val="minor"/>
    </font>
    <font>
      <sz val="12"/>
      <color theme="9" tint="-0.249977111117893"/>
      <name val="Calibri"/>
      <family val="2"/>
      <scheme val="minor"/>
    </font>
    <font>
      <i/>
      <sz val="12"/>
      <color rgb="FFE26B0A"/>
      <name val="Calibri"/>
      <family val="2"/>
    </font>
    <font>
      <b/>
      <i/>
      <sz val="12"/>
      <color rgb="FF7030A0"/>
      <name val="Calibri"/>
      <family val="2"/>
      <scheme val="minor"/>
    </font>
    <font>
      <i/>
      <sz val="12"/>
      <color rgb="FFE26B0A"/>
      <name val="Times New Roman"/>
      <family val="1"/>
    </font>
    <font>
      <sz val="11"/>
      <color rgb="FF000000"/>
      <name val="Times New Roman"/>
      <family val="1"/>
    </font>
    <font>
      <b/>
      <i/>
      <sz val="12"/>
      <color theme="1"/>
      <name val="Calibri"/>
      <family val="2"/>
      <scheme val="minor"/>
    </font>
    <font>
      <sz val="12"/>
      <color rgb="FF000000"/>
      <name val="Times New Roman"/>
      <family val="1"/>
    </font>
    <font>
      <sz val="12"/>
      <color theme="1"/>
      <name val="Calibri (Corps)"/>
    </font>
    <font>
      <sz val="12"/>
      <color rgb="FF000000"/>
      <name val="Calibri (Corps)"/>
    </font>
    <font>
      <i/>
      <sz val="12"/>
      <color rgb="FFE26B0A"/>
      <name val="Calibri"/>
      <family val="2"/>
      <scheme val="minor"/>
    </font>
    <font>
      <b/>
      <i/>
      <sz val="12"/>
      <color rgb="FFE26B0A"/>
      <name val="Calibri"/>
      <family val="2"/>
    </font>
    <font>
      <i/>
      <sz val="12"/>
      <color theme="7" tint="-0.249977111117893"/>
      <name val="Calibri"/>
      <family val="2"/>
      <scheme val="minor"/>
    </font>
    <font>
      <i/>
      <sz val="12"/>
      <color theme="9" tint="-0.249977111117893"/>
      <name val="Calibri"/>
      <family val="2"/>
    </font>
    <font>
      <b/>
      <i/>
      <sz val="12"/>
      <color rgb="FF000000"/>
      <name val="Calibri"/>
      <family val="2"/>
    </font>
    <font>
      <sz val="12"/>
      <color rgb="FF000000"/>
      <name val="Helvetica"/>
      <family val="2"/>
    </font>
    <font>
      <i/>
      <sz val="11"/>
      <color rgb="FFE26B0A"/>
      <name val="Calibri"/>
      <family val="2"/>
    </font>
    <font>
      <i/>
      <sz val="11"/>
      <color rgb="FF000000"/>
      <name val="Times New Roman"/>
      <family val="1"/>
    </font>
    <font>
      <i/>
      <sz val="12"/>
      <color theme="5"/>
      <name val="Calibri (Corps)"/>
    </font>
    <font>
      <b/>
      <sz val="12"/>
      <color rgb="FF000000"/>
      <name val="Calibri"/>
      <family val="2"/>
    </font>
    <font>
      <b/>
      <sz val="11"/>
      <color theme="1"/>
      <name val="Times New Roman"/>
      <family val="1"/>
    </font>
    <font>
      <i/>
      <sz val="12"/>
      <name val="Calibri"/>
      <family val="2"/>
      <scheme val="minor"/>
    </font>
    <font>
      <b/>
      <i/>
      <sz val="11"/>
      <color theme="9" tint="-0.249977111117893"/>
      <name val="Times New Roman"/>
      <family val="1"/>
    </font>
    <font>
      <sz val="12"/>
      <color rgb="FF548235"/>
      <name val="Calibri"/>
      <family val="2"/>
      <scheme val="minor"/>
    </font>
    <font>
      <i/>
      <sz val="11"/>
      <color rgb="FF548235"/>
      <name val="Times New Roman"/>
      <family val="1"/>
    </font>
    <font>
      <b/>
      <i/>
      <sz val="12"/>
      <color rgb="FF000000"/>
      <name val="Calibri"/>
      <family val="2"/>
      <scheme val="minor"/>
    </font>
    <font>
      <sz val="12"/>
      <color rgb="FF7030A0"/>
      <name val="Calibri"/>
      <family val="2"/>
      <scheme val="minor"/>
    </font>
  </fonts>
  <fills count="18">
    <fill>
      <patternFill patternType="none"/>
    </fill>
    <fill>
      <patternFill patternType="gray125"/>
    </fill>
    <fill>
      <patternFill patternType="solid">
        <fgColor theme="7" tint="0.79998168889431442"/>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rgb="FFFFF2CC"/>
        <bgColor rgb="FF000000"/>
      </patternFill>
    </fill>
    <fill>
      <patternFill patternType="solid">
        <fgColor rgb="FFFFD966"/>
        <bgColor rgb="FF000000"/>
      </patternFill>
    </fill>
    <fill>
      <patternFill patternType="solid">
        <fgColor rgb="FFD9D9D9"/>
        <bgColor rgb="FF000000"/>
      </patternFill>
    </fill>
    <fill>
      <patternFill patternType="solid">
        <fgColor theme="9" tint="0.79998168889431442"/>
        <bgColor indexed="64"/>
      </patternFill>
    </fill>
    <fill>
      <patternFill patternType="solid">
        <fgColor theme="9" tint="0.79998168889431442"/>
        <bgColor rgb="FF000000"/>
      </patternFill>
    </fill>
    <fill>
      <patternFill patternType="solid">
        <fgColor theme="8" tint="0.79998168889431442"/>
        <bgColor indexed="64"/>
      </patternFill>
    </fill>
    <fill>
      <patternFill patternType="solid">
        <fgColor theme="8" tint="0.79998168889431442"/>
        <bgColor rgb="FF000000"/>
      </patternFill>
    </fill>
    <fill>
      <patternFill patternType="solid">
        <fgColor rgb="FFDDEBF7"/>
        <bgColor rgb="FF000000"/>
      </patternFill>
    </fill>
    <fill>
      <patternFill patternType="solid">
        <fgColor theme="5" tint="0.79998168889431442"/>
        <bgColor indexed="64"/>
      </patternFill>
    </fill>
    <fill>
      <patternFill patternType="solid">
        <fgColor rgb="FFFCE4D6"/>
        <bgColor rgb="FF000000"/>
      </patternFill>
    </fill>
    <fill>
      <patternFill patternType="solid">
        <fgColor rgb="FF00B050"/>
        <bgColor rgb="FF000000"/>
      </patternFill>
    </fill>
    <fill>
      <patternFill patternType="solid">
        <fgColor theme="7"/>
        <bgColor indexed="64"/>
      </patternFill>
    </fill>
    <fill>
      <patternFill patternType="solid">
        <fgColor rgb="FFE2EFDA"/>
        <bgColor rgb="FF000000"/>
      </patternFill>
    </fill>
  </fills>
  <borders count="1">
    <border>
      <left/>
      <right/>
      <top/>
      <bottom/>
      <diagonal/>
    </border>
  </borders>
  <cellStyleXfs count="2">
    <xf numFmtId="0" fontId="0" fillId="0" borderId="0"/>
    <xf numFmtId="0" fontId="13" fillId="0" borderId="0"/>
  </cellStyleXfs>
  <cellXfs count="231">
    <xf numFmtId="0" fontId="0" fillId="0" borderId="0" xfId="0"/>
    <xf numFmtId="0" fontId="2" fillId="0" borderId="0" xfId="0" applyFont="1"/>
    <xf numFmtId="0" fontId="1" fillId="2" borderId="0" xfId="0" applyFont="1" applyFill="1"/>
    <xf numFmtId="0" fontId="0" fillId="2" borderId="0" xfId="0" applyFill="1"/>
    <xf numFmtId="0" fontId="2" fillId="3" borderId="0" xfId="0" applyFont="1" applyFill="1"/>
    <xf numFmtId="0" fontId="0" fillId="3" borderId="0" xfId="0" applyFill="1"/>
    <xf numFmtId="0" fontId="1" fillId="3" borderId="0" xfId="0" applyFont="1" applyFill="1"/>
    <xf numFmtId="164" fontId="0" fillId="0" borderId="0" xfId="0" applyNumberFormat="1"/>
    <xf numFmtId="164" fontId="1" fillId="0" borderId="0" xfId="0" applyNumberFormat="1" applyFont="1"/>
    <xf numFmtId="164" fontId="0" fillId="4" borderId="0" xfId="0" applyNumberFormat="1" applyFill="1"/>
    <xf numFmtId="164" fontId="1" fillId="4" borderId="0" xfId="0" applyNumberFormat="1" applyFont="1" applyFill="1"/>
    <xf numFmtId="164" fontId="0" fillId="0" borderId="0" xfId="0" applyNumberFormat="1" applyAlignment="1">
      <alignment horizontal="right"/>
    </xf>
    <xf numFmtId="164" fontId="0" fillId="0" borderId="0" xfId="0" applyNumberFormat="1" applyAlignment="1">
      <alignment horizontal="right" vertical="center"/>
    </xf>
    <xf numFmtId="164" fontId="4" fillId="0" borderId="0" xfId="0" applyNumberFormat="1" applyFont="1"/>
    <xf numFmtId="164" fontId="3" fillId="0" borderId="0" xfId="0" applyNumberFormat="1" applyFont="1"/>
    <xf numFmtId="165" fontId="5" fillId="0" borderId="0" xfId="0" applyNumberFormat="1" applyFont="1"/>
    <xf numFmtId="166" fontId="0" fillId="0" borderId="0" xfId="0" applyNumberFormat="1"/>
    <xf numFmtId="0" fontId="4" fillId="0" borderId="0" xfId="0" applyFont="1"/>
    <xf numFmtId="166" fontId="4" fillId="0" borderId="0" xfId="0" applyNumberFormat="1" applyFont="1"/>
    <xf numFmtId="166" fontId="3" fillId="0" borderId="0" xfId="0" applyNumberFormat="1" applyFont="1"/>
    <xf numFmtId="165" fontId="2" fillId="0" borderId="0" xfId="0" applyNumberFormat="1" applyFont="1"/>
    <xf numFmtId="164" fontId="2" fillId="0" borderId="0" xfId="0" applyNumberFormat="1" applyFont="1"/>
    <xf numFmtId="164" fontId="6" fillId="0" borderId="0" xfId="0" applyNumberFormat="1" applyFont="1"/>
    <xf numFmtId="164" fontId="6" fillId="0" borderId="0" xfId="0" applyNumberFormat="1" applyFont="1" applyAlignment="1">
      <alignment horizontal="right"/>
    </xf>
    <xf numFmtId="164" fontId="0" fillId="4" borderId="0" xfId="0" applyNumberFormat="1" applyFill="1" applyAlignment="1">
      <alignment horizontal="right"/>
    </xf>
    <xf numFmtId="164" fontId="1" fillId="4" borderId="0" xfId="0" applyNumberFormat="1" applyFont="1" applyFill="1" applyAlignment="1">
      <alignment horizontal="right"/>
    </xf>
    <xf numFmtId="0" fontId="7" fillId="3" borderId="0" xfId="0" applyFont="1" applyFill="1"/>
    <xf numFmtId="164" fontId="8" fillId="0" borderId="0" xfId="0" applyNumberFormat="1" applyFont="1" applyAlignment="1">
      <alignment horizontal="right"/>
    </xf>
    <xf numFmtId="0" fontId="8" fillId="0" borderId="0" xfId="0" applyFont="1"/>
    <xf numFmtId="166" fontId="0" fillId="0" borderId="0" xfId="0" applyNumberFormat="1" applyAlignment="1">
      <alignment horizontal="right"/>
    </xf>
    <xf numFmtId="166" fontId="0" fillId="4" borderId="0" xfId="0" applyNumberFormat="1" applyFill="1" applyAlignment="1">
      <alignment horizontal="right"/>
    </xf>
    <xf numFmtId="166" fontId="1" fillId="4" borderId="0" xfId="0" applyNumberFormat="1" applyFont="1" applyFill="1" applyAlignment="1">
      <alignment horizontal="right"/>
    </xf>
    <xf numFmtId="166" fontId="0" fillId="0" borderId="0" xfId="0" applyNumberFormat="1" applyAlignment="1">
      <alignment horizontal="right" vertical="center"/>
    </xf>
    <xf numFmtId="166" fontId="6" fillId="0" borderId="0" xfId="0" applyNumberFormat="1" applyFont="1" applyAlignment="1">
      <alignment horizontal="right"/>
    </xf>
    <xf numFmtId="164" fontId="0" fillId="0" borderId="0" xfId="0" applyNumberFormat="1" applyAlignment="1">
      <alignment horizontal="right" vertical="center" wrapText="1"/>
    </xf>
    <xf numFmtId="164" fontId="9" fillId="0" borderId="0" xfId="0" applyNumberFormat="1" applyFont="1" applyAlignment="1">
      <alignment horizontal="right"/>
    </xf>
    <xf numFmtId="166" fontId="0" fillId="4" borderId="0" xfId="0" applyNumberFormat="1" applyFill="1"/>
    <xf numFmtId="166" fontId="1" fillId="4" borderId="0" xfId="0" applyNumberFormat="1" applyFont="1" applyFill="1"/>
    <xf numFmtId="164" fontId="5" fillId="0" borderId="0" xfId="0" applyNumberFormat="1" applyFont="1" applyAlignment="1">
      <alignment horizontal="right"/>
    </xf>
    <xf numFmtId="167" fontId="5" fillId="0" borderId="0" xfId="0" applyNumberFormat="1" applyFont="1"/>
    <xf numFmtId="0" fontId="10" fillId="5" borderId="0" xfId="0" applyFont="1" applyFill="1"/>
    <xf numFmtId="0" fontId="11" fillId="0" borderId="0" xfId="0" applyFont="1"/>
    <xf numFmtId="0" fontId="10" fillId="6" borderId="0" xfId="0" applyFont="1" applyFill="1"/>
    <xf numFmtId="0" fontId="11" fillId="6" borderId="0" xfId="0" applyFont="1" applyFill="1"/>
    <xf numFmtId="0" fontId="12" fillId="6" borderId="0" xfId="0" applyFont="1" applyFill="1"/>
    <xf numFmtId="164" fontId="11" fillId="0" borderId="0" xfId="0" applyNumberFormat="1" applyFont="1"/>
    <xf numFmtId="165" fontId="12" fillId="0" borderId="0" xfId="0" applyNumberFormat="1" applyFont="1"/>
    <xf numFmtId="0" fontId="11" fillId="0" borderId="0" xfId="0" applyFont="1" applyAlignment="1">
      <alignment vertical="center"/>
    </xf>
    <xf numFmtId="164" fontId="11" fillId="7" borderId="0" xfId="0" applyNumberFormat="1" applyFont="1" applyFill="1"/>
    <xf numFmtId="164" fontId="10" fillId="7" borderId="0" xfId="0" applyNumberFormat="1" applyFont="1" applyFill="1"/>
    <xf numFmtId="164" fontId="9" fillId="0" borderId="0" xfId="0" applyNumberFormat="1" applyFont="1"/>
    <xf numFmtId="0" fontId="1" fillId="0" borderId="0" xfId="0" applyFont="1"/>
    <xf numFmtId="0" fontId="1" fillId="3" borderId="0" xfId="0" applyFont="1" applyFill="1" applyAlignment="1">
      <alignment horizontal="center"/>
    </xf>
    <xf numFmtId="164" fontId="13" fillId="0" borderId="0" xfId="0" applyNumberFormat="1" applyFont="1"/>
    <xf numFmtId="164" fontId="12" fillId="0" borderId="0" xfId="0" applyNumberFormat="1" applyFont="1"/>
    <xf numFmtId="164" fontId="2" fillId="0" borderId="0" xfId="0" applyNumberFormat="1" applyFont="1" applyAlignment="1">
      <alignment horizontal="left"/>
    </xf>
    <xf numFmtId="164" fontId="16" fillId="0" borderId="0" xfId="0" applyNumberFormat="1" applyFont="1"/>
    <xf numFmtId="164" fontId="17" fillId="0" borderId="0" xfId="0" applyNumberFormat="1" applyFont="1"/>
    <xf numFmtId="0" fontId="14" fillId="0" borderId="0" xfId="0" applyFont="1"/>
    <xf numFmtId="164" fontId="18" fillId="0" borderId="0" xfId="0" applyNumberFormat="1" applyFont="1"/>
    <xf numFmtId="0" fontId="18" fillId="0" borderId="0" xfId="0" applyFont="1"/>
    <xf numFmtId="0" fontId="1" fillId="3" borderId="0" xfId="0" applyFont="1" applyFill="1" applyAlignment="1">
      <alignment horizontal="left"/>
    </xf>
    <xf numFmtId="2" fontId="0" fillId="2" borderId="0" xfId="0" applyNumberFormat="1" applyFill="1"/>
    <xf numFmtId="165" fontId="0" fillId="2" borderId="0" xfId="0" applyNumberFormat="1" applyFill="1"/>
    <xf numFmtId="164" fontId="4" fillId="4" borderId="0" xfId="0" applyNumberFormat="1" applyFont="1" applyFill="1" applyAlignment="1">
      <alignment horizontal="right"/>
    </xf>
    <xf numFmtId="2" fontId="0" fillId="0" borderId="0" xfId="0" applyNumberFormat="1"/>
    <xf numFmtId="2" fontId="11" fillId="0" borderId="0" xfId="0" applyNumberFormat="1" applyFont="1"/>
    <xf numFmtId="2" fontId="19" fillId="4" borderId="0" xfId="0" applyNumberFormat="1" applyFont="1" applyFill="1"/>
    <xf numFmtId="2" fontId="11" fillId="2" borderId="0" xfId="0" applyNumberFormat="1" applyFont="1" applyFill="1"/>
    <xf numFmtId="164" fontId="0" fillId="8" borderId="0" xfId="0" applyNumberFormat="1" applyFill="1" applyAlignment="1">
      <alignment horizontal="right"/>
    </xf>
    <xf numFmtId="0" fontId="0" fillId="8" borderId="0" xfId="0" applyFill="1" applyAlignment="1">
      <alignment horizontal="right"/>
    </xf>
    <xf numFmtId="164" fontId="15" fillId="0" borderId="0" xfId="0" applyNumberFormat="1" applyFont="1"/>
    <xf numFmtId="2" fontId="20" fillId="7" borderId="0" xfId="0" applyNumberFormat="1" applyFont="1" applyFill="1"/>
    <xf numFmtId="0" fontId="0" fillId="0" borderId="0" xfId="0" applyAlignment="1">
      <alignment horizontal="right"/>
    </xf>
    <xf numFmtId="2" fontId="21" fillId="8" borderId="0" xfId="0" applyNumberFormat="1" applyFont="1" applyFill="1"/>
    <xf numFmtId="164" fontId="22" fillId="0" borderId="0" xfId="0" applyNumberFormat="1" applyFont="1"/>
    <xf numFmtId="164" fontId="21" fillId="0" borderId="0" xfId="0" applyNumberFormat="1" applyFont="1"/>
    <xf numFmtId="2" fontId="0" fillId="8" borderId="0" xfId="0" applyNumberFormat="1" applyFill="1" applyAlignment="1">
      <alignment horizontal="right"/>
    </xf>
    <xf numFmtId="0" fontId="4" fillId="8" borderId="0" xfId="0" applyFont="1" applyFill="1"/>
    <xf numFmtId="2" fontId="21" fillId="9" borderId="0" xfId="0" applyNumberFormat="1" applyFont="1" applyFill="1"/>
    <xf numFmtId="2" fontId="12" fillId="0" borderId="0" xfId="0" applyNumberFormat="1" applyFont="1"/>
    <xf numFmtId="165" fontId="24" fillId="0" borderId="0" xfId="0" applyNumberFormat="1" applyFont="1"/>
    <xf numFmtId="0" fontId="0" fillId="8" borderId="0" xfId="0" applyFill="1"/>
    <xf numFmtId="0" fontId="11" fillId="4" borderId="0" xfId="0" applyFont="1" applyFill="1"/>
    <xf numFmtId="0" fontId="13" fillId="0" borderId="0" xfId="0" applyFont="1"/>
    <xf numFmtId="164" fontId="3" fillId="4" borderId="0" xfId="0" applyNumberFormat="1" applyFont="1" applyFill="1"/>
    <xf numFmtId="0" fontId="12" fillId="3" borderId="0" xfId="0" applyFont="1" applyFill="1"/>
    <xf numFmtId="0" fontId="5" fillId="0" borderId="0" xfId="0" applyFont="1"/>
    <xf numFmtId="164" fontId="25" fillId="0" borderId="0" xfId="0" applyNumberFormat="1" applyFont="1"/>
    <xf numFmtId="164" fontId="24" fillId="0" borderId="0" xfId="0" applyNumberFormat="1" applyFont="1"/>
    <xf numFmtId="0" fontId="26" fillId="0" borderId="0" xfId="0" applyFont="1"/>
    <xf numFmtId="164" fontId="10" fillId="0" borderId="0" xfId="0" applyNumberFormat="1" applyFont="1"/>
    <xf numFmtId="0" fontId="10" fillId="6" borderId="0" xfId="0" applyFont="1" applyFill="1" applyAlignment="1">
      <alignment horizontal="center"/>
    </xf>
    <xf numFmtId="0" fontId="12" fillId="0" borderId="0" xfId="0" applyFont="1"/>
    <xf numFmtId="164" fontId="28" fillId="7" borderId="0" xfId="0" applyNumberFormat="1" applyFont="1" applyFill="1"/>
    <xf numFmtId="0" fontId="1" fillId="10" borderId="0" xfId="0" applyFont="1" applyFill="1"/>
    <xf numFmtId="2" fontId="2" fillId="0" borderId="0" xfId="0" applyNumberFormat="1" applyFont="1"/>
    <xf numFmtId="2" fontId="2" fillId="2" borderId="0" xfId="0" applyNumberFormat="1" applyFont="1" applyFill="1"/>
    <xf numFmtId="0" fontId="0" fillId="10" borderId="0" xfId="0" applyFill="1"/>
    <xf numFmtId="0" fontId="10" fillId="11" borderId="0" xfId="0" applyFont="1" applyFill="1"/>
    <xf numFmtId="0" fontId="2" fillId="0" borderId="0" xfId="0" applyFont="1" applyAlignment="1">
      <alignment horizontal="left"/>
    </xf>
    <xf numFmtId="164" fontId="2" fillId="0" borderId="0" xfId="0" applyNumberFormat="1" applyFont="1" applyAlignment="1">
      <alignment horizontal="left" vertical="center"/>
    </xf>
    <xf numFmtId="164" fontId="5" fillId="0" borderId="0" xfId="0" applyNumberFormat="1" applyFont="1" applyAlignment="1">
      <alignment horizontal="left"/>
    </xf>
    <xf numFmtId="2" fontId="0" fillId="8" borderId="0" xfId="0" applyNumberFormat="1" applyFill="1"/>
    <xf numFmtId="165" fontId="0" fillId="8" borderId="0" xfId="0" applyNumberFormat="1" applyFill="1"/>
    <xf numFmtId="164" fontId="29" fillId="0" borderId="0" xfId="0" applyNumberFormat="1" applyFont="1"/>
    <xf numFmtId="167" fontId="0" fillId="2" borderId="0" xfId="0" applyNumberFormat="1" applyFill="1"/>
    <xf numFmtId="2" fontId="30" fillId="7" borderId="0" xfId="0" applyNumberFormat="1" applyFont="1" applyFill="1"/>
    <xf numFmtId="166" fontId="2" fillId="0" borderId="0" xfId="0" applyNumberFormat="1" applyFont="1"/>
    <xf numFmtId="0" fontId="11" fillId="12" borderId="0" xfId="0" applyFont="1" applyFill="1"/>
    <xf numFmtId="0" fontId="10" fillId="12" borderId="0" xfId="0" applyFont="1" applyFill="1"/>
    <xf numFmtId="2" fontId="13" fillId="8" borderId="0" xfId="0" applyNumberFormat="1" applyFont="1" applyFill="1"/>
    <xf numFmtId="164" fontId="12" fillId="0" borderId="0" xfId="0" applyNumberFormat="1" applyFont="1" applyAlignment="1">
      <alignment horizontal="left"/>
    </xf>
    <xf numFmtId="2" fontId="21" fillId="0" borderId="0" xfId="0" applyNumberFormat="1" applyFont="1"/>
    <xf numFmtId="4" fontId="0" fillId="0" borderId="0" xfId="0" applyNumberFormat="1"/>
    <xf numFmtId="164" fontId="4" fillId="0" borderId="0" xfId="0" applyNumberFormat="1" applyFont="1" applyAlignment="1">
      <alignment horizontal="right"/>
    </xf>
    <xf numFmtId="4" fontId="2" fillId="0" borderId="0" xfId="0" applyNumberFormat="1" applyFont="1"/>
    <xf numFmtId="4" fontId="2" fillId="2" borderId="0" xfId="0" applyNumberFormat="1" applyFont="1" applyFill="1"/>
    <xf numFmtId="165" fontId="0" fillId="0" borderId="0" xfId="0" applyNumberFormat="1"/>
    <xf numFmtId="0" fontId="32" fillId="10" borderId="0" xfId="0" applyFont="1" applyFill="1"/>
    <xf numFmtId="164" fontId="33" fillId="0" borderId="0" xfId="0" applyNumberFormat="1" applyFont="1"/>
    <xf numFmtId="166" fontId="12" fillId="0" borderId="0" xfId="0" applyNumberFormat="1" applyFont="1"/>
    <xf numFmtId="164" fontId="5" fillId="0" borderId="0" xfId="0" applyNumberFormat="1" applyFont="1"/>
    <xf numFmtId="164" fontId="4" fillId="0" borderId="0" xfId="0" applyNumberFormat="1" applyFont="1" applyAlignment="1">
      <alignment horizontal="left"/>
    </xf>
    <xf numFmtId="0" fontId="32" fillId="0" borderId="0" xfId="0" applyFont="1"/>
    <xf numFmtId="4" fontId="12" fillId="2" borderId="0" xfId="0" applyNumberFormat="1" applyFont="1" applyFill="1"/>
    <xf numFmtId="4" fontId="12" fillId="8" borderId="0" xfId="0" applyNumberFormat="1" applyFont="1" applyFill="1"/>
    <xf numFmtId="0" fontId="2" fillId="2" borderId="0" xfId="0" applyFont="1" applyFill="1"/>
    <xf numFmtId="2" fontId="28" fillId="7" borderId="0" xfId="0" applyNumberFormat="1" applyFont="1" applyFill="1"/>
    <xf numFmtId="0" fontId="0" fillId="3" borderId="0" xfId="0" applyFill="1" applyAlignment="1">
      <alignment horizontal="left"/>
    </xf>
    <xf numFmtId="0" fontId="11" fillId="6" borderId="0" xfId="0" applyFont="1" applyFill="1" applyAlignment="1">
      <alignment horizontal="left"/>
    </xf>
    <xf numFmtId="0" fontId="10" fillId="6" borderId="0" xfId="0" applyFont="1" applyFill="1" applyAlignment="1">
      <alignment horizontal="left"/>
    </xf>
    <xf numFmtId="0" fontId="24" fillId="0" borderId="0" xfId="0" applyFont="1"/>
    <xf numFmtId="0" fontId="16" fillId="0" borderId="0" xfId="0" applyFont="1"/>
    <xf numFmtId="4" fontId="0" fillId="2" borderId="0" xfId="0" applyNumberFormat="1" applyFill="1"/>
    <xf numFmtId="165" fontId="11" fillId="2" borderId="0" xfId="0" applyNumberFormat="1" applyFont="1" applyFill="1"/>
    <xf numFmtId="0" fontId="34" fillId="0" borderId="0" xfId="0" applyFont="1"/>
    <xf numFmtId="164" fontId="34" fillId="0" borderId="0" xfId="0" applyNumberFormat="1" applyFont="1"/>
    <xf numFmtId="0" fontId="0" fillId="10" borderId="0" xfId="0" applyFill="1" applyAlignment="1">
      <alignment horizontal="left"/>
    </xf>
    <xf numFmtId="0" fontId="1" fillId="10" borderId="0" xfId="0" applyFont="1" applyFill="1" applyAlignment="1">
      <alignment horizontal="left"/>
    </xf>
    <xf numFmtId="0" fontId="10" fillId="11" borderId="0" xfId="0" applyFont="1" applyFill="1" applyAlignment="1">
      <alignment horizontal="left"/>
    </xf>
    <xf numFmtId="0" fontId="35" fillId="0" borderId="0" xfId="0" applyFont="1"/>
    <xf numFmtId="0" fontId="3" fillId="0" borderId="0" xfId="0" applyFont="1"/>
    <xf numFmtId="2" fontId="15" fillId="4" borderId="0" xfId="0" applyNumberFormat="1" applyFont="1" applyFill="1"/>
    <xf numFmtId="164" fontId="11" fillId="4" borderId="0" xfId="0" applyNumberFormat="1" applyFont="1" applyFill="1"/>
    <xf numFmtId="0" fontId="10" fillId="0" borderId="0" xfId="0" applyFont="1"/>
    <xf numFmtId="166" fontId="34" fillId="0" borderId="0" xfId="0" applyNumberFormat="1" applyFont="1"/>
    <xf numFmtId="164" fontId="30" fillId="7" borderId="0" xfId="0" applyNumberFormat="1" applyFont="1" applyFill="1"/>
    <xf numFmtId="164" fontId="36" fillId="7" borderId="0" xfId="0" applyNumberFormat="1" applyFont="1" applyFill="1"/>
    <xf numFmtId="2" fontId="36" fillId="7" borderId="0" xfId="0" applyNumberFormat="1" applyFont="1" applyFill="1"/>
    <xf numFmtId="164" fontId="37" fillId="7" borderId="0" xfId="0" applyNumberFormat="1" applyFont="1" applyFill="1"/>
    <xf numFmtId="166" fontId="11" fillId="0" borderId="0" xfId="0" applyNumberFormat="1" applyFont="1"/>
    <xf numFmtId="166" fontId="38" fillId="0" borderId="0" xfId="0" applyNumberFormat="1" applyFont="1"/>
    <xf numFmtId="0" fontId="0" fillId="13" borderId="0" xfId="0" applyFill="1"/>
    <xf numFmtId="0" fontId="1" fillId="13" borderId="0" xfId="0" applyFont="1" applyFill="1"/>
    <xf numFmtId="2" fontId="4" fillId="0" borderId="0" xfId="0" applyNumberFormat="1" applyFont="1"/>
    <xf numFmtId="2" fontId="3" fillId="0" borderId="0" xfId="0" applyNumberFormat="1" applyFont="1"/>
    <xf numFmtId="4" fontId="11" fillId="0" borderId="0" xfId="0" applyNumberFormat="1" applyFont="1"/>
    <xf numFmtId="0" fontId="12" fillId="0" borderId="0" xfId="0" applyFont="1" applyAlignment="1">
      <alignment horizontal="left"/>
    </xf>
    <xf numFmtId="0" fontId="23" fillId="0" borderId="0" xfId="0" applyFont="1" applyAlignment="1">
      <alignment vertical="center" wrapText="1"/>
    </xf>
    <xf numFmtId="2" fontId="39" fillId="4" borderId="0" xfId="0" applyNumberFormat="1" applyFont="1" applyFill="1"/>
    <xf numFmtId="4" fontId="3" fillId="0" borderId="0" xfId="0" applyNumberFormat="1" applyFont="1"/>
    <xf numFmtId="167" fontId="2" fillId="0" borderId="0" xfId="0" applyNumberFormat="1" applyFont="1"/>
    <xf numFmtId="166" fontId="6" fillId="0" borderId="0" xfId="0" applyNumberFormat="1" applyFont="1"/>
    <xf numFmtId="164" fontId="0" fillId="8" borderId="0" xfId="0" applyNumberFormat="1" applyFill="1"/>
    <xf numFmtId="4" fontId="0" fillId="8" borderId="0" xfId="0" applyNumberFormat="1" applyFill="1" applyAlignment="1">
      <alignment horizontal="right"/>
    </xf>
    <xf numFmtId="167" fontId="0" fillId="8" borderId="0" xfId="0" applyNumberFormat="1" applyFill="1" applyAlignment="1">
      <alignment horizontal="left"/>
    </xf>
    <xf numFmtId="167" fontId="0" fillId="8" borderId="0" xfId="0" applyNumberFormat="1" applyFill="1" applyAlignment="1">
      <alignment horizontal="right"/>
    </xf>
    <xf numFmtId="0" fontId="11" fillId="8" borderId="0" xfId="0" applyFont="1" applyFill="1"/>
    <xf numFmtId="2" fontId="11" fillId="9" borderId="0" xfId="0" applyNumberFormat="1" applyFont="1" applyFill="1"/>
    <xf numFmtId="4" fontId="0" fillId="8" borderId="0" xfId="0" applyNumberFormat="1" applyFill="1"/>
    <xf numFmtId="4" fontId="11" fillId="2" borderId="0" xfId="0" applyNumberFormat="1" applyFont="1" applyFill="1"/>
    <xf numFmtId="4" fontId="11" fillId="8" borderId="0" xfId="0" applyNumberFormat="1" applyFont="1" applyFill="1"/>
    <xf numFmtId="167" fontId="11" fillId="2" borderId="0" xfId="0" applyNumberFormat="1" applyFont="1" applyFill="1"/>
    <xf numFmtId="165" fontId="8" fillId="0" borderId="0" xfId="0" applyNumberFormat="1" applyFont="1"/>
    <xf numFmtId="0" fontId="0" fillId="4" borderId="0" xfId="0" applyFill="1"/>
    <xf numFmtId="0" fontId="23" fillId="13" borderId="0" xfId="0" applyFont="1" applyFill="1"/>
    <xf numFmtId="164" fontId="40" fillId="0" borderId="0" xfId="0" applyNumberFormat="1" applyFont="1"/>
    <xf numFmtId="2" fontId="41" fillId="0" borderId="0" xfId="0" applyNumberFormat="1" applyFont="1"/>
    <xf numFmtId="164" fontId="16" fillId="0" borderId="0" xfId="0" applyNumberFormat="1" applyFont="1" applyAlignment="1">
      <alignment horizontal="right"/>
    </xf>
    <xf numFmtId="2" fontId="0" fillId="4" borderId="0" xfId="0" applyNumberFormat="1" applyFill="1" applyAlignment="1">
      <alignment horizontal="right"/>
    </xf>
    <xf numFmtId="4" fontId="2" fillId="8" borderId="0" xfId="0" applyNumberFormat="1" applyFont="1" applyFill="1" applyAlignment="1">
      <alignment horizontal="right"/>
    </xf>
    <xf numFmtId="164" fontId="20" fillId="7" borderId="0" xfId="0" applyNumberFormat="1" applyFont="1" applyFill="1"/>
    <xf numFmtId="166" fontId="13" fillId="0" borderId="0" xfId="0" applyNumberFormat="1" applyFont="1"/>
    <xf numFmtId="2" fontId="42" fillId="7" borderId="0" xfId="0" applyNumberFormat="1" applyFont="1" applyFill="1"/>
    <xf numFmtId="2" fontId="33" fillId="0" borderId="0" xfId="0" applyNumberFormat="1" applyFont="1"/>
    <xf numFmtId="165" fontId="43" fillId="0" borderId="0" xfId="0" applyNumberFormat="1" applyFont="1"/>
    <xf numFmtId="4" fontId="0" fillId="0" borderId="0" xfId="0" applyNumberFormat="1" applyAlignment="1">
      <alignment horizontal="right"/>
    </xf>
    <xf numFmtId="4" fontId="4" fillId="0" borderId="0" xfId="0" applyNumberFormat="1" applyFont="1" applyAlignment="1">
      <alignment horizontal="right"/>
    </xf>
    <xf numFmtId="0" fontId="4" fillId="0" borderId="0" xfId="0" applyFont="1" applyAlignment="1">
      <alignment vertical="center" wrapText="1"/>
    </xf>
    <xf numFmtId="164" fontId="44" fillId="0" borderId="0" xfId="0" applyNumberFormat="1" applyFont="1"/>
    <xf numFmtId="0" fontId="11" fillId="14" borderId="0" xfId="0" applyFont="1" applyFill="1"/>
    <xf numFmtId="0" fontId="10" fillId="14" borderId="0" xfId="0" applyFont="1" applyFill="1"/>
    <xf numFmtId="0" fontId="10" fillId="0" borderId="0" xfId="0" applyFont="1" applyAlignment="1">
      <alignment vertical="center" wrapText="1"/>
    </xf>
    <xf numFmtId="164" fontId="36" fillId="0" borderId="0" xfId="0" applyNumberFormat="1" applyFont="1"/>
    <xf numFmtId="2" fontId="4" fillId="0" borderId="0" xfId="0" applyNumberFormat="1" applyFont="1" applyAlignment="1">
      <alignment vertical="center" wrapText="1"/>
    </xf>
    <xf numFmtId="0" fontId="45" fillId="0" borderId="0" xfId="0" applyFont="1" applyAlignment="1">
      <alignment vertical="center" wrapText="1"/>
    </xf>
    <xf numFmtId="4" fontId="12" fillId="0" borderId="0" xfId="0" applyNumberFormat="1" applyFont="1"/>
    <xf numFmtId="0" fontId="27" fillId="15" borderId="0" xfId="0" applyFont="1" applyFill="1"/>
    <xf numFmtId="0" fontId="41" fillId="0" borderId="0" xfId="0" applyFont="1"/>
    <xf numFmtId="2" fontId="46" fillId="7" borderId="0" xfId="0" applyNumberFormat="1" applyFont="1" applyFill="1"/>
    <xf numFmtId="0" fontId="47" fillId="3" borderId="0" xfId="0" applyFont="1" applyFill="1"/>
    <xf numFmtId="164" fontId="19" fillId="4" borderId="0" xfId="0" applyNumberFormat="1" applyFont="1" applyFill="1"/>
    <xf numFmtId="0" fontId="16" fillId="0" borderId="0" xfId="0" applyFont="1" applyAlignment="1">
      <alignment horizontal="right"/>
    </xf>
    <xf numFmtId="164" fontId="3" fillId="0" borderId="0" xfId="0" applyNumberFormat="1" applyFont="1" applyAlignment="1">
      <alignment horizontal="right"/>
    </xf>
    <xf numFmtId="2" fontId="11" fillId="8" borderId="0" xfId="0" applyNumberFormat="1" applyFont="1" applyFill="1"/>
    <xf numFmtId="2" fontId="48" fillId="4" borderId="0" xfId="0" applyNumberFormat="1" applyFont="1" applyFill="1"/>
    <xf numFmtId="0" fontId="2" fillId="0" borderId="0" xfId="0" applyFont="1" applyAlignment="1">
      <alignment vertical="center"/>
    </xf>
    <xf numFmtId="2" fontId="50" fillId="7" borderId="0" xfId="0" applyNumberFormat="1" applyFont="1" applyFill="1"/>
    <xf numFmtId="0" fontId="49" fillId="15" borderId="0" xfId="0" applyFont="1" applyFill="1"/>
    <xf numFmtId="0" fontId="11" fillId="12" borderId="0" xfId="0" applyFont="1" applyFill="1" applyAlignment="1">
      <alignment horizontal="left"/>
    </xf>
    <xf numFmtId="1" fontId="11" fillId="0" borderId="0" xfId="0" applyNumberFormat="1" applyFont="1"/>
    <xf numFmtId="0" fontId="51" fillId="12" borderId="0" xfId="0" applyFont="1" applyFill="1"/>
    <xf numFmtId="165" fontId="11" fillId="0" borderId="0" xfId="0" applyNumberFormat="1" applyFont="1"/>
    <xf numFmtId="164" fontId="2" fillId="0" borderId="0" xfId="0" applyNumberFormat="1" applyFont="1" applyAlignment="1">
      <alignment horizontal="right"/>
    </xf>
    <xf numFmtId="165" fontId="2" fillId="0" borderId="0" xfId="0" applyNumberFormat="1" applyFont="1" applyAlignment="1">
      <alignment horizontal="right"/>
    </xf>
    <xf numFmtId="167" fontId="12" fillId="0" borderId="0" xfId="0" applyNumberFormat="1" applyFont="1"/>
    <xf numFmtId="166" fontId="16" fillId="0" borderId="0" xfId="0" applyNumberFormat="1" applyFont="1"/>
    <xf numFmtId="164" fontId="11" fillId="0" borderId="0" xfId="0" applyNumberFormat="1" applyFont="1" applyAlignment="1">
      <alignment horizontal="right"/>
    </xf>
    <xf numFmtId="164" fontId="31" fillId="0" borderId="0" xfId="0" applyNumberFormat="1" applyFont="1"/>
    <xf numFmtId="164" fontId="52" fillId="0" borderId="0" xfId="0" applyNumberFormat="1" applyFont="1"/>
    <xf numFmtId="164" fontId="50" fillId="7" borderId="0" xfId="0" applyNumberFormat="1" applyFont="1" applyFill="1"/>
    <xf numFmtId="166" fontId="28" fillId="7" borderId="0" xfId="0" applyNumberFormat="1" applyFont="1" applyFill="1"/>
    <xf numFmtId="164" fontId="4" fillId="8" borderId="0" xfId="0" applyNumberFormat="1" applyFont="1" applyFill="1"/>
    <xf numFmtId="166" fontId="0" fillId="8" borderId="0" xfId="0" applyNumberFormat="1" applyFill="1"/>
    <xf numFmtId="164" fontId="38" fillId="0" borderId="0" xfId="0" applyNumberFormat="1" applyFont="1"/>
    <xf numFmtId="164" fontId="41" fillId="0" borderId="0" xfId="0" applyNumberFormat="1" applyFont="1"/>
    <xf numFmtId="167" fontId="11" fillId="9" borderId="0" xfId="0" applyNumberFormat="1" applyFont="1" applyFill="1"/>
    <xf numFmtId="164" fontId="1" fillId="16" borderId="0" xfId="0" applyNumberFormat="1" applyFont="1" applyFill="1"/>
    <xf numFmtId="167" fontId="11" fillId="17" borderId="0" xfId="0" applyNumberFormat="1" applyFont="1" applyFill="1"/>
    <xf numFmtId="164" fontId="0" fillId="0" borderId="0" xfId="0" applyNumberFormat="1" applyFont="1"/>
  </cellXfs>
  <cellStyles count="2">
    <cellStyle name="Normal" xfId="0" builtinId="0"/>
    <cellStyle name="Normal 2" xfId="1" xr:uid="{601D45E8-B112-074F-8F8F-F94DF4C6DB7B}"/>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sharedStrings" Target="sharedStrings.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calcChain" Target="calcChain.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theme" Target="theme/theme1.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FCFA2-24FD-6D44-B0A3-40AEBC4E0C1F}">
  <dimension ref="A1:Z11"/>
  <sheetViews>
    <sheetView zoomScale="80" zoomScaleNormal="80" workbookViewId="0">
      <selection activeCell="G5" sqref="G5"/>
    </sheetView>
  </sheetViews>
  <sheetFormatPr baseColWidth="10" defaultRowHeight="16" x14ac:dyDescent="0.2"/>
  <cols>
    <col min="2" max="2" width="13.5" customWidth="1"/>
    <col min="21" max="21" width="11.1640625" customWidth="1"/>
  </cols>
  <sheetData>
    <row r="1" spans="1:26" x14ac:dyDescent="0.2">
      <c r="A1" s="40" t="s">
        <v>74</v>
      </c>
      <c r="B1" s="40"/>
      <c r="C1" s="40" t="s">
        <v>0</v>
      </c>
      <c r="D1" s="198"/>
      <c r="E1">
        <f>COUNT(C4:C5)</f>
        <v>2</v>
      </c>
      <c r="F1" s="51" t="s">
        <v>722</v>
      </c>
      <c r="G1" s="1" t="s">
        <v>958</v>
      </c>
      <c r="H1" s="1"/>
      <c r="V1" s="1" t="s">
        <v>249</v>
      </c>
      <c r="W1" s="1"/>
    </row>
    <row r="2" spans="1:26" x14ac:dyDescent="0.2">
      <c r="A2" s="6" t="s">
        <v>32</v>
      </c>
      <c r="B2" s="5"/>
      <c r="C2" s="5" t="s">
        <v>29</v>
      </c>
      <c r="D2" s="5" t="s">
        <v>29</v>
      </c>
      <c r="E2" s="5" t="s">
        <v>29</v>
      </c>
      <c r="F2" s="5" t="s">
        <v>29</v>
      </c>
      <c r="G2" s="5" t="s">
        <v>29</v>
      </c>
      <c r="H2" s="5" t="s">
        <v>29</v>
      </c>
      <c r="I2" s="5" t="s">
        <v>55</v>
      </c>
      <c r="J2" s="5" t="s">
        <v>55</v>
      </c>
      <c r="K2" s="5" t="s">
        <v>55</v>
      </c>
      <c r="L2" s="5" t="s">
        <v>30</v>
      </c>
      <c r="M2" s="5" t="s">
        <v>30</v>
      </c>
      <c r="N2" s="5" t="s">
        <v>30</v>
      </c>
      <c r="O2" s="5" t="s">
        <v>30</v>
      </c>
      <c r="P2" s="5" t="s">
        <v>85</v>
      </c>
      <c r="Q2" s="5" t="s">
        <v>85</v>
      </c>
      <c r="R2" s="5"/>
      <c r="S2" s="5"/>
      <c r="T2" s="98" t="s">
        <v>29</v>
      </c>
      <c r="U2" s="98" t="s">
        <v>29</v>
      </c>
      <c r="V2" s="98" t="s">
        <v>247</v>
      </c>
      <c r="W2" s="98" t="s">
        <v>247</v>
      </c>
      <c r="X2" s="98" t="s">
        <v>28</v>
      </c>
    </row>
    <row r="3" spans="1:26" x14ac:dyDescent="0.2">
      <c r="A3" s="5"/>
      <c r="B3" s="5"/>
      <c r="C3" s="6" t="s">
        <v>2087</v>
      </c>
      <c r="D3" s="6" t="s">
        <v>1</v>
      </c>
      <c r="E3" s="6" t="s">
        <v>2</v>
      </c>
      <c r="F3" s="6" t="s">
        <v>62</v>
      </c>
      <c r="G3" s="6" t="s">
        <v>2139</v>
      </c>
      <c r="H3" s="6" t="s">
        <v>69</v>
      </c>
      <c r="I3" s="52" t="s">
        <v>2086</v>
      </c>
      <c r="J3" s="52" t="s">
        <v>35</v>
      </c>
      <c r="K3" s="52" t="s">
        <v>63</v>
      </c>
      <c r="L3" s="52" t="s">
        <v>50</v>
      </c>
      <c r="M3" s="52" t="s">
        <v>106</v>
      </c>
      <c r="N3" s="52" t="s">
        <v>1943</v>
      </c>
      <c r="O3" s="52" t="s">
        <v>101</v>
      </c>
      <c r="P3" s="52" t="s">
        <v>86</v>
      </c>
      <c r="Q3" s="52" t="s">
        <v>87</v>
      </c>
      <c r="R3" s="42" t="s">
        <v>1326</v>
      </c>
      <c r="S3" s="42" t="s">
        <v>1392</v>
      </c>
      <c r="T3" s="95" t="s">
        <v>67</v>
      </c>
      <c r="U3" s="99" t="s">
        <v>38</v>
      </c>
      <c r="V3" s="99" t="s">
        <v>248</v>
      </c>
      <c r="W3" s="99" t="s">
        <v>248</v>
      </c>
      <c r="X3" s="99" t="s">
        <v>52</v>
      </c>
    </row>
    <row r="4" spans="1:26" x14ac:dyDescent="0.2">
      <c r="A4" s="6" t="s">
        <v>98</v>
      </c>
      <c r="B4" s="4" t="s">
        <v>190</v>
      </c>
      <c r="C4" s="45">
        <v>4.3929999999999998</v>
      </c>
      <c r="D4" s="7">
        <v>4.3440000000000003</v>
      </c>
      <c r="E4" s="7">
        <v>4.3140000000000001</v>
      </c>
      <c r="F4" s="7">
        <v>4.3209999999999997</v>
      </c>
      <c r="G4" s="7">
        <v>4.3230000000000004</v>
      </c>
      <c r="H4" s="7">
        <v>4.3099999999999996</v>
      </c>
      <c r="I4" s="45">
        <v>4.367</v>
      </c>
      <c r="J4">
        <v>4.3209999999999997</v>
      </c>
      <c r="K4" s="7">
        <v>4.2930000000000001</v>
      </c>
      <c r="L4" s="45">
        <v>4.3760000000000003</v>
      </c>
      <c r="M4" s="45">
        <v>4.3319999999999999</v>
      </c>
      <c r="N4" s="45">
        <v>4.3760000000000003</v>
      </c>
      <c r="O4" s="45">
        <v>4.3319999999999999</v>
      </c>
      <c r="P4" s="103" t="s">
        <v>351</v>
      </c>
      <c r="Q4" s="103" t="s">
        <v>352</v>
      </c>
      <c r="R4" s="7">
        <f>O4+K4-J4</f>
        <v>4.3040000000000003</v>
      </c>
      <c r="S4" s="7">
        <f>R4+F4-E4</f>
        <v>4.3109999999999999</v>
      </c>
      <c r="T4" s="20">
        <v>91.3</v>
      </c>
      <c r="U4" s="1" t="s">
        <v>73</v>
      </c>
      <c r="V4" s="1" t="s">
        <v>249</v>
      </c>
      <c r="W4" s="1">
        <v>0</v>
      </c>
      <c r="X4" s="1" t="s">
        <v>256</v>
      </c>
    </row>
    <row r="5" spans="1:26" x14ac:dyDescent="0.2">
      <c r="A5" s="6" t="s">
        <v>5</v>
      </c>
      <c r="B5" s="4" t="s">
        <v>190</v>
      </c>
      <c r="C5" s="7">
        <v>4.04</v>
      </c>
      <c r="D5" s="7">
        <v>3.964</v>
      </c>
      <c r="E5" s="7">
        <v>3.9540000000000002</v>
      </c>
      <c r="F5" s="7">
        <v>3.9670000000000001</v>
      </c>
      <c r="G5" s="7">
        <v>3.9729999999999999</v>
      </c>
      <c r="H5" s="7">
        <v>3.956</v>
      </c>
      <c r="I5" s="45">
        <v>4.0209999999999999</v>
      </c>
      <c r="J5" s="7">
        <v>3.9470000000000001</v>
      </c>
      <c r="K5" s="7">
        <v>3.9369999999999998</v>
      </c>
      <c r="L5" s="24"/>
      <c r="M5" s="24"/>
      <c r="N5" s="11">
        <v>4.032</v>
      </c>
      <c r="O5" s="24"/>
      <c r="P5" s="62">
        <v>3.98</v>
      </c>
      <c r="Q5" s="63">
        <v>4</v>
      </c>
      <c r="R5" s="7">
        <f>K5+N5-I5</f>
        <v>3.9479999999999995</v>
      </c>
      <c r="S5" s="7">
        <f>R5+F5-E5</f>
        <v>3.960999999999999</v>
      </c>
      <c r="T5" s="20">
        <v>97.9</v>
      </c>
      <c r="V5" s="1" t="s">
        <v>249</v>
      </c>
      <c r="W5" s="1">
        <v>0</v>
      </c>
      <c r="X5" s="1" t="s">
        <v>256</v>
      </c>
    </row>
    <row r="6" spans="1:26" x14ac:dyDescent="0.2">
      <c r="J6" s="7"/>
      <c r="K6" s="7"/>
      <c r="L6" s="7"/>
    </row>
    <row r="8" spans="1:26" x14ac:dyDescent="0.2">
      <c r="A8" s="6" t="s">
        <v>6</v>
      </c>
      <c r="B8" s="5"/>
      <c r="C8" s="5" t="s">
        <v>7</v>
      </c>
      <c r="D8" s="5" t="s">
        <v>7</v>
      </c>
      <c r="E8" s="5" t="s">
        <v>24</v>
      </c>
      <c r="F8" s="5" t="s">
        <v>27</v>
      </c>
      <c r="G8" s="5" t="s">
        <v>29</v>
      </c>
      <c r="H8" s="5" t="s">
        <v>30</v>
      </c>
      <c r="I8" s="5" t="s">
        <v>29</v>
      </c>
      <c r="J8" s="5" t="s">
        <v>30</v>
      </c>
      <c r="K8" s="5" t="s">
        <v>34</v>
      </c>
      <c r="L8" s="5" t="s">
        <v>55</v>
      </c>
      <c r="M8" s="5" t="s">
        <v>7</v>
      </c>
      <c r="N8" s="5" t="s">
        <v>7</v>
      </c>
      <c r="O8" s="5" t="s">
        <v>7</v>
      </c>
      <c r="P8" s="5" t="s">
        <v>24</v>
      </c>
      <c r="Q8" s="5" t="s">
        <v>24</v>
      </c>
      <c r="R8" s="5" t="s">
        <v>24</v>
      </c>
      <c r="S8" s="5" t="s">
        <v>26</v>
      </c>
      <c r="T8" s="153" t="s">
        <v>834</v>
      </c>
      <c r="U8" s="153" t="s">
        <v>834</v>
      </c>
      <c r="V8" s="153" t="s">
        <v>834</v>
      </c>
      <c r="W8" s="153" t="s">
        <v>834</v>
      </c>
      <c r="X8" s="153" t="s">
        <v>834</v>
      </c>
      <c r="Y8" s="153" t="s">
        <v>834</v>
      </c>
      <c r="Z8" s="153" t="s">
        <v>834</v>
      </c>
    </row>
    <row r="9" spans="1:26" x14ac:dyDescent="0.2">
      <c r="A9" s="5"/>
      <c r="B9" s="5"/>
      <c r="C9" s="6" t="s">
        <v>8</v>
      </c>
      <c r="D9" s="6" t="s">
        <v>9</v>
      </c>
      <c r="E9" s="6" t="s">
        <v>18</v>
      </c>
      <c r="F9" s="6" t="s">
        <v>11</v>
      </c>
      <c r="G9" s="6" t="s">
        <v>10</v>
      </c>
      <c r="H9" s="6" t="s">
        <v>33</v>
      </c>
      <c r="I9" s="6" t="s">
        <v>12</v>
      </c>
      <c r="J9" s="6" t="s">
        <v>13</v>
      </c>
      <c r="K9" s="6" t="s">
        <v>14</v>
      </c>
      <c r="L9" s="52" t="s">
        <v>99</v>
      </c>
      <c r="M9" s="6" t="s">
        <v>17</v>
      </c>
      <c r="N9" s="6" t="s">
        <v>19</v>
      </c>
      <c r="O9" s="6" t="s">
        <v>20</v>
      </c>
      <c r="P9" s="6" t="s">
        <v>17</v>
      </c>
      <c r="Q9" s="6" t="s">
        <v>15</v>
      </c>
      <c r="R9" s="6" t="s">
        <v>16</v>
      </c>
      <c r="S9" s="6" t="s">
        <v>25</v>
      </c>
      <c r="T9" s="154" t="s">
        <v>835</v>
      </c>
      <c r="U9" s="154" t="s">
        <v>836</v>
      </c>
      <c r="V9" s="154" t="s">
        <v>837</v>
      </c>
      <c r="W9" s="154" t="s">
        <v>838</v>
      </c>
      <c r="X9" s="154" t="s">
        <v>839</v>
      </c>
      <c r="Y9" s="154" t="s">
        <v>840</v>
      </c>
      <c r="Z9" s="154" t="s">
        <v>841</v>
      </c>
    </row>
    <row r="10" spans="1:26" x14ac:dyDescent="0.2">
      <c r="A10" s="6" t="s">
        <v>4</v>
      </c>
      <c r="B10" s="4" t="str">
        <f>B4</f>
        <v>A" (Val, n-pi*)</v>
      </c>
      <c r="C10" s="7">
        <v>4.3600000000000003</v>
      </c>
      <c r="D10" s="7">
        <v>4.4109999999999996</v>
      </c>
      <c r="E10" s="7">
        <v>4.3129999999999997</v>
      </c>
      <c r="F10" s="13">
        <v>4.2539999999999996</v>
      </c>
      <c r="G10" s="13">
        <v>4.3620000000000001</v>
      </c>
      <c r="H10">
        <v>4.3150000000000004</v>
      </c>
      <c r="I10">
        <v>4.3150000000000004</v>
      </c>
      <c r="J10">
        <v>4.3239999999999998</v>
      </c>
      <c r="K10" s="7">
        <v>4.3140000000000001</v>
      </c>
      <c r="L10" s="7">
        <v>4.2930000000000001</v>
      </c>
      <c r="M10" s="7">
        <v>4.3879999999999999</v>
      </c>
      <c r="N10" s="7">
        <v>4.5380000000000003</v>
      </c>
      <c r="O10">
        <v>4.4960000000000004</v>
      </c>
      <c r="P10" s="14">
        <v>4.1840000000000002</v>
      </c>
      <c r="Q10">
        <v>4.2370000000000001</v>
      </c>
      <c r="R10" s="14">
        <v>4.2859999999999996</v>
      </c>
      <c r="S10" s="16">
        <f t="shared" ref="S10:S11" si="0">0.5*(Q10+R10)</f>
        <v>4.2614999999999998</v>
      </c>
      <c r="T10" s="114">
        <v>4.62</v>
      </c>
      <c r="U10" s="114">
        <v>4.3499999999999996</v>
      </c>
      <c r="V10" s="114">
        <v>4.13</v>
      </c>
      <c r="W10" s="114">
        <v>4.4400000000000004</v>
      </c>
      <c r="X10" s="114">
        <v>4.41</v>
      </c>
      <c r="Y10" s="114">
        <v>4.42</v>
      </c>
      <c r="Z10" s="114">
        <v>4.3899999999999997</v>
      </c>
    </row>
    <row r="11" spans="1:26" x14ac:dyDescent="0.2">
      <c r="A11" s="6" t="s">
        <v>5</v>
      </c>
      <c r="B11" s="4" t="str">
        <f>B5</f>
        <v>A" (Val, n-pi*)</v>
      </c>
      <c r="C11" s="7">
        <v>3.9609999999999999</v>
      </c>
      <c r="D11" s="7">
        <v>3.9809999999999999</v>
      </c>
      <c r="E11" s="7">
        <v>3.9159999999999999</v>
      </c>
      <c r="F11" s="13">
        <v>4.0039999999999996</v>
      </c>
      <c r="G11" s="13">
        <v>3.9510000000000001</v>
      </c>
      <c r="H11" s="25"/>
      <c r="I11" s="25"/>
      <c r="J11" s="25"/>
      <c r="K11" s="7">
        <v>3.9540000000000002</v>
      </c>
      <c r="L11" s="7">
        <v>3.9369999999999998</v>
      </c>
      <c r="M11" s="7">
        <v>4.0679999999999996</v>
      </c>
      <c r="N11" s="7">
        <v>4.2</v>
      </c>
      <c r="O11">
        <v>4.1260000000000003</v>
      </c>
      <c r="P11" s="14">
        <v>3.8849999999999998</v>
      </c>
      <c r="Q11">
        <v>3.8250000000000002</v>
      </c>
      <c r="R11" s="14">
        <v>3.8940000000000001</v>
      </c>
      <c r="S11" s="16">
        <f t="shared" si="0"/>
        <v>3.8595000000000002</v>
      </c>
      <c r="T11" s="114">
        <v>4.28</v>
      </c>
      <c r="U11" s="114">
        <v>3.94</v>
      </c>
      <c r="V11" s="114">
        <v>3.71</v>
      </c>
      <c r="W11" s="114">
        <v>4.0599999999999996</v>
      </c>
      <c r="X11" s="114">
        <v>4.03</v>
      </c>
      <c r="Y11" s="114">
        <v>4.03</v>
      </c>
      <c r="Z11" s="114">
        <v>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B59D8-A131-8F46-8F08-8F31D818BFC2}">
  <dimension ref="A1:Z35"/>
  <sheetViews>
    <sheetView topLeftCell="C15" zoomScale="80" zoomScaleNormal="80" workbookViewId="0">
      <selection activeCell="T29" sqref="T29:Z29"/>
    </sheetView>
  </sheetViews>
  <sheetFormatPr baseColWidth="10" defaultRowHeight="16" x14ac:dyDescent="0.2"/>
  <sheetData>
    <row r="1" spans="1:23" x14ac:dyDescent="0.2">
      <c r="A1" s="40" t="s">
        <v>74</v>
      </c>
      <c r="B1" s="40"/>
      <c r="C1" s="40" t="s">
        <v>0</v>
      </c>
      <c r="D1" s="198"/>
      <c r="E1">
        <f>COUNT(C4:C16)</f>
        <v>12</v>
      </c>
      <c r="F1" s="51" t="s">
        <v>722</v>
      </c>
      <c r="G1" s="1" t="s">
        <v>961</v>
      </c>
      <c r="R1" s="93" t="s">
        <v>923</v>
      </c>
      <c r="S1" s="93"/>
    </row>
    <row r="2" spans="1:23" x14ac:dyDescent="0.2">
      <c r="A2" s="6" t="s">
        <v>32</v>
      </c>
      <c r="B2" s="5"/>
      <c r="C2" s="5" t="s">
        <v>34</v>
      </c>
      <c r="D2" s="5" t="s">
        <v>34</v>
      </c>
      <c r="E2" s="5" t="s">
        <v>34</v>
      </c>
      <c r="F2" s="5" t="s">
        <v>29</v>
      </c>
      <c r="G2" s="5" t="s">
        <v>55</v>
      </c>
      <c r="H2" s="5" t="s">
        <v>55</v>
      </c>
      <c r="I2" s="5" t="s">
        <v>30</v>
      </c>
      <c r="J2" s="5" t="s">
        <v>30</v>
      </c>
      <c r="K2" s="5" t="s">
        <v>30</v>
      </c>
      <c r="L2" s="5" t="s">
        <v>85</v>
      </c>
      <c r="M2" s="5"/>
      <c r="N2" s="5"/>
      <c r="O2" s="98" t="s">
        <v>29</v>
      </c>
      <c r="P2" s="98" t="s">
        <v>29</v>
      </c>
      <c r="Q2" s="98"/>
      <c r="R2" s="98" t="s">
        <v>247</v>
      </c>
      <c r="S2" s="98" t="s">
        <v>247</v>
      </c>
      <c r="T2" s="98" t="s">
        <v>28</v>
      </c>
    </row>
    <row r="3" spans="1:23" x14ac:dyDescent="0.2">
      <c r="A3" s="5"/>
      <c r="B3" s="5"/>
      <c r="C3" s="6" t="s">
        <v>2087</v>
      </c>
      <c r="D3" s="6" t="s">
        <v>1</v>
      </c>
      <c r="E3" s="6" t="s">
        <v>2</v>
      </c>
      <c r="F3" s="6" t="s">
        <v>62</v>
      </c>
      <c r="G3" s="52" t="s">
        <v>2086</v>
      </c>
      <c r="H3" s="52" t="s">
        <v>35</v>
      </c>
      <c r="I3" s="52" t="s">
        <v>63</v>
      </c>
      <c r="J3" s="52" t="s">
        <v>64</v>
      </c>
      <c r="K3" s="52" t="s">
        <v>106</v>
      </c>
      <c r="L3" s="52" t="s">
        <v>121</v>
      </c>
      <c r="M3" s="42" t="s">
        <v>1326</v>
      </c>
      <c r="N3" s="42" t="s">
        <v>1392</v>
      </c>
      <c r="O3" s="95" t="s">
        <v>67</v>
      </c>
      <c r="P3" s="99" t="s">
        <v>38</v>
      </c>
      <c r="Q3" s="99" t="s">
        <v>1139</v>
      </c>
      <c r="R3" s="99" t="s">
        <v>248</v>
      </c>
      <c r="S3" s="99" t="s">
        <v>248</v>
      </c>
      <c r="T3" s="99" t="s">
        <v>52</v>
      </c>
    </row>
    <row r="4" spans="1:23" x14ac:dyDescent="0.2">
      <c r="A4" s="6" t="s">
        <v>98</v>
      </c>
      <c r="B4" s="4" t="s">
        <v>805</v>
      </c>
      <c r="C4">
        <v>5.1340000000000003</v>
      </c>
      <c r="D4">
        <v>5.1139999999999999</v>
      </c>
      <c r="E4">
        <v>5.0860000000000003</v>
      </c>
      <c r="F4">
        <v>5.085</v>
      </c>
      <c r="G4" s="16">
        <v>5.1020000000000003</v>
      </c>
      <c r="H4">
        <v>5.0830000000000002</v>
      </c>
      <c r="I4" s="16">
        <v>5.0620000000000003</v>
      </c>
      <c r="J4" s="16">
        <v>5.085</v>
      </c>
      <c r="K4" s="67"/>
      <c r="L4" s="82" t="s">
        <v>988</v>
      </c>
      <c r="M4" s="151">
        <f t="shared" ref="M4:M10" si="0">I4+J4-G4</f>
        <v>5.0449999999999999</v>
      </c>
      <c r="N4" s="151">
        <f t="shared" ref="N4:N10" si="1">M4+F4-E4</f>
        <v>5.0439999999999987</v>
      </c>
      <c r="O4" s="81">
        <v>86.3</v>
      </c>
      <c r="P4" s="17"/>
      <c r="Q4" s="87" t="s">
        <v>871</v>
      </c>
      <c r="R4" s="93" t="s">
        <v>1026</v>
      </c>
      <c r="S4" s="87">
        <v>2</v>
      </c>
      <c r="T4" s="87" t="s">
        <v>874</v>
      </c>
    </row>
    <row r="5" spans="1:23" x14ac:dyDescent="0.2">
      <c r="A5" s="5"/>
      <c r="B5" s="4" t="s">
        <v>187</v>
      </c>
      <c r="C5">
        <v>6.6820000000000004</v>
      </c>
      <c r="D5">
        <v>6.4980000000000002</v>
      </c>
      <c r="E5">
        <v>6.4420000000000002</v>
      </c>
      <c r="F5">
        <v>6.4329999999999998</v>
      </c>
      <c r="G5" s="16">
        <v>6.6909999999999998</v>
      </c>
      <c r="H5">
        <v>6.5019999999999998</v>
      </c>
      <c r="I5">
        <v>6.4470000000000001</v>
      </c>
      <c r="J5" s="16">
        <v>6.6769999999999996</v>
      </c>
      <c r="K5" s="67"/>
      <c r="M5" s="151">
        <f t="shared" si="0"/>
        <v>6.4329999999999989</v>
      </c>
      <c r="N5" s="151">
        <f t="shared" si="1"/>
        <v>6.4239999999999995</v>
      </c>
      <c r="O5" s="81">
        <v>92.9</v>
      </c>
      <c r="P5" s="17"/>
      <c r="Q5" s="87" t="s">
        <v>872</v>
      </c>
      <c r="R5" s="93" t="s">
        <v>303</v>
      </c>
      <c r="S5" s="87">
        <v>4</v>
      </c>
      <c r="T5" s="87" t="s">
        <v>870</v>
      </c>
    </row>
    <row r="6" spans="1:23" x14ac:dyDescent="0.2">
      <c r="A6" s="5"/>
      <c r="B6" s="4" t="s">
        <v>843</v>
      </c>
      <c r="C6">
        <v>6.7489999999999997</v>
      </c>
      <c r="D6" s="7">
        <v>6.4560000000000004</v>
      </c>
      <c r="E6" s="7">
        <v>6.52</v>
      </c>
      <c r="F6" s="7">
        <v>6.5419999999999998</v>
      </c>
      <c r="G6" s="16">
        <v>6.7629999999999999</v>
      </c>
      <c r="H6" s="16">
        <v>6.4569999999999999</v>
      </c>
      <c r="I6">
        <v>6.524</v>
      </c>
      <c r="J6">
        <v>6.7549999999999999</v>
      </c>
      <c r="K6" s="67"/>
      <c r="M6" s="151">
        <f t="shared" si="0"/>
        <v>6.516</v>
      </c>
      <c r="N6" s="151">
        <f t="shared" si="1"/>
        <v>6.5380000000000003</v>
      </c>
      <c r="O6" s="81">
        <v>92.8</v>
      </c>
      <c r="P6" s="17"/>
      <c r="Q6" s="87" t="s">
        <v>1140</v>
      </c>
      <c r="R6" s="93" t="s">
        <v>1027</v>
      </c>
      <c r="S6" s="87">
        <v>45</v>
      </c>
      <c r="T6" s="87" t="s">
        <v>873</v>
      </c>
    </row>
    <row r="7" spans="1:23" x14ac:dyDescent="0.2">
      <c r="A7" s="5"/>
      <c r="B7" s="4" t="s">
        <v>880</v>
      </c>
      <c r="C7">
        <v>7.2350000000000003</v>
      </c>
      <c r="D7" s="7">
        <v>7.02</v>
      </c>
      <c r="E7" s="7">
        <v>7.0789999999999997</v>
      </c>
      <c r="F7" s="16">
        <v>7.0949999999999998</v>
      </c>
      <c r="G7" s="16">
        <v>7.2549999999999999</v>
      </c>
      <c r="H7" s="16">
        <v>7.0220000000000002</v>
      </c>
      <c r="I7">
        <v>7.0839999999999996</v>
      </c>
      <c r="J7" s="7">
        <v>7.25</v>
      </c>
      <c r="K7" s="67"/>
      <c r="M7" s="151">
        <f t="shared" si="0"/>
        <v>7.0789999999999997</v>
      </c>
      <c r="N7" s="151">
        <f t="shared" si="1"/>
        <v>7.0949999999999998</v>
      </c>
      <c r="O7" s="81">
        <v>93.4</v>
      </c>
      <c r="P7" s="89" t="s">
        <v>842</v>
      </c>
      <c r="Q7" s="89" t="s">
        <v>95</v>
      </c>
      <c r="R7" s="93" t="s">
        <v>1028</v>
      </c>
      <c r="S7" s="87">
        <v>63</v>
      </c>
      <c r="T7" s="87" t="s">
        <v>875</v>
      </c>
    </row>
    <row r="8" spans="1:23" x14ac:dyDescent="0.2">
      <c r="A8" s="5"/>
      <c r="B8" s="4" t="s">
        <v>844</v>
      </c>
      <c r="C8">
        <v>7.335</v>
      </c>
      <c r="D8" s="7">
        <v>7.0869999999999997</v>
      </c>
      <c r="E8" s="7">
        <v>7.1470000000000002</v>
      </c>
      <c r="F8" s="7">
        <v>7.1630000000000003</v>
      </c>
      <c r="G8" s="16">
        <v>7.3529999999999998</v>
      </c>
      <c r="H8" s="7">
        <v>7.0890000000000004</v>
      </c>
      <c r="I8">
        <v>7.1509999999999998</v>
      </c>
      <c r="J8" s="7">
        <v>7.3479999999999999</v>
      </c>
      <c r="K8" s="67"/>
      <c r="M8" s="151">
        <f t="shared" si="0"/>
        <v>7.145999999999999</v>
      </c>
      <c r="N8" s="151">
        <f t="shared" si="1"/>
        <v>7.161999999999999</v>
      </c>
      <c r="O8" s="81">
        <v>92.8</v>
      </c>
      <c r="P8" s="17"/>
      <c r="Q8" s="87" t="s">
        <v>96</v>
      </c>
      <c r="R8" s="93" t="s">
        <v>1029</v>
      </c>
      <c r="S8" s="87">
        <v>65</v>
      </c>
      <c r="T8" s="87" t="s">
        <v>876</v>
      </c>
    </row>
    <row r="9" spans="1:23" x14ac:dyDescent="0.2">
      <c r="A9" s="4"/>
      <c r="B9" s="4" t="s">
        <v>879</v>
      </c>
      <c r="C9">
        <v>7.4660000000000002</v>
      </c>
      <c r="D9" s="7">
        <v>7.1779999999999999</v>
      </c>
      <c r="E9" s="7">
        <v>7.2370000000000001</v>
      </c>
      <c r="F9" s="7">
        <v>7.2510000000000003</v>
      </c>
      <c r="G9" s="16">
        <v>7.4820000000000002</v>
      </c>
      <c r="H9" s="16">
        <v>7.18</v>
      </c>
      <c r="I9">
        <v>7.2409999999999997</v>
      </c>
      <c r="J9" s="7">
        <v>7.4729999999999999</v>
      </c>
      <c r="K9" s="67"/>
      <c r="M9" s="151">
        <f t="shared" si="0"/>
        <v>7.2319999999999984</v>
      </c>
      <c r="N9" s="151">
        <f t="shared" si="1"/>
        <v>7.2459999999999987</v>
      </c>
      <c r="O9" s="81">
        <v>92.2</v>
      </c>
      <c r="P9" s="17"/>
      <c r="Q9" s="87" t="s">
        <v>93</v>
      </c>
      <c r="R9" s="93" t="s">
        <v>1031</v>
      </c>
      <c r="S9" s="87">
        <v>68</v>
      </c>
      <c r="T9" s="87" t="s">
        <v>877</v>
      </c>
    </row>
    <row r="10" spans="1:23" x14ac:dyDescent="0.2">
      <c r="A10" s="4"/>
      <c r="B10" s="4" t="s">
        <v>845</v>
      </c>
      <c r="C10" s="16">
        <v>7.35</v>
      </c>
      <c r="D10" s="16">
        <v>7.2160000000000002</v>
      </c>
      <c r="E10" s="16">
        <v>7.1689999999999996</v>
      </c>
      <c r="F10" s="7">
        <v>7.16</v>
      </c>
      <c r="G10" s="16">
        <v>7.3760000000000003</v>
      </c>
      <c r="H10" s="16">
        <v>7.2380000000000004</v>
      </c>
      <c r="I10" s="16">
        <v>7.1970000000000001</v>
      </c>
      <c r="J10" s="16">
        <v>7.3479999999999999</v>
      </c>
      <c r="K10" s="67"/>
      <c r="M10" s="151">
        <f t="shared" si="0"/>
        <v>7.1689999999999996</v>
      </c>
      <c r="N10" s="151">
        <f t="shared" si="1"/>
        <v>7.160000000000001</v>
      </c>
      <c r="O10" s="81">
        <v>92</v>
      </c>
      <c r="P10" s="89" t="s">
        <v>924</v>
      </c>
      <c r="Q10" s="89" t="s">
        <v>1141</v>
      </c>
      <c r="R10" s="93" t="s">
        <v>1030</v>
      </c>
      <c r="S10" s="87">
        <v>8</v>
      </c>
      <c r="T10" s="87" t="s">
        <v>878</v>
      </c>
    </row>
    <row r="11" spans="1:23" x14ac:dyDescent="0.2">
      <c r="A11" s="6"/>
      <c r="B11" s="4" t="s">
        <v>896</v>
      </c>
      <c r="C11">
        <v>8.5039999999999996</v>
      </c>
      <c r="D11" s="16">
        <v>8.4390000000000001</v>
      </c>
      <c r="E11" s="16">
        <v>8.3810000000000002</v>
      </c>
      <c r="F11" s="67"/>
      <c r="G11" s="16">
        <v>8.4239999999999995</v>
      </c>
      <c r="H11" s="16">
        <v>8.3800000000000008</v>
      </c>
      <c r="I11">
        <v>8.359</v>
      </c>
      <c r="J11">
        <v>8.2590000000000003</v>
      </c>
      <c r="K11">
        <v>8.2110000000000003</v>
      </c>
      <c r="L11" s="82" t="s">
        <v>846</v>
      </c>
      <c r="M11" s="151">
        <f>K11+I11-H11</f>
        <v>8.19</v>
      </c>
      <c r="N11" s="67"/>
      <c r="O11" s="81">
        <v>73</v>
      </c>
      <c r="P11" s="17"/>
      <c r="Q11" s="87" t="s">
        <v>1142</v>
      </c>
      <c r="R11" s="93" t="s">
        <v>1073</v>
      </c>
      <c r="S11" s="87">
        <v>11</v>
      </c>
      <c r="T11" s="87" t="s">
        <v>897</v>
      </c>
    </row>
    <row r="12" spans="1:23" x14ac:dyDescent="0.2">
      <c r="A12" s="6"/>
      <c r="B12" s="4" t="s">
        <v>1248</v>
      </c>
      <c r="C12" s="67"/>
      <c r="D12" s="67"/>
      <c r="E12" s="67"/>
      <c r="F12" s="67"/>
      <c r="G12" s="67"/>
      <c r="H12" s="67"/>
      <c r="I12" s="67"/>
      <c r="J12" s="67"/>
      <c r="K12" s="67"/>
      <c r="M12" s="66">
        <v>10.315</v>
      </c>
      <c r="N12" s="67"/>
      <c r="O12" s="81" t="s">
        <v>43</v>
      </c>
      <c r="P12" s="17"/>
      <c r="Q12" s="87" t="s">
        <v>1143</v>
      </c>
      <c r="R12" s="81" t="s">
        <v>43</v>
      </c>
      <c r="S12" s="81" t="s">
        <v>43</v>
      </c>
      <c r="T12" s="81" t="s">
        <v>43</v>
      </c>
      <c r="W12" s="81" t="s">
        <v>2129</v>
      </c>
    </row>
    <row r="13" spans="1:23" x14ac:dyDescent="0.2">
      <c r="A13" s="6" t="s">
        <v>5</v>
      </c>
      <c r="B13" s="4" t="s">
        <v>187</v>
      </c>
      <c r="C13" s="7">
        <v>4.1769999999999996</v>
      </c>
      <c r="D13" s="16">
        <v>4.1929999999999996</v>
      </c>
      <c r="E13" s="16">
        <v>4.1849999999999996</v>
      </c>
      <c r="F13" s="16">
        <v>4.1920000000000002</v>
      </c>
      <c r="G13" s="7">
        <v>4.1619999999999999</v>
      </c>
      <c r="H13" s="16">
        <v>4.1669999999999998</v>
      </c>
      <c r="I13" s="67"/>
      <c r="J13" s="67"/>
      <c r="K13" s="67"/>
      <c r="L13" s="82" t="s">
        <v>778</v>
      </c>
      <c r="M13" s="151">
        <f>H13+E13-D13</f>
        <v>4.1590000000000007</v>
      </c>
      <c r="N13" s="151">
        <f>M13+F13-E13</f>
        <v>4.1660000000000013</v>
      </c>
      <c r="O13" s="81">
        <v>98.6</v>
      </c>
      <c r="P13" s="17"/>
      <c r="Q13" s="87" t="s">
        <v>872</v>
      </c>
      <c r="R13" s="93" t="s">
        <v>1101</v>
      </c>
      <c r="S13" s="87">
        <v>1</v>
      </c>
      <c r="T13" s="87" t="s">
        <v>870</v>
      </c>
    </row>
    <row r="14" spans="1:23" x14ac:dyDescent="0.2">
      <c r="A14" s="6"/>
      <c r="B14" s="4" t="s">
        <v>845</v>
      </c>
      <c r="C14" s="7">
        <v>4.952</v>
      </c>
      <c r="D14" s="16">
        <v>4.8940000000000001</v>
      </c>
      <c r="E14" s="16">
        <v>4.8630000000000004</v>
      </c>
      <c r="F14" s="16">
        <v>4.8650000000000002</v>
      </c>
      <c r="G14" s="16">
        <v>4.9420000000000002</v>
      </c>
      <c r="H14" s="16">
        <v>4.883</v>
      </c>
      <c r="I14" s="67"/>
      <c r="J14" s="67"/>
      <c r="K14" s="67"/>
      <c r="M14" s="151">
        <f>H14+E14-D14</f>
        <v>4.8520000000000003</v>
      </c>
      <c r="N14" s="151">
        <f>M14+F14-E14</f>
        <v>4.8540000000000001</v>
      </c>
      <c r="O14" s="81">
        <v>97.1</v>
      </c>
      <c r="P14" s="17"/>
      <c r="Q14" s="89" t="s">
        <v>1141</v>
      </c>
      <c r="R14" s="93" t="s">
        <v>1101</v>
      </c>
      <c r="S14" s="87">
        <v>1</v>
      </c>
      <c r="T14" s="87" t="s">
        <v>869</v>
      </c>
    </row>
    <row r="15" spans="1:23" x14ac:dyDescent="0.2">
      <c r="A15" s="6"/>
      <c r="B15" s="4" t="s">
        <v>805</v>
      </c>
      <c r="C15" s="7">
        <v>6.06</v>
      </c>
      <c r="D15" s="16">
        <v>5.8620000000000001</v>
      </c>
      <c r="E15" s="16">
        <v>5.81</v>
      </c>
      <c r="F15" s="16">
        <v>5.806</v>
      </c>
      <c r="G15" s="7">
        <v>6.0629999999999997</v>
      </c>
      <c r="H15" s="16">
        <v>5.859</v>
      </c>
      <c r="I15" s="67"/>
      <c r="J15" s="67"/>
      <c r="K15" s="67"/>
      <c r="M15" s="151">
        <f>H15+E15-D15</f>
        <v>5.8070000000000004</v>
      </c>
      <c r="N15" s="151">
        <f>M15+F15-E15</f>
        <v>5.8029999999999999</v>
      </c>
      <c r="O15" s="81">
        <v>98.1</v>
      </c>
      <c r="P15" s="17"/>
      <c r="Q15" s="87" t="s">
        <v>872</v>
      </c>
      <c r="R15" s="93" t="s">
        <v>1026</v>
      </c>
      <c r="S15" s="87">
        <v>2</v>
      </c>
      <c r="T15" s="87" t="s">
        <v>869</v>
      </c>
    </row>
    <row r="16" spans="1:23" x14ac:dyDescent="0.2">
      <c r="A16" s="4"/>
      <c r="B16" s="4" t="s">
        <v>843</v>
      </c>
      <c r="C16" s="7">
        <v>6.6760000000000002</v>
      </c>
      <c r="D16" s="7">
        <v>6.407</v>
      </c>
      <c r="E16" s="7">
        <v>6.4740000000000002</v>
      </c>
      <c r="F16" s="7">
        <v>6.4969999999999999</v>
      </c>
      <c r="G16" s="7">
        <v>6.6890000000000001</v>
      </c>
      <c r="H16" s="7">
        <v>6.407</v>
      </c>
      <c r="I16" s="67"/>
      <c r="J16" s="67"/>
      <c r="K16" s="67"/>
      <c r="M16" s="151">
        <f>H16+E16-D16</f>
        <v>6.4740000000000002</v>
      </c>
      <c r="N16" s="151">
        <f>M16+F16-E16</f>
        <v>6.4969999999999999</v>
      </c>
      <c r="O16" s="81">
        <v>97.6</v>
      </c>
      <c r="P16" s="17"/>
      <c r="Q16" s="87" t="s">
        <v>1140</v>
      </c>
      <c r="R16" s="93" t="s">
        <v>1102</v>
      </c>
      <c r="S16" s="87">
        <v>44</v>
      </c>
      <c r="T16" s="87" t="s">
        <v>873</v>
      </c>
    </row>
    <row r="17" spans="1:26" x14ac:dyDescent="0.2">
      <c r="M17" s="16"/>
      <c r="O17" s="41"/>
    </row>
    <row r="19" spans="1:26" x14ac:dyDescent="0.2">
      <c r="A19" s="6" t="s">
        <v>6</v>
      </c>
      <c r="B19" s="5"/>
      <c r="C19" s="5" t="s">
        <v>7</v>
      </c>
      <c r="D19" s="5" t="s">
        <v>7</v>
      </c>
      <c r="E19" s="5" t="s">
        <v>24</v>
      </c>
      <c r="F19" s="5" t="s">
        <v>27</v>
      </c>
      <c r="G19" s="5" t="s">
        <v>28</v>
      </c>
      <c r="H19" s="5" t="s">
        <v>30</v>
      </c>
      <c r="I19" s="5" t="s">
        <v>29</v>
      </c>
      <c r="J19" s="5" t="s">
        <v>30</v>
      </c>
      <c r="K19" s="5" t="s">
        <v>30</v>
      </c>
      <c r="L19" s="5" t="s">
        <v>30</v>
      </c>
      <c r="M19" s="5" t="s">
        <v>7</v>
      </c>
      <c r="N19" s="5" t="s">
        <v>7</v>
      </c>
      <c r="O19" s="5" t="s">
        <v>7</v>
      </c>
      <c r="P19" s="5" t="s">
        <v>24</v>
      </c>
      <c r="Q19" s="5" t="s">
        <v>24</v>
      </c>
      <c r="R19" s="5" t="s">
        <v>24</v>
      </c>
      <c r="S19" s="5" t="s">
        <v>26</v>
      </c>
      <c r="T19" s="153" t="s">
        <v>834</v>
      </c>
      <c r="U19" s="153" t="s">
        <v>834</v>
      </c>
      <c r="V19" s="153" t="s">
        <v>834</v>
      </c>
      <c r="W19" s="153" t="s">
        <v>834</v>
      </c>
      <c r="X19" s="153" t="s">
        <v>834</v>
      </c>
      <c r="Y19" s="153" t="s">
        <v>834</v>
      </c>
      <c r="Z19" s="153" t="s">
        <v>834</v>
      </c>
    </row>
    <row r="20" spans="1:26" x14ac:dyDescent="0.2">
      <c r="A20" s="5"/>
      <c r="B20" s="5"/>
      <c r="C20" s="6" t="s">
        <v>8</v>
      </c>
      <c r="D20" s="6" t="s">
        <v>9</v>
      </c>
      <c r="E20" s="6" t="s">
        <v>18</v>
      </c>
      <c r="F20" s="6" t="s">
        <v>11</v>
      </c>
      <c r="G20" s="6" t="s">
        <v>10</v>
      </c>
      <c r="H20" s="6" t="s">
        <v>33</v>
      </c>
      <c r="I20" s="6" t="s">
        <v>12</v>
      </c>
      <c r="J20" s="6" t="s">
        <v>13</v>
      </c>
      <c r="K20" s="6" t="s">
        <v>14</v>
      </c>
      <c r="L20" s="6" t="s">
        <v>99</v>
      </c>
      <c r="M20" s="6" t="s">
        <v>17</v>
      </c>
      <c r="N20" s="6" t="s">
        <v>19</v>
      </c>
      <c r="O20" s="6" t="s">
        <v>20</v>
      </c>
      <c r="P20" s="6" t="s">
        <v>17</v>
      </c>
      <c r="Q20" s="6" t="s">
        <v>15</v>
      </c>
      <c r="R20" s="6" t="s">
        <v>16</v>
      </c>
      <c r="S20" s="6" t="s">
        <v>25</v>
      </c>
      <c r="T20" s="154" t="s">
        <v>835</v>
      </c>
      <c r="U20" s="154" t="s">
        <v>836</v>
      </c>
      <c r="V20" s="154" t="s">
        <v>837</v>
      </c>
      <c r="W20" s="154" t="s">
        <v>838</v>
      </c>
      <c r="X20" s="154" t="s">
        <v>839</v>
      </c>
      <c r="Y20" s="154" t="s">
        <v>840</v>
      </c>
      <c r="Z20" s="154" t="s">
        <v>841</v>
      </c>
    </row>
    <row r="21" spans="1:26" x14ac:dyDescent="0.2">
      <c r="A21" s="6" t="str">
        <f>A4</f>
        <v>Singlet</v>
      </c>
      <c r="B21" s="4" t="str">
        <f>B4</f>
        <v>B2u (Val, pi-pi*)</v>
      </c>
      <c r="C21" s="13">
        <v>5.3170000000000002</v>
      </c>
      <c r="D21" s="18">
        <v>5.26</v>
      </c>
      <c r="E21" s="16">
        <v>5.4329999999999998</v>
      </c>
      <c r="F21" s="16">
        <v>4.82</v>
      </c>
      <c r="G21" s="13">
        <v>5.2030000000000003</v>
      </c>
      <c r="H21" s="13">
        <v>5.1340000000000003</v>
      </c>
      <c r="I21" s="13">
        <v>5.1390000000000002</v>
      </c>
      <c r="J21" s="13">
        <v>5.1109999999999998</v>
      </c>
      <c r="K21">
        <v>5.0860000000000003</v>
      </c>
      <c r="L21" s="16">
        <v>5.0620000000000003</v>
      </c>
      <c r="M21" s="13">
        <v>5.0309999999999997</v>
      </c>
      <c r="N21" s="13">
        <v>5.0179999999999998</v>
      </c>
      <c r="O21" s="7">
        <v>5.0990000000000002</v>
      </c>
      <c r="P21" s="13">
        <v>4.8129999999999997</v>
      </c>
      <c r="Q21" s="13">
        <v>5.2690000000000001</v>
      </c>
      <c r="R21" s="13">
        <v>5.0069999999999997</v>
      </c>
      <c r="S21" s="14">
        <v>5.1379999999999999</v>
      </c>
      <c r="T21" s="156">
        <v>4.9800000000000004</v>
      </c>
      <c r="U21" s="156">
        <v>5.14</v>
      </c>
      <c r="V21" s="156">
        <v>4.66</v>
      </c>
      <c r="W21" s="156">
        <v>5.09</v>
      </c>
      <c r="X21" s="156">
        <v>5.01</v>
      </c>
      <c r="Y21" s="156">
        <v>5.35</v>
      </c>
      <c r="Z21" s="156">
        <v>5.32</v>
      </c>
    </row>
    <row r="22" spans="1:26" x14ac:dyDescent="0.2">
      <c r="A22" s="5"/>
      <c r="B22" s="4" t="str">
        <f t="shared" ref="B22:B28" si="2">B5</f>
        <v>B1u (Val, pi-pi*)</v>
      </c>
      <c r="C22" s="18">
        <v>6.6050000000000004</v>
      </c>
      <c r="D22" s="18">
        <v>6.48</v>
      </c>
      <c r="E22" s="16">
        <v>6.64</v>
      </c>
      <c r="F22" s="16">
        <v>6.4240000000000004</v>
      </c>
      <c r="G22" s="13">
        <v>6.4989999999999997</v>
      </c>
      <c r="H22" s="13">
        <v>6.468</v>
      </c>
      <c r="I22" s="13">
        <v>6.4660000000000002</v>
      </c>
      <c r="J22" s="13">
        <v>6.4470000000000001</v>
      </c>
      <c r="K22">
        <v>6.4420000000000002</v>
      </c>
      <c r="L22">
        <v>6.4470000000000001</v>
      </c>
      <c r="M22" s="13">
        <v>6.3179999999999996</v>
      </c>
      <c r="N22" s="13">
        <v>6.3460000000000001</v>
      </c>
      <c r="O22" s="7">
        <v>6.391</v>
      </c>
      <c r="P22" s="13">
        <v>6.1559999999999997</v>
      </c>
      <c r="Q22" s="13">
        <v>6.4539999999999997</v>
      </c>
      <c r="R22" s="13">
        <v>6.242</v>
      </c>
      <c r="S22" s="14">
        <v>6.3479999999999999</v>
      </c>
      <c r="T22" s="156">
        <v>7.27</v>
      </c>
      <c r="U22" s="156">
        <v>6.65</v>
      </c>
      <c r="V22" s="156">
        <v>6.23</v>
      </c>
      <c r="W22" s="156">
        <v>6.67</v>
      </c>
      <c r="X22" s="156">
        <v>6.58</v>
      </c>
      <c r="Y22" s="156">
        <v>6.48</v>
      </c>
      <c r="Z22" s="156">
        <v>6.43</v>
      </c>
    </row>
    <row r="23" spans="1:26" x14ac:dyDescent="0.2">
      <c r="A23" s="5"/>
      <c r="B23" s="4" t="str">
        <f t="shared" si="2"/>
        <v>E1g (Ryd, pi-3s)</v>
      </c>
      <c r="C23" s="13">
        <v>6.5650000000000004</v>
      </c>
      <c r="D23" s="18">
        <v>6.47</v>
      </c>
      <c r="E23" s="16">
        <v>6.7919999999999998</v>
      </c>
      <c r="F23" s="16">
        <v>6.665</v>
      </c>
      <c r="G23" s="13">
        <v>6.577</v>
      </c>
      <c r="H23" s="13">
        <v>6.5369999999999999</v>
      </c>
      <c r="I23" s="13">
        <v>6.5430000000000001</v>
      </c>
      <c r="J23" s="13">
        <v>6.5380000000000003</v>
      </c>
      <c r="K23" s="7">
        <v>6.52</v>
      </c>
      <c r="L23">
        <v>6.524</v>
      </c>
      <c r="M23" s="13">
        <v>6.6260000000000003</v>
      </c>
      <c r="N23" s="13">
        <v>6.57</v>
      </c>
      <c r="O23" s="7">
        <v>6.5369999999999999</v>
      </c>
      <c r="P23" s="13">
        <v>6.5090000000000003</v>
      </c>
      <c r="Q23" s="13">
        <v>6.524</v>
      </c>
      <c r="R23" s="13">
        <v>6.38</v>
      </c>
      <c r="S23" s="14">
        <v>6.452</v>
      </c>
      <c r="T23" s="156">
        <v>5.9</v>
      </c>
      <c r="U23" s="156">
        <v>6.7</v>
      </c>
      <c r="V23" s="156">
        <v>6.57</v>
      </c>
      <c r="W23" s="156">
        <v>6.56</v>
      </c>
      <c r="X23" s="156">
        <v>6.51</v>
      </c>
      <c r="Y23" s="156">
        <v>6.76</v>
      </c>
      <c r="Z23" s="156">
        <v>6.75</v>
      </c>
    </row>
    <row r="24" spans="1:26" x14ac:dyDescent="0.2">
      <c r="A24" s="5"/>
      <c r="B24" s="4" t="str">
        <f t="shared" si="2"/>
        <v>A2u (Ryd, pi-3p)</v>
      </c>
      <c r="C24" s="13">
        <v>7.085</v>
      </c>
      <c r="D24" s="18">
        <v>7.0019999999999998</v>
      </c>
      <c r="E24" s="16">
        <v>7.3319999999999999</v>
      </c>
      <c r="F24" s="16">
        <v>7.1769999999999996</v>
      </c>
      <c r="G24" s="13">
        <v>7.1180000000000003</v>
      </c>
      <c r="H24" s="18">
        <v>7.093</v>
      </c>
      <c r="I24" s="13">
        <v>7.1</v>
      </c>
      <c r="J24" s="13">
        <v>7.0880000000000001</v>
      </c>
      <c r="K24" s="7">
        <v>7.0789999999999997</v>
      </c>
      <c r="L24">
        <v>7.0839999999999996</v>
      </c>
      <c r="M24" s="13">
        <v>7.1550000000000002</v>
      </c>
      <c r="N24" s="13">
        <v>7.0979999999999999</v>
      </c>
      <c r="O24" s="7">
        <v>7.0659999999999998</v>
      </c>
      <c r="P24" s="13">
        <v>7.0460000000000003</v>
      </c>
      <c r="Q24" s="13">
        <v>7.056</v>
      </c>
      <c r="R24" s="13">
        <v>6.9169999999999998</v>
      </c>
      <c r="S24" s="14">
        <v>6.9864999999999995</v>
      </c>
      <c r="T24" s="156">
        <v>6.14</v>
      </c>
      <c r="U24" s="156">
        <v>7.21</v>
      </c>
      <c r="V24" s="156">
        <v>7.07</v>
      </c>
      <c r="W24" s="156">
        <v>7.07</v>
      </c>
      <c r="X24" s="156">
        <v>7.02</v>
      </c>
      <c r="Y24" s="156">
        <v>7.4</v>
      </c>
      <c r="Z24" s="156">
        <v>7.4</v>
      </c>
    </row>
    <row r="25" spans="1:26" x14ac:dyDescent="0.2">
      <c r="A25" s="5"/>
      <c r="B25" s="4" t="str">
        <f t="shared" si="2"/>
        <v>E2u (Ryd, pi-3p)</v>
      </c>
      <c r="C25" s="13">
        <v>7.1440000000000001</v>
      </c>
      <c r="D25" s="18">
        <v>7.0640000000000001</v>
      </c>
      <c r="E25" s="16">
        <v>7.4169999999999998</v>
      </c>
      <c r="F25" s="16">
        <v>7.2679999999999998</v>
      </c>
      <c r="G25" s="13">
        <v>7.1970000000000001</v>
      </c>
      <c r="H25" s="18">
        <v>7.1639999999999997</v>
      </c>
      <c r="I25" s="13">
        <v>7.1710000000000003</v>
      </c>
      <c r="J25" s="13">
        <v>7.1639999999999997</v>
      </c>
      <c r="K25" s="7">
        <v>7.1470000000000002</v>
      </c>
      <c r="L25">
        <v>7.1509999999999998</v>
      </c>
      <c r="M25" s="13">
        <v>7.2329999999999997</v>
      </c>
      <c r="N25" s="13">
        <v>7.1749999999999998</v>
      </c>
      <c r="O25" s="7">
        <v>7.1379999999999999</v>
      </c>
      <c r="P25" s="13">
        <v>7.1180000000000003</v>
      </c>
      <c r="Q25" s="13">
        <v>7.1189999999999998</v>
      </c>
      <c r="R25" s="13">
        <v>7.0010000000000003</v>
      </c>
      <c r="S25" s="14">
        <v>7.0600000000000005</v>
      </c>
      <c r="T25" s="156">
        <v>6.21</v>
      </c>
      <c r="U25" s="156">
        <v>7.26</v>
      </c>
      <c r="V25" s="156">
        <v>7.12</v>
      </c>
      <c r="W25" s="156">
        <v>7.13</v>
      </c>
      <c r="X25" s="156">
        <v>7.08</v>
      </c>
      <c r="Y25" s="156">
        <v>7.45</v>
      </c>
      <c r="Z25" s="156">
        <v>7.45</v>
      </c>
    </row>
    <row r="26" spans="1:26" x14ac:dyDescent="0.2">
      <c r="A26" s="5"/>
      <c r="B26" s="4" t="str">
        <f t="shared" si="2"/>
        <v>A1u (Ryd, pi-3p)</v>
      </c>
      <c r="C26" s="13">
        <v>7.2220000000000004</v>
      </c>
      <c r="D26" s="18">
        <v>7.1479999999999997</v>
      </c>
      <c r="E26" s="16">
        <v>7.5209999999999999</v>
      </c>
      <c r="F26" s="16">
        <v>7.3819999999999997</v>
      </c>
      <c r="G26" s="13">
        <v>7.2969999999999997</v>
      </c>
      <c r="H26" s="18">
        <v>7.2560000000000002</v>
      </c>
      <c r="I26" s="13">
        <v>7.2629999999999999</v>
      </c>
      <c r="J26" s="13">
        <v>7.2610000000000001</v>
      </c>
      <c r="K26" s="7">
        <v>7.2370000000000001</v>
      </c>
      <c r="L26">
        <v>7.2409999999999997</v>
      </c>
      <c r="M26" s="13">
        <v>7.3280000000000003</v>
      </c>
      <c r="N26" s="13">
        <v>7.2690000000000001</v>
      </c>
      <c r="O26" s="7">
        <v>7.2279999999999998</v>
      </c>
      <c r="P26" s="13">
        <v>7.2089999999999996</v>
      </c>
      <c r="Q26" s="13">
        <v>7.2039999999999997</v>
      </c>
      <c r="R26" s="13">
        <v>7.11</v>
      </c>
      <c r="S26" s="14">
        <v>7.157</v>
      </c>
      <c r="T26" s="160"/>
      <c r="U26" s="160"/>
      <c r="V26" s="160"/>
      <c r="W26" s="160"/>
      <c r="X26" s="160"/>
      <c r="Y26" s="160"/>
      <c r="Z26" s="160"/>
    </row>
    <row r="27" spans="1:26" x14ac:dyDescent="0.2">
      <c r="A27" s="5"/>
      <c r="B27" s="4" t="str">
        <f t="shared" si="2"/>
        <v>E1u (Val, pi-pi*)</v>
      </c>
      <c r="C27" s="18">
        <v>7.4969999999999999</v>
      </c>
      <c r="D27" s="18">
        <v>7.1589999999999998</v>
      </c>
      <c r="E27" s="16">
        <v>7.5060000000000002</v>
      </c>
      <c r="F27" s="163">
        <v>7.1639999999999997</v>
      </c>
      <c r="G27" s="13">
        <v>7.3449999999999998</v>
      </c>
      <c r="H27" s="13">
        <v>7.2190000000000003</v>
      </c>
      <c r="I27" s="13">
        <v>7.19</v>
      </c>
      <c r="J27" s="13">
        <v>7.2240000000000002</v>
      </c>
      <c r="K27" s="16">
        <v>7.1689999999999996</v>
      </c>
      <c r="L27" s="16">
        <v>7.1970000000000001</v>
      </c>
      <c r="M27" s="13">
        <v>7.2939999999999996</v>
      </c>
      <c r="N27" s="13">
        <v>7.282</v>
      </c>
      <c r="O27" s="7">
        <v>7.242</v>
      </c>
      <c r="P27" s="13">
        <v>7.125</v>
      </c>
      <c r="Q27" s="13">
        <v>7.1689999999999996</v>
      </c>
      <c r="R27" s="13">
        <v>7.0780000000000003</v>
      </c>
      <c r="S27" s="14">
        <v>7.1234999999999999</v>
      </c>
      <c r="T27" s="160"/>
      <c r="U27" s="160"/>
      <c r="V27" s="160"/>
      <c r="W27" s="160"/>
      <c r="X27" s="160"/>
      <c r="Y27" s="160"/>
      <c r="Z27" s="160"/>
    </row>
    <row r="28" spans="1:26" x14ac:dyDescent="0.2">
      <c r="A28" s="5"/>
      <c r="B28" s="4" t="str">
        <f t="shared" si="2"/>
        <v>E2g (Val, par dou, pi-pi*)</v>
      </c>
      <c r="C28" s="67"/>
      <c r="D28" s="67"/>
      <c r="E28" s="67"/>
      <c r="F28" s="67"/>
      <c r="G28" s="13">
        <v>9.2089999999999996</v>
      </c>
      <c r="H28" s="13">
        <v>8.7629999999999999</v>
      </c>
      <c r="I28" s="13">
        <v>8.7279999999999998</v>
      </c>
      <c r="J28" s="16">
        <v>8.5169999999999995</v>
      </c>
      <c r="K28" s="16">
        <v>8.3810000000000002</v>
      </c>
      <c r="L28">
        <v>8.359</v>
      </c>
      <c r="M28" s="67"/>
      <c r="N28" s="67"/>
      <c r="O28" s="67"/>
      <c r="P28" s="67"/>
      <c r="Q28" s="67"/>
      <c r="R28" s="13">
        <v>8.6389999999999993</v>
      </c>
      <c r="S28" s="67"/>
      <c r="T28" s="88">
        <v>8.1029999999999998</v>
      </c>
      <c r="U28" s="88">
        <v>8.3140000000000001</v>
      </c>
      <c r="V28" s="88">
        <v>7.8159999999999998</v>
      </c>
      <c r="W28" s="14">
        <v>8.2629999999999999</v>
      </c>
      <c r="X28" s="14">
        <v>8.1620000000000008</v>
      </c>
      <c r="Y28" s="88">
        <v>8.5549999999999997</v>
      </c>
      <c r="Z28" s="88">
        <v>8.5120000000000005</v>
      </c>
    </row>
    <row r="29" spans="1:26" x14ac:dyDescent="0.2">
      <c r="A29" s="5"/>
      <c r="B29" s="4" t="str">
        <f t="shared" ref="B29:B33" si="3">B12</f>
        <v>A1g (Val, dou, pi-pi*)</v>
      </c>
      <c r="C29" s="67"/>
      <c r="D29" s="67"/>
      <c r="E29" s="67"/>
      <c r="F29" s="67"/>
      <c r="G29" s="67"/>
      <c r="H29" s="67"/>
      <c r="I29" s="67"/>
      <c r="J29" s="67"/>
      <c r="K29" s="67"/>
      <c r="L29" s="67"/>
      <c r="M29" s="67"/>
      <c r="N29" s="67"/>
      <c r="O29" s="67"/>
      <c r="P29" s="67"/>
      <c r="Q29" s="67"/>
      <c r="R29" s="67"/>
      <c r="S29" s="67"/>
      <c r="T29" s="230">
        <v>11.444000000000001</v>
      </c>
      <c r="U29" s="230">
        <v>10.236000000000001</v>
      </c>
      <c r="V29" s="230">
        <v>9.3260000000000005</v>
      </c>
      <c r="W29" s="230">
        <v>10.468</v>
      </c>
      <c r="X29" s="230">
        <v>10.315</v>
      </c>
      <c r="Y29" s="230">
        <v>10.381</v>
      </c>
      <c r="Z29" s="230">
        <v>9.9949999999999992</v>
      </c>
    </row>
    <row r="30" spans="1:26" x14ac:dyDescent="0.2">
      <c r="A30" s="6" t="str">
        <f>A13</f>
        <v>Triplet</v>
      </c>
      <c r="B30" s="4" t="str">
        <f t="shared" si="3"/>
        <v>B1u (Val, pi-pi*)</v>
      </c>
      <c r="C30" s="13">
        <v>4.4720000000000004</v>
      </c>
      <c r="D30" s="13">
        <v>4.3710000000000004</v>
      </c>
      <c r="E30" s="18">
        <v>4.3499999999999996</v>
      </c>
      <c r="F30" s="18">
        <v>3.7429999999999999</v>
      </c>
      <c r="G30" s="13">
        <v>4.0039999999999996</v>
      </c>
      <c r="H30" s="67"/>
      <c r="I30" s="67"/>
      <c r="J30" s="67"/>
      <c r="K30" s="16">
        <v>4.1849999999999996</v>
      </c>
      <c r="L30" s="67"/>
      <c r="M30" s="13">
        <v>4.3259999999999996</v>
      </c>
      <c r="N30" s="13">
        <v>4.32</v>
      </c>
      <c r="O30" s="13">
        <v>4.3369999999999997</v>
      </c>
      <c r="P30" s="16">
        <v>4.2140000000000004</v>
      </c>
      <c r="Q30" s="16">
        <v>4.3719999999999999</v>
      </c>
      <c r="R30" s="16">
        <v>3.9460000000000002</v>
      </c>
      <c r="S30" s="14">
        <v>4.1589999999999998</v>
      </c>
      <c r="T30" s="156">
        <v>3.85</v>
      </c>
      <c r="U30" s="156">
        <v>4.22</v>
      </c>
      <c r="V30" s="156">
        <v>3.92</v>
      </c>
      <c r="W30" s="156">
        <v>4.1399999999999997</v>
      </c>
      <c r="X30" s="156">
        <v>4.08</v>
      </c>
      <c r="Y30" s="156">
        <v>4.33</v>
      </c>
      <c r="Z30" s="156">
        <v>4.32</v>
      </c>
    </row>
    <row r="31" spans="1:26" x14ac:dyDescent="0.2">
      <c r="A31" s="5"/>
      <c r="B31" s="4" t="str">
        <f t="shared" si="3"/>
        <v>E1u (Val, pi-pi*)</v>
      </c>
      <c r="C31" s="13">
        <v>5.1219999999999999</v>
      </c>
      <c r="D31" s="13">
        <v>5.0810000000000004</v>
      </c>
      <c r="E31" s="18">
        <v>5.14</v>
      </c>
      <c r="F31" s="18">
        <v>4.8259999999999996</v>
      </c>
      <c r="G31" s="13">
        <v>4.9249999999999998</v>
      </c>
      <c r="H31" s="67"/>
      <c r="I31" s="67"/>
      <c r="J31" s="67"/>
      <c r="K31" s="16">
        <v>4.8630000000000004</v>
      </c>
      <c r="L31" s="67"/>
      <c r="M31" s="13">
        <v>4.992</v>
      </c>
      <c r="N31" s="13">
        <v>4.9980000000000002</v>
      </c>
      <c r="O31" s="13">
        <v>5.0259999999999998</v>
      </c>
      <c r="P31" s="16">
        <v>4.8310000000000004</v>
      </c>
      <c r="Q31" s="16">
        <v>5.0730000000000004</v>
      </c>
      <c r="R31" s="16">
        <v>4.5970000000000004</v>
      </c>
      <c r="S31" s="14">
        <v>4.8350000000000009</v>
      </c>
      <c r="T31" s="156">
        <v>4.8499999999999996</v>
      </c>
      <c r="U31" s="156">
        <v>4.8899999999999997</v>
      </c>
      <c r="V31" s="156">
        <v>4.51</v>
      </c>
      <c r="W31" s="156">
        <v>4.87</v>
      </c>
      <c r="X31" s="156">
        <v>4.8</v>
      </c>
      <c r="Y31" s="156">
        <v>4.9400000000000004</v>
      </c>
      <c r="Z31" s="156">
        <v>4.92</v>
      </c>
    </row>
    <row r="32" spans="1:26" x14ac:dyDescent="0.2">
      <c r="A32" s="5"/>
      <c r="B32" s="4" t="str">
        <f t="shared" si="3"/>
        <v>B2u (Val, pi-pi*)</v>
      </c>
      <c r="C32" s="13">
        <v>5.95</v>
      </c>
      <c r="D32" s="13">
        <v>5.891</v>
      </c>
      <c r="E32" s="18">
        <v>5.915</v>
      </c>
      <c r="F32" s="13">
        <v>5.7439999999999998</v>
      </c>
      <c r="G32" s="13">
        <v>5.774</v>
      </c>
      <c r="H32" s="67"/>
      <c r="I32" s="67"/>
      <c r="J32" s="67"/>
      <c r="K32" s="16">
        <v>5.81</v>
      </c>
      <c r="L32" s="67"/>
      <c r="M32" s="13">
        <v>5.9589999999999996</v>
      </c>
      <c r="N32" s="13">
        <v>5.9850000000000003</v>
      </c>
      <c r="O32" s="13">
        <v>5.9539999999999997</v>
      </c>
      <c r="P32" s="16">
        <v>5.8120000000000003</v>
      </c>
      <c r="Q32" s="16">
        <v>5.8680000000000003</v>
      </c>
      <c r="R32" s="14">
        <v>5.5179999999999998</v>
      </c>
      <c r="S32" s="14">
        <v>5.6929999999999996</v>
      </c>
      <c r="T32" s="156">
        <v>6.75</v>
      </c>
      <c r="U32" s="156">
        <v>5.85</v>
      </c>
      <c r="V32" s="156">
        <v>5.4</v>
      </c>
      <c r="W32" s="156">
        <v>5.9</v>
      </c>
      <c r="X32" s="156">
        <v>5.81</v>
      </c>
      <c r="Y32" s="156">
        <v>5.59</v>
      </c>
      <c r="Z32" s="156">
        <v>5.51</v>
      </c>
    </row>
    <row r="33" spans="1:26" x14ac:dyDescent="0.2">
      <c r="A33" s="5"/>
      <c r="B33" s="4" t="str">
        <f t="shared" si="3"/>
        <v>E1g (Ryd, pi-3s)</v>
      </c>
      <c r="C33" s="13">
        <v>6.5410000000000004</v>
      </c>
      <c r="D33" s="13">
        <v>6.4320000000000004</v>
      </c>
      <c r="E33" s="18">
        <v>6.7329999999999997</v>
      </c>
      <c r="F33" s="13">
        <v>6.61</v>
      </c>
      <c r="G33" s="13">
        <v>6.5220000000000002</v>
      </c>
      <c r="H33" s="67"/>
      <c r="I33" s="67"/>
      <c r="J33" s="67"/>
      <c r="K33" s="7">
        <v>6.4740000000000002</v>
      </c>
      <c r="L33" s="67"/>
      <c r="M33" s="13">
        <v>6.601</v>
      </c>
      <c r="N33" s="13">
        <v>6.5460000000000003</v>
      </c>
      <c r="O33" s="13">
        <v>6.508</v>
      </c>
      <c r="P33" s="16">
        <v>6.4880000000000004</v>
      </c>
      <c r="Q33" s="16">
        <v>6.484</v>
      </c>
      <c r="R33" s="16">
        <v>6.3280000000000003</v>
      </c>
      <c r="S33" s="14">
        <v>6.4060000000000006</v>
      </c>
      <c r="T33" s="160"/>
      <c r="U33" s="160"/>
      <c r="V33" s="160"/>
      <c r="W33" s="160"/>
      <c r="X33" s="160"/>
      <c r="Y33" s="160"/>
      <c r="Z33" s="160"/>
    </row>
    <row r="34" spans="1:26" x14ac:dyDescent="0.2">
      <c r="C34" s="1" t="s">
        <v>927</v>
      </c>
      <c r="E34" s="18"/>
      <c r="J34" s="1" t="s">
        <v>1032</v>
      </c>
    </row>
    <row r="35" spans="1:26" x14ac:dyDescent="0.2">
      <c r="J35" s="1"/>
    </row>
  </sheetData>
  <pageMargins left="0.7" right="0.7" top="0.75" bottom="0.75" header="0.3" footer="0.3"/>
  <pageSetup paperSize="9" orientation="portrait" horizontalDpi="0" verticalDpi="0"/>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88EF9-EBB1-9442-AF79-EE04AFA870B7}">
  <dimension ref="A1:AA11"/>
  <sheetViews>
    <sheetView zoomScale="80" zoomScaleNormal="80" workbookViewId="0">
      <selection activeCell="G4" sqref="G4:G5"/>
    </sheetView>
  </sheetViews>
  <sheetFormatPr baseColWidth="10" defaultRowHeight="16" x14ac:dyDescent="0.2"/>
  <sheetData>
    <row r="1" spans="1:27" x14ac:dyDescent="0.2">
      <c r="A1" s="40" t="s">
        <v>74</v>
      </c>
      <c r="B1" s="40"/>
      <c r="C1" s="40" t="s">
        <v>0</v>
      </c>
      <c r="D1" s="198"/>
      <c r="E1">
        <f>COUNT(C4:C5)</f>
        <v>2</v>
      </c>
      <c r="F1" s="51" t="s">
        <v>722</v>
      </c>
      <c r="G1" s="1" t="s">
        <v>970</v>
      </c>
      <c r="H1" s="51"/>
      <c r="I1" s="51"/>
      <c r="J1" s="1"/>
      <c r="Y1" s="1" t="s">
        <v>565</v>
      </c>
      <c r="Z1" s="1"/>
    </row>
    <row r="2" spans="1:27" x14ac:dyDescent="0.2">
      <c r="A2" s="6" t="s">
        <v>32</v>
      </c>
      <c r="B2" s="5"/>
      <c r="C2" s="5" t="s">
        <v>68</v>
      </c>
      <c r="D2" s="5" t="s">
        <v>68</v>
      </c>
      <c r="E2" s="5" t="s">
        <v>68</v>
      </c>
      <c r="F2" s="5" t="s">
        <v>29</v>
      </c>
      <c r="G2" s="5" t="s">
        <v>29</v>
      </c>
      <c r="H2" s="5" t="s">
        <v>29</v>
      </c>
      <c r="I2" s="5" t="s">
        <v>29</v>
      </c>
      <c r="J2" s="5" t="s">
        <v>29</v>
      </c>
      <c r="K2" s="5" t="s">
        <v>30</v>
      </c>
      <c r="L2" s="5" t="s">
        <v>30</v>
      </c>
      <c r="M2" s="5" t="s">
        <v>30</v>
      </c>
      <c r="N2" s="5" t="s">
        <v>30</v>
      </c>
      <c r="O2" s="5" t="s">
        <v>30</v>
      </c>
      <c r="P2" s="5" t="s">
        <v>30</v>
      </c>
      <c r="Q2" s="5" t="s">
        <v>30</v>
      </c>
      <c r="R2" s="5" t="s">
        <v>30</v>
      </c>
      <c r="S2" s="5" t="s">
        <v>85</v>
      </c>
      <c r="T2" s="5" t="s">
        <v>85</v>
      </c>
      <c r="U2" s="5"/>
      <c r="V2" s="5"/>
      <c r="W2" s="98" t="s">
        <v>29</v>
      </c>
      <c r="X2" s="98" t="s">
        <v>29</v>
      </c>
      <c r="Y2" s="98" t="s">
        <v>247</v>
      </c>
      <c r="Z2" s="98" t="s">
        <v>247</v>
      </c>
      <c r="AA2" s="98" t="s">
        <v>28</v>
      </c>
    </row>
    <row r="3" spans="1:27" x14ac:dyDescent="0.2">
      <c r="A3" s="5"/>
      <c r="B3" s="5"/>
      <c r="C3" s="6" t="s">
        <v>2087</v>
      </c>
      <c r="D3" s="6" t="s">
        <v>1</v>
      </c>
      <c r="E3" s="6" t="s">
        <v>2</v>
      </c>
      <c r="F3" s="6" t="s">
        <v>62</v>
      </c>
      <c r="G3" s="6" t="s">
        <v>2139</v>
      </c>
      <c r="H3" s="6" t="s">
        <v>2141</v>
      </c>
      <c r="I3" s="6" t="s">
        <v>2143</v>
      </c>
      <c r="J3" s="6" t="s">
        <v>69</v>
      </c>
      <c r="K3" s="52" t="s">
        <v>2086</v>
      </c>
      <c r="L3" s="52" t="s">
        <v>35</v>
      </c>
      <c r="M3" s="52" t="s">
        <v>63</v>
      </c>
      <c r="N3" s="52" t="s">
        <v>50</v>
      </c>
      <c r="O3" s="61" t="s">
        <v>106</v>
      </c>
      <c r="P3" s="61" t="s">
        <v>105</v>
      </c>
      <c r="Q3" s="52" t="s">
        <v>1943</v>
      </c>
      <c r="R3" s="52" t="s">
        <v>84</v>
      </c>
      <c r="S3" s="52" t="s">
        <v>86</v>
      </c>
      <c r="T3" s="52" t="s">
        <v>87</v>
      </c>
      <c r="U3" s="42" t="s">
        <v>1326</v>
      </c>
      <c r="V3" s="42" t="s">
        <v>1392</v>
      </c>
      <c r="W3" s="95" t="s">
        <v>67</v>
      </c>
      <c r="X3" s="99" t="s">
        <v>38</v>
      </c>
      <c r="Y3" s="99" t="s">
        <v>248</v>
      </c>
      <c r="Z3" s="99" t="s">
        <v>248</v>
      </c>
      <c r="AA3" s="99" t="s">
        <v>52</v>
      </c>
    </row>
    <row r="4" spans="1:27" x14ac:dyDescent="0.2">
      <c r="A4" s="6" t="s">
        <v>98</v>
      </c>
      <c r="B4" s="4" t="s">
        <v>567</v>
      </c>
      <c r="C4" s="45">
        <v>3.9489999999999998</v>
      </c>
      <c r="D4" s="7">
        <v>3.9289999999999998</v>
      </c>
      <c r="E4" s="7">
        <v>3.8959999999999999</v>
      </c>
      <c r="F4" s="7">
        <v>3.911</v>
      </c>
      <c r="G4" s="7">
        <v>3.9180000000000001</v>
      </c>
      <c r="H4" s="7">
        <v>3.91</v>
      </c>
      <c r="I4" s="7">
        <v>3.9180000000000001</v>
      </c>
      <c r="J4" s="7">
        <v>3.907</v>
      </c>
      <c r="K4" s="45">
        <v>3.94</v>
      </c>
      <c r="L4" s="45">
        <v>3.9180000000000001</v>
      </c>
      <c r="M4">
        <v>3.8839999999999999</v>
      </c>
      <c r="N4" s="45">
        <v>3.94</v>
      </c>
      <c r="O4" s="45">
        <v>3.9180000000000001</v>
      </c>
      <c r="P4">
        <v>3.883</v>
      </c>
      <c r="Q4" s="45">
        <v>3.9390000000000001</v>
      </c>
      <c r="R4" s="45">
        <v>3.9180000000000001</v>
      </c>
      <c r="S4" s="103" t="s">
        <v>560</v>
      </c>
      <c r="T4" s="103" t="s">
        <v>561</v>
      </c>
      <c r="U4" s="7">
        <f>P4+R4-O4</f>
        <v>3.883</v>
      </c>
      <c r="V4" s="7">
        <f>U4+F4-E4</f>
        <v>3.8980000000000006</v>
      </c>
      <c r="W4" s="15">
        <v>92.1</v>
      </c>
      <c r="X4" s="87" t="s">
        <v>562</v>
      </c>
      <c r="Y4" s="1" t="s">
        <v>565</v>
      </c>
      <c r="Z4" s="1">
        <v>0</v>
      </c>
      <c r="AA4" s="1" t="s">
        <v>566</v>
      </c>
    </row>
    <row r="5" spans="1:27" x14ac:dyDescent="0.2">
      <c r="A5" s="6" t="s">
        <v>5</v>
      </c>
      <c r="B5" s="4" t="s">
        <v>567</v>
      </c>
      <c r="C5">
        <v>2.395</v>
      </c>
      <c r="D5">
        <v>2.4460000000000002</v>
      </c>
      <c r="E5">
        <v>2.4769999999999999</v>
      </c>
      <c r="F5" s="7">
        <v>2.492</v>
      </c>
      <c r="G5" s="7">
        <v>2.5030000000000001</v>
      </c>
      <c r="H5" s="7">
        <v>2.492</v>
      </c>
      <c r="I5" s="7">
        <v>2.5030000000000001</v>
      </c>
      <c r="J5" s="7">
        <v>2.5169999999999999</v>
      </c>
      <c r="K5">
        <v>2.391</v>
      </c>
      <c r="L5">
        <v>2.4420000000000002</v>
      </c>
      <c r="M5">
        <v>2.4710000000000001</v>
      </c>
      <c r="N5" s="67"/>
      <c r="O5" s="67"/>
      <c r="P5" s="67"/>
      <c r="Q5" s="45">
        <v>2.3959999999999999</v>
      </c>
      <c r="R5" s="67"/>
      <c r="S5" s="103" t="s">
        <v>563</v>
      </c>
      <c r="T5" s="103" t="s">
        <v>564</v>
      </c>
      <c r="U5" s="7">
        <f>Q5+M5-K5</f>
        <v>2.476</v>
      </c>
      <c r="V5" s="7">
        <f>U5+F5-E5</f>
        <v>2.4910000000000001</v>
      </c>
      <c r="W5" s="87">
        <v>98.7</v>
      </c>
      <c r="X5" s="17"/>
      <c r="Y5" s="1" t="s">
        <v>303</v>
      </c>
      <c r="Z5" s="1">
        <v>-1</v>
      </c>
      <c r="AA5" s="1" t="s">
        <v>566</v>
      </c>
    </row>
    <row r="6" spans="1:27" x14ac:dyDescent="0.2">
      <c r="K6" s="7"/>
      <c r="L6" s="7"/>
      <c r="M6" s="7"/>
    </row>
    <row r="7" spans="1:27" x14ac:dyDescent="0.2">
      <c r="D7" t="s">
        <v>100</v>
      </c>
      <c r="W7" s="1"/>
    </row>
    <row r="8" spans="1:27" x14ac:dyDescent="0.2">
      <c r="A8" s="6" t="s">
        <v>6</v>
      </c>
      <c r="B8" s="5"/>
      <c r="C8" s="5" t="s">
        <v>7</v>
      </c>
      <c r="D8" s="5" t="s">
        <v>29</v>
      </c>
      <c r="E8" s="5" t="s">
        <v>24</v>
      </c>
      <c r="F8" s="5" t="s">
        <v>27</v>
      </c>
      <c r="G8" s="5" t="s">
        <v>29</v>
      </c>
      <c r="H8" s="5" t="s">
        <v>30</v>
      </c>
      <c r="I8" s="5" t="s">
        <v>29</v>
      </c>
      <c r="J8" s="5" t="s">
        <v>30</v>
      </c>
      <c r="K8" s="5" t="s">
        <v>34</v>
      </c>
      <c r="L8" s="5" t="s">
        <v>55</v>
      </c>
      <c r="M8" s="5" t="s">
        <v>7</v>
      </c>
      <c r="N8" s="5" t="s">
        <v>7</v>
      </c>
      <c r="O8" s="5" t="s">
        <v>7</v>
      </c>
      <c r="P8" s="5" t="s">
        <v>24</v>
      </c>
      <c r="Q8" s="5" t="s">
        <v>24</v>
      </c>
      <c r="R8" s="5" t="s">
        <v>24</v>
      </c>
      <c r="S8" s="5" t="s">
        <v>26</v>
      </c>
    </row>
    <row r="9" spans="1:27" x14ac:dyDescent="0.2">
      <c r="A9" s="5"/>
      <c r="B9" s="5"/>
      <c r="C9" s="6" t="s">
        <v>8</v>
      </c>
      <c r="D9" s="6" t="s">
        <v>9</v>
      </c>
      <c r="E9" s="6" t="s">
        <v>18</v>
      </c>
      <c r="F9" s="6" t="s">
        <v>11</v>
      </c>
      <c r="G9" s="6" t="s">
        <v>10</v>
      </c>
      <c r="H9" s="6" t="s">
        <v>33</v>
      </c>
      <c r="I9" s="6" t="s">
        <v>12</v>
      </c>
      <c r="J9" s="6" t="s">
        <v>13</v>
      </c>
      <c r="K9" s="6" t="s">
        <v>14</v>
      </c>
      <c r="L9" s="6" t="s">
        <v>99</v>
      </c>
      <c r="M9" s="6" t="s">
        <v>17</v>
      </c>
      <c r="N9" s="6" t="s">
        <v>19</v>
      </c>
      <c r="O9" s="6" t="s">
        <v>20</v>
      </c>
      <c r="P9" s="6" t="s">
        <v>17</v>
      </c>
      <c r="Q9" s="6" t="s">
        <v>15</v>
      </c>
      <c r="R9" s="6" t="s">
        <v>16</v>
      </c>
      <c r="S9" s="6" t="s">
        <v>25</v>
      </c>
    </row>
    <row r="10" spans="1:27" x14ac:dyDescent="0.2">
      <c r="A10" s="6" t="str">
        <f>A4</f>
        <v>Singlet</v>
      </c>
      <c r="B10" s="4" t="str">
        <f>B4</f>
        <v>B1 (Val, n/sig-pi*)</v>
      </c>
      <c r="C10" s="11">
        <v>3.988</v>
      </c>
      <c r="D10" s="11">
        <v>3.9910000000000001</v>
      </c>
      <c r="E10" s="11">
        <v>3.6960000000000002</v>
      </c>
      <c r="F10" s="11">
        <v>3.8290000000000002</v>
      </c>
      <c r="G10" s="11">
        <v>3.964</v>
      </c>
      <c r="H10" s="7">
        <v>3.8959999999999999</v>
      </c>
      <c r="I10" s="7">
        <v>3.8929999999999998</v>
      </c>
      <c r="J10" s="7">
        <v>3.91</v>
      </c>
      <c r="K10" s="7">
        <v>3.8959999999999999</v>
      </c>
      <c r="L10">
        <v>3.8839999999999999</v>
      </c>
      <c r="M10" s="14">
        <v>4.01</v>
      </c>
      <c r="N10" s="14">
        <v>4.0369999999999999</v>
      </c>
      <c r="O10" s="14">
        <v>4.0220000000000002</v>
      </c>
      <c r="P10" s="14">
        <v>3.8929999999999998</v>
      </c>
      <c r="Q10" s="14">
        <v>3.9510000000000001</v>
      </c>
      <c r="R10" s="14">
        <v>3.76</v>
      </c>
      <c r="S10" s="14">
        <v>3.8555000000000001</v>
      </c>
    </row>
    <row r="11" spans="1:27" x14ac:dyDescent="0.2">
      <c r="A11" s="6" t="str">
        <f>A5</f>
        <v>Triplet</v>
      </c>
      <c r="B11" s="4" t="str">
        <f>B5</f>
        <v>B1 (Val, n/sig-pi*)</v>
      </c>
      <c r="C11" s="13">
        <v>2.4009999999999998</v>
      </c>
      <c r="D11" s="13">
        <v>2.39</v>
      </c>
      <c r="E11" s="11">
        <v>2.1829999999999998</v>
      </c>
      <c r="F11" s="11">
        <v>2.44</v>
      </c>
      <c r="G11" s="13">
        <v>2.4449999999999998</v>
      </c>
      <c r="H11" s="67"/>
      <c r="I11" s="67"/>
      <c r="J11" s="67"/>
      <c r="K11">
        <v>2.4769999999999999</v>
      </c>
      <c r="L11">
        <v>2.4710000000000001</v>
      </c>
      <c r="M11" s="14">
        <v>2.5059999999999998</v>
      </c>
      <c r="N11" s="14">
        <v>2.5289999999999999</v>
      </c>
      <c r="O11" s="14">
        <v>2.4820000000000002</v>
      </c>
      <c r="P11" s="14">
        <v>2.4430000000000001</v>
      </c>
      <c r="Q11" s="14">
        <v>2.3460000000000001</v>
      </c>
      <c r="R11" s="14">
        <v>2.3119999999999998</v>
      </c>
      <c r="S11" s="14">
        <v>2.3289999999999997</v>
      </c>
    </row>
  </sheetData>
  <pageMargins left="0.7" right="0.7" top="0.75" bottom="0.75" header="0.3" footer="0.3"/>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A2CEF-5552-4146-B9E7-F42D7AB204E0}">
  <dimension ref="A1:AC33"/>
  <sheetViews>
    <sheetView zoomScale="80" zoomScaleNormal="80" workbookViewId="0">
      <selection activeCell="G4" sqref="G4:G5"/>
    </sheetView>
  </sheetViews>
  <sheetFormatPr baseColWidth="10" defaultRowHeight="16" x14ac:dyDescent="0.2"/>
  <sheetData>
    <row r="1" spans="1:29" x14ac:dyDescent="0.2">
      <c r="A1" s="40" t="s">
        <v>74</v>
      </c>
      <c r="B1" s="40"/>
      <c r="C1" s="40" t="s">
        <v>0</v>
      </c>
      <c r="D1" s="198"/>
      <c r="E1">
        <f>COUNT(C4:C5)</f>
        <v>2</v>
      </c>
      <c r="F1" s="51" t="s">
        <v>722</v>
      </c>
      <c r="G1" s="1" t="s">
        <v>970</v>
      </c>
      <c r="H1" s="51"/>
      <c r="I1" s="51"/>
      <c r="J1" s="1"/>
      <c r="AA1" s="1" t="s">
        <v>465</v>
      </c>
      <c r="AB1" s="1"/>
    </row>
    <row r="2" spans="1:29" x14ac:dyDescent="0.2">
      <c r="A2" s="6" t="s">
        <v>32</v>
      </c>
      <c r="B2" s="5"/>
      <c r="C2" s="5" t="s">
        <v>30</v>
      </c>
      <c r="D2" s="5" t="s">
        <v>30</v>
      </c>
      <c r="E2" s="5" t="s">
        <v>30</v>
      </c>
      <c r="F2" s="5" t="s">
        <v>29</v>
      </c>
      <c r="G2" s="5" t="s">
        <v>29</v>
      </c>
      <c r="H2" s="5" t="s">
        <v>29</v>
      </c>
      <c r="I2" s="5" t="s">
        <v>29</v>
      </c>
      <c r="J2" s="5" t="s">
        <v>29</v>
      </c>
      <c r="K2" s="5" t="s">
        <v>30</v>
      </c>
      <c r="L2" s="5" t="s">
        <v>30</v>
      </c>
      <c r="M2" s="5" t="s">
        <v>30</v>
      </c>
      <c r="N2" s="5" t="s">
        <v>30</v>
      </c>
      <c r="O2" s="5" t="s">
        <v>30</v>
      </c>
      <c r="P2" s="5" t="s">
        <v>30</v>
      </c>
      <c r="Q2" s="5" t="s">
        <v>30</v>
      </c>
      <c r="R2" s="5" t="s">
        <v>30</v>
      </c>
      <c r="S2" s="5" t="s">
        <v>30</v>
      </c>
      <c r="T2" s="5" t="s">
        <v>91</v>
      </c>
      <c r="U2" s="5" t="s">
        <v>85</v>
      </c>
      <c r="V2" s="5" t="s">
        <v>85</v>
      </c>
      <c r="W2" s="5"/>
      <c r="X2" s="5"/>
      <c r="Y2" s="98" t="s">
        <v>29</v>
      </c>
      <c r="Z2" s="98" t="s">
        <v>29</v>
      </c>
      <c r="AA2" s="98" t="s">
        <v>247</v>
      </c>
      <c r="AB2" s="98" t="s">
        <v>247</v>
      </c>
      <c r="AC2" s="98" t="s">
        <v>28</v>
      </c>
    </row>
    <row r="3" spans="1:29" x14ac:dyDescent="0.2">
      <c r="A3" s="5"/>
      <c r="B3" s="5"/>
      <c r="C3" s="6" t="s">
        <v>2087</v>
      </c>
      <c r="D3" s="6" t="s">
        <v>1</v>
      </c>
      <c r="E3" s="6" t="s">
        <v>2</v>
      </c>
      <c r="F3" s="6" t="s">
        <v>62</v>
      </c>
      <c r="G3" s="6" t="s">
        <v>2139</v>
      </c>
      <c r="H3" s="6" t="s">
        <v>2141</v>
      </c>
      <c r="I3" s="6" t="s">
        <v>2143</v>
      </c>
      <c r="J3" s="6" t="s">
        <v>69</v>
      </c>
      <c r="K3" s="52" t="s">
        <v>2086</v>
      </c>
      <c r="L3" s="52" t="s">
        <v>35</v>
      </c>
      <c r="M3" s="52" t="s">
        <v>63</v>
      </c>
      <c r="N3" s="52" t="s">
        <v>50</v>
      </c>
      <c r="O3" s="61" t="s">
        <v>106</v>
      </c>
      <c r="P3" s="61" t="s">
        <v>105</v>
      </c>
      <c r="Q3" s="52" t="s">
        <v>1943</v>
      </c>
      <c r="R3" s="52" t="s">
        <v>84</v>
      </c>
      <c r="S3" s="52" t="s">
        <v>92</v>
      </c>
      <c r="T3" s="52" t="s">
        <v>2088</v>
      </c>
      <c r="U3" s="52" t="s">
        <v>86</v>
      </c>
      <c r="V3" s="52" t="s">
        <v>87</v>
      </c>
      <c r="W3" s="42" t="s">
        <v>1326</v>
      </c>
      <c r="X3" s="42" t="s">
        <v>1392</v>
      </c>
      <c r="Y3" s="95" t="s">
        <v>67</v>
      </c>
      <c r="Z3" s="99" t="s">
        <v>38</v>
      </c>
      <c r="AA3" s="99" t="s">
        <v>248</v>
      </c>
      <c r="AB3" s="99" t="s">
        <v>248</v>
      </c>
      <c r="AC3" s="99" t="s">
        <v>52</v>
      </c>
    </row>
    <row r="4" spans="1:29" x14ac:dyDescent="0.2">
      <c r="A4" s="6" t="s">
        <v>98</v>
      </c>
      <c r="B4" s="4" t="s">
        <v>200</v>
      </c>
      <c r="C4" s="45">
        <v>2.141</v>
      </c>
      <c r="D4" s="7">
        <v>2.1789999999999998</v>
      </c>
      <c r="E4">
        <v>2.1539999999999999</v>
      </c>
      <c r="F4">
        <v>2.161</v>
      </c>
      <c r="G4">
        <v>2.161</v>
      </c>
      <c r="H4">
        <v>2.161</v>
      </c>
      <c r="I4">
        <v>2.1640000000000001</v>
      </c>
      <c r="J4">
        <v>2.1560000000000001</v>
      </c>
      <c r="K4" s="45">
        <v>2.1070000000000002</v>
      </c>
      <c r="L4">
        <v>2.1459999999999999</v>
      </c>
      <c r="M4">
        <v>2.1280000000000001</v>
      </c>
      <c r="N4" s="45">
        <v>2.1</v>
      </c>
      <c r="O4" s="7">
        <v>2.1389999999999998</v>
      </c>
      <c r="P4">
        <v>2.1160000000000001</v>
      </c>
      <c r="Q4" s="45">
        <v>2.101</v>
      </c>
      <c r="R4" s="7">
        <v>2.14</v>
      </c>
      <c r="S4">
        <v>2.1179999999999999</v>
      </c>
      <c r="T4" s="45">
        <v>2.101</v>
      </c>
      <c r="U4" s="111" t="s">
        <v>458</v>
      </c>
      <c r="V4" s="111" t="s">
        <v>461</v>
      </c>
      <c r="W4" s="7">
        <f>S4+T4-Q4</f>
        <v>2.1179999999999994</v>
      </c>
      <c r="X4" s="7">
        <f>W4+F4-E4</f>
        <v>2.125</v>
      </c>
      <c r="Y4" s="20">
        <v>88</v>
      </c>
      <c r="AA4" s="1" t="s">
        <v>464</v>
      </c>
      <c r="AB4" s="1">
        <v>1</v>
      </c>
      <c r="AC4" s="1" t="s">
        <v>462</v>
      </c>
    </row>
    <row r="5" spans="1:29" x14ac:dyDescent="0.2">
      <c r="A5" s="6"/>
      <c r="B5" s="4" t="s">
        <v>1301</v>
      </c>
      <c r="C5" s="45">
        <v>3.8780000000000001</v>
      </c>
      <c r="D5" s="7">
        <v>3.802</v>
      </c>
      <c r="E5" s="7">
        <v>3.78</v>
      </c>
      <c r="F5" s="7">
        <v>3.7879999999999998</v>
      </c>
      <c r="G5" s="7">
        <v>3.7970000000000002</v>
      </c>
      <c r="H5" s="7">
        <v>3.7869999999999999</v>
      </c>
      <c r="I5" s="7">
        <v>3.7970000000000002</v>
      </c>
      <c r="J5" s="7">
        <v>3.78</v>
      </c>
      <c r="K5" s="45">
        <v>3.8740000000000001</v>
      </c>
      <c r="L5">
        <v>3.7949999999999999</v>
      </c>
      <c r="M5">
        <v>3.7789999999999999</v>
      </c>
      <c r="N5" s="45">
        <v>3.8730000000000002</v>
      </c>
      <c r="O5" s="7">
        <v>3.7959999999999998</v>
      </c>
      <c r="P5">
        <v>3.7759999999999998</v>
      </c>
      <c r="Q5" s="45">
        <v>3.8759999999999999</v>
      </c>
      <c r="R5">
        <v>3.798</v>
      </c>
      <c r="S5">
        <v>3.7789999999999999</v>
      </c>
      <c r="T5" s="45">
        <v>3.8769999999999998</v>
      </c>
      <c r="U5" s="103" t="s">
        <v>459</v>
      </c>
      <c r="V5" s="103" t="s">
        <v>460</v>
      </c>
      <c r="W5" s="7">
        <f>S5+T5-Q5</f>
        <v>3.78</v>
      </c>
      <c r="X5" s="7">
        <f>W5+F5-E5</f>
        <v>3.7879999999999998</v>
      </c>
      <c r="Y5" s="20">
        <v>92.3</v>
      </c>
      <c r="Z5" s="1" t="s">
        <v>457</v>
      </c>
      <c r="AA5" s="1" t="s">
        <v>465</v>
      </c>
      <c r="AB5" s="1">
        <v>0</v>
      </c>
      <c r="AC5" s="1" t="s">
        <v>463</v>
      </c>
    </row>
    <row r="6" spans="1:29" x14ac:dyDescent="0.2">
      <c r="N6" s="7"/>
      <c r="O6" s="7"/>
      <c r="P6" s="7"/>
      <c r="AA6" s="124"/>
    </row>
    <row r="7" spans="1:29" x14ac:dyDescent="0.2">
      <c r="D7" t="s">
        <v>100</v>
      </c>
      <c r="X7" s="1"/>
    </row>
    <row r="8" spans="1:29" x14ac:dyDescent="0.2">
      <c r="A8" s="6" t="s">
        <v>6</v>
      </c>
      <c r="B8" s="5"/>
      <c r="C8" s="5" t="s">
        <v>7</v>
      </c>
      <c r="D8" s="5" t="s">
        <v>30</v>
      </c>
      <c r="E8" s="5" t="s">
        <v>24</v>
      </c>
      <c r="F8" s="5" t="s">
        <v>27</v>
      </c>
      <c r="G8" s="5" t="s">
        <v>30</v>
      </c>
      <c r="H8" s="5" t="s">
        <v>30</v>
      </c>
      <c r="I8" s="5" t="s">
        <v>29</v>
      </c>
      <c r="J8" s="5" t="s">
        <v>30</v>
      </c>
      <c r="K8" s="5" t="s">
        <v>34</v>
      </c>
      <c r="L8" s="5" t="s">
        <v>55</v>
      </c>
      <c r="M8" s="5" t="s">
        <v>7</v>
      </c>
      <c r="N8" s="5" t="s">
        <v>7</v>
      </c>
      <c r="O8" s="5" t="s">
        <v>7</v>
      </c>
      <c r="P8" s="5" t="s">
        <v>24</v>
      </c>
      <c r="Q8" s="5" t="s">
        <v>24</v>
      </c>
      <c r="R8" s="5" t="s">
        <v>24</v>
      </c>
      <c r="S8" s="5" t="s">
        <v>26</v>
      </c>
    </row>
    <row r="9" spans="1:29" x14ac:dyDescent="0.2">
      <c r="A9" s="5"/>
      <c r="B9" s="5"/>
      <c r="C9" s="6" t="s">
        <v>8</v>
      </c>
      <c r="D9" s="6" t="s">
        <v>9</v>
      </c>
      <c r="E9" s="6" t="s">
        <v>18</v>
      </c>
      <c r="F9" s="6" t="s">
        <v>11</v>
      </c>
      <c r="G9" s="6" t="s">
        <v>10</v>
      </c>
      <c r="H9" s="6" t="s">
        <v>33</v>
      </c>
      <c r="I9" s="6" t="s">
        <v>12</v>
      </c>
      <c r="J9" s="6" t="s">
        <v>13</v>
      </c>
      <c r="K9" s="6" t="s">
        <v>14</v>
      </c>
      <c r="L9" s="6" t="s">
        <v>99</v>
      </c>
      <c r="M9" s="6" t="s">
        <v>17</v>
      </c>
      <c r="N9" s="6" t="s">
        <v>19</v>
      </c>
      <c r="O9" s="6" t="s">
        <v>20</v>
      </c>
      <c r="P9" s="6" t="s">
        <v>17</v>
      </c>
      <c r="Q9" s="6" t="s">
        <v>15</v>
      </c>
      <c r="R9" s="6" t="s">
        <v>16</v>
      </c>
      <c r="S9" s="6" t="s">
        <v>25</v>
      </c>
    </row>
    <row r="10" spans="1:29" x14ac:dyDescent="0.2">
      <c r="A10" s="6" t="str">
        <f>A4</f>
        <v>Singlet</v>
      </c>
      <c r="B10" s="4" t="str">
        <f>B4</f>
        <v>A2 (Val, pi-pi*)</v>
      </c>
      <c r="C10" s="13">
        <v>2.3849999999999998</v>
      </c>
      <c r="D10" s="11">
        <v>2.3660000000000001</v>
      </c>
      <c r="E10" s="11">
        <v>2.0859999999999999</v>
      </c>
      <c r="F10" s="11">
        <v>2.2120000000000002</v>
      </c>
      <c r="G10" s="115">
        <v>2.286</v>
      </c>
      <c r="H10" s="13">
        <v>2.1539999999999999</v>
      </c>
      <c r="I10" s="13">
        <v>2.1560000000000001</v>
      </c>
      <c r="J10" s="13">
        <v>2.1669999999999998</v>
      </c>
      <c r="K10" s="13">
        <v>2.1539999999999999</v>
      </c>
      <c r="L10" s="13">
        <v>2.1280000000000001</v>
      </c>
      <c r="M10" s="13">
        <v>2.351</v>
      </c>
      <c r="N10" s="13">
        <v>2.3460000000000001</v>
      </c>
      <c r="O10" s="13">
        <v>2.3519999999999999</v>
      </c>
      <c r="P10" s="13">
        <v>2.2410000000000001</v>
      </c>
      <c r="Q10" s="13">
        <v>2.371</v>
      </c>
      <c r="R10" s="13">
        <v>1.875</v>
      </c>
      <c r="S10" s="14">
        <v>2.1230000000000002</v>
      </c>
    </row>
    <row r="11" spans="1:29" x14ac:dyDescent="0.2">
      <c r="A11" s="6"/>
      <c r="B11" s="4" t="str">
        <f>B5</f>
        <v>B2 (Val, n-pi*)</v>
      </c>
      <c r="C11" s="13">
        <v>3.911</v>
      </c>
      <c r="D11" s="11">
        <v>3.8519999999999999</v>
      </c>
      <c r="E11" s="13">
        <v>3.6560000000000001</v>
      </c>
      <c r="F11" s="13">
        <v>3.819</v>
      </c>
      <c r="G11" s="115">
        <v>3.8769999999999998</v>
      </c>
      <c r="H11" s="13">
        <v>3.7869999999999999</v>
      </c>
      <c r="I11" s="13">
        <v>3.7890000000000001</v>
      </c>
      <c r="J11" s="13">
        <v>3.7989999999999999</v>
      </c>
      <c r="K11" s="13">
        <v>3.78</v>
      </c>
      <c r="L11" s="13">
        <v>3.7789999999999999</v>
      </c>
      <c r="M11" s="13">
        <v>3.976</v>
      </c>
      <c r="N11" s="13">
        <v>3.9409999999999998</v>
      </c>
      <c r="O11" s="13">
        <v>3.9119999999999999</v>
      </c>
      <c r="P11" s="13">
        <v>3.867</v>
      </c>
      <c r="Q11" s="13">
        <v>3.8860000000000001</v>
      </c>
      <c r="R11" s="13">
        <v>3.6459999999999999</v>
      </c>
      <c r="S11" s="14">
        <v>3.766</v>
      </c>
    </row>
    <row r="12" spans="1:29" x14ac:dyDescent="0.2">
      <c r="M12" s="13"/>
      <c r="N12" s="13"/>
      <c r="O12" s="13"/>
      <c r="R12" s="7"/>
      <c r="S12" s="7"/>
    </row>
    <row r="13" spans="1:29" x14ac:dyDescent="0.2">
      <c r="O13" s="17"/>
      <c r="R13" s="7"/>
      <c r="S13" s="7"/>
    </row>
    <row r="15" spans="1:29" x14ac:dyDescent="0.2">
      <c r="O15" s="17"/>
      <c r="R15" s="7"/>
      <c r="S15" s="7"/>
    </row>
    <row r="16" spans="1:29" x14ac:dyDescent="0.2">
      <c r="O16" s="17"/>
      <c r="R16" s="7"/>
      <c r="S16" s="7"/>
    </row>
    <row r="17" spans="15:19" x14ac:dyDescent="0.2">
      <c r="O17" s="17"/>
      <c r="R17" s="7"/>
      <c r="S17" s="7"/>
    </row>
    <row r="18" spans="15:19" x14ac:dyDescent="0.2">
      <c r="O18" s="17"/>
      <c r="R18" s="7"/>
      <c r="S18" s="7"/>
    </row>
    <row r="19" spans="15:19" x14ac:dyDescent="0.2">
      <c r="O19" s="17"/>
      <c r="R19" s="7"/>
      <c r="S19" s="7"/>
    </row>
    <row r="20" spans="15:19" x14ac:dyDescent="0.2">
      <c r="O20" s="17"/>
      <c r="R20" s="7"/>
      <c r="S20" s="7"/>
    </row>
    <row r="21" spans="15:19" x14ac:dyDescent="0.2">
      <c r="O21" s="17"/>
      <c r="R21" s="7"/>
      <c r="S21" s="7"/>
    </row>
    <row r="22" spans="15:19" x14ac:dyDescent="0.2">
      <c r="O22" s="17"/>
      <c r="R22" s="7"/>
      <c r="S22" s="7"/>
    </row>
    <row r="23" spans="15:19" x14ac:dyDescent="0.2">
      <c r="O23" s="17"/>
      <c r="R23" s="7"/>
      <c r="S23" s="7"/>
    </row>
    <row r="24" spans="15:19" x14ac:dyDescent="0.2">
      <c r="O24" s="17"/>
      <c r="R24" s="7"/>
      <c r="S24" s="7"/>
    </row>
    <row r="25" spans="15:19" x14ac:dyDescent="0.2">
      <c r="O25" s="17"/>
      <c r="R25" s="7"/>
      <c r="S25" s="7"/>
    </row>
    <row r="26" spans="15:19" x14ac:dyDescent="0.2">
      <c r="O26" s="17"/>
      <c r="R26" s="7"/>
      <c r="S26" s="7"/>
    </row>
    <row r="27" spans="15:19" x14ac:dyDescent="0.2">
      <c r="O27" s="17"/>
      <c r="R27" s="7"/>
      <c r="S27" s="7"/>
    </row>
    <row r="28" spans="15:19" x14ac:dyDescent="0.2">
      <c r="O28" s="17"/>
      <c r="R28" s="7"/>
      <c r="S28" s="7"/>
    </row>
    <row r="29" spans="15:19" x14ac:dyDescent="0.2">
      <c r="O29" s="17"/>
      <c r="R29" s="7"/>
      <c r="S29" s="7"/>
    </row>
    <row r="30" spans="15:19" x14ac:dyDescent="0.2">
      <c r="O30" s="17"/>
      <c r="R30" s="7"/>
      <c r="S30" s="7"/>
    </row>
    <row r="31" spans="15:19" x14ac:dyDescent="0.2">
      <c r="O31" s="17"/>
      <c r="R31" s="7"/>
      <c r="S31" s="7"/>
    </row>
    <row r="32" spans="15:19" x14ac:dyDescent="0.2">
      <c r="O32" s="17"/>
      <c r="R32" s="7"/>
      <c r="S32" s="7"/>
    </row>
    <row r="33" spans="15:19" x14ac:dyDescent="0.2">
      <c r="O33" s="17"/>
      <c r="R33" s="7"/>
      <c r="S33" s="7"/>
    </row>
  </sheetData>
  <pageMargins left="0.7" right="0.7" top="0.75" bottom="0.75" header="0.3" footer="0.3"/>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D2145-1A7D-AD49-A4D8-0C381CDD1771}">
  <dimension ref="A1:AA34"/>
  <sheetViews>
    <sheetView zoomScale="80" zoomScaleNormal="80" workbookViewId="0">
      <selection activeCell="H4" sqref="H4:H5"/>
    </sheetView>
  </sheetViews>
  <sheetFormatPr baseColWidth="10" defaultRowHeight="16" x14ac:dyDescent="0.2"/>
  <sheetData>
    <row r="1" spans="1:27" x14ac:dyDescent="0.2">
      <c r="A1" s="40" t="s">
        <v>2000</v>
      </c>
      <c r="B1" s="40"/>
      <c r="C1" s="40" t="s">
        <v>0</v>
      </c>
      <c r="D1" s="198"/>
      <c r="E1" t="e">
        <f ca="1">NB(D4:D9)</f>
        <v>#NAME?</v>
      </c>
      <c r="F1" s="51" t="s">
        <v>722</v>
      </c>
      <c r="G1" s="1" t="s">
        <v>1243</v>
      </c>
      <c r="H1" s="1"/>
      <c r="X1" s="1" t="s">
        <v>1330</v>
      </c>
    </row>
    <row r="2" spans="1:27" x14ac:dyDescent="0.2">
      <c r="A2" s="5"/>
      <c r="B2" s="6" t="s">
        <v>32</v>
      </c>
      <c r="C2" s="5"/>
      <c r="D2" s="5" t="s">
        <v>29</v>
      </c>
      <c r="E2" s="5" t="s">
        <v>29</v>
      </c>
      <c r="F2" s="5" t="s">
        <v>29</v>
      </c>
      <c r="G2" s="5" t="s">
        <v>29</v>
      </c>
      <c r="H2" s="5" t="s">
        <v>29</v>
      </c>
      <c r="I2" s="5" t="s">
        <v>29</v>
      </c>
      <c r="J2" s="5" t="s">
        <v>55</v>
      </c>
      <c r="K2" s="5" t="s">
        <v>55</v>
      </c>
      <c r="L2" s="5" t="s">
        <v>55</v>
      </c>
      <c r="M2" s="5" t="s">
        <v>30</v>
      </c>
      <c r="N2" s="5" t="s">
        <v>30</v>
      </c>
      <c r="O2" s="5" t="s">
        <v>30</v>
      </c>
      <c r="P2" s="5" t="s">
        <v>30</v>
      </c>
      <c r="Q2" s="5" t="s">
        <v>85</v>
      </c>
      <c r="R2" s="5" t="s">
        <v>85</v>
      </c>
      <c r="S2" s="5" t="s">
        <v>85</v>
      </c>
      <c r="T2" s="5"/>
      <c r="U2" s="5"/>
      <c r="V2" s="98" t="s">
        <v>29</v>
      </c>
      <c r="W2" s="98" t="s">
        <v>29</v>
      </c>
      <c r="X2" s="98" t="s">
        <v>247</v>
      </c>
      <c r="Y2" s="98" t="s">
        <v>247</v>
      </c>
      <c r="Z2" s="98" t="s">
        <v>28</v>
      </c>
    </row>
    <row r="3" spans="1:27" x14ac:dyDescent="0.2">
      <c r="A3" s="5"/>
      <c r="B3" s="5"/>
      <c r="C3" s="5"/>
      <c r="D3" s="6" t="s">
        <v>2087</v>
      </c>
      <c r="E3" s="6" t="s">
        <v>1</v>
      </c>
      <c r="F3" s="6" t="s">
        <v>2</v>
      </c>
      <c r="G3" s="6" t="s">
        <v>62</v>
      </c>
      <c r="H3" s="6" t="s">
        <v>2139</v>
      </c>
      <c r="I3" s="6" t="s">
        <v>69</v>
      </c>
      <c r="J3" s="52" t="s">
        <v>2086</v>
      </c>
      <c r="K3" s="52" t="s">
        <v>35</v>
      </c>
      <c r="L3" s="52" t="s">
        <v>63</v>
      </c>
      <c r="M3" s="52" t="s">
        <v>50</v>
      </c>
      <c r="N3" s="52" t="s">
        <v>106</v>
      </c>
      <c r="O3" s="52" t="s">
        <v>1943</v>
      </c>
      <c r="P3" s="52" t="s">
        <v>101</v>
      </c>
      <c r="Q3" s="52" t="s">
        <v>1978</v>
      </c>
      <c r="R3" s="52" t="s">
        <v>86</v>
      </c>
      <c r="S3" s="52" t="s">
        <v>87</v>
      </c>
      <c r="T3" s="42" t="s">
        <v>1326</v>
      </c>
      <c r="U3" s="42" t="s">
        <v>1392</v>
      </c>
      <c r="V3" s="95" t="s">
        <v>67</v>
      </c>
      <c r="W3" s="99" t="s">
        <v>38</v>
      </c>
      <c r="X3" s="99" t="s">
        <v>248</v>
      </c>
      <c r="Y3" s="99" t="s">
        <v>248</v>
      </c>
      <c r="Z3" s="99" t="s">
        <v>52</v>
      </c>
    </row>
    <row r="4" spans="1:27" x14ac:dyDescent="0.2">
      <c r="A4" s="6" t="s">
        <v>1249</v>
      </c>
      <c r="B4" s="6" t="s">
        <v>98</v>
      </c>
      <c r="C4" s="4" t="s">
        <v>57</v>
      </c>
      <c r="D4" s="45">
        <v>7.2779999999999996</v>
      </c>
      <c r="E4" s="7">
        <v>7.1379999999999999</v>
      </c>
      <c r="F4">
        <v>7.1260000000000003</v>
      </c>
      <c r="G4" s="7">
        <v>7.1340000000000003</v>
      </c>
      <c r="H4" s="7">
        <v>7.1369999999999996</v>
      </c>
      <c r="I4" s="7">
        <v>7.1230000000000002</v>
      </c>
      <c r="J4" s="45">
        <v>7.2539999999999996</v>
      </c>
      <c r="K4" s="7">
        <v>7.1159999999999997</v>
      </c>
      <c r="L4" s="16">
        <v>7.11</v>
      </c>
      <c r="M4" s="45">
        <v>7.2569999999999997</v>
      </c>
      <c r="N4" s="45">
        <v>7.1180000000000003</v>
      </c>
      <c r="O4" s="45">
        <v>7.26</v>
      </c>
      <c r="P4" s="45">
        <v>7.1210000000000004</v>
      </c>
      <c r="Q4" s="45"/>
      <c r="R4" s="103" t="s">
        <v>353</v>
      </c>
      <c r="S4" s="104" t="s">
        <v>354</v>
      </c>
      <c r="T4" s="16">
        <f>L4+P4-K4</f>
        <v>7.115000000000002</v>
      </c>
      <c r="U4" s="16">
        <f>T4+G4-F4</f>
        <v>7.123000000000002</v>
      </c>
      <c r="V4" s="20">
        <v>88.7</v>
      </c>
      <c r="W4" s="1" t="s">
        <v>120</v>
      </c>
      <c r="X4" s="1" t="s">
        <v>1302</v>
      </c>
      <c r="Y4" s="1">
        <v>1</v>
      </c>
      <c r="Z4" s="1" t="s">
        <v>662</v>
      </c>
    </row>
    <row r="5" spans="1:27" x14ac:dyDescent="0.2">
      <c r="A5" s="5"/>
      <c r="B5" s="6" t="s">
        <v>5</v>
      </c>
      <c r="C5" s="4" t="s">
        <v>57</v>
      </c>
      <c r="D5">
        <v>5.5289999999999999</v>
      </c>
      <c r="E5" s="7">
        <v>5.4809999999999999</v>
      </c>
      <c r="F5" s="7">
        <v>5.4809999999999999</v>
      </c>
      <c r="G5" s="7">
        <v>5.4930000000000003</v>
      </c>
      <c r="H5" s="7">
        <v>5.4980000000000002</v>
      </c>
      <c r="I5" s="7">
        <v>5.4809999999999999</v>
      </c>
      <c r="J5" s="7">
        <v>5.5179999999999998</v>
      </c>
      <c r="K5" s="7">
        <v>5.4690000000000003</v>
      </c>
      <c r="L5" s="7">
        <v>5.4690000000000003</v>
      </c>
      <c r="M5" s="72"/>
      <c r="N5" s="72"/>
      <c r="O5" s="7">
        <v>5.5259999999999998</v>
      </c>
      <c r="P5" s="72"/>
      <c r="R5" s="62">
        <v>5.47</v>
      </c>
      <c r="S5" s="62">
        <v>5.46</v>
      </c>
      <c r="T5" s="7">
        <f>L5+O5-J5</f>
        <v>5.4770000000000012</v>
      </c>
      <c r="U5" s="16">
        <f>T5+G5-F5</f>
        <v>5.4890000000000025</v>
      </c>
      <c r="V5" s="20">
        <v>98.3</v>
      </c>
      <c r="X5" s="1" t="s">
        <v>1303</v>
      </c>
      <c r="Y5" s="1">
        <v>0</v>
      </c>
      <c r="Z5" s="1" t="s">
        <v>662</v>
      </c>
    </row>
    <row r="6" spans="1:27" x14ac:dyDescent="0.2">
      <c r="A6" s="6" t="s">
        <v>1250</v>
      </c>
      <c r="B6" s="6" t="s">
        <v>98</v>
      </c>
      <c r="C6" s="4" t="s">
        <v>57</v>
      </c>
      <c r="D6" s="76">
        <v>4.827</v>
      </c>
      <c r="E6" s="75">
        <v>4.8259999999999996</v>
      </c>
      <c r="F6" s="75">
        <v>4.82</v>
      </c>
      <c r="G6" s="76">
        <v>4.8230000000000004</v>
      </c>
      <c r="H6" s="72"/>
      <c r="I6" s="72"/>
      <c r="J6" s="75">
        <v>4.8049999999999997</v>
      </c>
      <c r="K6" s="75">
        <v>4.8070000000000004</v>
      </c>
      <c r="L6" s="75">
        <v>4.806</v>
      </c>
      <c r="M6" s="75">
        <v>4.7960000000000003</v>
      </c>
      <c r="N6" s="75">
        <v>4.7960000000000003</v>
      </c>
      <c r="O6" s="72"/>
      <c r="P6" s="72"/>
      <c r="Q6" s="74" t="s">
        <v>122</v>
      </c>
      <c r="T6" s="7">
        <f>L6+N6-K6</f>
        <v>4.7949999999999999</v>
      </c>
      <c r="U6" s="16">
        <f>T6+G6-F6</f>
        <v>4.798</v>
      </c>
      <c r="V6" s="46">
        <v>87.2</v>
      </c>
      <c r="W6" s="1" t="s">
        <v>124</v>
      </c>
      <c r="X6" s="1" t="s">
        <v>1307</v>
      </c>
      <c r="Y6" s="1">
        <v>-1</v>
      </c>
      <c r="Z6" s="1" t="s">
        <v>368</v>
      </c>
    </row>
    <row r="7" spans="1:27" x14ac:dyDescent="0.2">
      <c r="A7" s="5"/>
      <c r="B7" s="6" t="s">
        <v>5</v>
      </c>
      <c r="C7" s="4" t="s">
        <v>57</v>
      </c>
      <c r="D7" s="75">
        <v>3.4529999999999998</v>
      </c>
      <c r="E7" s="75">
        <v>3.4510000000000001</v>
      </c>
      <c r="F7" s="75">
        <v>3.4390000000000001</v>
      </c>
      <c r="G7" s="76">
        <v>3.444</v>
      </c>
      <c r="H7" s="72"/>
      <c r="I7" s="72"/>
      <c r="J7" s="75">
        <v>3.4420000000000002</v>
      </c>
      <c r="K7" s="72"/>
      <c r="L7" s="72"/>
      <c r="M7" s="72"/>
      <c r="N7" s="72"/>
      <c r="O7" s="72"/>
      <c r="P7" s="72"/>
      <c r="Q7" s="74" t="s">
        <v>123</v>
      </c>
      <c r="T7" s="7">
        <f>F7+J7-D7</f>
        <v>3.4280000000000004</v>
      </c>
      <c r="U7" s="16">
        <f>T7+G7-F7</f>
        <v>3.4329999999999998</v>
      </c>
      <c r="V7" s="46">
        <v>98</v>
      </c>
      <c r="X7" s="1" t="s">
        <v>1307</v>
      </c>
      <c r="Y7" s="1">
        <v>-1</v>
      </c>
      <c r="Z7" s="1" t="s">
        <v>368</v>
      </c>
    </row>
    <row r="8" spans="1:27" x14ac:dyDescent="0.2">
      <c r="A8" s="6" t="s">
        <v>1251</v>
      </c>
      <c r="B8" s="6" t="s">
        <v>98</v>
      </c>
      <c r="C8" s="4" t="s">
        <v>57</v>
      </c>
      <c r="D8" s="7">
        <v>3.6280000000000001</v>
      </c>
      <c r="E8" s="76">
        <v>3.661</v>
      </c>
      <c r="F8" s="76">
        <v>3.6589999999999998</v>
      </c>
      <c r="G8" s="72"/>
      <c r="H8" s="72"/>
      <c r="I8" s="72"/>
      <c r="J8" s="76">
        <v>3.6030000000000002</v>
      </c>
      <c r="K8" s="76">
        <v>3.64</v>
      </c>
      <c r="L8" s="72"/>
      <c r="M8" s="76">
        <v>3.5859999999999999</v>
      </c>
      <c r="N8" s="72"/>
      <c r="O8" s="72"/>
      <c r="P8" s="72"/>
      <c r="T8" s="7">
        <f>F8+M8-D8</f>
        <v>3.6169999999999991</v>
      </c>
      <c r="U8" s="7"/>
      <c r="V8" s="46">
        <v>85.8</v>
      </c>
      <c r="W8" s="1" t="s">
        <v>125</v>
      </c>
      <c r="X8" s="1" t="s">
        <v>1332</v>
      </c>
      <c r="Y8" s="1">
        <v>1</v>
      </c>
      <c r="Z8" s="1" t="s">
        <v>1308</v>
      </c>
    </row>
    <row r="9" spans="1:27" x14ac:dyDescent="0.2">
      <c r="A9" s="5"/>
      <c r="B9" s="6" t="s">
        <v>5</v>
      </c>
      <c r="C9" s="4" t="s">
        <v>57</v>
      </c>
      <c r="D9" s="76">
        <v>2.4889999999999999</v>
      </c>
      <c r="E9" s="76">
        <v>2.4929999999999999</v>
      </c>
      <c r="F9" s="76">
        <v>2.4820000000000002</v>
      </c>
      <c r="G9" s="72"/>
      <c r="H9" s="72"/>
      <c r="I9" s="72"/>
      <c r="J9" s="76">
        <v>2.4740000000000002</v>
      </c>
      <c r="K9" s="72"/>
      <c r="L9" s="72"/>
      <c r="M9" s="72"/>
      <c r="N9" s="72"/>
      <c r="O9" s="72"/>
      <c r="P9" s="72"/>
      <c r="T9" s="7">
        <f>F9+J9-D9</f>
        <v>2.4670000000000005</v>
      </c>
      <c r="U9" s="7"/>
      <c r="V9" s="46">
        <v>97.7</v>
      </c>
      <c r="X9" s="1" t="s">
        <v>1332</v>
      </c>
      <c r="Y9" s="1">
        <v>1</v>
      </c>
      <c r="Z9" s="1" t="s">
        <v>1308</v>
      </c>
    </row>
    <row r="12" spans="1:27" x14ac:dyDescent="0.2">
      <c r="A12" s="26"/>
      <c r="B12" s="6" t="s">
        <v>6</v>
      </c>
      <c r="C12" s="5"/>
      <c r="D12" s="5" t="s">
        <v>7</v>
      </c>
      <c r="E12" s="5" t="s">
        <v>7</v>
      </c>
      <c r="F12" s="5" t="s">
        <v>24</v>
      </c>
      <c r="G12" s="5" t="s">
        <v>27</v>
      </c>
      <c r="H12" s="5" t="s">
        <v>29</v>
      </c>
      <c r="I12" s="5" t="s">
        <v>30</v>
      </c>
      <c r="J12" s="5" t="s">
        <v>29</v>
      </c>
      <c r="K12" s="5" t="s">
        <v>30</v>
      </c>
      <c r="L12" s="5" t="s">
        <v>29</v>
      </c>
      <c r="M12" s="5" t="s">
        <v>30</v>
      </c>
      <c r="N12" s="5" t="s">
        <v>7</v>
      </c>
      <c r="O12" s="5" t="s">
        <v>7</v>
      </c>
      <c r="P12" s="5" t="s">
        <v>7</v>
      </c>
      <c r="Q12" s="5" t="s">
        <v>24</v>
      </c>
      <c r="R12" s="5" t="s">
        <v>24</v>
      </c>
      <c r="S12" s="5" t="s">
        <v>24</v>
      </c>
      <c r="T12" s="5" t="s">
        <v>26</v>
      </c>
      <c r="U12" s="153" t="s">
        <v>834</v>
      </c>
      <c r="V12" s="153" t="s">
        <v>834</v>
      </c>
      <c r="W12" s="153" t="s">
        <v>834</v>
      </c>
      <c r="X12" s="153" t="s">
        <v>834</v>
      </c>
      <c r="Y12" s="153" t="s">
        <v>834</v>
      </c>
      <c r="Z12" s="153" t="s">
        <v>834</v>
      </c>
      <c r="AA12" s="153" t="s">
        <v>834</v>
      </c>
    </row>
    <row r="13" spans="1:27" x14ac:dyDescent="0.2">
      <c r="A13" s="26"/>
      <c r="B13" s="5"/>
      <c r="C13" s="5"/>
      <c r="D13" s="6" t="s">
        <v>8</v>
      </c>
      <c r="E13" s="6" t="s">
        <v>9</v>
      </c>
      <c r="F13" s="6" t="s">
        <v>18</v>
      </c>
      <c r="G13" s="6" t="s">
        <v>11</v>
      </c>
      <c r="H13" s="6" t="s">
        <v>10</v>
      </c>
      <c r="I13" s="6" t="s">
        <v>33</v>
      </c>
      <c r="J13" s="6" t="s">
        <v>12</v>
      </c>
      <c r="K13" s="6" t="s">
        <v>13</v>
      </c>
      <c r="L13" s="6" t="s">
        <v>14</v>
      </c>
      <c r="M13" s="6" t="s">
        <v>99</v>
      </c>
      <c r="N13" s="6" t="s">
        <v>17</v>
      </c>
      <c r="O13" s="6" t="s">
        <v>19</v>
      </c>
      <c r="P13" s="6" t="s">
        <v>20</v>
      </c>
      <c r="Q13" s="6" t="s">
        <v>17</v>
      </c>
      <c r="R13" s="6" t="s">
        <v>15</v>
      </c>
      <c r="S13" s="6" t="s">
        <v>16</v>
      </c>
      <c r="T13" s="6" t="s">
        <v>25</v>
      </c>
      <c r="U13" s="154" t="s">
        <v>835</v>
      </c>
      <c r="V13" s="154" t="s">
        <v>836</v>
      </c>
      <c r="W13" s="154" t="s">
        <v>837</v>
      </c>
      <c r="X13" s="154" t="s">
        <v>838</v>
      </c>
      <c r="Y13" s="154" t="s">
        <v>839</v>
      </c>
      <c r="Z13" s="154" t="s">
        <v>840</v>
      </c>
      <c r="AA13" s="154" t="s">
        <v>841</v>
      </c>
    </row>
    <row r="14" spans="1:27" x14ac:dyDescent="0.2">
      <c r="A14" s="6" t="str">
        <f>A4</f>
        <v>Streptocyanine-C1</v>
      </c>
      <c r="B14" s="6" t="str">
        <f>B4</f>
        <v>Singlet</v>
      </c>
      <c r="C14" s="4" t="str">
        <f>C4</f>
        <v>B2 (Val, pi-pi*)</v>
      </c>
      <c r="D14" s="13">
        <v>6.9909999999999997</v>
      </c>
      <c r="E14" s="14">
        <v>7.202</v>
      </c>
      <c r="F14" s="13">
        <v>7.117</v>
      </c>
      <c r="G14" s="13">
        <v>6.7779999999999996</v>
      </c>
      <c r="H14" s="13">
        <v>7.242</v>
      </c>
      <c r="I14" s="13">
        <v>7.133</v>
      </c>
      <c r="J14" s="13">
        <v>7.12</v>
      </c>
      <c r="K14" s="13">
        <v>7.157</v>
      </c>
      <c r="L14">
        <v>7.1260000000000003</v>
      </c>
      <c r="M14" s="16">
        <v>7.11</v>
      </c>
      <c r="N14" s="14">
        <v>7.0309999999999997</v>
      </c>
      <c r="O14" s="14">
        <v>7.1980000000000004</v>
      </c>
      <c r="P14" s="14">
        <v>7.2</v>
      </c>
      <c r="Q14" s="14">
        <v>6.8120000000000003</v>
      </c>
      <c r="R14" s="14">
        <v>7.0019999999999998</v>
      </c>
      <c r="S14" s="14">
        <v>7.165</v>
      </c>
      <c r="T14" s="16">
        <f t="shared" ref="T14:T19" si="0">0.5*(R14+S14)</f>
        <v>7.0834999999999999</v>
      </c>
      <c r="U14" s="142">
        <v>7.82</v>
      </c>
      <c r="V14" s="156">
        <v>7.17</v>
      </c>
      <c r="W14" s="156">
        <v>6.76</v>
      </c>
      <c r="X14" s="156">
        <v>7.28</v>
      </c>
      <c r="Y14" s="156">
        <v>7.21</v>
      </c>
      <c r="Z14" s="142">
        <v>7.34</v>
      </c>
      <c r="AA14" s="156">
        <v>7.13</v>
      </c>
    </row>
    <row r="15" spans="1:27" x14ac:dyDescent="0.2">
      <c r="A15" s="26"/>
      <c r="B15" s="6" t="str">
        <f t="shared" ref="B15:C15" si="1">B5</f>
        <v>Triplet</v>
      </c>
      <c r="C15" s="4" t="str">
        <f t="shared" si="1"/>
        <v>B2 (Val, pi-pi*)</v>
      </c>
      <c r="D15" s="13">
        <v>5.6130000000000004</v>
      </c>
      <c r="E15" s="14">
        <v>5.5990000000000002</v>
      </c>
      <c r="F15" s="13">
        <v>5.4809999999999999</v>
      </c>
      <c r="G15" s="13">
        <v>5.399</v>
      </c>
      <c r="H15" s="13">
        <v>5.4509999999999996</v>
      </c>
      <c r="I15" s="72"/>
      <c r="J15" s="72"/>
      <c r="K15" s="72"/>
      <c r="L15" s="7">
        <v>5.4809999999999999</v>
      </c>
      <c r="M15" s="7">
        <v>5.4690000000000003</v>
      </c>
      <c r="N15" s="14">
        <v>5.6950000000000003</v>
      </c>
      <c r="O15" s="14">
        <v>5.7270000000000003</v>
      </c>
      <c r="P15" s="14">
        <v>5.6849999999999996</v>
      </c>
      <c r="Q15" s="14">
        <v>5.5410000000000004</v>
      </c>
      <c r="R15" s="14">
        <v>5.5460000000000003</v>
      </c>
      <c r="S15" s="14">
        <v>5.3330000000000002</v>
      </c>
      <c r="T15" s="16">
        <f t="shared" si="0"/>
        <v>5.4395000000000007</v>
      </c>
      <c r="U15" s="142">
        <v>5.86</v>
      </c>
      <c r="V15" s="156">
        <v>5.49</v>
      </c>
      <c r="W15" s="156">
        <v>5.22</v>
      </c>
      <c r="X15" s="156">
        <v>5.54</v>
      </c>
      <c r="Y15" s="156">
        <v>5.49</v>
      </c>
      <c r="Z15" s="142">
        <v>5.62</v>
      </c>
      <c r="AA15" s="156">
        <v>5.52</v>
      </c>
    </row>
    <row r="16" spans="1:27" x14ac:dyDescent="0.2">
      <c r="A16" s="6" t="str">
        <f t="shared" ref="A16:C16" si="2">A6</f>
        <v>Streptocyanine-C3</v>
      </c>
      <c r="B16" s="6" t="str">
        <f t="shared" si="2"/>
        <v>Singlet</v>
      </c>
      <c r="C16" s="4" t="str">
        <f t="shared" si="2"/>
        <v>B2 (Val, pi-pi*)</v>
      </c>
      <c r="D16" s="13">
        <v>4.7590000000000003</v>
      </c>
      <c r="E16" s="14">
        <v>4.9210000000000003</v>
      </c>
      <c r="F16" s="14">
        <v>4.9260000000000002</v>
      </c>
      <c r="G16" s="13">
        <v>4.4180000000000001</v>
      </c>
      <c r="H16" s="13">
        <v>4.944</v>
      </c>
      <c r="I16" s="13">
        <v>4.8360000000000003</v>
      </c>
      <c r="J16" s="13">
        <v>4.8230000000000004</v>
      </c>
      <c r="K16" s="13">
        <v>4.8540000000000001</v>
      </c>
      <c r="L16" s="75">
        <v>4.82</v>
      </c>
      <c r="M16" s="75">
        <v>4.806</v>
      </c>
      <c r="N16" s="14">
        <v>4.7149999999999999</v>
      </c>
      <c r="O16" s="14">
        <v>4.8710000000000004</v>
      </c>
      <c r="P16" s="14">
        <v>4.8879999999999999</v>
      </c>
      <c r="Q16" s="14">
        <v>4.492</v>
      </c>
      <c r="R16" s="14">
        <v>4.7089999999999996</v>
      </c>
      <c r="S16" s="14">
        <v>4.76</v>
      </c>
      <c r="T16" s="16">
        <f t="shared" si="0"/>
        <v>4.7344999999999997</v>
      </c>
      <c r="U16" s="72"/>
      <c r="V16" s="72"/>
      <c r="W16" s="72"/>
      <c r="X16" s="72"/>
      <c r="Y16" s="72"/>
      <c r="Z16" s="72"/>
      <c r="AA16" s="72"/>
    </row>
    <row r="17" spans="1:27" x14ac:dyDescent="0.2">
      <c r="A17" s="26"/>
      <c r="B17" s="6" t="str">
        <f t="shared" ref="B17:C17" si="3">B7</f>
        <v>Triplet</v>
      </c>
      <c r="C17" s="4" t="str">
        <f t="shared" si="3"/>
        <v>B2 (Val, pi-pi*)</v>
      </c>
      <c r="D17" s="13">
        <v>3.6179999999999999</v>
      </c>
      <c r="E17" s="14">
        <v>3.5670000000000002</v>
      </c>
      <c r="F17" s="14">
        <v>3.52</v>
      </c>
      <c r="G17" s="13">
        <v>3.3359999999999999</v>
      </c>
      <c r="H17" s="13">
        <v>3.4020000000000001</v>
      </c>
      <c r="I17" s="72"/>
      <c r="J17" s="72"/>
      <c r="K17" s="72"/>
      <c r="L17" s="75">
        <v>3.4390000000000001</v>
      </c>
      <c r="M17" s="72"/>
      <c r="N17" s="14">
        <v>3.6640000000000001</v>
      </c>
      <c r="O17" s="14">
        <v>3.698</v>
      </c>
      <c r="P17" s="14">
        <v>3.6549999999999998</v>
      </c>
      <c r="Q17" s="14">
        <v>3.5019999999999998</v>
      </c>
      <c r="R17" s="14">
        <v>3.5070000000000001</v>
      </c>
      <c r="S17" s="14">
        <v>3.226</v>
      </c>
      <c r="T17" s="16">
        <f t="shared" si="0"/>
        <v>3.3665000000000003</v>
      </c>
      <c r="U17" s="72"/>
      <c r="V17" s="72"/>
      <c r="W17" s="72"/>
      <c r="X17" s="72"/>
      <c r="Y17" s="72"/>
      <c r="Z17" s="72"/>
      <c r="AA17" s="72"/>
    </row>
    <row r="18" spans="1:27" x14ac:dyDescent="0.2">
      <c r="A18" s="6" t="str">
        <f t="shared" ref="A18:C18" si="4">A8</f>
        <v>Streptocyanine-C5</v>
      </c>
      <c r="B18" s="6" t="str">
        <f t="shared" si="4"/>
        <v>Singlet</v>
      </c>
      <c r="C18" s="4" t="str">
        <f t="shared" si="4"/>
        <v>B2 (Val, pi-pi*)</v>
      </c>
      <c r="D18" s="13">
        <v>3.6019999999999999</v>
      </c>
      <c r="E18" s="14">
        <v>3.766</v>
      </c>
      <c r="F18" s="13">
        <v>3.8570000000000002</v>
      </c>
      <c r="G18" s="72"/>
      <c r="H18" s="13">
        <v>3.786</v>
      </c>
      <c r="I18" s="14">
        <v>3.6840000000000002</v>
      </c>
      <c r="J18" s="14">
        <v>3.6760000000000002</v>
      </c>
      <c r="K18" s="14">
        <v>3.694</v>
      </c>
      <c r="L18" s="76">
        <v>3.6589999999999998</v>
      </c>
      <c r="M18" s="72"/>
      <c r="N18" s="14">
        <v>3.5590000000000002</v>
      </c>
      <c r="O18" s="14">
        <v>3.7109999999999999</v>
      </c>
      <c r="P18" s="14">
        <v>3.73</v>
      </c>
      <c r="Q18" s="14">
        <v>3.3340000000000001</v>
      </c>
      <c r="R18" s="14">
        <v>3.54</v>
      </c>
      <c r="S18" s="14">
        <v>3.5390000000000001</v>
      </c>
      <c r="T18" s="16">
        <f t="shared" si="0"/>
        <v>3.5395000000000003</v>
      </c>
      <c r="U18" s="72"/>
      <c r="V18" s="72"/>
      <c r="W18" s="72"/>
      <c r="X18" s="72"/>
      <c r="Y18" s="72"/>
      <c r="Z18" s="72"/>
      <c r="AA18" s="72"/>
    </row>
    <row r="19" spans="1:27" x14ac:dyDescent="0.2">
      <c r="A19" s="26"/>
      <c r="B19" s="6" t="str">
        <f t="shared" ref="B19:C19" si="5">B9</f>
        <v>Triplet</v>
      </c>
      <c r="C19" s="4" t="str">
        <f t="shared" si="5"/>
        <v>B2 (Val, pi-pi*)</v>
      </c>
      <c r="D19" s="13">
        <v>2.6829999999999998</v>
      </c>
      <c r="E19" s="14">
        <v>2.6030000000000002</v>
      </c>
      <c r="F19" s="13">
        <v>2.65</v>
      </c>
      <c r="G19" s="13">
        <v>2.3650000000000002</v>
      </c>
      <c r="H19" s="13">
        <v>2.4489999999999998</v>
      </c>
      <c r="I19" s="72"/>
      <c r="J19" s="72"/>
      <c r="K19" s="72"/>
      <c r="L19" s="76">
        <v>2.4820000000000002</v>
      </c>
      <c r="M19" s="72"/>
      <c r="N19" s="14">
        <v>2.7269999999999999</v>
      </c>
      <c r="O19" s="14">
        <v>2.7559999999999998</v>
      </c>
      <c r="P19" s="14">
        <v>2.7050000000000001</v>
      </c>
      <c r="Q19" s="14">
        <v>2.556</v>
      </c>
      <c r="R19" s="14">
        <v>2.5449999999999999</v>
      </c>
      <c r="S19" s="14">
        <v>2.25</v>
      </c>
      <c r="T19" s="16">
        <f t="shared" si="0"/>
        <v>2.3975</v>
      </c>
      <c r="U19" s="72"/>
      <c r="V19" s="72"/>
      <c r="W19" s="72"/>
      <c r="X19" s="72"/>
      <c r="Y19" s="72"/>
      <c r="Z19" s="72"/>
      <c r="AA19" s="72"/>
    </row>
    <row r="20" spans="1:27" x14ac:dyDescent="0.2">
      <c r="F20" s="13"/>
    </row>
    <row r="21" spans="1:27" x14ac:dyDescent="0.2">
      <c r="F21" s="13"/>
    </row>
    <row r="22" spans="1:27" x14ac:dyDescent="0.2">
      <c r="F22" s="13"/>
    </row>
    <row r="23" spans="1:27" x14ac:dyDescent="0.2">
      <c r="F23" s="13"/>
    </row>
    <row r="24" spans="1:27" x14ac:dyDescent="0.2">
      <c r="F24" s="13"/>
    </row>
    <row r="25" spans="1:27" x14ac:dyDescent="0.2">
      <c r="F25" s="13"/>
    </row>
    <row r="26" spans="1:27" x14ac:dyDescent="0.2">
      <c r="F26" s="13"/>
    </row>
    <row r="27" spans="1:27" x14ac:dyDescent="0.2">
      <c r="F27" s="13"/>
    </row>
    <row r="28" spans="1:27" x14ac:dyDescent="0.2">
      <c r="F28" s="13"/>
    </row>
    <row r="29" spans="1:27" x14ac:dyDescent="0.2">
      <c r="F29" s="13"/>
    </row>
    <row r="30" spans="1:27" x14ac:dyDescent="0.2">
      <c r="F30" s="13"/>
    </row>
    <row r="31" spans="1:27" x14ac:dyDescent="0.2">
      <c r="F31" s="13"/>
    </row>
    <row r="32" spans="1:27" x14ac:dyDescent="0.2">
      <c r="F32" s="13"/>
    </row>
    <row r="33" spans="6:6" x14ac:dyDescent="0.2">
      <c r="F33" s="13"/>
    </row>
    <row r="34" spans="6:6" x14ac:dyDescent="0.2">
      <c r="F34" s="13"/>
    </row>
  </sheetData>
  <pageMargins left="0.7" right="0.7" top="0.75" bottom="0.75" header="0.3" footer="0.3"/>
  <pageSetup paperSize="9" orientation="portrait" horizontalDpi="0" verticalDpi="0"/>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49478-D964-5043-81C6-A57B25451376}">
  <dimension ref="A1:S36"/>
  <sheetViews>
    <sheetView zoomScale="80" zoomScaleNormal="80" workbookViewId="0">
      <selection activeCell="F4" sqref="F4:F17"/>
    </sheetView>
  </sheetViews>
  <sheetFormatPr baseColWidth="10" defaultRowHeight="16" x14ac:dyDescent="0.2"/>
  <sheetData>
    <row r="1" spans="1:15" x14ac:dyDescent="0.2">
      <c r="A1" s="2" t="s">
        <v>926</v>
      </c>
      <c r="B1" s="3"/>
      <c r="C1" s="2" t="s">
        <v>0</v>
      </c>
      <c r="D1" s="198"/>
      <c r="E1">
        <f>NB(C4:C17)</f>
        <v>14</v>
      </c>
      <c r="F1" s="51" t="s">
        <v>722</v>
      </c>
      <c r="G1" s="1" t="s">
        <v>969</v>
      </c>
      <c r="J1" s="1" t="s">
        <v>619</v>
      </c>
      <c r="K1" s="1"/>
    </row>
    <row r="2" spans="1:15" x14ac:dyDescent="0.2">
      <c r="A2" s="6" t="s">
        <v>32</v>
      </c>
      <c r="B2" s="5"/>
      <c r="C2" s="5" t="s">
        <v>30</v>
      </c>
      <c r="D2" s="5" t="s">
        <v>30</v>
      </c>
      <c r="E2" s="5" t="s">
        <v>30</v>
      </c>
      <c r="F2" s="5" t="s">
        <v>30</v>
      </c>
      <c r="G2" s="5"/>
      <c r="H2" s="98" t="s">
        <v>29</v>
      </c>
      <c r="I2" s="98" t="s">
        <v>29</v>
      </c>
      <c r="J2" s="98" t="s">
        <v>247</v>
      </c>
      <c r="K2" s="98" t="s">
        <v>247</v>
      </c>
      <c r="L2" s="98" t="s">
        <v>28</v>
      </c>
    </row>
    <row r="3" spans="1:15" x14ac:dyDescent="0.2">
      <c r="A3" s="5"/>
      <c r="B3" s="5"/>
      <c r="C3" s="6" t="s">
        <v>2087</v>
      </c>
      <c r="D3" s="6" t="s">
        <v>1</v>
      </c>
      <c r="E3" s="6" t="s">
        <v>2</v>
      </c>
      <c r="F3" s="6" t="s">
        <v>2086</v>
      </c>
      <c r="G3" s="6" t="s">
        <v>3</v>
      </c>
      <c r="H3" s="95" t="s">
        <v>67</v>
      </c>
      <c r="I3" s="99" t="s">
        <v>38</v>
      </c>
      <c r="J3" s="99" t="s">
        <v>248</v>
      </c>
      <c r="K3" s="99" t="s">
        <v>248</v>
      </c>
      <c r="L3" s="99" t="s">
        <v>52</v>
      </c>
    </row>
    <row r="4" spans="1:15" x14ac:dyDescent="0.2">
      <c r="A4" s="6" t="s">
        <v>98</v>
      </c>
      <c r="B4" s="4" t="s">
        <v>44</v>
      </c>
      <c r="C4" s="14">
        <v>2.9580000000000002</v>
      </c>
      <c r="D4" s="14">
        <v>2.8660000000000001</v>
      </c>
      <c r="E4" s="13">
        <v>2.7869999999999999</v>
      </c>
      <c r="F4" s="14">
        <v>2.9710000000000001</v>
      </c>
      <c r="G4" s="13">
        <f>E4+F4-C4</f>
        <v>2.8</v>
      </c>
      <c r="H4" s="15">
        <v>90.1</v>
      </c>
      <c r="I4" s="1" t="s">
        <v>43</v>
      </c>
      <c r="J4" s="1" t="s">
        <v>620</v>
      </c>
      <c r="K4" s="1">
        <v>4</v>
      </c>
      <c r="L4" s="132" t="s">
        <v>605</v>
      </c>
      <c r="O4" s="7"/>
    </row>
    <row r="5" spans="1:15" x14ac:dyDescent="0.2">
      <c r="A5" s="5"/>
      <c r="B5" s="4" t="s">
        <v>45</v>
      </c>
      <c r="C5" s="14">
        <v>4.1589999999999998</v>
      </c>
      <c r="D5" s="14">
        <v>3.7949999999999999</v>
      </c>
      <c r="E5" s="13">
        <v>3.742</v>
      </c>
      <c r="F5" s="13">
        <v>4.1900000000000004</v>
      </c>
      <c r="G5" s="13">
        <f t="shared" ref="G5:G11" si="0">E5+F5-C5</f>
        <v>3.7730000000000006</v>
      </c>
      <c r="H5" s="15">
        <v>87.9</v>
      </c>
      <c r="I5" s="1" t="s">
        <v>43</v>
      </c>
      <c r="J5" s="1" t="s">
        <v>623</v>
      </c>
      <c r="K5" s="1">
        <v>11</v>
      </c>
      <c r="L5" s="132" t="s">
        <v>606</v>
      </c>
      <c r="O5" s="7"/>
    </row>
    <row r="6" spans="1:15" x14ac:dyDescent="0.2">
      <c r="A6" s="5"/>
      <c r="B6" s="4" t="s">
        <v>46</v>
      </c>
      <c r="C6" s="14">
        <v>4.0590000000000002</v>
      </c>
      <c r="D6" s="14">
        <v>4.0129999999999999</v>
      </c>
      <c r="E6" s="13">
        <v>3.9790000000000001</v>
      </c>
      <c r="F6" s="13">
        <v>4.0670000000000002</v>
      </c>
      <c r="G6" s="13">
        <f t="shared" si="0"/>
        <v>3.9869999999999992</v>
      </c>
      <c r="H6" s="15">
        <v>90.5</v>
      </c>
      <c r="J6" s="1" t="s">
        <v>625</v>
      </c>
      <c r="K6" s="1">
        <v>14</v>
      </c>
      <c r="L6" s="132" t="s">
        <v>607</v>
      </c>
      <c r="O6" s="7"/>
    </row>
    <row r="7" spans="1:15" x14ac:dyDescent="0.2">
      <c r="A7" s="6"/>
      <c r="B7" s="4" t="s">
        <v>88</v>
      </c>
      <c r="C7" s="13">
        <v>4.0830000000000002</v>
      </c>
      <c r="D7" s="13">
        <v>4.0570000000000004</v>
      </c>
      <c r="E7" s="13">
        <v>4.048</v>
      </c>
      <c r="F7">
        <v>4.0819999999999999</v>
      </c>
      <c r="G7" s="13">
        <f t="shared" si="0"/>
        <v>4.0469999999999988</v>
      </c>
      <c r="H7" s="15">
        <v>89.3</v>
      </c>
      <c r="J7" s="1" t="s">
        <v>626</v>
      </c>
      <c r="K7" s="1">
        <v>17</v>
      </c>
      <c r="L7" s="132" t="s">
        <v>608</v>
      </c>
      <c r="O7" s="7"/>
    </row>
    <row r="8" spans="1:15" x14ac:dyDescent="0.2">
      <c r="A8" s="5"/>
      <c r="B8" s="4" t="s">
        <v>47</v>
      </c>
      <c r="C8" s="14">
        <v>4.1920000000000002</v>
      </c>
      <c r="D8" s="14">
        <v>4.048</v>
      </c>
      <c r="E8" s="13">
        <v>4.1130000000000004</v>
      </c>
      <c r="F8" s="14">
        <v>4.1929999999999996</v>
      </c>
      <c r="G8" s="13">
        <f t="shared" si="0"/>
        <v>4.1140000000000008</v>
      </c>
      <c r="H8" s="15">
        <v>92.8</v>
      </c>
      <c r="I8" s="1" t="s">
        <v>43</v>
      </c>
      <c r="J8" s="21" t="s">
        <v>627</v>
      </c>
      <c r="K8" s="1">
        <v>42</v>
      </c>
      <c r="L8" s="132" t="s">
        <v>609</v>
      </c>
      <c r="O8" s="7"/>
    </row>
    <row r="9" spans="1:15" x14ac:dyDescent="0.2">
      <c r="A9" s="5"/>
      <c r="B9" s="4" t="s">
        <v>48</v>
      </c>
      <c r="C9" s="13">
        <v>4.4960000000000004</v>
      </c>
      <c r="D9" s="13">
        <v>4.2640000000000002</v>
      </c>
      <c r="E9" s="13">
        <v>4.218</v>
      </c>
      <c r="F9" s="13">
        <v>4.5209999999999999</v>
      </c>
      <c r="G9" s="13">
        <f t="shared" si="0"/>
        <v>4.2430000000000003</v>
      </c>
      <c r="H9" s="15">
        <v>86.2</v>
      </c>
      <c r="J9" s="1" t="s">
        <v>628</v>
      </c>
      <c r="K9" s="1">
        <v>13</v>
      </c>
      <c r="L9" s="132" t="s">
        <v>610</v>
      </c>
      <c r="O9" s="7"/>
    </row>
    <row r="10" spans="1:15" x14ac:dyDescent="0.2">
      <c r="A10" s="5"/>
      <c r="B10" s="4" t="s">
        <v>49</v>
      </c>
      <c r="C10" s="14">
        <v>4.8049999999999997</v>
      </c>
      <c r="D10" s="13">
        <v>4.601</v>
      </c>
      <c r="E10" s="13">
        <v>4.5140000000000002</v>
      </c>
      <c r="F10" s="13">
        <v>4.8159999999999998</v>
      </c>
      <c r="G10" s="13">
        <f t="shared" si="0"/>
        <v>4.5250000000000004</v>
      </c>
      <c r="H10" s="15">
        <v>90.6</v>
      </c>
      <c r="I10" s="1" t="s">
        <v>43</v>
      </c>
      <c r="J10" s="1" t="s">
        <v>629</v>
      </c>
      <c r="K10" s="1">
        <v>1</v>
      </c>
      <c r="L10" s="132" t="s">
        <v>611</v>
      </c>
      <c r="O10" s="7"/>
    </row>
    <row r="11" spans="1:15" x14ac:dyDescent="0.2">
      <c r="A11" s="5"/>
      <c r="B11" s="4" t="s">
        <v>51</v>
      </c>
      <c r="C11" s="13">
        <v>4.6479999999999997</v>
      </c>
      <c r="D11" s="13">
        <v>4.4950000000000001</v>
      </c>
      <c r="E11" s="13">
        <v>4.5510000000000002</v>
      </c>
      <c r="F11" s="13">
        <v>4.649</v>
      </c>
      <c r="G11" s="13">
        <f t="shared" si="0"/>
        <v>4.5519999999999996</v>
      </c>
      <c r="H11" s="15">
        <v>92</v>
      </c>
      <c r="J11" s="1" t="s">
        <v>630</v>
      </c>
      <c r="K11" s="1">
        <v>80</v>
      </c>
      <c r="L11" s="132" t="s">
        <v>612</v>
      </c>
      <c r="O11" s="7"/>
    </row>
    <row r="12" spans="1:15" x14ac:dyDescent="0.2">
      <c r="A12" s="6" t="s">
        <v>5</v>
      </c>
      <c r="B12" s="4" t="s">
        <v>44</v>
      </c>
      <c r="C12" s="13">
        <v>2.8039999999999998</v>
      </c>
      <c r="D12" s="13">
        <v>2.7269999999999999</v>
      </c>
      <c r="E12" s="13">
        <v>2.6520000000000001</v>
      </c>
      <c r="F12" s="24"/>
      <c r="G12" s="13">
        <f>E12</f>
        <v>2.6520000000000001</v>
      </c>
      <c r="H12" s="15">
        <v>96.7</v>
      </c>
      <c r="J12" s="1" t="s">
        <v>620</v>
      </c>
      <c r="K12" s="1">
        <v>4</v>
      </c>
      <c r="L12" s="132" t="s">
        <v>613</v>
      </c>
      <c r="O12" s="7"/>
    </row>
    <row r="13" spans="1:15" x14ac:dyDescent="0.2">
      <c r="A13" s="5"/>
      <c r="B13" s="4" t="s">
        <v>49</v>
      </c>
      <c r="C13" s="13">
        <v>3.1579999999999999</v>
      </c>
      <c r="D13" s="13">
        <v>3.0550000000000002</v>
      </c>
      <c r="E13" s="13">
        <v>2.9929999999999999</v>
      </c>
      <c r="F13" s="24"/>
      <c r="G13" s="13">
        <f t="shared" ref="G13:G16" si="1">E13</f>
        <v>2.9929999999999999</v>
      </c>
      <c r="H13" s="15">
        <v>97.7</v>
      </c>
      <c r="J13" s="1" t="s">
        <v>621</v>
      </c>
      <c r="K13" s="1">
        <v>-1</v>
      </c>
      <c r="L13" s="132" t="s">
        <v>614</v>
      </c>
      <c r="O13" s="7"/>
    </row>
    <row r="14" spans="1:15" x14ac:dyDescent="0.2">
      <c r="A14" s="5"/>
      <c r="B14" s="4" t="s">
        <v>45</v>
      </c>
      <c r="C14" s="13">
        <v>3.383</v>
      </c>
      <c r="D14" s="13">
        <v>3.16</v>
      </c>
      <c r="E14" s="13">
        <v>3.1230000000000002</v>
      </c>
      <c r="F14" s="24"/>
      <c r="G14" s="13">
        <f t="shared" si="1"/>
        <v>3.1230000000000002</v>
      </c>
      <c r="H14" s="15">
        <v>97.1</v>
      </c>
      <c r="J14" s="1" t="s">
        <v>622</v>
      </c>
      <c r="K14" s="1">
        <v>6</v>
      </c>
      <c r="L14" s="132" t="s">
        <v>615</v>
      </c>
      <c r="O14" s="7"/>
    </row>
    <row r="15" spans="1:15" x14ac:dyDescent="0.2">
      <c r="A15" s="5"/>
      <c r="B15" s="4" t="s">
        <v>48</v>
      </c>
      <c r="C15" s="13">
        <v>3.5649999999999999</v>
      </c>
      <c r="D15" s="13">
        <v>3.431</v>
      </c>
      <c r="E15" s="13">
        <v>3.4</v>
      </c>
      <c r="F15" s="24"/>
      <c r="G15" s="13">
        <f t="shared" si="1"/>
        <v>3.4</v>
      </c>
      <c r="H15" s="15">
        <v>97.4</v>
      </c>
      <c r="J15" s="1" t="s">
        <v>622</v>
      </c>
      <c r="K15" s="1">
        <v>6</v>
      </c>
      <c r="L15" s="132" t="s">
        <v>616</v>
      </c>
      <c r="O15" s="7"/>
    </row>
    <row r="16" spans="1:15" x14ac:dyDescent="0.2">
      <c r="A16" s="5"/>
      <c r="B16" s="4" t="s">
        <v>46</v>
      </c>
      <c r="C16" s="13">
        <v>3.8620000000000001</v>
      </c>
      <c r="D16" s="13">
        <v>3.8330000000000002</v>
      </c>
      <c r="E16" s="13">
        <v>3.8029999999999999</v>
      </c>
      <c r="F16" s="24"/>
      <c r="G16" s="13">
        <f t="shared" si="1"/>
        <v>3.8029999999999999</v>
      </c>
      <c r="H16" s="15">
        <v>96.8</v>
      </c>
      <c r="J16" s="1" t="s">
        <v>623</v>
      </c>
      <c r="K16" s="1">
        <v>11</v>
      </c>
      <c r="L16" s="132" t="s">
        <v>617</v>
      </c>
      <c r="O16" s="7"/>
    </row>
    <row r="17" spans="1:19" x14ac:dyDescent="0.2">
      <c r="A17" s="5"/>
      <c r="B17" s="4" t="s">
        <v>88</v>
      </c>
      <c r="C17" s="13">
        <v>3.9460000000000002</v>
      </c>
      <c r="D17" s="13">
        <v>3.9420000000000002</v>
      </c>
      <c r="E17" s="13">
        <v>3.9159999999999999</v>
      </c>
      <c r="F17" s="24"/>
      <c r="G17" s="13">
        <f>E17</f>
        <v>3.9159999999999999</v>
      </c>
      <c r="H17" s="15">
        <v>96.8</v>
      </c>
      <c r="J17" s="1" t="s">
        <v>624</v>
      </c>
      <c r="K17" s="1">
        <v>12</v>
      </c>
      <c r="L17" s="132" t="s">
        <v>618</v>
      </c>
      <c r="O17" s="7"/>
    </row>
    <row r="18" spans="1:19" x14ac:dyDescent="0.2">
      <c r="C18" s="7"/>
      <c r="D18" s="7"/>
      <c r="E18" s="7"/>
      <c r="F18" s="7"/>
      <c r="G18" s="7"/>
      <c r="H18" s="7"/>
    </row>
    <row r="19" spans="1:19" x14ac:dyDescent="0.2">
      <c r="C19" s="7"/>
      <c r="D19" s="7"/>
      <c r="E19" s="7"/>
      <c r="F19" s="7"/>
      <c r="G19" s="7"/>
      <c r="H19" s="7"/>
      <c r="I19" s="7"/>
    </row>
    <row r="20" spans="1:19" x14ac:dyDescent="0.2">
      <c r="A20" s="6" t="s">
        <v>6</v>
      </c>
      <c r="B20" s="5"/>
      <c r="C20" s="5" t="s">
        <v>7</v>
      </c>
      <c r="D20" s="5" t="s">
        <v>7</v>
      </c>
      <c r="E20" s="5" t="s">
        <v>24</v>
      </c>
      <c r="F20" s="5" t="s">
        <v>27</v>
      </c>
      <c r="G20" s="5" t="s">
        <v>28</v>
      </c>
      <c r="H20" s="5" t="s">
        <v>30</v>
      </c>
      <c r="I20" s="5" t="s">
        <v>29</v>
      </c>
      <c r="J20" s="5" t="s">
        <v>30</v>
      </c>
      <c r="K20" s="5" t="s">
        <v>30</v>
      </c>
      <c r="L20" s="5"/>
      <c r="M20" s="5" t="s">
        <v>7</v>
      </c>
      <c r="N20" s="5" t="s">
        <v>7</v>
      </c>
      <c r="O20" s="5" t="s">
        <v>7</v>
      </c>
      <c r="P20" s="5" t="s">
        <v>24</v>
      </c>
      <c r="Q20" s="5" t="s">
        <v>24</v>
      </c>
      <c r="R20" s="5" t="s">
        <v>24</v>
      </c>
      <c r="S20" s="5" t="s">
        <v>26</v>
      </c>
    </row>
    <row r="21" spans="1:19" x14ac:dyDescent="0.2">
      <c r="A21" s="5"/>
      <c r="B21" s="5"/>
      <c r="C21" s="6" t="s">
        <v>8</v>
      </c>
      <c r="D21" s="6" t="s">
        <v>9</v>
      </c>
      <c r="E21" s="6" t="s">
        <v>18</v>
      </c>
      <c r="F21" s="6" t="s">
        <v>11</v>
      </c>
      <c r="G21" s="6" t="s">
        <v>10</v>
      </c>
      <c r="H21" s="6" t="s">
        <v>33</v>
      </c>
      <c r="I21" s="6" t="s">
        <v>12</v>
      </c>
      <c r="J21" s="6" t="s">
        <v>13</v>
      </c>
      <c r="K21" s="6" t="s">
        <v>14</v>
      </c>
      <c r="L21" s="6" t="s">
        <v>99</v>
      </c>
      <c r="M21" s="6" t="s">
        <v>17</v>
      </c>
      <c r="N21" s="6" t="s">
        <v>19</v>
      </c>
      <c r="O21" s="6" t="s">
        <v>20</v>
      </c>
      <c r="P21" s="6" t="s">
        <v>17</v>
      </c>
      <c r="Q21" s="6" t="s">
        <v>15</v>
      </c>
      <c r="R21" s="6" t="s">
        <v>16</v>
      </c>
      <c r="S21" s="6" t="s">
        <v>25</v>
      </c>
    </row>
    <row r="22" spans="1:19" x14ac:dyDescent="0.2">
      <c r="A22" s="6" t="str">
        <f>A4</f>
        <v>Singlet</v>
      </c>
      <c r="B22" s="4" t="str">
        <f>B4</f>
        <v>B3u (Val, pis*)</v>
      </c>
      <c r="C22" s="7">
        <v>2.8450000000000002</v>
      </c>
      <c r="D22" s="16">
        <v>2.7</v>
      </c>
      <c r="E22" s="7">
        <v>3.1280000000000001</v>
      </c>
      <c r="F22" s="7">
        <v>2.8</v>
      </c>
      <c r="G22" s="12">
        <v>3.0190000000000001</v>
      </c>
      <c r="H22" s="7">
        <v>2.863</v>
      </c>
      <c r="I22" s="7">
        <v>2.863</v>
      </c>
      <c r="J22" s="7">
        <v>2.8650000000000002</v>
      </c>
      <c r="K22" s="13">
        <v>2.7869999999999999</v>
      </c>
      <c r="L22" s="24"/>
      <c r="M22" s="7">
        <v>3.2669999999999999</v>
      </c>
      <c r="N22" s="7">
        <v>3.2280000000000002</v>
      </c>
      <c r="O22" s="7">
        <v>3.0550000000000002</v>
      </c>
      <c r="P22" s="7">
        <v>3.0870000000000002</v>
      </c>
      <c r="Q22" s="12">
        <v>2.7650000000000001</v>
      </c>
      <c r="R22" s="7">
        <v>2.7839999999999998</v>
      </c>
      <c r="S22" s="7">
        <f t="shared" ref="S22:S35" si="2">SOMME(Q22:R22)/2</f>
        <v>2.7744999999999997</v>
      </c>
    </row>
    <row r="23" spans="1:19" x14ac:dyDescent="0.2">
      <c r="A23" s="6"/>
      <c r="B23" s="4" t="str">
        <f>B5</f>
        <v>B2u (Val, pipi*)</v>
      </c>
      <c r="C23" s="7">
        <v>3.8580000000000001</v>
      </c>
      <c r="D23" s="16">
        <v>3.5680000000000001</v>
      </c>
      <c r="E23" s="7">
        <v>4.1970000000000001</v>
      </c>
      <c r="F23" s="7">
        <v>3.91</v>
      </c>
      <c r="G23" s="12">
        <v>4.0880000000000001</v>
      </c>
      <c r="H23" s="7">
        <v>3.8559999999999999</v>
      </c>
      <c r="I23" s="7">
        <v>3.851</v>
      </c>
      <c r="J23" s="7">
        <v>3.855</v>
      </c>
      <c r="K23" s="13">
        <v>3.742</v>
      </c>
      <c r="L23" s="24"/>
      <c r="M23" s="7">
        <v>4.2160000000000002</v>
      </c>
      <c r="N23" s="7">
        <v>4.1950000000000003</v>
      </c>
      <c r="O23" s="7">
        <v>3.988</v>
      </c>
      <c r="P23" s="7">
        <v>4.0170000000000003</v>
      </c>
      <c r="Q23" s="12">
        <v>3.6230000000000002</v>
      </c>
      <c r="R23" s="7">
        <v>3.8940000000000001</v>
      </c>
      <c r="S23" s="7">
        <f t="shared" si="2"/>
        <v>3.7585000000000002</v>
      </c>
    </row>
    <row r="24" spans="1:19" x14ac:dyDescent="0.2">
      <c r="A24" s="6"/>
      <c r="B24" s="4" t="str">
        <f>B6</f>
        <v>B1g (Val, pis*)</v>
      </c>
      <c r="C24" s="7">
        <v>4.16</v>
      </c>
      <c r="D24" s="16">
        <v>3.887</v>
      </c>
      <c r="E24" s="7">
        <v>4.3289999999999997</v>
      </c>
      <c r="F24" s="7">
        <v>4.0999999999999996</v>
      </c>
      <c r="G24" s="12">
        <v>4.194</v>
      </c>
      <c r="H24" s="7">
        <v>4.0259999999999998</v>
      </c>
      <c r="I24" s="7">
        <v>4.0570000000000004</v>
      </c>
      <c r="J24" s="7">
        <v>4.0540000000000003</v>
      </c>
      <c r="K24" s="13">
        <v>3.9790000000000001</v>
      </c>
      <c r="L24" s="24"/>
      <c r="M24" s="7">
        <v>4.4470000000000001</v>
      </c>
      <c r="N24" s="7">
        <v>4.399</v>
      </c>
      <c r="O24" s="7">
        <v>4.234</v>
      </c>
      <c r="P24" s="7">
        <v>4.2809999999999997</v>
      </c>
      <c r="Q24" s="12">
        <v>3.97</v>
      </c>
      <c r="R24" s="7">
        <v>3.9940000000000002</v>
      </c>
      <c r="S24" s="7">
        <f t="shared" si="2"/>
        <v>3.9820000000000002</v>
      </c>
    </row>
    <row r="25" spans="1:19" x14ac:dyDescent="0.2">
      <c r="A25" s="6"/>
      <c r="B25" s="4" t="str">
        <f>B7</f>
        <v>B2g (Mixed)</v>
      </c>
      <c r="C25" s="7">
        <v>4.1559999999999997</v>
      </c>
      <c r="D25" s="16">
        <v>3.9809999999999999</v>
      </c>
      <c r="E25" s="7">
        <v>4.3479999999999999</v>
      </c>
      <c r="F25" s="7">
        <v>4.0330000000000004</v>
      </c>
      <c r="G25" s="12">
        <v>4.2380000000000004</v>
      </c>
      <c r="H25" s="7">
        <v>4.1340000000000003</v>
      </c>
      <c r="I25" s="7">
        <v>4.125</v>
      </c>
      <c r="J25" s="7">
        <v>4.1130000000000004</v>
      </c>
      <c r="K25" s="13">
        <v>4.048</v>
      </c>
      <c r="L25" s="24"/>
      <c r="M25" s="7">
        <v>4.4550000000000001</v>
      </c>
      <c r="N25" s="7">
        <v>4.4109999999999996</v>
      </c>
      <c r="O25" s="7">
        <v>4.2729999999999997</v>
      </c>
      <c r="P25" s="7">
        <v>4.2960000000000003</v>
      </c>
      <c r="Q25" s="12">
        <v>4.0540000000000003</v>
      </c>
      <c r="R25" s="7">
        <v>3.996</v>
      </c>
      <c r="S25" s="7">
        <f t="shared" ref="S25" si="3">SOMME(Q25:R25)/2</f>
        <v>4.0250000000000004</v>
      </c>
    </row>
    <row r="26" spans="1:19" x14ac:dyDescent="0.2">
      <c r="A26" s="6"/>
      <c r="B26" s="4" t="str">
        <f>B8</f>
        <v>B3u (Rydberg)</v>
      </c>
      <c r="C26" s="7">
        <v>4.05</v>
      </c>
      <c r="D26" s="16">
        <v>3.9049999999999998</v>
      </c>
      <c r="E26" s="7">
        <v>4.3899999999999997</v>
      </c>
      <c r="F26" s="7">
        <v>4.2220000000000004</v>
      </c>
      <c r="G26" s="12">
        <v>4.2240000000000002</v>
      </c>
      <c r="H26" s="7">
        <v>4.1479999999999997</v>
      </c>
      <c r="I26" s="7">
        <v>4.1550000000000002</v>
      </c>
      <c r="J26" s="7">
        <v>4.1529999999999996</v>
      </c>
      <c r="K26" s="13">
        <v>4.1130000000000004</v>
      </c>
      <c r="L26" s="24"/>
      <c r="M26" s="7">
        <v>4.4690000000000003</v>
      </c>
      <c r="N26" s="7">
        <v>4.3860000000000001</v>
      </c>
      <c r="O26" s="7">
        <v>4.226</v>
      </c>
      <c r="P26" s="7">
        <v>4.3470000000000004</v>
      </c>
      <c r="Q26" s="12">
        <v>4.008</v>
      </c>
      <c r="R26" s="7">
        <v>4.0990000000000002</v>
      </c>
      <c r="S26" s="7">
        <f t="shared" si="2"/>
        <v>4.0534999999999997</v>
      </c>
    </row>
    <row r="27" spans="1:19" x14ac:dyDescent="0.2">
      <c r="A27" s="6"/>
      <c r="B27" s="4" t="str">
        <f t="shared" ref="A27:B32" si="4">B9</f>
        <v>B3g (Val, pipi*)</v>
      </c>
      <c r="C27" s="7">
        <v>4.5030000000000001</v>
      </c>
      <c r="D27" s="16">
        <v>4.0759999999999996</v>
      </c>
      <c r="E27" s="7">
        <v>4.6680000000000001</v>
      </c>
      <c r="F27" s="22">
        <v>4.51</v>
      </c>
      <c r="G27" s="12">
        <v>4.5839999999999996</v>
      </c>
      <c r="H27" s="7">
        <v>4.351</v>
      </c>
      <c r="I27" s="7">
        <v>4.3419999999999996</v>
      </c>
      <c r="J27" s="7">
        <v>4.3390000000000004</v>
      </c>
      <c r="K27" s="13">
        <v>4.218</v>
      </c>
      <c r="L27" s="24"/>
      <c r="M27" s="7">
        <v>4.6589999999999998</v>
      </c>
      <c r="N27" s="7">
        <v>4.6580000000000004</v>
      </c>
      <c r="O27" s="7">
        <v>4.4690000000000003</v>
      </c>
      <c r="P27" s="7">
        <v>4.4560000000000004</v>
      </c>
      <c r="Q27" s="12">
        <v>4.1059999999999999</v>
      </c>
      <c r="R27" s="7">
        <v>4.3600000000000003</v>
      </c>
      <c r="S27" s="7">
        <f t="shared" si="2"/>
        <v>4.2330000000000005</v>
      </c>
    </row>
    <row r="28" spans="1:19" x14ac:dyDescent="0.2">
      <c r="A28" s="6"/>
      <c r="B28" s="4" t="str">
        <f t="shared" si="4"/>
        <v>B1u (Val, pipi*)</v>
      </c>
      <c r="C28" s="7">
        <v>4.468</v>
      </c>
      <c r="D28" s="16">
        <v>4.3380000000000001</v>
      </c>
      <c r="E28" s="7">
        <v>4.7729999999999997</v>
      </c>
      <c r="F28" s="7">
        <v>4.4800000000000004</v>
      </c>
      <c r="G28" s="12">
        <v>4.681</v>
      </c>
      <c r="H28" s="7">
        <v>4.5410000000000004</v>
      </c>
      <c r="I28" s="7">
        <v>4.5369999999999999</v>
      </c>
      <c r="J28" s="7">
        <v>4.5709999999999997</v>
      </c>
      <c r="K28" s="13">
        <v>4.5140000000000002</v>
      </c>
      <c r="L28" s="24"/>
      <c r="M28" s="7">
        <v>4.649</v>
      </c>
      <c r="N28" s="7">
        <v>4.6950000000000003</v>
      </c>
      <c r="O28" s="7">
        <v>4.5750000000000002</v>
      </c>
      <c r="P28" s="7">
        <v>4.4589999999999996</v>
      </c>
      <c r="Q28" s="12">
        <v>4.2699999999999996</v>
      </c>
      <c r="R28" s="7">
        <v>4.5350000000000001</v>
      </c>
      <c r="S28" s="7">
        <f t="shared" si="2"/>
        <v>4.4024999999999999</v>
      </c>
    </row>
    <row r="29" spans="1:19" x14ac:dyDescent="0.2">
      <c r="A29" s="6"/>
      <c r="B29" s="4" t="str">
        <f t="shared" si="4"/>
        <v>B2g (Rydberg)</v>
      </c>
      <c r="C29" s="7">
        <v>4.54</v>
      </c>
      <c r="D29" s="16">
        <v>4.3540000000000001</v>
      </c>
      <c r="E29" s="7">
        <v>4.8280000000000003</v>
      </c>
      <c r="F29" s="7">
        <v>4.601</v>
      </c>
      <c r="G29" s="12">
        <v>4.6829999999999998</v>
      </c>
      <c r="H29" s="7">
        <v>4.5860000000000003</v>
      </c>
      <c r="I29" s="7">
        <v>4.5979999999999999</v>
      </c>
      <c r="J29" s="7">
        <v>4.5999999999999996</v>
      </c>
      <c r="K29" s="13">
        <v>4.5510000000000002</v>
      </c>
      <c r="L29" s="24"/>
      <c r="M29" s="7">
        <v>4.8979999999999997</v>
      </c>
      <c r="N29" s="7">
        <v>4.835</v>
      </c>
      <c r="O29" s="7">
        <v>4.6760000000000002</v>
      </c>
      <c r="P29" s="7">
        <v>4.7640000000000002</v>
      </c>
      <c r="Q29" s="12">
        <v>4.4340000000000002</v>
      </c>
      <c r="R29" s="7">
        <v>4.5419999999999998</v>
      </c>
      <c r="S29" s="7">
        <f t="shared" si="2"/>
        <v>4.4879999999999995</v>
      </c>
    </row>
    <row r="30" spans="1:19" x14ac:dyDescent="0.2">
      <c r="A30" s="6" t="str">
        <f t="shared" si="4"/>
        <v>Triplet</v>
      </c>
      <c r="B30" s="4" t="str">
        <f t="shared" si="4"/>
        <v>B3u (Val, pis*)</v>
      </c>
      <c r="C30" s="7">
        <v>2.7839999999999998</v>
      </c>
      <c r="D30" s="16">
        <v>2.5459999999999998</v>
      </c>
      <c r="E30" s="7">
        <v>2.9409999999999998</v>
      </c>
      <c r="F30" s="7">
        <v>2.629</v>
      </c>
      <c r="G30" s="12">
        <v>2.84</v>
      </c>
      <c r="H30" s="24"/>
      <c r="I30" s="24"/>
      <c r="J30" s="24"/>
      <c r="K30" s="24"/>
      <c r="L30" s="24"/>
      <c r="M30" s="7">
        <v>3.1259999999999999</v>
      </c>
      <c r="N30" s="7">
        <v>3.093</v>
      </c>
      <c r="O30" s="7">
        <v>2.9129999999999998</v>
      </c>
      <c r="P30" s="7">
        <v>2.9580000000000002</v>
      </c>
      <c r="Q30" s="12">
        <v>2.6030000000000002</v>
      </c>
      <c r="R30" s="7">
        <v>2.629</v>
      </c>
      <c r="S30" s="7">
        <f t="shared" si="2"/>
        <v>2.6160000000000001</v>
      </c>
    </row>
    <row r="31" spans="1:19" x14ac:dyDescent="0.2">
      <c r="A31" s="6"/>
      <c r="B31" s="4" t="str">
        <f t="shared" si="4"/>
        <v>B1u (Val, pipi*)</v>
      </c>
      <c r="C31" s="7">
        <v>3.2389999999999999</v>
      </c>
      <c r="D31" s="16">
        <v>2.9750000000000001</v>
      </c>
      <c r="E31" s="7">
        <v>3.1880000000000002</v>
      </c>
      <c r="F31" s="22">
        <v>2.6749999999999998</v>
      </c>
      <c r="G31" s="12">
        <v>2.9609999999999999</v>
      </c>
      <c r="H31" s="24"/>
      <c r="I31" s="24"/>
      <c r="J31" s="24"/>
      <c r="K31" s="24"/>
      <c r="L31" s="24"/>
      <c r="M31" s="7">
        <v>3.1539999999999999</v>
      </c>
      <c r="N31" s="7">
        <v>3.1659999999999999</v>
      </c>
      <c r="O31" s="7">
        <v>3.105</v>
      </c>
      <c r="P31" s="7">
        <v>3.0030000000000001</v>
      </c>
      <c r="Q31" s="12">
        <v>2.948</v>
      </c>
      <c r="R31" s="7">
        <v>2.82</v>
      </c>
      <c r="S31" s="7">
        <f t="shared" si="2"/>
        <v>2.8839999999999999</v>
      </c>
    </row>
    <row r="32" spans="1:19" x14ac:dyDescent="0.2">
      <c r="A32" s="6"/>
      <c r="B32" s="4" t="str">
        <f t="shared" si="4"/>
        <v>B2u (Val, pipi*)</v>
      </c>
      <c r="C32" s="7">
        <v>3.585</v>
      </c>
      <c r="D32" s="16">
        <v>3.048</v>
      </c>
      <c r="E32" s="7">
        <v>3.3420000000000001</v>
      </c>
      <c r="F32" s="7">
        <v>3.0030000000000001</v>
      </c>
      <c r="G32" s="12">
        <v>3.2109999999999999</v>
      </c>
      <c r="H32" s="25"/>
      <c r="I32" s="25"/>
      <c r="J32" s="25"/>
      <c r="K32" s="25"/>
      <c r="L32" s="24"/>
      <c r="M32" s="7">
        <v>3.4180000000000001</v>
      </c>
      <c r="N32" s="7">
        <v>3.411</v>
      </c>
      <c r="O32" s="7">
        <v>3.3039999999999998</v>
      </c>
      <c r="P32" s="7">
        <v>3.2690000000000001</v>
      </c>
      <c r="Q32" s="12">
        <v>3.073</v>
      </c>
      <c r="R32" s="7">
        <v>3.05</v>
      </c>
      <c r="S32" s="7">
        <f t="shared" si="2"/>
        <v>3.0614999999999997</v>
      </c>
    </row>
    <row r="33" spans="1:19" x14ac:dyDescent="0.2">
      <c r="A33" s="6"/>
      <c r="B33" s="4" t="str">
        <f>B15</f>
        <v>B3g (Val, pipi*)</v>
      </c>
      <c r="C33" s="7">
        <v>3.7909999999999999</v>
      </c>
      <c r="D33" s="16">
        <v>3.3740000000000001</v>
      </c>
      <c r="E33" s="7">
        <v>3.5640000000000001</v>
      </c>
      <c r="F33" s="7">
        <v>3.242</v>
      </c>
      <c r="G33" s="12">
        <v>3.4380000000000002</v>
      </c>
      <c r="H33" s="24"/>
      <c r="I33" s="24"/>
      <c r="J33" s="24"/>
      <c r="K33" s="24"/>
      <c r="L33" s="24"/>
      <c r="M33" s="7">
        <v>3.629</v>
      </c>
      <c r="N33" s="7">
        <v>3.633</v>
      </c>
      <c r="O33" s="7">
        <v>3.5579999999999998</v>
      </c>
      <c r="P33" s="7">
        <v>3.4870000000000001</v>
      </c>
      <c r="Q33" s="12">
        <v>3.3719999999999999</v>
      </c>
      <c r="R33" s="7">
        <v>3.2749999999999999</v>
      </c>
      <c r="S33" s="7">
        <f t="shared" si="2"/>
        <v>3.3235000000000001</v>
      </c>
    </row>
    <row r="34" spans="1:19" x14ac:dyDescent="0.2">
      <c r="A34" s="6"/>
      <c r="B34" s="4" t="str">
        <f t="shared" ref="B34" si="5">B16</f>
        <v>B1g (Val, pis*)</v>
      </c>
      <c r="C34" s="7">
        <v>4.0289999999999999</v>
      </c>
      <c r="D34" s="16">
        <v>3.7090000000000001</v>
      </c>
      <c r="E34" s="7">
        <v>4.0869999999999997</v>
      </c>
      <c r="F34" s="11">
        <v>3.863</v>
      </c>
      <c r="G34" s="12">
        <v>3.972</v>
      </c>
      <c r="H34" s="24"/>
      <c r="I34" s="24"/>
      <c r="J34" s="24"/>
      <c r="K34" s="24"/>
      <c r="L34" s="24"/>
      <c r="M34" s="7">
        <v>4.2469999999999999</v>
      </c>
      <c r="N34" s="7">
        <v>4.2110000000000003</v>
      </c>
      <c r="O34" s="7">
        <v>4.0490000000000004</v>
      </c>
      <c r="P34" s="7">
        <v>4.0910000000000002</v>
      </c>
      <c r="Q34" s="12">
        <v>3.7770000000000001</v>
      </c>
      <c r="R34" s="7">
        <v>3.7879999999999998</v>
      </c>
      <c r="S34" s="7">
        <f t="shared" si="2"/>
        <v>3.7824999999999998</v>
      </c>
    </row>
    <row r="35" spans="1:19" x14ac:dyDescent="0.2">
      <c r="A35" s="6"/>
      <c r="B35" s="4" t="str">
        <f t="shared" ref="B35" si="6">B17</f>
        <v>B2g (Mixed)</v>
      </c>
      <c r="C35" s="7">
        <v>4.0739999999999998</v>
      </c>
      <c r="D35" s="16">
        <v>3.85</v>
      </c>
      <c r="E35" s="7">
        <v>4.141</v>
      </c>
      <c r="F35" s="11">
        <v>3.8519999999999999</v>
      </c>
      <c r="G35" s="11">
        <v>4.056</v>
      </c>
      <c r="H35" s="25"/>
      <c r="I35" s="25"/>
      <c r="J35" s="25"/>
      <c r="K35" s="25"/>
      <c r="L35" s="24"/>
      <c r="M35" s="7">
        <v>4.306</v>
      </c>
      <c r="N35" s="7">
        <v>4.2789999999999999</v>
      </c>
      <c r="O35" s="7">
        <v>4.1399999999999997</v>
      </c>
      <c r="P35" s="7">
        <v>4.1550000000000002</v>
      </c>
      <c r="Q35" s="11">
        <v>3.9</v>
      </c>
      <c r="R35" s="7">
        <v>3.851</v>
      </c>
      <c r="S35" s="7">
        <f t="shared" si="2"/>
        <v>3.8754999999999997</v>
      </c>
    </row>
    <row r="36" spans="1:19" x14ac:dyDescent="0.2">
      <c r="C36" s="7"/>
      <c r="D36" s="7"/>
      <c r="E36" s="7"/>
      <c r="F36" s="7"/>
      <c r="G36" s="7"/>
      <c r="H36" s="7"/>
      <c r="I36" s="7"/>
      <c r="J36" s="7"/>
      <c r="K36" s="7"/>
      <c r="L36" s="7"/>
      <c r="M36" s="7"/>
      <c r="N36" s="7"/>
      <c r="O36" s="7"/>
      <c r="P36" s="7"/>
      <c r="Q36" s="7"/>
    </row>
  </sheetData>
  <pageMargins left="0.7" right="0.7" top="0.75" bottom="0.75" header="0.3" footer="0.3"/>
  <pageSetup paperSize="9" orientation="portrait" horizontalDpi="0" verticalDpi="0"/>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75556-E8DA-9541-8BD2-B2DA1E0D67A1}">
  <dimension ref="A1:AA49"/>
  <sheetViews>
    <sheetView zoomScale="80" zoomScaleNormal="80" workbookViewId="0">
      <selection activeCell="K4" sqref="K4:L24"/>
    </sheetView>
  </sheetViews>
  <sheetFormatPr baseColWidth="10" defaultRowHeight="16" x14ac:dyDescent="0.2"/>
  <cols>
    <col min="22" max="22" width="9.83203125" customWidth="1"/>
  </cols>
  <sheetData>
    <row r="1" spans="1:22" x14ac:dyDescent="0.2">
      <c r="A1" s="40" t="s">
        <v>74</v>
      </c>
      <c r="B1" s="40"/>
      <c r="C1" s="40" t="s">
        <v>0</v>
      </c>
      <c r="D1" s="198"/>
      <c r="E1">
        <f>COUNT(C4:C24)</f>
        <v>21</v>
      </c>
      <c r="F1" s="51" t="s">
        <v>722</v>
      </c>
      <c r="G1" s="93" t="s">
        <v>959</v>
      </c>
      <c r="R1" s="93" t="s">
        <v>828</v>
      </c>
      <c r="S1" s="93"/>
    </row>
    <row r="2" spans="1:22" x14ac:dyDescent="0.2">
      <c r="A2" s="6" t="s">
        <v>32</v>
      </c>
      <c r="B2" s="5"/>
      <c r="C2" s="5" t="s">
        <v>34</v>
      </c>
      <c r="D2" s="5" t="s">
        <v>34</v>
      </c>
      <c r="E2" s="5" t="s">
        <v>34</v>
      </c>
      <c r="F2" s="5" t="s">
        <v>29</v>
      </c>
      <c r="G2" s="5" t="s">
        <v>29</v>
      </c>
      <c r="H2" s="5" t="s">
        <v>55</v>
      </c>
      <c r="I2" s="5" t="s">
        <v>55</v>
      </c>
      <c r="J2" s="5" t="s">
        <v>30</v>
      </c>
      <c r="K2" s="5" t="s">
        <v>30</v>
      </c>
      <c r="L2" s="5" t="s">
        <v>30</v>
      </c>
      <c r="M2" s="5" t="s">
        <v>85</v>
      </c>
      <c r="N2" s="5"/>
      <c r="O2" s="5"/>
      <c r="P2" s="98" t="s">
        <v>29</v>
      </c>
      <c r="Q2" s="98" t="s">
        <v>29</v>
      </c>
      <c r="R2" s="98" t="s">
        <v>247</v>
      </c>
      <c r="S2" s="98" t="s">
        <v>247</v>
      </c>
      <c r="T2" s="98" t="s">
        <v>28</v>
      </c>
    </row>
    <row r="3" spans="1:22" x14ac:dyDescent="0.2">
      <c r="A3" s="5"/>
      <c r="B3" s="5"/>
      <c r="C3" s="6" t="s">
        <v>2087</v>
      </c>
      <c r="D3" s="6" t="s">
        <v>1</v>
      </c>
      <c r="E3" s="6" t="s">
        <v>2</v>
      </c>
      <c r="F3" s="6" t="s">
        <v>62</v>
      </c>
      <c r="G3" s="6" t="s">
        <v>69</v>
      </c>
      <c r="H3" s="52" t="s">
        <v>2086</v>
      </c>
      <c r="I3" s="52" t="s">
        <v>35</v>
      </c>
      <c r="J3" s="52" t="s">
        <v>63</v>
      </c>
      <c r="K3" s="52" t="s">
        <v>50</v>
      </c>
      <c r="L3" s="52" t="s">
        <v>106</v>
      </c>
      <c r="M3" s="52" t="s">
        <v>1978</v>
      </c>
      <c r="N3" s="42" t="s">
        <v>1326</v>
      </c>
      <c r="O3" s="42" t="s">
        <v>1392</v>
      </c>
      <c r="P3" s="95" t="s">
        <v>67</v>
      </c>
      <c r="Q3" s="99" t="s">
        <v>38</v>
      </c>
      <c r="R3" s="99" t="s">
        <v>248</v>
      </c>
      <c r="S3" s="99" t="s">
        <v>248</v>
      </c>
      <c r="T3" s="99" t="s">
        <v>52</v>
      </c>
    </row>
    <row r="4" spans="1:22" x14ac:dyDescent="0.2">
      <c r="A4" s="6" t="s">
        <v>98</v>
      </c>
      <c r="B4" s="4" t="s">
        <v>803</v>
      </c>
      <c r="C4" s="7">
        <v>2.528</v>
      </c>
      <c r="D4" s="7">
        <v>2.4870000000000001</v>
      </c>
      <c r="E4" s="7">
        <v>2.4550000000000001</v>
      </c>
      <c r="F4" s="7">
        <v>2.4529999999999998</v>
      </c>
      <c r="G4" s="7">
        <v>2.4460000000000002</v>
      </c>
      <c r="H4" s="7">
        <v>2.5390000000000001</v>
      </c>
      <c r="I4" s="7">
        <v>2.4990000000000001</v>
      </c>
      <c r="J4" s="7">
        <v>2.4700000000000002</v>
      </c>
      <c r="K4" s="7">
        <v>2.5310000000000001</v>
      </c>
      <c r="L4" s="7">
        <v>2.4910000000000001</v>
      </c>
      <c r="M4" s="72"/>
      <c r="N4" s="7">
        <f>L4+J4-I4</f>
        <v>2.4620000000000002</v>
      </c>
      <c r="O4" s="7">
        <f>N4+F4-E4</f>
        <v>2.46</v>
      </c>
      <c r="P4" s="20">
        <v>89.8</v>
      </c>
      <c r="Q4" s="93" t="s">
        <v>129</v>
      </c>
      <c r="R4" s="93" t="s">
        <v>827</v>
      </c>
      <c r="S4" s="93">
        <v>-2</v>
      </c>
      <c r="T4" s="1" t="s">
        <v>809</v>
      </c>
    </row>
    <row r="5" spans="1:22" x14ac:dyDescent="0.2">
      <c r="A5" s="5"/>
      <c r="B5" s="4" t="s">
        <v>781</v>
      </c>
      <c r="C5" s="7">
        <v>3.746</v>
      </c>
      <c r="D5" s="7">
        <v>3.6890000000000001</v>
      </c>
      <c r="E5" s="7">
        <v>3.6739999999999999</v>
      </c>
      <c r="F5" s="7">
        <v>3.681</v>
      </c>
      <c r="G5" s="7">
        <v>3.67</v>
      </c>
      <c r="H5" s="7">
        <v>3.7519999999999998</v>
      </c>
      <c r="I5" s="7">
        <v>3.6989999999999998</v>
      </c>
      <c r="J5" s="7">
        <v>3.6920000000000002</v>
      </c>
      <c r="K5" s="7">
        <v>3.7389999999999999</v>
      </c>
      <c r="L5">
        <v>3.6869999999999998</v>
      </c>
      <c r="M5" s="72"/>
      <c r="N5" s="7">
        <f>L5+J5-I5</f>
        <v>3.6799999999999997</v>
      </c>
      <c r="O5" s="7">
        <f>N5+F5-E5</f>
        <v>3.6869999999999998</v>
      </c>
      <c r="P5" s="20">
        <v>87.9</v>
      </c>
      <c r="R5" s="93" t="s">
        <v>829</v>
      </c>
      <c r="S5" s="93">
        <v>-1</v>
      </c>
      <c r="T5" s="1" t="s">
        <v>819</v>
      </c>
    </row>
    <row r="6" spans="1:22" x14ac:dyDescent="0.2">
      <c r="A6" s="5"/>
      <c r="B6" s="4" t="s">
        <v>808</v>
      </c>
      <c r="C6" s="7">
        <v>6.2220000000000004</v>
      </c>
      <c r="D6" s="7">
        <v>6.218</v>
      </c>
      <c r="E6" s="7">
        <v>6.2089999999999996</v>
      </c>
      <c r="F6" s="7">
        <v>6.19</v>
      </c>
      <c r="G6" s="7">
        <v>6.1740000000000004</v>
      </c>
      <c r="H6" s="7">
        <v>5.8559999999999999</v>
      </c>
      <c r="I6" s="7">
        <v>5.8579999999999997</v>
      </c>
      <c r="J6" s="7">
        <v>5.9580000000000002</v>
      </c>
      <c r="K6" s="7">
        <v>5.0629999999999997</v>
      </c>
      <c r="L6" s="7">
        <v>4.97</v>
      </c>
      <c r="M6" s="164" t="s">
        <v>2063</v>
      </c>
      <c r="N6" s="7">
        <f>X31</f>
        <v>4.9509999999999996</v>
      </c>
      <c r="O6" s="72"/>
      <c r="P6" s="20">
        <v>0.7</v>
      </c>
      <c r="R6" s="93" t="s">
        <v>830</v>
      </c>
      <c r="S6" s="93">
        <v>-4</v>
      </c>
      <c r="T6" s="1" t="s">
        <v>816</v>
      </c>
      <c r="V6" t="s">
        <v>817</v>
      </c>
    </row>
    <row r="7" spans="1:22" x14ac:dyDescent="0.2">
      <c r="A7" s="5"/>
      <c r="B7" s="4" t="s">
        <v>804</v>
      </c>
      <c r="C7" s="7">
        <v>5.0119999999999996</v>
      </c>
      <c r="D7" s="7">
        <v>4.9660000000000002</v>
      </c>
      <c r="E7" s="7">
        <v>4.91</v>
      </c>
      <c r="F7" s="7">
        <v>4.9020000000000001</v>
      </c>
      <c r="G7" s="7">
        <v>4.8780000000000001</v>
      </c>
      <c r="H7" s="7">
        <v>5.0220000000000002</v>
      </c>
      <c r="I7" s="7">
        <v>4.9770000000000003</v>
      </c>
      <c r="J7" s="7">
        <v>4.9349999999999996</v>
      </c>
      <c r="K7" s="7">
        <v>4.9530000000000003</v>
      </c>
      <c r="L7">
        <v>4.9039999999999999</v>
      </c>
      <c r="M7" s="72"/>
      <c r="N7" s="7">
        <f>L7+J7-I7</f>
        <v>4.8619999999999983</v>
      </c>
      <c r="O7" s="7">
        <f>N7+F7-E7</f>
        <v>4.8539999999999992</v>
      </c>
      <c r="P7" s="20">
        <v>83.1</v>
      </c>
      <c r="R7" s="93" t="s">
        <v>827</v>
      </c>
      <c r="S7" s="93">
        <v>-2</v>
      </c>
      <c r="T7" s="1" t="s">
        <v>812</v>
      </c>
    </row>
    <row r="8" spans="1:22" x14ac:dyDescent="0.2">
      <c r="A8" s="5"/>
      <c r="B8" s="4" t="s">
        <v>805</v>
      </c>
      <c r="C8" s="7">
        <v>5.2880000000000003</v>
      </c>
      <c r="D8" s="7">
        <v>5.27</v>
      </c>
      <c r="E8" s="7">
        <v>5.2270000000000003</v>
      </c>
      <c r="F8" s="7">
        <v>5.2220000000000004</v>
      </c>
      <c r="G8" s="7">
        <v>5.2149999999999999</v>
      </c>
      <c r="H8" s="7">
        <v>5.2610000000000001</v>
      </c>
      <c r="I8" s="7">
        <v>5.2460000000000004</v>
      </c>
      <c r="J8" s="7">
        <v>5.2110000000000003</v>
      </c>
      <c r="K8" s="7">
        <v>5.2229999999999999</v>
      </c>
      <c r="L8" s="7">
        <v>5.21</v>
      </c>
      <c r="M8" s="72"/>
      <c r="N8" s="7">
        <f>L8+J8-I8</f>
        <v>5.1749999999999989</v>
      </c>
      <c r="O8" s="7">
        <f>N8+F8-E8</f>
        <v>5.1699999999999982</v>
      </c>
      <c r="P8" s="20">
        <v>85.4</v>
      </c>
      <c r="Q8" s="93" t="s">
        <v>802</v>
      </c>
      <c r="R8" s="93" t="s">
        <v>828</v>
      </c>
      <c r="S8" s="93">
        <v>0</v>
      </c>
      <c r="T8" s="1" t="s">
        <v>820</v>
      </c>
      <c r="V8" s="7"/>
    </row>
    <row r="9" spans="1:22" x14ac:dyDescent="0.2">
      <c r="A9" s="6"/>
      <c r="B9" s="4" t="s">
        <v>806</v>
      </c>
      <c r="C9" s="7">
        <v>5.5570000000000004</v>
      </c>
      <c r="D9" s="7">
        <v>5.5330000000000004</v>
      </c>
      <c r="E9" s="7">
        <v>5.4640000000000004</v>
      </c>
      <c r="F9" s="7">
        <v>5.46</v>
      </c>
      <c r="G9" s="7">
        <v>5.4489999999999998</v>
      </c>
      <c r="H9" s="7">
        <v>5.5220000000000002</v>
      </c>
      <c r="I9" s="7">
        <v>5.5019999999999998</v>
      </c>
      <c r="J9" s="7">
        <v>5.45</v>
      </c>
      <c r="K9" s="7">
        <v>5.4669999999999996</v>
      </c>
      <c r="L9">
        <v>5.4429999999999996</v>
      </c>
      <c r="M9" s="72"/>
      <c r="N9" s="7">
        <f>L9+J9-I9</f>
        <v>5.3910000000000009</v>
      </c>
      <c r="O9" s="7">
        <f>N9+F9-E9</f>
        <v>5.3870000000000005</v>
      </c>
      <c r="P9" s="20">
        <v>81.7</v>
      </c>
      <c r="R9" s="93" t="s">
        <v>827</v>
      </c>
      <c r="S9" s="93">
        <v>-2</v>
      </c>
      <c r="T9" s="1" t="s">
        <v>814</v>
      </c>
    </row>
    <row r="10" spans="1:22" x14ac:dyDescent="0.2">
      <c r="A10" s="6"/>
      <c r="B10" s="4" t="s">
        <v>781</v>
      </c>
      <c r="C10" s="7">
        <v>5.6079999999999997</v>
      </c>
      <c r="D10" s="7">
        <v>5.5890000000000004</v>
      </c>
      <c r="E10" s="7">
        <v>5.524</v>
      </c>
      <c r="F10" s="7">
        <v>5.5170000000000003</v>
      </c>
      <c r="G10" s="7">
        <v>5.5049999999999999</v>
      </c>
      <c r="H10" s="7">
        <v>5.6109999999999998</v>
      </c>
      <c r="I10" s="7">
        <v>5.593</v>
      </c>
      <c r="J10" s="56">
        <v>5.5339999999999998</v>
      </c>
      <c r="K10" s="7">
        <v>5.59</v>
      </c>
      <c r="L10" s="7">
        <v>5.57</v>
      </c>
      <c r="M10" s="72"/>
      <c r="N10" s="7">
        <f>L10+J10-I10</f>
        <v>5.5109999999999992</v>
      </c>
      <c r="O10" s="7">
        <f>N10+F10-E10</f>
        <v>5.5039999999999987</v>
      </c>
      <c r="P10" s="20">
        <v>87.7</v>
      </c>
      <c r="R10" s="93" t="s">
        <v>827</v>
      </c>
      <c r="S10" s="93">
        <v>-2</v>
      </c>
      <c r="T10" s="1" t="s">
        <v>167</v>
      </c>
    </row>
    <row r="11" spans="1:22" x14ac:dyDescent="0.2">
      <c r="A11" s="6"/>
      <c r="B11" s="4" t="s">
        <v>807</v>
      </c>
      <c r="C11" s="7">
        <v>7.64</v>
      </c>
      <c r="D11" s="7">
        <v>7.6180000000000003</v>
      </c>
      <c r="E11" s="7">
        <v>7.617</v>
      </c>
      <c r="F11" s="7">
        <v>7.6020000000000003</v>
      </c>
      <c r="G11" s="7">
        <v>7.5839999999999996</v>
      </c>
      <c r="H11" s="7">
        <v>7.3</v>
      </c>
      <c r="I11" s="7">
        <v>7.3019999999999996</v>
      </c>
      <c r="J11" s="7">
        <v>7.4340000000000002</v>
      </c>
      <c r="K11" s="7">
        <v>6.3079999999999998</v>
      </c>
      <c r="L11">
        <v>6.2460000000000004</v>
      </c>
      <c r="M11" s="164" t="s">
        <v>2064</v>
      </c>
      <c r="N11" s="7">
        <f>X36</f>
        <v>6.2149999999999999</v>
      </c>
      <c r="O11" s="72"/>
      <c r="P11" s="20">
        <v>0.7</v>
      </c>
      <c r="R11" s="93" t="s">
        <v>827</v>
      </c>
      <c r="S11" s="93">
        <v>-2</v>
      </c>
      <c r="T11" s="1" t="s">
        <v>818</v>
      </c>
      <c r="V11" t="s">
        <v>817</v>
      </c>
    </row>
    <row r="12" spans="1:22" x14ac:dyDescent="0.2">
      <c r="A12" s="6"/>
      <c r="B12" s="4" t="s">
        <v>806</v>
      </c>
      <c r="C12" s="7">
        <v>6.2359999999999998</v>
      </c>
      <c r="D12" s="7">
        <v>6.1710000000000003</v>
      </c>
      <c r="E12" s="7">
        <v>6.1319999999999997</v>
      </c>
      <c r="F12" s="7">
        <v>6.1319999999999997</v>
      </c>
      <c r="G12" s="7">
        <v>6.1029999999999998</v>
      </c>
      <c r="H12" s="7">
        <v>6.2210000000000001</v>
      </c>
      <c r="I12" s="7">
        <v>6.1630000000000003</v>
      </c>
      <c r="J12" s="179">
        <v>6.1440000000000001</v>
      </c>
      <c r="K12" s="7">
        <v>6.13</v>
      </c>
      <c r="L12" s="7">
        <v>6.07</v>
      </c>
      <c r="M12" s="72"/>
      <c r="N12" s="7">
        <f>L12+J12-I12</f>
        <v>6.0510000000000002</v>
      </c>
      <c r="O12" s="7">
        <f t="shared" ref="O12:O22" si="0">N12+F12-E12</f>
        <v>6.0510000000000002</v>
      </c>
      <c r="P12" s="20">
        <v>80.2</v>
      </c>
      <c r="R12" s="93" t="s">
        <v>829</v>
      </c>
      <c r="S12" s="93">
        <v>-1</v>
      </c>
      <c r="T12" s="1" t="s">
        <v>821</v>
      </c>
    </row>
    <row r="13" spans="1:22" x14ac:dyDescent="0.2">
      <c r="A13" s="4"/>
      <c r="B13" s="4" t="s">
        <v>823</v>
      </c>
      <c r="C13" s="7">
        <v>6.5119999999999996</v>
      </c>
      <c r="D13" s="7">
        <v>6.3449999999999998</v>
      </c>
      <c r="E13" s="7">
        <v>6.4660000000000002</v>
      </c>
      <c r="F13" s="7">
        <v>6.51</v>
      </c>
      <c r="G13" s="7">
        <v>6.5250000000000004</v>
      </c>
      <c r="H13" s="7">
        <v>6.4980000000000002</v>
      </c>
      <c r="I13" s="7">
        <v>6.327</v>
      </c>
      <c r="J13" s="11">
        <v>6.4550000000000001</v>
      </c>
      <c r="K13" s="7">
        <v>6.5090000000000003</v>
      </c>
      <c r="L13" s="7">
        <v>6.3520000000000003</v>
      </c>
      <c r="M13" s="72"/>
      <c r="N13" s="7">
        <f>L13+J13-I13</f>
        <v>6.48</v>
      </c>
      <c r="O13" s="7">
        <f t="shared" si="0"/>
        <v>6.524</v>
      </c>
      <c r="P13" s="20">
        <v>91</v>
      </c>
      <c r="R13" s="93" t="s">
        <v>831</v>
      </c>
      <c r="S13" s="93">
        <v>29</v>
      </c>
      <c r="T13" s="1" t="s">
        <v>824</v>
      </c>
    </row>
    <row r="14" spans="1:22" x14ac:dyDescent="0.2">
      <c r="A14" s="4"/>
      <c r="B14" s="4" t="s">
        <v>825</v>
      </c>
      <c r="C14" s="7">
        <v>6.7670000000000003</v>
      </c>
      <c r="D14" s="7">
        <v>6.7270000000000003</v>
      </c>
      <c r="E14" s="7">
        <v>6.6849999999999996</v>
      </c>
      <c r="F14" s="7">
        <v>6.6870000000000003</v>
      </c>
      <c r="G14" s="7">
        <v>6.6710000000000003</v>
      </c>
      <c r="H14" s="7">
        <v>6.7709999999999999</v>
      </c>
      <c r="I14" s="7">
        <v>6.7329999999999997</v>
      </c>
      <c r="J14" s="11">
        <v>6.702</v>
      </c>
      <c r="K14" s="7">
        <v>6.742</v>
      </c>
      <c r="L14" s="11">
        <v>6.7050000000000001</v>
      </c>
      <c r="M14" s="72"/>
      <c r="N14" s="7">
        <f>L14+J14-I14</f>
        <v>6.6740000000000004</v>
      </c>
      <c r="O14" s="7">
        <f t="shared" si="0"/>
        <v>6.676000000000001</v>
      </c>
      <c r="P14" s="20">
        <v>87.2</v>
      </c>
      <c r="Q14" s="93" t="s">
        <v>170</v>
      </c>
      <c r="R14" s="93" t="s">
        <v>829</v>
      </c>
      <c r="S14" s="93">
        <v>-1</v>
      </c>
      <c r="T14" s="1" t="s">
        <v>826</v>
      </c>
    </row>
    <row r="15" spans="1:22" x14ac:dyDescent="0.2">
      <c r="A15" s="6"/>
      <c r="B15" s="4" t="s">
        <v>804</v>
      </c>
      <c r="C15" s="7">
        <v>7.0389999999999997</v>
      </c>
      <c r="D15" s="7">
        <v>6.976</v>
      </c>
      <c r="E15" s="7">
        <v>6.9169999999999998</v>
      </c>
      <c r="F15" s="7">
        <v>6.9189999999999996</v>
      </c>
      <c r="G15" s="7">
        <v>6.9050000000000002</v>
      </c>
      <c r="H15" s="7">
        <v>7.0380000000000003</v>
      </c>
      <c r="I15" s="7">
        <v>6.9779999999999998</v>
      </c>
      <c r="J15" s="11">
        <v>6.9329999999999998</v>
      </c>
      <c r="K15" s="7">
        <v>6.9989999999999997</v>
      </c>
      <c r="L15">
        <v>6.9379999999999997</v>
      </c>
      <c r="M15" s="72"/>
      <c r="N15" s="7">
        <f>L15+J15-I15</f>
        <v>6.8929999999999989</v>
      </c>
      <c r="O15" s="7">
        <f t="shared" si="0"/>
        <v>6.8949999999999978</v>
      </c>
      <c r="P15" s="20">
        <v>85.1</v>
      </c>
      <c r="R15" s="93" t="s">
        <v>829</v>
      </c>
      <c r="S15" s="93">
        <v>-1</v>
      </c>
      <c r="T15" s="1" t="s">
        <v>822</v>
      </c>
    </row>
    <row r="16" spans="1:22" x14ac:dyDescent="0.2">
      <c r="A16" s="6" t="s">
        <v>5</v>
      </c>
      <c r="B16" s="4" t="s">
        <v>803</v>
      </c>
      <c r="C16" s="7">
        <v>1.8740000000000001</v>
      </c>
      <c r="D16" s="7">
        <v>1.857</v>
      </c>
      <c r="E16" s="7">
        <v>1.8520000000000001</v>
      </c>
      <c r="F16" s="7">
        <v>1.859</v>
      </c>
      <c r="G16" s="7">
        <v>1.851</v>
      </c>
      <c r="H16" s="7">
        <v>1.883</v>
      </c>
      <c r="I16" s="7">
        <v>1.865</v>
      </c>
      <c r="J16" s="72"/>
      <c r="K16" s="72"/>
      <c r="L16" s="72"/>
      <c r="M16" s="72"/>
      <c r="N16" s="7">
        <f t="shared" ref="N16:N22" si="1">E16+I16-D16</f>
        <v>1.86</v>
      </c>
      <c r="O16" s="7">
        <f t="shared" si="0"/>
        <v>1.8670000000000002</v>
      </c>
      <c r="P16" s="20">
        <v>97.1</v>
      </c>
      <c r="R16" s="93" t="s">
        <v>827</v>
      </c>
      <c r="S16" s="93">
        <v>-2</v>
      </c>
      <c r="T16" s="1" t="s">
        <v>809</v>
      </c>
    </row>
    <row r="17" spans="1:26" x14ac:dyDescent="0.2">
      <c r="A17" s="6"/>
      <c r="B17" s="4" t="s">
        <v>781</v>
      </c>
      <c r="C17" s="7">
        <v>3.4849999999999999</v>
      </c>
      <c r="D17" s="7">
        <v>3.4340000000000002</v>
      </c>
      <c r="E17" s="7">
        <v>3.4350000000000001</v>
      </c>
      <c r="F17" s="7">
        <v>3.4460000000000002</v>
      </c>
      <c r="G17" s="7">
        <v>3.4350000000000001</v>
      </c>
      <c r="H17" s="7">
        <v>3.49</v>
      </c>
      <c r="I17" s="7">
        <v>3.4420000000000002</v>
      </c>
      <c r="J17" s="72"/>
      <c r="K17" s="72"/>
      <c r="L17" s="72"/>
      <c r="M17" s="72"/>
      <c r="N17" s="7">
        <f t="shared" si="1"/>
        <v>3.4430000000000005</v>
      </c>
      <c r="O17" s="7">
        <f t="shared" si="0"/>
        <v>3.4540000000000011</v>
      </c>
      <c r="P17" s="20">
        <v>96.3</v>
      </c>
      <c r="R17" s="93" t="s">
        <v>829</v>
      </c>
      <c r="S17" s="93">
        <v>-1</v>
      </c>
      <c r="T17" s="1" t="s">
        <v>810</v>
      </c>
    </row>
    <row r="18" spans="1:26" x14ac:dyDescent="0.2">
      <c r="A18" s="6"/>
      <c r="B18" s="4" t="s">
        <v>804</v>
      </c>
      <c r="C18" s="7">
        <v>4.2480000000000002</v>
      </c>
      <c r="D18" s="7">
        <v>4.2290000000000001</v>
      </c>
      <c r="E18" s="7">
        <v>4.2050000000000001</v>
      </c>
      <c r="F18" s="7">
        <v>4.2069999999999999</v>
      </c>
      <c r="G18" s="7">
        <v>4.1820000000000004</v>
      </c>
      <c r="H18" s="7">
        <v>4.2460000000000004</v>
      </c>
      <c r="I18" s="7">
        <v>4.2270000000000003</v>
      </c>
      <c r="J18" s="72"/>
      <c r="K18" s="72"/>
      <c r="L18" s="72"/>
      <c r="M18" s="72"/>
      <c r="N18" s="7">
        <f t="shared" si="1"/>
        <v>4.2030000000000003</v>
      </c>
      <c r="O18" s="7">
        <f t="shared" si="0"/>
        <v>4.2050000000000001</v>
      </c>
      <c r="P18" s="20">
        <v>97</v>
      </c>
      <c r="R18" s="93" t="s">
        <v>827</v>
      </c>
      <c r="S18" s="93">
        <v>-2</v>
      </c>
      <c r="T18" s="1" t="s">
        <v>812</v>
      </c>
    </row>
    <row r="19" spans="1:26" x14ac:dyDescent="0.2">
      <c r="A19" s="6"/>
      <c r="B19" s="4" t="s">
        <v>187</v>
      </c>
      <c r="C19" s="7">
        <v>4.5419999999999998</v>
      </c>
      <c r="D19" s="7">
        <v>4.5449999999999999</v>
      </c>
      <c r="E19" s="7">
        <v>4.5350000000000001</v>
      </c>
      <c r="F19" s="7">
        <v>4.5439999999999996</v>
      </c>
      <c r="G19" s="7">
        <v>4.5330000000000004</v>
      </c>
      <c r="H19" s="7">
        <v>4.4930000000000003</v>
      </c>
      <c r="I19" s="7">
        <v>4.49</v>
      </c>
      <c r="J19" s="72"/>
      <c r="K19" s="72"/>
      <c r="L19" s="72"/>
      <c r="M19" s="72"/>
      <c r="N19" s="7">
        <f t="shared" si="1"/>
        <v>4.4800000000000004</v>
      </c>
      <c r="O19" s="7">
        <f t="shared" si="0"/>
        <v>4.4890000000000008</v>
      </c>
      <c r="P19" s="20">
        <v>98.5</v>
      </c>
      <c r="R19" s="93" t="s">
        <v>828</v>
      </c>
      <c r="S19" s="93">
        <v>0</v>
      </c>
      <c r="T19" s="1" t="s">
        <v>811</v>
      </c>
    </row>
    <row r="20" spans="1:26" x14ac:dyDescent="0.2">
      <c r="A20" s="6"/>
      <c r="B20" s="4" t="s">
        <v>805</v>
      </c>
      <c r="C20" s="7">
        <v>4.6479999999999997</v>
      </c>
      <c r="D20" s="7">
        <v>4.5789999999999997</v>
      </c>
      <c r="E20" s="7">
        <v>4.5220000000000002</v>
      </c>
      <c r="F20" s="7">
        <v>4.5149999999999997</v>
      </c>
      <c r="G20" s="7">
        <v>4.5140000000000002</v>
      </c>
      <c r="H20" s="7">
        <v>4.6479999999999997</v>
      </c>
      <c r="I20" s="7">
        <v>4.577</v>
      </c>
      <c r="J20" s="72"/>
      <c r="K20" s="72"/>
      <c r="L20" s="72"/>
      <c r="M20" s="72"/>
      <c r="N20" s="7">
        <f t="shared" si="1"/>
        <v>4.5200000000000005</v>
      </c>
      <c r="O20" s="7">
        <f t="shared" si="0"/>
        <v>4.5129999999999999</v>
      </c>
      <c r="P20" s="20">
        <v>97.5</v>
      </c>
      <c r="R20" s="93" t="s">
        <v>828</v>
      </c>
      <c r="S20" s="93">
        <v>0</v>
      </c>
      <c r="T20" s="1" t="s">
        <v>813</v>
      </c>
    </row>
    <row r="21" spans="1:26" x14ac:dyDescent="0.2">
      <c r="A21" s="6"/>
      <c r="B21" s="4" t="s">
        <v>806</v>
      </c>
      <c r="C21" s="7">
        <v>5.1120000000000001</v>
      </c>
      <c r="D21" s="7">
        <v>5.0869999999999997</v>
      </c>
      <c r="E21" s="7">
        <v>5.0490000000000004</v>
      </c>
      <c r="F21" s="7">
        <v>5.0519999999999996</v>
      </c>
      <c r="G21" s="7">
        <v>5.0380000000000003</v>
      </c>
      <c r="H21" s="7">
        <v>5.1070000000000002</v>
      </c>
      <c r="I21" s="7">
        <v>5.0830000000000002</v>
      </c>
      <c r="J21" s="72"/>
      <c r="K21" s="72"/>
      <c r="L21" s="72"/>
      <c r="M21" s="72"/>
      <c r="N21" s="7">
        <f t="shared" si="1"/>
        <v>5.0450000000000017</v>
      </c>
      <c r="O21" s="7">
        <f t="shared" si="0"/>
        <v>5.0480000000000009</v>
      </c>
      <c r="P21" s="20">
        <v>96.4</v>
      </c>
      <c r="R21" s="93" t="s">
        <v>827</v>
      </c>
      <c r="S21" s="93">
        <v>-2</v>
      </c>
      <c r="T21" s="1" t="s">
        <v>814</v>
      </c>
    </row>
    <row r="22" spans="1:26" x14ac:dyDescent="0.2">
      <c r="A22" s="6"/>
      <c r="B22" s="4" t="s">
        <v>781</v>
      </c>
      <c r="C22" s="7">
        <v>5.1680000000000001</v>
      </c>
      <c r="D22" s="7">
        <v>5.1459999999999999</v>
      </c>
      <c r="E22" s="7">
        <v>5.1100000000000003</v>
      </c>
      <c r="F22" s="7">
        <v>5.1109999999999998</v>
      </c>
      <c r="G22" s="7">
        <v>5.0990000000000002</v>
      </c>
      <c r="H22" s="7">
        <v>5.1749999999999998</v>
      </c>
      <c r="I22" s="7">
        <v>5.1529999999999996</v>
      </c>
      <c r="J22" s="72"/>
      <c r="K22" s="72"/>
      <c r="L22" s="72"/>
      <c r="M22" s="72"/>
      <c r="N22" s="7">
        <f t="shared" si="1"/>
        <v>5.117</v>
      </c>
      <c r="O22" s="7">
        <f t="shared" si="0"/>
        <v>5.1179999999999994</v>
      </c>
      <c r="P22" s="20">
        <v>96.6</v>
      </c>
      <c r="R22" s="93" t="s">
        <v>827</v>
      </c>
      <c r="S22" s="93">
        <v>-2</v>
      </c>
      <c r="T22" s="1" t="s">
        <v>167</v>
      </c>
    </row>
    <row r="23" spans="1:26" x14ac:dyDescent="0.2">
      <c r="A23" s="6"/>
      <c r="B23" s="4" t="s">
        <v>807</v>
      </c>
      <c r="C23" s="7">
        <v>7.3550000000000004</v>
      </c>
      <c r="D23" s="7">
        <v>7.3310000000000004</v>
      </c>
      <c r="E23" s="7">
        <v>7.3470000000000004</v>
      </c>
      <c r="F23" s="7">
        <v>7.3369999999999997</v>
      </c>
      <c r="G23" s="7">
        <v>7.319</v>
      </c>
      <c r="H23" s="7">
        <v>6.944</v>
      </c>
      <c r="I23" s="7">
        <v>6.931</v>
      </c>
      <c r="J23" s="72"/>
      <c r="K23" s="72"/>
      <c r="L23" s="72"/>
      <c r="M23" s="164" t="s">
        <v>2065</v>
      </c>
      <c r="N23" s="7">
        <f>X48</f>
        <v>5.8479999999999999</v>
      </c>
      <c r="O23" s="7"/>
      <c r="P23" s="20">
        <v>5.7</v>
      </c>
      <c r="R23" s="93" t="s">
        <v>832</v>
      </c>
      <c r="S23" s="93">
        <v>-3</v>
      </c>
      <c r="T23" s="1" t="s">
        <v>43</v>
      </c>
    </row>
    <row r="24" spans="1:26" x14ac:dyDescent="0.2">
      <c r="A24" s="6"/>
      <c r="B24" s="4" t="s">
        <v>187</v>
      </c>
      <c r="C24" s="45">
        <v>5.5140000000000002</v>
      </c>
      <c r="D24" s="45">
        <v>5.4669999999999996</v>
      </c>
      <c r="E24" s="7">
        <v>5.4240000000000004</v>
      </c>
      <c r="F24" s="7">
        <v>5.4260000000000002</v>
      </c>
      <c r="G24" s="7">
        <v>5.4180000000000001</v>
      </c>
      <c r="H24" s="45">
        <v>5.5030000000000001</v>
      </c>
      <c r="I24" s="7">
        <v>5.4560000000000004</v>
      </c>
      <c r="J24" s="72"/>
      <c r="K24" s="72"/>
      <c r="L24" s="72"/>
      <c r="M24" s="72"/>
      <c r="N24" s="7">
        <f>E24+I24-D24</f>
        <v>5.4130000000000011</v>
      </c>
      <c r="O24" s="7">
        <f>N24+F24-E24</f>
        <v>5.4150000000000018</v>
      </c>
      <c r="P24" s="46">
        <v>96.6</v>
      </c>
      <c r="R24" s="93" t="s">
        <v>828</v>
      </c>
      <c r="S24" s="93">
        <v>0</v>
      </c>
      <c r="T24" s="1" t="s">
        <v>815</v>
      </c>
    </row>
    <row r="25" spans="1:26" x14ac:dyDescent="0.2">
      <c r="L25" s="41"/>
      <c r="M25" s="41"/>
      <c r="N25" s="41"/>
      <c r="O25" s="41"/>
    </row>
    <row r="27" spans="1:26" x14ac:dyDescent="0.2">
      <c r="A27" s="6" t="s">
        <v>6</v>
      </c>
      <c r="B27" s="5"/>
      <c r="C27" s="5" t="s">
        <v>7</v>
      </c>
      <c r="D27" s="5" t="s">
        <v>7</v>
      </c>
      <c r="E27" s="5" t="s">
        <v>24</v>
      </c>
      <c r="F27" s="5" t="s">
        <v>27</v>
      </c>
      <c r="G27" s="5" t="s">
        <v>28</v>
      </c>
      <c r="H27" s="5" t="s">
        <v>30</v>
      </c>
      <c r="I27" s="5" t="s">
        <v>29</v>
      </c>
      <c r="J27" s="5" t="s">
        <v>30</v>
      </c>
      <c r="K27" s="5" t="s">
        <v>30</v>
      </c>
      <c r="L27" s="5" t="s">
        <v>30</v>
      </c>
      <c r="M27" s="5" t="s">
        <v>7</v>
      </c>
      <c r="N27" s="5" t="s">
        <v>7</v>
      </c>
      <c r="O27" s="5" t="s">
        <v>7</v>
      </c>
      <c r="P27" s="5" t="s">
        <v>24</v>
      </c>
      <c r="Q27" s="5" t="s">
        <v>24</v>
      </c>
      <c r="R27" s="5" t="s">
        <v>24</v>
      </c>
      <c r="S27" s="5" t="s">
        <v>26</v>
      </c>
      <c r="T27" s="153" t="s">
        <v>834</v>
      </c>
      <c r="U27" s="153" t="s">
        <v>834</v>
      </c>
      <c r="V27" s="153" t="s">
        <v>834</v>
      </c>
      <c r="W27" s="153" t="s">
        <v>834</v>
      </c>
      <c r="X27" s="153" t="s">
        <v>834</v>
      </c>
      <c r="Y27" s="153" t="s">
        <v>834</v>
      </c>
      <c r="Z27" s="153" t="s">
        <v>834</v>
      </c>
    </row>
    <row r="28" spans="1:26" x14ac:dyDescent="0.2">
      <c r="A28" s="5"/>
      <c r="B28" s="5"/>
      <c r="C28" s="6" t="s">
        <v>8</v>
      </c>
      <c r="D28" s="6" t="s">
        <v>9</v>
      </c>
      <c r="E28" s="6" t="s">
        <v>18</v>
      </c>
      <c r="F28" s="6" t="s">
        <v>11</v>
      </c>
      <c r="G28" s="6" t="s">
        <v>10</v>
      </c>
      <c r="H28" s="6" t="s">
        <v>33</v>
      </c>
      <c r="I28" s="6" t="s">
        <v>12</v>
      </c>
      <c r="J28" s="6" t="s">
        <v>13</v>
      </c>
      <c r="K28" s="6" t="s">
        <v>14</v>
      </c>
      <c r="L28" s="6" t="s">
        <v>99</v>
      </c>
      <c r="M28" s="6" t="s">
        <v>17</v>
      </c>
      <c r="N28" s="6" t="s">
        <v>19</v>
      </c>
      <c r="O28" s="6" t="s">
        <v>20</v>
      </c>
      <c r="P28" s="6" t="s">
        <v>17</v>
      </c>
      <c r="Q28" s="6" t="s">
        <v>15</v>
      </c>
      <c r="R28" s="6" t="s">
        <v>16</v>
      </c>
      <c r="S28" s="6" t="s">
        <v>25</v>
      </c>
      <c r="T28" s="154" t="s">
        <v>835</v>
      </c>
      <c r="U28" s="154" t="s">
        <v>836</v>
      </c>
      <c r="V28" s="154" t="s">
        <v>837</v>
      </c>
      <c r="W28" s="154" t="s">
        <v>838</v>
      </c>
      <c r="X28" s="154" t="s">
        <v>839</v>
      </c>
      <c r="Y28" s="154" t="s">
        <v>840</v>
      </c>
      <c r="Z28" s="154" t="s">
        <v>841</v>
      </c>
    </row>
    <row r="29" spans="1:26" x14ac:dyDescent="0.2">
      <c r="A29" s="6" t="str">
        <f>A4</f>
        <v>Singlet</v>
      </c>
      <c r="B29" s="4" t="str">
        <f>B4</f>
        <v>B3u (Val, n-pi*)</v>
      </c>
      <c r="C29" s="13">
        <v>2.669</v>
      </c>
      <c r="D29" s="13">
        <v>2.3780000000000001</v>
      </c>
      <c r="E29" s="13">
        <v>3.012</v>
      </c>
      <c r="F29" s="7">
        <v>2.375</v>
      </c>
      <c r="G29" s="7">
        <v>2.6349999999999998</v>
      </c>
      <c r="H29" s="7">
        <v>2.5369999999999999</v>
      </c>
      <c r="I29" s="7">
        <v>2.5409999999999999</v>
      </c>
      <c r="J29" s="7">
        <v>2.5179999999999998</v>
      </c>
      <c r="K29" s="7">
        <v>2.4550000000000001</v>
      </c>
      <c r="L29" s="7">
        <v>2.4700000000000002</v>
      </c>
      <c r="M29" s="13">
        <v>2.7549999999999999</v>
      </c>
      <c r="N29" s="13">
        <v>2.7120000000000002</v>
      </c>
      <c r="O29" s="14">
        <v>2.6019999999999999</v>
      </c>
      <c r="P29" s="7">
        <v>2.504</v>
      </c>
      <c r="Q29">
        <v>2.423</v>
      </c>
      <c r="R29">
        <v>2.4159999999999999</v>
      </c>
      <c r="S29" s="45">
        <v>2.4195000000000002</v>
      </c>
      <c r="T29" s="156">
        <v>2.99</v>
      </c>
      <c r="U29" s="156">
        <v>2.31</v>
      </c>
      <c r="V29" s="66">
        <v>1.91</v>
      </c>
      <c r="W29" s="66">
        <v>2.54</v>
      </c>
      <c r="X29" s="66">
        <v>2.5299999999999998</v>
      </c>
      <c r="Y29" s="66">
        <v>2.4</v>
      </c>
      <c r="Z29" s="156">
        <v>2.35</v>
      </c>
    </row>
    <row r="30" spans="1:26" x14ac:dyDescent="0.2">
      <c r="A30" s="5"/>
      <c r="B30" s="4" t="str">
        <f t="shared" ref="B30:B49" si="2">B5</f>
        <v>Au (Val, n-pi*)</v>
      </c>
      <c r="C30" s="13">
        <v>3.9260000000000002</v>
      </c>
      <c r="D30" s="13">
        <v>3.53</v>
      </c>
      <c r="E30" s="13">
        <v>4.2210000000000001</v>
      </c>
      <c r="F30" s="7">
        <v>3.698</v>
      </c>
      <c r="G30" s="7">
        <v>3.9590000000000001</v>
      </c>
      <c r="H30" s="7">
        <v>3.7639999999999998</v>
      </c>
      <c r="I30" s="7">
        <v>3.7669999999999999</v>
      </c>
      <c r="J30" s="7">
        <v>3.78</v>
      </c>
      <c r="K30" s="7">
        <v>3.6739999999999999</v>
      </c>
      <c r="L30" s="7">
        <v>3.6920000000000002</v>
      </c>
      <c r="M30" s="13">
        <v>4.0579999999999998</v>
      </c>
      <c r="N30" s="13">
        <v>4.01</v>
      </c>
      <c r="O30" s="14">
        <v>3.8490000000000002</v>
      </c>
      <c r="P30" s="7">
        <v>3.8</v>
      </c>
      <c r="Q30" s="7">
        <v>3.5779999999999998</v>
      </c>
      <c r="R30" s="7">
        <v>3.871</v>
      </c>
      <c r="S30" s="45">
        <v>3.7244999999999999</v>
      </c>
      <c r="T30" s="156">
        <v>4.37</v>
      </c>
      <c r="U30" s="156">
        <v>3.49</v>
      </c>
      <c r="V30" s="66">
        <v>3</v>
      </c>
      <c r="W30" s="66">
        <v>3.77</v>
      </c>
      <c r="X30" s="66">
        <v>3.78</v>
      </c>
      <c r="Y30" s="66">
        <v>3.63</v>
      </c>
      <c r="Z30" s="156">
        <v>3.58</v>
      </c>
    </row>
    <row r="31" spans="1:26" x14ac:dyDescent="0.2">
      <c r="A31" s="5"/>
      <c r="B31" s="4" t="str">
        <f t="shared" si="2"/>
        <v>Ag (Val, dou, n,n-pi*,pi*)</v>
      </c>
      <c r="C31" s="150"/>
      <c r="D31" s="94"/>
      <c r="E31" s="72"/>
      <c r="F31" s="148"/>
      <c r="G31" s="148"/>
      <c r="H31" s="148"/>
      <c r="I31" s="148"/>
      <c r="J31" s="7">
        <v>6.7690000000000001</v>
      </c>
      <c r="K31" s="7">
        <v>6.2089999999999996</v>
      </c>
      <c r="L31" s="7">
        <v>5.9580000000000002</v>
      </c>
      <c r="M31" s="94"/>
      <c r="N31" s="94"/>
      <c r="O31" s="94"/>
      <c r="P31" s="148"/>
      <c r="Q31" s="149"/>
      <c r="R31" s="7">
        <v>4.5389999999999997</v>
      </c>
      <c r="S31" s="148"/>
      <c r="T31" s="14">
        <v>5.4189999999999996</v>
      </c>
      <c r="U31" s="14">
        <v>4.5659999999999998</v>
      </c>
      <c r="V31" s="45">
        <v>4.3179999999999996</v>
      </c>
      <c r="W31" s="45">
        <v>4.9169999999999998</v>
      </c>
      <c r="X31" s="45">
        <v>4.9509999999999996</v>
      </c>
      <c r="Y31" s="45">
        <v>4.6879999999999997</v>
      </c>
      <c r="Z31" s="14">
        <v>4.6079999999999997</v>
      </c>
    </row>
    <row r="32" spans="1:26" x14ac:dyDescent="0.2">
      <c r="A32" s="5"/>
      <c r="B32" s="4" t="str">
        <f t="shared" si="2"/>
        <v>B1g (Val, n-pi*)</v>
      </c>
      <c r="C32" s="13">
        <v>5.58</v>
      </c>
      <c r="D32" s="13">
        <v>5.016</v>
      </c>
      <c r="E32" s="13">
        <v>5.5620000000000003</v>
      </c>
      <c r="F32" s="7">
        <v>4.9089999999999998</v>
      </c>
      <c r="G32" s="7">
        <v>5.2640000000000002</v>
      </c>
      <c r="H32" s="7">
        <v>5.1109999999999998</v>
      </c>
      <c r="I32" s="7">
        <v>5.093</v>
      </c>
      <c r="J32" s="7">
        <v>5.0339999999999998</v>
      </c>
      <c r="K32" s="7">
        <v>4.91</v>
      </c>
      <c r="L32" s="7">
        <v>4.9349999999999996</v>
      </c>
      <c r="M32" s="13">
        <v>5.3109999999999999</v>
      </c>
      <c r="N32" s="13">
        <v>5.2850000000000001</v>
      </c>
      <c r="O32" s="14">
        <v>5.1980000000000004</v>
      </c>
      <c r="P32" s="7">
        <v>5.0510000000000002</v>
      </c>
      <c r="Q32" s="7">
        <v>5.0430000000000001</v>
      </c>
      <c r="R32" s="7">
        <v>4.9710000000000001</v>
      </c>
      <c r="S32" s="45">
        <v>5.0069999999999997</v>
      </c>
      <c r="T32" s="156">
        <v>5.41</v>
      </c>
      <c r="U32" s="156">
        <v>4.83</v>
      </c>
      <c r="V32" s="66">
        <v>4.33</v>
      </c>
      <c r="W32" s="66">
        <v>5.0199999999999996</v>
      </c>
      <c r="X32" s="66">
        <v>5</v>
      </c>
      <c r="Y32" s="66">
        <v>5.0199999999999996</v>
      </c>
      <c r="Z32" s="156">
        <v>4.95</v>
      </c>
    </row>
    <row r="33" spans="1:27" x14ac:dyDescent="0.2">
      <c r="A33" s="5"/>
      <c r="B33" s="4" t="str">
        <f t="shared" si="2"/>
        <v>B2u (Val, pi-pi*)</v>
      </c>
      <c r="C33" s="13">
        <v>5.3959999999999999</v>
      </c>
      <c r="D33" s="13">
        <v>5.3070000000000004</v>
      </c>
      <c r="E33" s="13">
        <v>5.8280000000000003</v>
      </c>
      <c r="F33" s="7">
        <v>4.9210000000000003</v>
      </c>
      <c r="G33" s="7">
        <v>5.3689999999999998</v>
      </c>
      <c r="H33" s="7">
        <v>5.3019999999999996</v>
      </c>
      <c r="I33" s="7">
        <v>5.3120000000000003</v>
      </c>
      <c r="J33" s="45">
        <v>5.2619999999999996</v>
      </c>
      <c r="K33" s="7">
        <v>5.2270000000000003</v>
      </c>
      <c r="L33" s="7">
        <v>5.2110000000000003</v>
      </c>
      <c r="M33" s="13">
        <v>5.0599999999999996</v>
      </c>
      <c r="N33" s="13">
        <v>5.0540000000000003</v>
      </c>
      <c r="O33" s="14">
        <v>5.1390000000000002</v>
      </c>
      <c r="P33" s="7">
        <v>4.7869999999999999</v>
      </c>
      <c r="Q33" s="7">
        <v>5.3129999999999997</v>
      </c>
      <c r="R33" s="7">
        <v>5.0750000000000002</v>
      </c>
      <c r="S33" s="45">
        <v>5.194</v>
      </c>
      <c r="T33" s="156">
        <v>5.04</v>
      </c>
      <c r="U33" s="156">
        <v>5.31</v>
      </c>
      <c r="V33" s="66">
        <v>4.84</v>
      </c>
      <c r="W33" s="66">
        <v>5.26</v>
      </c>
      <c r="X33" s="66">
        <v>5.23</v>
      </c>
      <c r="Y33" s="66">
        <v>5.6</v>
      </c>
      <c r="Z33" s="156">
        <v>5.56</v>
      </c>
    </row>
    <row r="34" spans="1:27" x14ac:dyDescent="0.2">
      <c r="A34" s="5"/>
      <c r="B34" s="4" t="str">
        <f t="shared" si="2"/>
        <v>B2g (Val, n-pi*)</v>
      </c>
      <c r="C34" s="13">
        <v>6.09</v>
      </c>
      <c r="D34" s="13">
        <v>5.641</v>
      </c>
      <c r="E34" s="13">
        <v>6.1829999999999998</v>
      </c>
      <c r="F34" s="7">
        <v>5.5</v>
      </c>
      <c r="G34" s="7">
        <v>5.8360000000000003</v>
      </c>
      <c r="H34" s="7">
        <v>5.6529999999999996</v>
      </c>
      <c r="I34" s="7">
        <v>5.6429999999999998</v>
      </c>
      <c r="J34" s="45">
        <v>5.5670000000000002</v>
      </c>
      <c r="K34" s="7">
        <v>5.4640000000000004</v>
      </c>
      <c r="L34" s="7">
        <v>5.45</v>
      </c>
      <c r="M34" s="13">
        <v>5.9729999999999999</v>
      </c>
      <c r="N34" s="13">
        <v>5.9390000000000001</v>
      </c>
      <c r="O34" s="14">
        <v>5.843</v>
      </c>
      <c r="P34" s="7">
        <v>5.7210000000000001</v>
      </c>
      <c r="Q34" s="7">
        <v>5.6769999999999996</v>
      </c>
      <c r="R34" s="7">
        <v>5.1340000000000003</v>
      </c>
      <c r="S34" s="45">
        <v>5.4055</v>
      </c>
      <c r="T34" s="156">
        <v>5.43</v>
      </c>
      <c r="U34" s="156">
        <v>5.38</v>
      </c>
      <c r="V34" s="66">
        <v>4.9000000000000004</v>
      </c>
      <c r="W34" s="66">
        <v>5.42</v>
      </c>
      <c r="X34" s="66">
        <v>5.38</v>
      </c>
      <c r="Y34" s="66">
        <v>5.68</v>
      </c>
      <c r="Z34" s="156">
        <v>5.63</v>
      </c>
    </row>
    <row r="35" spans="1:27" x14ac:dyDescent="0.2">
      <c r="A35" s="5"/>
      <c r="B35" s="4" t="str">
        <f t="shared" si="2"/>
        <v>Au (Val, n-pi*)</v>
      </c>
      <c r="C35" s="13">
        <v>5.6349999999999998</v>
      </c>
      <c r="D35" s="13">
        <v>5.5549999999999997</v>
      </c>
      <c r="E35" s="13">
        <v>6.1139999999999999</v>
      </c>
      <c r="F35" s="7">
        <v>5.4980000000000002</v>
      </c>
      <c r="G35" s="7">
        <v>5.7729999999999997</v>
      </c>
      <c r="H35" s="7">
        <v>5.6340000000000003</v>
      </c>
      <c r="I35" s="7">
        <v>5.6340000000000003</v>
      </c>
      <c r="J35" s="7">
        <v>5.6050000000000004</v>
      </c>
      <c r="K35" s="7">
        <v>5.524</v>
      </c>
      <c r="L35" s="56">
        <v>5.5339999999999998</v>
      </c>
      <c r="M35" s="13">
        <v>5.9390000000000001</v>
      </c>
      <c r="N35" s="13">
        <v>5.9059999999999997</v>
      </c>
      <c r="O35" s="14">
        <v>5.7910000000000004</v>
      </c>
      <c r="P35" s="7">
        <v>5.6909999999999998</v>
      </c>
      <c r="Q35" s="7">
        <v>5.5910000000000002</v>
      </c>
      <c r="R35" s="7">
        <v>5.4859999999999998</v>
      </c>
      <c r="S35" s="45">
        <v>5.5385</v>
      </c>
      <c r="T35" s="156">
        <v>6.37</v>
      </c>
      <c r="U35" s="156">
        <v>5.51</v>
      </c>
      <c r="V35" s="66">
        <v>4.92</v>
      </c>
      <c r="W35" s="66">
        <v>5.8</v>
      </c>
      <c r="X35" s="66">
        <v>5.8</v>
      </c>
      <c r="Y35" s="66">
        <v>5.7</v>
      </c>
      <c r="Z35" s="156">
        <v>5.62</v>
      </c>
    </row>
    <row r="36" spans="1:27" x14ac:dyDescent="0.2">
      <c r="A36" s="5"/>
      <c r="B36" s="4" t="str">
        <f t="shared" si="2"/>
        <v>B3g (Val, dou, n,n-pi*,pi*)</v>
      </c>
      <c r="C36" s="150"/>
      <c r="D36" s="94"/>
      <c r="E36" s="72"/>
      <c r="F36" s="148"/>
      <c r="G36" s="148"/>
      <c r="H36" s="148"/>
      <c r="I36" s="148"/>
      <c r="J36" s="7">
        <v>8.2840000000000007</v>
      </c>
      <c r="K36" s="7">
        <v>7.617</v>
      </c>
      <c r="L36" s="7">
        <v>7.4340000000000002</v>
      </c>
      <c r="M36" s="94"/>
      <c r="N36" s="94"/>
      <c r="O36" s="94"/>
      <c r="P36" s="148"/>
      <c r="Q36" s="149"/>
      <c r="R36" s="7">
        <v>6.5410000000000004</v>
      </c>
      <c r="S36" s="148"/>
      <c r="T36" s="14">
        <v>5.59</v>
      </c>
      <c r="U36" s="14">
        <v>5.8529999999999998</v>
      </c>
      <c r="V36" s="45">
        <v>5.218</v>
      </c>
      <c r="W36" s="45">
        <v>6.2009999999999996</v>
      </c>
      <c r="X36" s="45">
        <v>6.2149999999999999</v>
      </c>
      <c r="Y36" s="45">
        <v>6.2</v>
      </c>
      <c r="Z36" s="14">
        <v>6.149</v>
      </c>
    </row>
    <row r="37" spans="1:27" x14ac:dyDescent="0.2">
      <c r="A37" s="5"/>
      <c r="B37" s="4" t="str">
        <f t="shared" si="2"/>
        <v>B2g (Val, n-pi*)</v>
      </c>
      <c r="C37" s="13">
        <v>6.08</v>
      </c>
      <c r="D37" s="13">
        <v>6.18</v>
      </c>
      <c r="E37" s="13">
        <v>6.8719999999999999</v>
      </c>
      <c r="F37" s="7">
        <v>6.3650000000000002</v>
      </c>
      <c r="G37" s="7">
        <v>6.6609999999999996</v>
      </c>
      <c r="H37" s="7">
        <v>6.3410000000000002</v>
      </c>
      <c r="I37" s="7">
        <v>6.3369999999999997</v>
      </c>
      <c r="J37" s="45">
        <v>6.3159999999999998</v>
      </c>
      <c r="K37" s="7">
        <v>6.1319999999999997</v>
      </c>
      <c r="L37" s="179">
        <v>6.1440000000000001</v>
      </c>
      <c r="M37" s="13">
        <v>6.6879999999999997</v>
      </c>
      <c r="N37" s="13">
        <v>6.6559999999999997</v>
      </c>
      <c r="O37" s="14">
        <v>6.4960000000000004</v>
      </c>
      <c r="P37" s="7">
        <v>6.4160000000000004</v>
      </c>
      <c r="Q37" s="7">
        <v>6.2069999999999999</v>
      </c>
      <c r="R37" s="7">
        <v>6.4980000000000002</v>
      </c>
      <c r="S37" s="45">
        <v>6.3525</v>
      </c>
      <c r="T37" s="156">
        <v>6.79</v>
      </c>
      <c r="U37" s="156">
        <v>5.96</v>
      </c>
      <c r="V37" s="66">
        <v>5.18</v>
      </c>
      <c r="W37" s="66">
        <v>6.27</v>
      </c>
      <c r="X37" s="66">
        <v>6.28</v>
      </c>
      <c r="Y37" s="66">
        <v>6.21</v>
      </c>
      <c r="Z37" s="156">
        <v>6.13</v>
      </c>
    </row>
    <row r="38" spans="1:27" x14ac:dyDescent="0.2">
      <c r="A38" s="5"/>
      <c r="B38" s="4" t="str">
        <f t="shared" si="2"/>
        <v>B3g (Ryd, n-3s)</v>
      </c>
      <c r="C38" s="13">
        <v>5.96</v>
      </c>
      <c r="D38" s="13">
        <v>5.9770000000000003</v>
      </c>
      <c r="E38" s="13">
        <v>6.9139999999999997</v>
      </c>
      <c r="F38" s="7">
        <v>6.6</v>
      </c>
      <c r="G38" s="7">
        <v>6.6369999999999996</v>
      </c>
      <c r="H38" s="7">
        <v>6.51</v>
      </c>
      <c r="I38" s="7">
        <v>6.5190000000000001</v>
      </c>
      <c r="J38" s="7">
        <v>6.5590000000000002</v>
      </c>
      <c r="K38" s="7">
        <v>6.4660000000000002</v>
      </c>
      <c r="L38" s="11">
        <v>6.4550000000000001</v>
      </c>
      <c r="M38" s="13">
        <v>6.8289999999999997</v>
      </c>
      <c r="N38" s="13">
        <v>6.7</v>
      </c>
      <c r="O38" s="14">
        <v>6.4580000000000002</v>
      </c>
      <c r="P38" s="7">
        <v>6.64</v>
      </c>
      <c r="Q38" s="7">
        <v>6.1029999999999998</v>
      </c>
      <c r="R38" s="7">
        <v>6.7450000000000001</v>
      </c>
      <c r="S38" s="45">
        <v>6.4239999999999995</v>
      </c>
      <c r="T38" s="128"/>
      <c r="U38" s="128"/>
      <c r="V38" s="128"/>
      <c r="W38" s="128"/>
      <c r="X38" s="128"/>
      <c r="Y38" s="128"/>
      <c r="Z38" s="128"/>
      <c r="AA38" s="51"/>
    </row>
    <row r="39" spans="1:27" x14ac:dyDescent="0.2">
      <c r="A39" s="5"/>
      <c r="B39" s="4" t="str">
        <f t="shared" si="2"/>
        <v>B3u (Val, pi-pi*)</v>
      </c>
      <c r="C39" s="7">
        <v>6.7830000000000004</v>
      </c>
      <c r="D39" s="13">
        <v>6.6840000000000002</v>
      </c>
      <c r="E39" s="13">
        <v>7.2450000000000001</v>
      </c>
      <c r="F39" s="7">
        <v>6.7569999999999997</v>
      </c>
      <c r="G39" s="7">
        <v>7.0110000000000001</v>
      </c>
      <c r="H39" s="7">
        <v>6.79</v>
      </c>
      <c r="I39" s="7">
        <v>6.7919999999999998</v>
      </c>
      <c r="J39" s="7">
        <v>6.8019999999999996</v>
      </c>
      <c r="K39" s="7">
        <v>6.6849999999999996</v>
      </c>
      <c r="L39" s="11">
        <v>6.702</v>
      </c>
      <c r="M39" s="13">
        <v>7.1390000000000002</v>
      </c>
      <c r="N39" s="13">
        <v>7.1059999999999999</v>
      </c>
      <c r="O39" s="14">
        <v>6.9649999999999999</v>
      </c>
      <c r="P39" s="7">
        <v>6.89</v>
      </c>
      <c r="Q39" s="7">
        <v>6.7160000000000002</v>
      </c>
      <c r="R39" s="7">
        <v>6.8680000000000003</v>
      </c>
      <c r="S39" s="45">
        <v>6.7919999999999998</v>
      </c>
      <c r="T39" s="128"/>
      <c r="U39" s="128"/>
      <c r="V39" s="128"/>
      <c r="W39" s="128"/>
      <c r="X39" s="128"/>
      <c r="Y39" s="128"/>
      <c r="Z39" s="128"/>
      <c r="AA39" s="51"/>
    </row>
    <row r="40" spans="1:27" x14ac:dyDescent="0.2">
      <c r="A40" s="5"/>
      <c r="B40" s="4" t="str">
        <f t="shared" si="2"/>
        <v>B1g (Val, n-pi*)</v>
      </c>
      <c r="C40" s="13">
        <v>6.39</v>
      </c>
      <c r="D40" s="13">
        <v>6.9450000000000003</v>
      </c>
      <c r="E40" s="13">
        <v>7.55</v>
      </c>
      <c r="F40" s="7">
        <v>6.97</v>
      </c>
      <c r="G40" s="7">
        <v>7.3150000000000004</v>
      </c>
      <c r="H40" s="7">
        <v>7.0369999999999999</v>
      </c>
      <c r="I40" s="7">
        <v>7.0430000000000001</v>
      </c>
      <c r="J40" s="7">
        <v>7.05</v>
      </c>
      <c r="K40" s="7">
        <v>6.9169999999999998</v>
      </c>
      <c r="L40" s="11">
        <v>6.9329999999999998</v>
      </c>
      <c r="M40" s="13">
        <v>7.3860000000000001</v>
      </c>
      <c r="N40" s="13">
        <v>7.3479999999999999</v>
      </c>
      <c r="O40" s="14">
        <v>7.218</v>
      </c>
      <c r="P40" s="7">
        <v>7.13</v>
      </c>
      <c r="Q40" s="7">
        <v>6.9740000000000002</v>
      </c>
      <c r="R40" s="7">
        <v>7.2160000000000002</v>
      </c>
      <c r="S40" s="45">
        <v>7.0950000000000006</v>
      </c>
      <c r="T40" s="156">
        <v>7.18</v>
      </c>
      <c r="U40" s="156">
        <v>6.59</v>
      </c>
      <c r="V40" s="156">
        <v>5.89</v>
      </c>
      <c r="W40" s="156">
        <v>6.79</v>
      </c>
      <c r="X40" s="156">
        <v>6.72</v>
      </c>
      <c r="Y40" s="156">
        <v>6.83</v>
      </c>
      <c r="Z40" s="156">
        <v>6.76</v>
      </c>
    </row>
    <row r="41" spans="1:27" x14ac:dyDescent="0.2">
      <c r="A41" s="6" t="str">
        <f>A16</f>
        <v>Triplet</v>
      </c>
      <c r="B41" s="4" t="str">
        <f t="shared" si="2"/>
        <v>B3u (Val, n-pi*)</v>
      </c>
      <c r="C41" s="13">
        <v>2.1240000000000001</v>
      </c>
      <c r="D41" s="13">
        <v>1.8140000000000001</v>
      </c>
      <c r="E41" s="13">
        <v>2.3130000000000002</v>
      </c>
      <c r="F41" s="7">
        <v>1.7749999999999999</v>
      </c>
      <c r="G41" s="7">
        <v>1.9610000000000001</v>
      </c>
      <c r="H41" s="148"/>
      <c r="I41" s="148"/>
      <c r="J41" s="148"/>
      <c r="K41" s="7">
        <v>1.8520000000000001</v>
      </c>
      <c r="L41" s="72"/>
      <c r="M41" s="13">
        <v>2.206</v>
      </c>
      <c r="N41" s="13">
        <v>2.1720000000000002</v>
      </c>
      <c r="O41" s="14">
        <v>2.0529999999999999</v>
      </c>
      <c r="P41" s="7">
        <v>1.9830000000000001</v>
      </c>
      <c r="Q41" s="7">
        <v>1.85</v>
      </c>
      <c r="R41">
        <v>1.7370000000000001</v>
      </c>
      <c r="S41" s="45">
        <v>1.7935000000000001</v>
      </c>
      <c r="T41" s="156">
        <v>2.38</v>
      </c>
      <c r="U41" s="156">
        <v>1.7</v>
      </c>
      <c r="V41" s="156">
        <v>1.31</v>
      </c>
      <c r="W41" s="178">
        <v>1.94</v>
      </c>
      <c r="X41" s="178">
        <v>1.93</v>
      </c>
      <c r="Y41" s="156">
        <v>1.78</v>
      </c>
      <c r="Z41" s="156">
        <v>1.73</v>
      </c>
    </row>
    <row r="42" spans="1:27" x14ac:dyDescent="0.2">
      <c r="A42" s="5"/>
      <c r="B42" s="4" t="str">
        <f t="shared" si="2"/>
        <v>Au (Val, n-pi*)</v>
      </c>
      <c r="C42" s="13">
        <v>3.9969999999999999</v>
      </c>
      <c r="D42" s="13">
        <v>3.3119999999999998</v>
      </c>
      <c r="E42" s="13">
        <v>3.9159999999999999</v>
      </c>
      <c r="F42" s="7">
        <v>3.548</v>
      </c>
      <c r="G42" s="7">
        <v>3.6629999999999998</v>
      </c>
      <c r="H42" s="148"/>
      <c r="I42" s="148"/>
      <c r="J42" s="148"/>
      <c r="K42" s="7">
        <v>3.4350000000000001</v>
      </c>
      <c r="L42" s="72"/>
      <c r="M42" s="13">
        <v>3.851</v>
      </c>
      <c r="N42" s="13">
        <v>3.81</v>
      </c>
      <c r="O42" s="14">
        <v>3.6440000000000001</v>
      </c>
      <c r="P42" s="7">
        <v>3.6160000000000001</v>
      </c>
      <c r="Q42" s="7">
        <v>3.3540000000000001</v>
      </c>
      <c r="R42" s="7">
        <v>3.54</v>
      </c>
      <c r="S42" s="45">
        <v>3.4470000000000001</v>
      </c>
      <c r="T42" s="156">
        <v>4.0599999999999996</v>
      </c>
      <c r="U42" s="156">
        <v>3.26</v>
      </c>
      <c r="V42" s="156">
        <v>2.78</v>
      </c>
      <c r="W42" s="178">
        <v>3.52</v>
      </c>
      <c r="X42" s="178">
        <v>3.52</v>
      </c>
      <c r="Y42" s="156">
        <v>3.41</v>
      </c>
      <c r="Z42" s="156">
        <v>3.36</v>
      </c>
    </row>
    <row r="43" spans="1:27" x14ac:dyDescent="0.2">
      <c r="A43" s="5"/>
      <c r="B43" s="4" t="str">
        <f t="shared" si="2"/>
        <v>B1g (Val, n-pi*)</v>
      </c>
      <c r="C43" s="13">
        <v>4.5640000000000001</v>
      </c>
      <c r="D43" s="13">
        <v>4.2699999999999996</v>
      </c>
      <c r="E43" s="13">
        <v>4.5410000000000004</v>
      </c>
      <c r="F43" s="7">
        <v>4.1680000000000001</v>
      </c>
      <c r="G43" s="7">
        <v>4.3070000000000004</v>
      </c>
      <c r="H43" s="148"/>
      <c r="I43" s="148"/>
      <c r="J43" s="148"/>
      <c r="K43" s="7">
        <v>4.2050000000000001</v>
      </c>
      <c r="L43" s="72"/>
      <c r="M43" s="13">
        <v>4.5220000000000002</v>
      </c>
      <c r="N43" s="13">
        <v>4.5190000000000001</v>
      </c>
      <c r="O43" s="14">
        <v>4.4379999999999997</v>
      </c>
      <c r="P43" s="7">
        <v>4.3179999999999996</v>
      </c>
      <c r="Q43" s="7">
        <v>4.2679999999999998</v>
      </c>
      <c r="R43">
        <v>4.0579999999999998</v>
      </c>
      <c r="S43" s="45">
        <v>4.1630000000000003</v>
      </c>
      <c r="T43" s="156">
        <v>4.66</v>
      </c>
      <c r="U43" s="156">
        <v>4.0999999999999996</v>
      </c>
      <c r="V43" s="156">
        <v>3.62</v>
      </c>
      <c r="W43" s="178">
        <v>4.32</v>
      </c>
      <c r="X43" s="178">
        <v>4.3</v>
      </c>
      <c r="Y43" s="156">
        <v>4.29</v>
      </c>
      <c r="Z43" s="156">
        <v>4.24</v>
      </c>
    </row>
    <row r="44" spans="1:27" x14ac:dyDescent="0.2">
      <c r="A44" s="5"/>
      <c r="B44" s="4" t="str">
        <f t="shared" si="2"/>
        <v>B1u (Val, pi-pi*)</v>
      </c>
      <c r="C44" s="13">
        <v>4.96</v>
      </c>
      <c r="D44" s="13">
        <v>4.8120000000000003</v>
      </c>
      <c r="E44" s="13">
        <v>4.8470000000000004</v>
      </c>
      <c r="F44" s="7">
        <v>4.0030000000000001</v>
      </c>
      <c r="G44" s="7">
        <v>4.2649999999999997</v>
      </c>
      <c r="H44" s="148"/>
      <c r="I44" s="148"/>
      <c r="J44" s="148"/>
      <c r="K44" s="7">
        <v>4.5350000000000001</v>
      </c>
      <c r="L44" s="72"/>
      <c r="M44" s="13">
        <v>4.6539999999999999</v>
      </c>
      <c r="N44" s="13">
        <v>4.6520000000000001</v>
      </c>
      <c r="O44" s="14">
        <v>4.7069999999999999</v>
      </c>
      <c r="P44" s="7">
        <v>4.5209999999999999</v>
      </c>
      <c r="Q44" s="7">
        <v>4.7990000000000004</v>
      </c>
      <c r="R44">
        <v>4.1420000000000003</v>
      </c>
      <c r="S44" s="45">
        <v>4.4705000000000004</v>
      </c>
      <c r="T44" s="156">
        <v>3.9</v>
      </c>
      <c r="U44" s="156">
        <v>4.55</v>
      </c>
      <c r="V44" s="156">
        <v>4.29</v>
      </c>
      <c r="W44" s="178">
        <v>4.3899999999999997</v>
      </c>
      <c r="X44" s="178">
        <v>4.34</v>
      </c>
      <c r="Y44" s="156">
        <v>4.7</v>
      </c>
      <c r="Z44" s="156">
        <v>4.7</v>
      </c>
    </row>
    <row r="45" spans="1:27" x14ac:dyDescent="0.2">
      <c r="A45" s="5"/>
      <c r="B45" s="4" t="str">
        <f t="shared" si="2"/>
        <v>B2u (Val, pi-pi*)</v>
      </c>
      <c r="C45" s="13">
        <v>4.8719999999999999</v>
      </c>
      <c r="D45" s="13">
        <v>4.7699999999999996</v>
      </c>
      <c r="E45" s="13">
        <v>4.9580000000000002</v>
      </c>
      <c r="F45" s="7">
        <v>4.4489999999999998</v>
      </c>
      <c r="G45" s="7">
        <v>4.5259999999999998</v>
      </c>
      <c r="H45" s="148"/>
      <c r="I45" s="148"/>
      <c r="J45" s="148"/>
      <c r="K45" s="7">
        <v>4.5220000000000002</v>
      </c>
      <c r="L45" s="72"/>
      <c r="M45" s="13">
        <v>4.6470000000000002</v>
      </c>
      <c r="N45" s="13">
        <v>4.6529999999999996</v>
      </c>
      <c r="O45" s="14">
        <v>4.694</v>
      </c>
      <c r="P45" s="7">
        <v>4.46</v>
      </c>
      <c r="Q45" s="7">
        <v>4.7619999999999996</v>
      </c>
      <c r="R45">
        <v>4.0570000000000004</v>
      </c>
      <c r="S45" s="45">
        <v>4.4094999999999995</v>
      </c>
      <c r="T45" s="156">
        <v>4.68</v>
      </c>
      <c r="U45" s="156">
        <v>4.55</v>
      </c>
      <c r="V45" s="156">
        <v>4.2</v>
      </c>
      <c r="W45" s="178">
        <v>4.5999999999999996</v>
      </c>
      <c r="X45" s="178">
        <v>4.55</v>
      </c>
      <c r="Y45" s="156">
        <v>4.6100000000000003</v>
      </c>
      <c r="Z45" s="156">
        <v>4.58</v>
      </c>
    </row>
    <row r="46" spans="1:27" x14ac:dyDescent="0.2">
      <c r="A46" s="5"/>
      <c r="B46" s="4" t="str">
        <f t="shared" si="2"/>
        <v>B2g (Val, n-pi*)</v>
      </c>
      <c r="C46" s="13">
        <v>5.4729999999999999</v>
      </c>
      <c r="D46" s="13">
        <v>5.1470000000000002</v>
      </c>
      <c r="E46" s="13">
        <v>5.508</v>
      </c>
      <c r="F46" s="7">
        <v>4.9820000000000002</v>
      </c>
      <c r="G46" s="7">
        <v>5.2309999999999999</v>
      </c>
      <c r="H46" s="148"/>
      <c r="I46" s="148"/>
      <c r="J46" s="148"/>
      <c r="K46" s="7">
        <v>5.0490000000000004</v>
      </c>
      <c r="L46" s="72"/>
      <c r="M46" s="13">
        <v>5.4850000000000003</v>
      </c>
      <c r="N46" s="13">
        <v>5.4720000000000004</v>
      </c>
      <c r="O46" s="14">
        <v>5.3650000000000002</v>
      </c>
      <c r="P46" s="7">
        <v>5.2809999999999997</v>
      </c>
      <c r="Q46" s="7">
        <v>5.1550000000000002</v>
      </c>
      <c r="R46">
        <v>4.8639999999999999</v>
      </c>
      <c r="S46" s="45">
        <v>5.0095000000000001</v>
      </c>
      <c r="T46" s="156">
        <v>5.17</v>
      </c>
      <c r="U46" s="156">
        <v>5.0199999999999996</v>
      </c>
      <c r="V46" s="156">
        <v>4.53</v>
      </c>
      <c r="W46" s="178">
        <v>5.0999999999999996</v>
      </c>
      <c r="X46" s="178">
        <v>5.07</v>
      </c>
      <c r="Y46" s="156">
        <v>5.3</v>
      </c>
      <c r="Z46" s="156">
        <v>5.27</v>
      </c>
    </row>
    <row r="47" spans="1:27" x14ac:dyDescent="0.2">
      <c r="A47" s="5"/>
      <c r="B47" s="4" t="str">
        <f t="shared" si="2"/>
        <v>Au (Val, n-pi*)</v>
      </c>
      <c r="C47" s="88">
        <v>4.9569999999999999</v>
      </c>
      <c r="D47" s="13">
        <v>5.1260000000000003</v>
      </c>
      <c r="E47" s="13">
        <v>5.617</v>
      </c>
      <c r="F47" s="7">
        <v>5.0199999999999996</v>
      </c>
      <c r="G47" s="7">
        <v>5.2850000000000001</v>
      </c>
      <c r="H47" s="148"/>
      <c r="I47" s="148"/>
      <c r="J47" s="148"/>
      <c r="K47" s="7">
        <v>5.1100000000000003</v>
      </c>
      <c r="L47" s="72"/>
      <c r="M47" s="13">
        <v>5.56</v>
      </c>
      <c r="N47" s="13">
        <v>5.532</v>
      </c>
      <c r="O47" s="14">
        <v>5.3970000000000002</v>
      </c>
      <c r="P47" s="7">
        <v>5.3310000000000004</v>
      </c>
      <c r="Q47" s="7">
        <v>5.157</v>
      </c>
      <c r="R47">
        <v>5.0709999999999997</v>
      </c>
      <c r="S47" s="45">
        <v>5.1139999999999999</v>
      </c>
      <c r="T47" s="156">
        <v>6.12</v>
      </c>
      <c r="U47" s="156">
        <v>5.07</v>
      </c>
      <c r="V47" s="156">
        <v>4.4400000000000004</v>
      </c>
      <c r="W47" s="178">
        <v>5.41</v>
      </c>
      <c r="X47" s="178">
        <v>5.41</v>
      </c>
      <c r="Y47" s="156">
        <v>5.22</v>
      </c>
      <c r="Z47" s="156">
        <v>5.13</v>
      </c>
    </row>
    <row r="48" spans="1:27" x14ac:dyDescent="0.2">
      <c r="A48" s="5"/>
      <c r="B48" s="4" t="str">
        <f t="shared" si="2"/>
        <v>B3g (Val, dou, n,n-pi*,pi*)</v>
      </c>
      <c r="C48" s="150"/>
      <c r="D48" s="94"/>
      <c r="E48" s="72"/>
      <c r="F48" s="148"/>
      <c r="G48" s="148"/>
      <c r="H48" s="148"/>
      <c r="I48" s="148"/>
      <c r="J48" s="148"/>
      <c r="K48" s="7">
        <v>7.3470000000000004</v>
      </c>
      <c r="L48" s="72"/>
      <c r="M48" s="94"/>
      <c r="N48" s="94"/>
      <c r="O48" s="94"/>
      <c r="P48" s="148"/>
      <c r="Q48" s="148"/>
      <c r="R48">
        <v>6.335</v>
      </c>
      <c r="S48" s="148"/>
      <c r="T48" s="14">
        <v>6.5620000000000003</v>
      </c>
      <c r="U48" s="14">
        <v>5.3879999999999999</v>
      </c>
      <c r="V48" s="14">
        <v>4.8609999999999998</v>
      </c>
      <c r="W48" s="226">
        <v>5.8289999999999997</v>
      </c>
      <c r="X48" s="226">
        <v>5.8479999999999999</v>
      </c>
      <c r="Y48" s="14">
        <v>5.57</v>
      </c>
      <c r="Z48" s="14">
        <v>5.5060000000000002</v>
      </c>
    </row>
    <row r="49" spans="1:26" x14ac:dyDescent="0.2">
      <c r="A49" s="5"/>
      <c r="B49" s="4" t="str">
        <f t="shared" si="2"/>
        <v>B1u (Val, pi-pi*)</v>
      </c>
      <c r="C49" s="13">
        <v>5.7380000000000004</v>
      </c>
      <c r="D49" s="13">
        <v>5.6980000000000004</v>
      </c>
      <c r="E49" s="13">
        <v>5.9340000000000002</v>
      </c>
      <c r="F49" s="7">
        <v>5.3860000000000001</v>
      </c>
      <c r="G49" s="7">
        <v>5.516</v>
      </c>
      <c r="H49" s="148"/>
      <c r="I49" s="148"/>
      <c r="J49" s="148"/>
      <c r="K49" s="7">
        <v>5.4240000000000004</v>
      </c>
      <c r="L49" s="72"/>
      <c r="M49" s="13">
        <v>5.593</v>
      </c>
      <c r="N49" s="13">
        <v>5.6180000000000003</v>
      </c>
      <c r="O49" s="14">
        <v>5.6449999999999996</v>
      </c>
      <c r="P49" s="7">
        <v>5.3920000000000003</v>
      </c>
      <c r="Q49" s="7">
        <v>5.6749999999999998</v>
      </c>
      <c r="R49">
        <v>5.0659999999999998</v>
      </c>
      <c r="S49" s="45">
        <v>5.3704999999999998</v>
      </c>
      <c r="T49" s="156">
        <v>5.32</v>
      </c>
      <c r="U49" s="156">
        <v>5.46</v>
      </c>
      <c r="V49" s="156">
        <v>5.08</v>
      </c>
      <c r="W49" s="178">
        <v>5.44</v>
      </c>
      <c r="X49" s="178">
        <v>5.39</v>
      </c>
      <c r="Y49" s="156">
        <v>5.59</v>
      </c>
      <c r="Z49" s="156">
        <v>5.56</v>
      </c>
    </row>
  </sheetData>
  <pageMargins left="0.7" right="0.7" top="0.75" bottom="0.75" header="0.3" footer="0.3"/>
  <pageSetup paperSize="9" orientation="portrait" horizontalDpi="0" verticalDpi="0"/>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0938D-E9CF-CC4E-97AC-5504553FDD8D}">
  <dimension ref="A1:T22"/>
  <sheetViews>
    <sheetView zoomScale="80" zoomScaleNormal="80" workbookViewId="0">
      <selection activeCell="F4" sqref="F4:G10"/>
    </sheetView>
  </sheetViews>
  <sheetFormatPr baseColWidth="10" defaultRowHeight="16" x14ac:dyDescent="0.2"/>
  <sheetData>
    <row r="1" spans="1:20" x14ac:dyDescent="0.2">
      <c r="A1" s="2" t="s">
        <v>21</v>
      </c>
      <c r="B1" s="3"/>
      <c r="C1" s="2" t="s">
        <v>0</v>
      </c>
      <c r="D1" s="198"/>
      <c r="E1">
        <f>NB(C4:C10)</f>
        <v>7</v>
      </c>
      <c r="F1" s="51" t="s">
        <v>722</v>
      </c>
      <c r="G1" s="1" t="s">
        <v>969</v>
      </c>
      <c r="K1" s="1" t="s">
        <v>592</v>
      </c>
      <c r="L1" s="1"/>
    </row>
    <row r="2" spans="1:20" x14ac:dyDescent="0.2">
      <c r="A2" s="6" t="s">
        <v>32</v>
      </c>
      <c r="B2" s="5"/>
      <c r="C2" s="5" t="s">
        <v>31</v>
      </c>
      <c r="D2" s="5" t="s">
        <v>31</v>
      </c>
      <c r="E2" s="5" t="s">
        <v>30</v>
      </c>
      <c r="F2" s="5" t="s">
        <v>30</v>
      </c>
      <c r="G2" s="5" t="s">
        <v>30</v>
      </c>
      <c r="H2" s="5"/>
      <c r="I2" s="98" t="s">
        <v>29</v>
      </c>
      <c r="J2" s="98" t="s">
        <v>29</v>
      </c>
      <c r="K2" s="98" t="s">
        <v>247</v>
      </c>
      <c r="L2" s="98" t="s">
        <v>247</v>
      </c>
      <c r="M2" s="98" t="s">
        <v>28</v>
      </c>
    </row>
    <row r="3" spans="1:20" x14ac:dyDescent="0.2">
      <c r="A3" s="5"/>
      <c r="B3" s="5"/>
      <c r="C3" s="6" t="s">
        <v>2087</v>
      </c>
      <c r="D3" s="6" t="s">
        <v>1</v>
      </c>
      <c r="E3" s="6" t="s">
        <v>2</v>
      </c>
      <c r="F3" s="6" t="s">
        <v>2086</v>
      </c>
      <c r="G3" s="6" t="s">
        <v>35</v>
      </c>
      <c r="H3" s="6" t="s">
        <v>3</v>
      </c>
      <c r="I3" s="119" t="s">
        <v>67</v>
      </c>
      <c r="J3" s="99" t="s">
        <v>38</v>
      </c>
      <c r="K3" s="99" t="s">
        <v>248</v>
      </c>
      <c r="L3" s="99" t="s">
        <v>248</v>
      </c>
      <c r="M3" s="99" t="s">
        <v>52</v>
      </c>
    </row>
    <row r="4" spans="1:20" x14ac:dyDescent="0.2">
      <c r="A4" s="6" t="s">
        <v>98</v>
      </c>
      <c r="B4" s="4" t="s">
        <v>450</v>
      </c>
      <c r="C4" s="16">
        <v>5.0999999999999996</v>
      </c>
      <c r="D4" s="16">
        <v>5.0030000000000001</v>
      </c>
      <c r="E4" s="16">
        <v>4.9640000000000004</v>
      </c>
      <c r="F4" s="16">
        <v>5.0960000000000001</v>
      </c>
      <c r="G4" s="16">
        <v>5.0039999999999996</v>
      </c>
      <c r="H4" s="7">
        <f>G4+E4-D4</f>
        <v>4.9649999999999999</v>
      </c>
      <c r="I4" s="1">
        <v>87.5</v>
      </c>
      <c r="J4" s="93" t="s">
        <v>1949</v>
      </c>
      <c r="K4" s="1" t="s">
        <v>512</v>
      </c>
      <c r="L4" s="1">
        <v>1</v>
      </c>
      <c r="M4" s="21" t="s">
        <v>507</v>
      </c>
    </row>
    <row r="5" spans="1:20" x14ac:dyDescent="0.2">
      <c r="A5" s="5"/>
      <c r="B5" s="4" t="s">
        <v>450</v>
      </c>
      <c r="C5" s="16">
        <v>5.4390000000000001</v>
      </c>
      <c r="D5" s="16">
        <v>5.3010000000000002</v>
      </c>
      <c r="E5" s="16">
        <v>5.2240000000000002</v>
      </c>
      <c r="F5" s="16">
        <v>5.46</v>
      </c>
      <c r="G5" s="16">
        <v>5.32</v>
      </c>
      <c r="H5" s="7">
        <f>G5+E5-D5</f>
        <v>5.2430000000000003</v>
      </c>
      <c r="I5" s="1">
        <v>90.6</v>
      </c>
      <c r="J5" s="93" t="s">
        <v>1797</v>
      </c>
      <c r="K5" s="1" t="s">
        <v>515</v>
      </c>
      <c r="L5" s="1">
        <v>4</v>
      </c>
      <c r="M5" s="21" t="s">
        <v>508</v>
      </c>
    </row>
    <row r="6" spans="1:20" x14ac:dyDescent="0.2">
      <c r="A6" s="5"/>
      <c r="B6" s="4" t="s">
        <v>1635</v>
      </c>
      <c r="C6" s="16">
        <v>5.4649999999999999</v>
      </c>
      <c r="D6" s="16">
        <v>5.4550000000000001</v>
      </c>
      <c r="E6" s="16">
        <v>5.4119999999999999</v>
      </c>
      <c r="F6" s="16">
        <v>5.4649999999999999</v>
      </c>
      <c r="G6" s="16">
        <v>5.4539999999999997</v>
      </c>
      <c r="H6" s="7">
        <f>G6+E6-D6</f>
        <v>5.4109999999999996</v>
      </c>
      <c r="I6" s="1">
        <v>90.3</v>
      </c>
      <c r="J6" s="93"/>
      <c r="K6" s="1" t="s">
        <v>513</v>
      </c>
      <c r="L6" s="1">
        <v>25</v>
      </c>
      <c r="M6" s="21" t="s">
        <v>509</v>
      </c>
    </row>
    <row r="7" spans="1:20" x14ac:dyDescent="0.2">
      <c r="A7" s="5"/>
      <c r="B7" s="4" t="s">
        <v>1636</v>
      </c>
      <c r="C7" s="16">
        <v>5.4870000000000001</v>
      </c>
      <c r="D7" s="16">
        <v>5.4829999999999997</v>
      </c>
      <c r="E7" s="16">
        <v>5.5179999999999998</v>
      </c>
      <c r="F7" s="16">
        <v>5.4850000000000003</v>
      </c>
      <c r="G7" s="16">
        <v>5.4740000000000002</v>
      </c>
      <c r="H7" s="7">
        <f>G7+E7-D7</f>
        <v>5.5090000000000012</v>
      </c>
      <c r="I7" s="1">
        <v>91.6</v>
      </c>
      <c r="J7" s="93" t="s">
        <v>77</v>
      </c>
      <c r="K7" s="1" t="s">
        <v>514</v>
      </c>
      <c r="L7" s="1">
        <v>33</v>
      </c>
      <c r="M7" s="21" t="s">
        <v>510</v>
      </c>
    </row>
    <row r="8" spans="1:20" x14ac:dyDescent="0.2">
      <c r="A8" s="6" t="s">
        <v>5</v>
      </c>
      <c r="B8" s="4" t="s">
        <v>450</v>
      </c>
      <c r="C8" s="16">
        <v>3.488</v>
      </c>
      <c r="D8" s="16">
        <v>3.49</v>
      </c>
      <c r="E8" s="16">
        <v>3.4649999999999999</v>
      </c>
      <c r="F8" s="16">
        <v>3.4670000000000001</v>
      </c>
      <c r="G8" s="24"/>
      <c r="H8" s="7">
        <f>+E8+F8-C8</f>
        <v>3.4440000000000004</v>
      </c>
      <c r="I8" s="1">
        <v>97.7</v>
      </c>
      <c r="K8" s="1" t="s">
        <v>511</v>
      </c>
      <c r="L8" s="1">
        <v>2</v>
      </c>
      <c r="M8" s="21" t="s">
        <v>504</v>
      </c>
    </row>
    <row r="9" spans="1:20" x14ac:dyDescent="0.2">
      <c r="A9" s="5"/>
      <c r="B9" s="4" t="s">
        <v>450</v>
      </c>
      <c r="C9" s="16">
        <v>4.3760000000000003</v>
      </c>
      <c r="D9" s="16">
        <v>4.3010000000000002</v>
      </c>
      <c r="E9" s="16">
        <v>4.2610000000000001</v>
      </c>
      <c r="F9" s="16">
        <v>4.3730000000000002</v>
      </c>
      <c r="G9" s="24"/>
      <c r="H9" s="7">
        <f>+E9+F9-C9</f>
        <v>4.258</v>
      </c>
      <c r="I9" s="1">
        <v>97.2</v>
      </c>
      <c r="K9" s="1" t="s">
        <v>512</v>
      </c>
      <c r="L9" s="1">
        <v>1</v>
      </c>
      <c r="M9" s="21" t="s">
        <v>505</v>
      </c>
    </row>
    <row r="10" spans="1:20" x14ac:dyDescent="0.2">
      <c r="A10" s="5"/>
      <c r="B10" s="4" t="s">
        <v>451</v>
      </c>
      <c r="C10" s="16">
        <v>4.6689999999999996</v>
      </c>
      <c r="D10" s="16">
        <v>4.6130000000000004</v>
      </c>
      <c r="E10" s="16">
        <v>4.58</v>
      </c>
      <c r="F10" s="16">
        <v>4.66</v>
      </c>
      <c r="G10" s="24"/>
      <c r="H10" s="7">
        <f>+E10+F10-C10</f>
        <v>4.5710000000000006</v>
      </c>
      <c r="I10" s="1">
        <v>97.9</v>
      </c>
      <c r="K10" s="1" t="s">
        <v>511</v>
      </c>
      <c r="L10" s="1">
        <v>2</v>
      </c>
      <c r="M10" s="21" t="s">
        <v>506</v>
      </c>
    </row>
    <row r="11" spans="1:20" x14ac:dyDescent="0.2">
      <c r="H11" s="7"/>
    </row>
    <row r="13" spans="1:20" x14ac:dyDescent="0.2">
      <c r="A13" s="6" t="s">
        <v>6</v>
      </c>
      <c r="B13" s="5"/>
      <c r="C13" s="5" t="s">
        <v>7</v>
      </c>
      <c r="D13" s="5" t="s">
        <v>7</v>
      </c>
      <c r="E13" s="5" t="s">
        <v>24</v>
      </c>
      <c r="F13" s="5" t="s">
        <v>27</v>
      </c>
      <c r="G13" s="5" t="s">
        <v>28</v>
      </c>
      <c r="H13" s="5" t="s">
        <v>30</v>
      </c>
      <c r="I13" s="5" t="s">
        <v>29</v>
      </c>
      <c r="J13" s="5" t="s">
        <v>30</v>
      </c>
      <c r="K13" s="5" t="s">
        <v>30</v>
      </c>
      <c r="L13" s="5"/>
      <c r="M13" s="5" t="s">
        <v>7</v>
      </c>
      <c r="N13" s="5" t="s">
        <v>7</v>
      </c>
      <c r="O13" s="5" t="s">
        <v>7</v>
      </c>
      <c r="P13" s="5" t="s">
        <v>24</v>
      </c>
      <c r="Q13" s="5" t="s">
        <v>24</v>
      </c>
      <c r="R13" s="5" t="s">
        <v>24</v>
      </c>
      <c r="S13" s="5" t="s">
        <v>26</v>
      </c>
    </row>
    <row r="14" spans="1:20" x14ac:dyDescent="0.2">
      <c r="A14" s="5"/>
      <c r="B14" s="5"/>
      <c r="C14" s="6" t="s">
        <v>8</v>
      </c>
      <c r="D14" s="6" t="s">
        <v>9</v>
      </c>
      <c r="E14" s="6" t="s">
        <v>18</v>
      </c>
      <c r="F14" s="6" t="s">
        <v>11</v>
      </c>
      <c r="G14" s="6" t="s">
        <v>10</v>
      </c>
      <c r="H14" s="6" t="s">
        <v>33</v>
      </c>
      <c r="I14" s="6" t="s">
        <v>12</v>
      </c>
      <c r="J14" s="6" t="s">
        <v>13</v>
      </c>
      <c r="K14" s="6" t="s">
        <v>14</v>
      </c>
      <c r="L14" s="6" t="s">
        <v>99</v>
      </c>
      <c r="M14" s="6" t="s">
        <v>17</v>
      </c>
      <c r="N14" s="6" t="s">
        <v>19</v>
      </c>
      <c r="O14" s="6" t="s">
        <v>20</v>
      </c>
      <c r="P14" s="6" t="s">
        <v>17</v>
      </c>
      <c r="Q14" s="6" t="s">
        <v>15</v>
      </c>
      <c r="R14" s="6" t="s">
        <v>16</v>
      </c>
      <c r="S14" s="6" t="s">
        <v>25</v>
      </c>
    </row>
    <row r="15" spans="1:20" x14ac:dyDescent="0.2">
      <c r="A15" s="6" t="s">
        <v>98</v>
      </c>
      <c r="B15" s="4" t="s">
        <v>39</v>
      </c>
      <c r="C15" s="11">
        <v>4.9980000000000002</v>
      </c>
      <c r="D15" s="11">
        <v>4.9809999999999999</v>
      </c>
      <c r="E15" s="11">
        <v>5.3479999999999999</v>
      </c>
      <c r="F15" s="35">
        <v>5.0709999999999997</v>
      </c>
      <c r="G15" s="7">
        <v>5.165</v>
      </c>
      <c r="H15" s="7">
        <v>5.0369999999999999</v>
      </c>
      <c r="I15" s="7">
        <v>5.0339999999999998</v>
      </c>
      <c r="J15" s="7">
        <v>5.032</v>
      </c>
      <c r="K15" s="16">
        <v>4.9640000000000004</v>
      </c>
      <c r="L15" s="24"/>
      <c r="M15" s="7">
        <v>5.1120000000000001</v>
      </c>
      <c r="N15" s="7">
        <v>5.1379999999999999</v>
      </c>
      <c r="O15" s="7">
        <v>5.0860000000000003</v>
      </c>
      <c r="P15" s="7">
        <v>4.899</v>
      </c>
      <c r="Q15" s="7">
        <v>4.9480000000000004</v>
      </c>
      <c r="R15" s="7">
        <v>4.9720000000000004</v>
      </c>
      <c r="S15" s="7">
        <f t="shared" ref="S15" si="0">SOMME(Q15:R15)/2</f>
        <v>4.9600000000000009</v>
      </c>
      <c r="T15" s="11"/>
    </row>
    <row r="16" spans="1:20" x14ac:dyDescent="0.2">
      <c r="A16" s="5"/>
      <c r="B16" s="4" t="s">
        <v>39</v>
      </c>
      <c r="C16" s="11">
        <v>5.4809999999999999</v>
      </c>
      <c r="D16" s="11">
        <v>5.2850000000000001</v>
      </c>
      <c r="E16" s="11">
        <v>5.7009999999999996</v>
      </c>
      <c r="F16" s="35">
        <v>5.31</v>
      </c>
      <c r="G16" s="11">
        <v>5.3949999999999996</v>
      </c>
      <c r="H16" s="11">
        <v>5.2839999999999998</v>
      </c>
      <c r="I16" s="11">
        <v>5.2789999999999999</v>
      </c>
      <c r="J16" s="11">
        <v>5.2610000000000001</v>
      </c>
      <c r="K16" s="16">
        <v>5.2240000000000002</v>
      </c>
      <c r="L16" s="24"/>
      <c r="M16" s="11">
        <v>5.34</v>
      </c>
      <c r="N16" s="11">
        <v>5.3460000000000001</v>
      </c>
      <c r="O16" s="11">
        <v>5.327</v>
      </c>
      <c r="P16" s="11">
        <v>5.1509999999999998</v>
      </c>
      <c r="Q16" s="11">
        <v>5.2759999999999998</v>
      </c>
      <c r="R16" s="11">
        <v>5.0679999999999996</v>
      </c>
      <c r="S16" s="7">
        <f t="shared" ref="S16" si="1">SOMME(Q16:R16)/2</f>
        <v>5.1719999999999997</v>
      </c>
      <c r="T16" s="27"/>
    </row>
    <row r="17" spans="1:20" x14ac:dyDescent="0.2">
      <c r="A17" s="5"/>
      <c r="B17" s="4" t="s">
        <v>42</v>
      </c>
      <c r="C17" s="11">
        <v>5.66</v>
      </c>
      <c r="D17" s="11">
        <v>5.3860000000000001</v>
      </c>
      <c r="E17" s="11">
        <v>5.7190000000000003</v>
      </c>
      <c r="F17" s="11">
        <v>5.4820000000000002</v>
      </c>
      <c r="G17" s="7">
        <v>5.6</v>
      </c>
      <c r="H17" s="11">
        <v>5.5170000000000003</v>
      </c>
      <c r="I17" s="11">
        <v>5.4939999999999998</v>
      </c>
      <c r="J17" s="7">
        <v>5.476</v>
      </c>
      <c r="K17" s="16">
        <v>5.4119999999999999</v>
      </c>
      <c r="L17" s="24"/>
      <c r="M17" s="7">
        <v>5.7610000000000001</v>
      </c>
      <c r="N17" s="7">
        <v>5.73</v>
      </c>
      <c r="O17" s="7">
        <v>5.6280000000000001</v>
      </c>
      <c r="P17" s="7">
        <v>5.61</v>
      </c>
      <c r="Q17" s="7">
        <v>5.4660000000000002</v>
      </c>
      <c r="R17" s="7">
        <v>5.375</v>
      </c>
      <c r="S17" s="7">
        <f t="shared" ref="S17" si="2">SOMME(Q17:R17)/2</f>
        <v>5.4205000000000005</v>
      </c>
      <c r="T17" s="11"/>
    </row>
    <row r="18" spans="1:20" x14ac:dyDescent="0.2">
      <c r="A18" s="5"/>
      <c r="B18" s="4" t="s">
        <v>41</v>
      </c>
      <c r="C18" s="11">
        <v>5.6159999999999997</v>
      </c>
      <c r="D18" s="11">
        <v>5.4450000000000003</v>
      </c>
      <c r="E18" s="11">
        <v>5.843</v>
      </c>
      <c r="F18" s="11">
        <v>5.5919999999999996</v>
      </c>
      <c r="G18" s="11">
        <v>5.6470000000000002</v>
      </c>
      <c r="H18" s="7">
        <v>5.5860000000000003</v>
      </c>
      <c r="I18" s="11">
        <v>5.5789999999999997</v>
      </c>
      <c r="J18" s="11">
        <v>5.56</v>
      </c>
      <c r="K18" s="16">
        <v>5.5179999999999998</v>
      </c>
      <c r="L18" s="24"/>
      <c r="M18" s="11">
        <v>5.81</v>
      </c>
      <c r="N18" s="11">
        <v>5.734</v>
      </c>
      <c r="O18" s="11">
        <v>5.6390000000000002</v>
      </c>
      <c r="P18" s="11">
        <v>5.6820000000000004</v>
      </c>
      <c r="Q18" s="11">
        <v>5.53</v>
      </c>
      <c r="R18" s="11">
        <v>5.4530000000000003</v>
      </c>
      <c r="S18" s="7">
        <f t="shared" ref="S18" si="3">SOMME(Q18:R18)/2</f>
        <v>5.4915000000000003</v>
      </c>
      <c r="T18" s="11"/>
    </row>
    <row r="19" spans="1:20" x14ac:dyDescent="0.2">
      <c r="A19" s="6" t="s">
        <v>5</v>
      </c>
      <c r="B19" s="4" t="s">
        <v>39</v>
      </c>
      <c r="C19" s="11">
        <v>3.82</v>
      </c>
      <c r="D19" s="11">
        <v>3.6429999999999998</v>
      </c>
      <c r="E19" s="11">
        <v>3.7759999999999998</v>
      </c>
      <c r="F19" s="11">
        <v>3.149</v>
      </c>
      <c r="G19" s="7">
        <v>3.391</v>
      </c>
      <c r="H19" s="24"/>
      <c r="I19" s="24"/>
      <c r="J19" s="24"/>
      <c r="K19" s="16">
        <v>3.4649999999999999</v>
      </c>
      <c r="L19" s="24"/>
      <c r="M19" s="7">
        <v>3.6309999999999998</v>
      </c>
      <c r="N19" s="7">
        <v>3.6349999999999998</v>
      </c>
      <c r="O19" s="7">
        <v>3.629</v>
      </c>
      <c r="P19" s="7">
        <v>3.4889999999999999</v>
      </c>
      <c r="Q19" s="7">
        <v>3.6360000000000001</v>
      </c>
      <c r="R19" s="7">
        <v>3.153</v>
      </c>
      <c r="S19" s="7">
        <f t="shared" ref="S19" si="4">SOMME(Q19:R19)/2</f>
        <v>3.3944999999999999</v>
      </c>
      <c r="T19" s="11"/>
    </row>
    <row r="20" spans="1:20" x14ac:dyDescent="0.2">
      <c r="A20" s="5"/>
      <c r="B20" s="4" t="s">
        <v>39</v>
      </c>
      <c r="C20" s="11">
        <v>4.5220000000000002</v>
      </c>
      <c r="D20" s="11">
        <v>4.3630000000000004</v>
      </c>
      <c r="E20" s="11">
        <v>4.5199999999999996</v>
      </c>
      <c r="F20" s="11">
        <v>4.1109999999999998</v>
      </c>
      <c r="G20" s="11">
        <v>4.3120000000000003</v>
      </c>
      <c r="H20" s="24"/>
      <c r="I20" s="24"/>
      <c r="J20" s="24"/>
      <c r="K20" s="16">
        <v>4.2610000000000001</v>
      </c>
      <c r="L20" s="24"/>
      <c r="M20" s="11">
        <v>4.4189999999999996</v>
      </c>
      <c r="N20" s="11">
        <v>4.4450000000000003</v>
      </c>
      <c r="O20" s="11">
        <v>4.4210000000000003</v>
      </c>
      <c r="P20" s="11">
        <v>4.2530000000000001</v>
      </c>
      <c r="Q20" s="11">
        <v>4.3239999999999998</v>
      </c>
      <c r="R20" s="11">
        <v>4.0999999999999996</v>
      </c>
      <c r="S20" s="7">
        <f t="shared" ref="S20" si="5">SOMME(Q20:R20)/2</f>
        <v>4.2119999999999997</v>
      </c>
      <c r="T20" s="11"/>
    </row>
    <row r="21" spans="1:20" x14ac:dyDescent="0.2">
      <c r="A21" s="5"/>
      <c r="B21" s="4" t="s">
        <v>40</v>
      </c>
      <c r="C21" s="11">
        <v>4.8460000000000001</v>
      </c>
      <c r="D21" s="11">
        <v>4.7169999999999996</v>
      </c>
      <c r="E21" s="11">
        <v>4.78</v>
      </c>
      <c r="F21" s="11">
        <v>4.4420000000000002</v>
      </c>
      <c r="G21" s="11">
        <v>4.5549999999999997</v>
      </c>
      <c r="H21" s="25"/>
      <c r="I21" s="25"/>
      <c r="J21" s="25"/>
      <c r="K21" s="16">
        <v>4.58</v>
      </c>
      <c r="L21" s="24"/>
      <c r="M21" s="7">
        <v>4.6550000000000002</v>
      </c>
      <c r="N21" s="7">
        <v>4.6609999999999996</v>
      </c>
      <c r="O21" s="7">
        <v>4.6829999999999998</v>
      </c>
      <c r="P21" s="7">
        <v>4.5250000000000004</v>
      </c>
      <c r="Q21" s="7">
        <v>4.6929999999999996</v>
      </c>
      <c r="R21" s="7">
        <v>4.33</v>
      </c>
      <c r="S21" s="7">
        <f t="shared" ref="S21" si="6">SOMME(Q21:R21)/2</f>
        <v>4.5114999999999998</v>
      </c>
      <c r="T21" s="11"/>
    </row>
    <row r="22" spans="1:20" x14ac:dyDescent="0.2">
      <c r="C22" s="11"/>
      <c r="D22" s="11"/>
      <c r="E22" s="11"/>
      <c r="F22" s="11"/>
      <c r="G22" s="11"/>
      <c r="H22" s="11"/>
      <c r="I22" s="11"/>
      <c r="J22" s="11"/>
      <c r="K22" s="11"/>
      <c r="L22" s="11"/>
      <c r="M22" s="11"/>
      <c r="N22" s="11"/>
      <c r="O22" s="11"/>
      <c r="P22" s="11"/>
      <c r="Q22" s="11"/>
      <c r="R22" s="11"/>
      <c r="S22" s="11"/>
    </row>
  </sheetData>
  <pageMargins left="0.7" right="0.7" top="0.75" bottom="0.75" header="0.3" footer="0.3"/>
  <pageSetup paperSize="9" orientation="portrait" horizontalDpi="0" verticalDpi="0"/>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3B332-25B1-894E-91B0-98368FA91068}">
  <dimension ref="A1:AA26"/>
  <sheetViews>
    <sheetView zoomScale="80" zoomScaleNormal="80" workbookViewId="0">
      <selection activeCell="M4" sqref="M4:M10"/>
    </sheetView>
  </sheetViews>
  <sheetFormatPr baseColWidth="10" defaultRowHeight="16" x14ac:dyDescent="0.2"/>
  <cols>
    <col min="2" max="2" width="13.5" customWidth="1"/>
  </cols>
  <sheetData>
    <row r="1" spans="1:27" x14ac:dyDescent="0.2">
      <c r="A1" s="40" t="s">
        <v>74</v>
      </c>
      <c r="B1" s="40"/>
      <c r="C1" s="40" t="s">
        <v>0</v>
      </c>
      <c r="D1" s="198"/>
      <c r="E1" s="41">
        <f>COUNT(C4:C10)</f>
        <v>7</v>
      </c>
      <c r="F1" s="145" t="s">
        <v>722</v>
      </c>
      <c r="G1" s="93" t="s">
        <v>959</v>
      </c>
      <c r="S1" s="1" t="s">
        <v>299</v>
      </c>
      <c r="T1" s="1"/>
    </row>
    <row r="2" spans="1:27" x14ac:dyDescent="0.2">
      <c r="A2" s="6" t="s">
        <v>32</v>
      </c>
      <c r="B2" s="5"/>
      <c r="C2" s="5" t="s">
        <v>34</v>
      </c>
      <c r="D2" s="5" t="s">
        <v>34</v>
      </c>
      <c r="E2" s="5" t="s">
        <v>34</v>
      </c>
      <c r="F2" s="5" t="s">
        <v>29</v>
      </c>
      <c r="G2" s="5" t="s">
        <v>29</v>
      </c>
      <c r="H2" s="5" t="s">
        <v>55</v>
      </c>
      <c r="I2" s="5" t="s">
        <v>55</v>
      </c>
      <c r="J2" s="5" t="s">
        <v>30</v>
      </c>
      <c r="K2" s="5" t="s">
        <v>30</v>
      </c>
      <c r="L2" s="5" t="s">
        <v>30</v>
      </c>
      <c r="M2" s="5" t="s">
        <v>30</v>
      </c>
      <c r="N2" s="5" t="s">
        <v>85</v>
      </c>
      <c r="O2" s="5"/>
      <c r="P2" s="5"/>
      <c r="Q2" s="98" t="s">
        <v>29</v>
      </c>
      <c r="R2" s="98" t="s">
        <v>29</v>
      </c>
      <c r="S2" s="98" t="s">
        <v>247</v>
      </c>
      <c r="T2" s="98" t="s">
        <v>247</v>
      </c>
      <c r="U2" s="98" t="s">
        <v>28</v>
      </c>
    </row>
    <row r="3" spans="1:27" x14ac:dyDescent="0.2">
      <c r="A3" s="5"/>
      <c r="B3" s="5"/>
      <c r="C3" s="6" t="s">
        <v>2087</v>
      </c>
      <c r="D3" s="6" t="s">
        <v>1</v>
      </c>
      <c r="E3" s="6" t="s">
        <v>2</v>
      </c>
      <c r="F3" s="6" t="s">
        <v>62</v>
      </c>
      <c r="G3" s="6" t="s">
        <v>69</v>
      </c>
      <c r="H3" s="52" t="s">
        <v>2086</v>
      </c>
      <c r="I3" s="52" t="s">
        <v>35</v>
      </c>
      <c r="J3" s="52" t="s">
        <v>63</v>
      </c>
      <c r="K3" s="52" t="s">
        <v>50</v>
      </c>
      <c r="L3" s="52" t="s">
        <v>106</v>
      </c>
      <c r="M3" s="52" t="s">
        <v>1943</v>
      </c>
      <c r="N3" s="52" t="s">
        <v>1978</v>
      </c>
      <c r="O3" s="42" t="s">
        <v>1326</v>
      </c>
      <c r="P3" s="42" t="s">
        <v>1392</v>
      </c>
      <c r="Q3" s="95" t="s">
        <v>67</v>
      </c>
      <c r="R3" s="99" t="s">
        <v>38</v>
      </c>
      <c r="S3" s="99" t="s">
        <v>248</v>
      </c>
      <c r="T3" s="99" t="s">
        <v>248</v>
      </c>
      <c r="U3" s="99" t="s">
        <v>52</v>
      </c>
    </row>
    <row r="4" spans="1:27" x14ac:dyDescent="0.2">
      <c r="A4" s="6" t="s">
        <v>98</v>
      </c>
      <c r="B4" s="4" t="s">
        <v>191</v>
      </c>
      <c r="C4" s="7">
        <v>2.5819999999999999</v>
      </c>
      <c r="D4">
        <v>2.5910000000000002</v>
      </c>
      <c r="E4" s="7">
        <v>2.5529999999999999</v>
      </c>
      <c r="F4" s="53">
        <v>2.5590000000000002</v>
      </c>
      <c r="G4" s="53">
        <v>2.5419999999999998</v>
      </c>
      <c r="H4" s="7">
        <v>2.556</v>
      </c>
      <c r="I4">
        <v>2.5680000000000001</v>
      </c>
      <c r="J4" s="7">
        <v>2.528</v>
      </c>
      <c r="K4" s="7">
        <v>2.5609999999999999</v>
      </c>
      <c r="L4" s="7">
        <v>2.57</v>
      </c>
      <c r="M4" s="7">
        <v>2.56</v>
      </c>
      <c r="N4" s="79" t="s">
        <v>226</v>
      </c>
      <c r="O4" s="7">
        <f>L4+J4-I4</f>
        <v>2.5299999999999998</v>
      </c>
      <c r="P4" s="7">
        <f>O4+F4-E4</f>
        <v>2.5360000000000005</v>
      </c>
      <c r="Q4" s="20">
        <v>88.9</v>
      </c>
      <c r="R4" s="1"/>
      <c r="S4" s="1" t="s">
        <v>299</v>
      </c>
      <c r="T4" s="1">
        <v>0</v>
      </c>
      <c r="U4" t="s">
        <v>230</v>
      </c>
    </row>
    <row r="5" spans="1:27" x14ac:dyDescent="0.2">
      <c r="A5" s="5"/>
      <c r="B5" s="4" t="s">
        <v>192</v>
      </c>
      <c r="C5" s="7">
        <v>5.6509999999999998</v>
      </c>
      <c r="D5">
        <v>5.4409999999999998</v>
      </c>
      <c r="E5" s="7">
        <v>5.5549999999999997</v>
      </c>
      <c r="F5" s="53">
        <v>5.6040000000000001</v>
      </c>
      <c r="G5" s="53">
        <v>5.5990000000000002</v>
      </c>
      <c r="H5" s="7">
        <v>5.6440000000000001</v>
      </c>
      <c r="I5">
        <v>5.4329999999999998</v>
      </c>
      <c r="J5" s="7">
        <v>5.5419999999999998</v>
      </c>
      <c r="K5" s="7">
        <v>5.657</v>
      </c>
      <c r="L5" s="7">
        <v>5.4569999999999999</v>
      </c>
      <c r="M5" s="7">
        <v>5.66</v>
      </c>
      <c r="N5" s="79" t="s">
        <v>227</v>
      </c>
      <c r="O5" s="7">
        <f>L5+J5-I5</f>
        <v>5.5659999999999989</v>
      </c>
      <c r="P5" s="7">
        <f t="shared" ref="P5:P10" si="0">O5+F5-E5</f>
        <v>5.6149999999999984</v>
      </c>
      <c r="Q5" s="20">
        <v>91.3</v>
      </c>
      <c r="R5" s="1" t="s">
        <v>223</v>
      </c>
      <c r="S5" s="1" t="s">
        <v>302</v>
      </c>
      <c r="T5" s="1">
        <v>33</v>
      </c>
      <c r="U5" t="s">
        <v>231</v>
      </c>
    </row>
    <row r="6" spans="1:27" x14ac:dyDescent="0.2">
      <c r="A6" s="5"/>
      <c r="B6" s="4" t="s">
        <v>58</v>
      </c>
      <c r="C6" s="7">
        <v>6.0910000000000002</v>
      </c>
      <c r="D6" s="7">
        <v>5.968</v>
      </c>
      <c r="E6" s="7">
        <v>5.8970000000000002</v>
      </c>
      <c r="F6" s="7">
        <v>5.8819999999999997</v>
      </c>
      <c r="G6" s="53">
        <v>5.8739999999999997</v>
      </c>
      <c r="H6" s="7">
        <v>6.1</v>
      </c>
      <c r="I6" s="7">
        <v>5.9779999999999998</v>
      </c>
      <c r="J6" s="7">
        <v>5.907</v>
      </c>
      <c r="K6" s="7">
        <v>6.0640000000000001</v>
      </c>
      <c r="L6" s="13">
        <v>5.9470000000000001</v>
      </c>
      <c r="M6" s="7">
        <v>6.0659999999999998</v>
      </c>
      <c r="O6" s="7">
        <f>L6+J6-I6</f>
        <v>5.8759999999999994</v>
      </c>
      <c r="P6" s="7">
        <f t="shared" si="0"/>
        <v>5.8609999999999989</v>
      </c>
      <c r="Q6" s="20">
        <v>90.6</v>
      </c>
      <c r="R6" s="21" t="s">
        <v>224</v>
      </c>
      <c r="S6" s="1" t="s">
        <v>301</v>
      </c>
      <c r="T6" s="1">
        <v>4</v>
      </c>
      <c r="U6" t="s">
        <v>232</v>
      </c>
    </row>
    <row r="7" spans="1:27" x14ac:dyDescent="0.2">
      <c r="A7" s="5"/>
      <c r="B7" s="4" t="s">
        <v>235</v>
      </c>
      <c r="C7" s="7">
        <v>6.5940000000000003</v>
      </c>
      <c r="D7">
        <v>6.4470000000000001</v>
      </c>
      <c r="E7" s="7">
        <v>6.51</v>
      </c>
      <c r="F7" s="53">
        <v>6.524</v>
      </c>
      <c r="G7" s="53">
        <v>6.5140000000000002</v>
      </c>
      <c r="H7" s="7">
        <v>6.5880000000000001</v>
      </c>
      <c r="I7">
        <v>6.4409999999999998</v>
      </c>
      <c r="J7" s="7">
        <v>6.5</v>
      </c>
      <c r="K7">
        <v>6.5949999999999998</v>
      </c>
      <c r="L7" s="7">
        <v>6.4619999999999997</v>
      </c>
      <c r="M7">
        <v>6.5960000000000001</v>
      </c>
      <c r="O7" s="7">
        <f>L7+J7-I7</f>
        <v>6.5209999999999999</v>
      </c>
      <c r="P7" s="7">
        <f t="shared" si="0"/>
        <v>6.5350000000000001</v>
      </c>
      <c r="Q7" s="20">
        <v>92.4</v>
      </c>
      <c r="R7" s="54" t="s">
        <v>160</v>
      </c>
      <c r="S7" s="1" t="s">
        <v>303</v>
      </c>
      <c r="T7" s="1">
        <v>52</v>
      </c>
      <c r="U7" t="s">
        <v>233</v>
      </c>
    </row>
    <row r="8" spans="1:27" x14ac:dyDescent="0.2">
      <c r="A8" s="5"/>
      <c r="B8" s="4" t="s">
        <v>194</v>
      </c>
      <c r="C8" s="7">
        <v>6.9489999999999998</v>
      </c>
      <c r="D8">
        <v>6.5359999999999996</v>
      </c>
      <c r="E8" s="7">
        <v>6.61</v>
      </c>
      <c r="F8" s="53">
        <v>6.6440000000000001</v>
      </c>
      <c r="G8" s="53">
        <v>6.6379999999999999</v>
      </c>
      <c r="H8" s="7">
        <v>6.9470000000000001</v>
      </c>
      <c r="I8">
        <v>6.5330000000000004</v>
      </c>
      <c r="J8" s="7">
        <v>6.6</v>
      </c>
      <c r="K8" s="7">
        <v>6.9560000000000004</v>
      </c>
      <c r="L8" s="7">
        <v>6.5519999999999996</v>
      </c>
      <c r="M8" s="7">
        <v>6.96</v>
      </c>
      <c r="O8" s="7">
        <f>L8+J8-I8</f>
        <v>6.6189999999999989</v>
      </c>
      <c r="P8" s="7">
        <f t="shared" si="0"/>
        <v>6.6529999999999978</v>
      </c>
      <c r="Q8" s="20">
        <v>91.6</v>
      </c>
      <c r="R8" s="54" t="s">
        <v>225</v>
      </c>
      <c r="S8" s="1" t="s">
        <v>304</v>
      </c>
      <c r="T8" s="1">
        <v>65</v>
      </c>
      <c r="U8" t="s">
        <v>234</v>
      </c>
    </row>
    <row r="9" spans="1:27" x14ac:dyDescent="0.2">
      <c r="A9" s="6" t="s">
        <v>5</v>
      </c>
      <c r="B9" s="4" t="s">
        <v>191</v>
      </c>
      <c r="C9">
        <v>2.3580000000000001</v>
      </c>
      <c r="D9">
        <v>2.363</v>
      </c>
      <c r="E9">
        <v>2.3370000000000002</v>
      </c>
      <c r="F9" s="53">
        <v>2.3479999999999999</v>
      </c>
      <c r="G9" s="53">
        <v>2.3330000000000002</v>
      </c>
      <c r="H9" s="7">
        <v>2.34</v>
      </c>
      <c r="I9" s="7">
        <v>2.3460000000000001</v>
      </c>
      <c r="J9" s="24"/>
      <c r="K9" s="24"/>
      <c r="L9" s="24"/>
      <c r="M9" s="24"/>
      <c r="N9" s="79" t="s">
        <v>228</v>
      </c>
      <c r="O9" s="7">
        <f>E9+I9-D9</f>
        <v>2.3199999999999998</v>
      </c>
      <c r="P9" s="7">
        <f t="shared" si="0"/>
        <v>2.3309999999999991</v>
      </c>
      <c r="Q9" s="20">
        <v>97.4</v>
      </c>
      <c r="S9" s="1" t="s">
        <v>299</v>
      </c>
      <c r="T9" s="1">
        <v>0</v>
      </c>
      <c r="U9" t="s">
        <v>230</v>
      </c>
    </row>
    <row r="10" spans="1:27" x14ac:dyDescent="0.2">
      <c r="A10" s="6"/>
      <c r="B10" s="4" t="s">
        <v>58</v>
      </c>
      <c r="C10">
        <v>3.4489999999999998</v>
      </c>
      <c r="D10">
        <v>3.5089999999999999</v>
      </c>
      <c r="E10">
        <v>3.4609999999999999</v>
      </c>
      <c r="F10" s="53">
        <v>3.4710000000000001</v>
      </c>
      <c r="G10" s="53">
        <v>3.4609999999999999</v>
      </c>
      <c r="H10">
        <v>3.4449999999999998</v>
      </c>
      <c r="I10">
        <v>3.5009999999999999</v>
      </c>
      <c r="J10" s="24"/>
      <c r="K10" s="24"/>
      <c r="L10" s="24"/>
      <c r="M10" s="24"/>
      <c r="O10" s="7">
        <f>E10+I10-D10</f>
        <v>3.4529999999999998</v>
      </c>
      <c r="P10" s="7">
        <f t="shared" si="0"/>
        <v>3.4629999999999996</v>
      </c>
      <c r="Q10" s="1">
        <v>98.7</v>
      </c>
      <c r="S10" s="1" t="s">
        <v>300</v>
      </c>
      <c r="T10" s="1">
        <v>1</v>
      </c>
      <c r="U10" t="s">
        <v>232</v>
      </c>
    </row>
    <row r="11" spans="1:27" x14ac:dyDescent="0.2">
      <c r="J11" s="7"/>
      <c r="K11" s="7"/>
      <c r="Q11" s="1"/>
    </row>
    <row r="13" spans="1:27" x14ac:dyDescent="0.2">
      <c r="A13" s="6" t="s">
        <v>6</v>
      </c>
      <c r="B13" s="5"/>
      <c r="C13" s="5" t="s">
        <v>7</v>
      </c>
      <c r="D13" s="5" t="s">
        <v>7</v>
      </c>
      <c r="E13" s="5" t="s">
        <v>24</v>
      </c>
      <c r="F13" s="5" t="s">
        <v>27</v>
      </c>
      <c r="G13" s="5" t="s">
        <v>229</v>
      </c>
      <c r="H13" s="5" t="s">
        <v>30</v>
      </c>
      <c r="I13" s="5" t="s">
        <v>29</v>
      </c>
      <c r="J13" s="5" t="s">
        <v>30</v>
      </c>
      <c r="K13" s="5" t="s">
        <v>34</v>
      </c>
      <c r="L13" s="5" t="s">
        <v>30</v>
      </c>
      <c r="M13" s="5" t="s">
        <v>7</v>
      </c>
      <c r="N13" s="5" t="s">
        <v>7</v>
      </c>
      <c r="O13" s="5" t="s">
        <v>7</v>
      </c>
      <c r="P13" s="5" t="s">
        <v>24</v>
      </c>
      <c r="Q13" s="5" t="s">
        <v>24</v>
      </c>
      <c r="R13" s="5" t="s">
        <v>24</v>
      </c>
      <c r="S13" s="5" t="s">
        <v>26</v>
      </c>
      <c r="T13" s="153" t="s">
        <v>834</v>
      </c>
      <c r="U13" s="153" t="s">
        <v>834</v>
      </c>
      <c r="V13" s="153" t="s">
        <v>834</v>
      </c>
      <c r="W13" s="153" t="s">
        <v>834</v>
      </c>
      <c r="X13" s="153" t="s">
        <v>834</v>
      </c>
      <c r="Y13" s="153" t="s">
        <v>834</v>
      </c>
      <c r="Z13" s="153" t="s">
        <v>834</v>
      </c>
    </row>
    <row r="14" spans="1:27" x14ac:dyDescent="0.2">
      <c r="A14" s="5"/>
      <c r="B14" s="5"/>
      <c r="C14" s="6" t="s">
        <v>8</v>
      </c>
      <c r="D14" s="6" t="s">
        <v>9</v>
      </c>
      <c r="E14" s="6" t="s">
        <v>18</v>
      </c>
      <c r="F14" s="6" t="s">
        <v>11</v>
      </c>
      <c r="G14" s="6" t="s">
        <v>10</v>
      </c>
      <c r="H14" s="6" t="s">
        <v>33</v>
      </c>
      <c r="I14" s="6" t="s">
        <v>12</v>
      </c>
      <c r="J14" s="6" t="s">
        <v>13</v>
      </c>
      <c r="K14" s="6" t="s">
        <v>14</v>
      </c>
      <c r="L14" s="6" t="s">
        <v>99</v>
      </c>
      <c r="M14" s="6" t="s">
        <v>17</v>
      </c>
      <c r="N14" s="6" t="s">
        <v>19</v>
      </c>
      <c r="O14" s="6" t="s">
        <v>20</v>
      </c>
      <c r="P14" s="6" t="s">
        <v>17</v>
      </c>
      <c r="Q14" s="6" t="s">
        <v>15</v>
      </c>
      <c r="R14" s="6" t="s">
        <v>16</v>
      </c>
      <c r="S14" s="6" t="s">
        <v>25</v>
      </c>
      <c r="T14" s="154" t="s">
        <v>835</v>
      </c>
      <c r="U14" s="154" t="s">
        <v>836</v>
      </c>
      <c r="V14" s="154" t="s">
        <v>837</v>
      </c>
      <c r="W14" s="154" t="s">
        <v>838</v>
      </c>
      <c r="X14" s="154" t="s">
        <v>839</v>
      </c>
      <c r="Y14" s="154" t="s">
        <v>840</v>
      </c>
      <c r="Z14" s="154" t="s">
        <v>841</v>
      </c>
    </row>
    <row r="15" spans="1:27" x14ac:dyDescent="0.2">
      <c r="A15" s="6" t="str">
        <f>A4</f>
        <v>Singlet</v>
      </c>
      <c r="B15" s="4" t="str">
        <f>B4</f>
        <v>A2 (Val, n-pi*)</v>
      </c>
      <c r="C15" s="13">
        <v>2.548</v>
      </c>
      <c r="D15" s="13">
        <v>2.629</v>
      </c>
      <c r="E15" s="13">
        <v>2.4140000000000001</v>
      </c>
      <c r="F15" s="13">
        <v>2.4750000000000001</v>
      </c>
      <c r="G15" s="13">
        <v>2.6280000000000001</v>
      </c>
      <c r="H15" s="13">
        <v>2.548</v>
      </c>
      <c r="I15" s="13">
        <v>2.5499999999999998</v>
      </c>
      <c r="J15" s="13">
        <v>2.573</v>
      </c>
      <c r="K15" s="7">
        <v>2.5529999999999999</v>
      </c>
      <c r="L15" s="7">
        <v>2.528</v>
      </c>
      <c r="M15" s="13">
        <v>2.556</v>
      </c>
      <c r="N15" s="13">
        <v>2.6989999999999998</v>
      </c>
      <c r="O15" s="13">
        <v>2.6760000000000002</v>
      </c>
      <c r="P15" s="13">
        <v>2.3839999999999999</v>
      </c>
      <c r="Q15" s="13">
        <v>2.468</v>
      </c>
      <c r="R15" s="13">
        <v>2.5</v>
      </c>
      <c r="S15" s="14">
        <v>2.484</v>
      </c>
      <c r="T15" s="156">
        <v>2.72</v>
      </c>
      <c r="U15" s="156">
        <v>2.58</v>
      </c>
      <c r="V15" s="156">
        <v>2.33</v>
      </c>
      <c r="W15" s="178">
        <v>2.6</v>
      </c>
      <c r="X15" s="178">
        <v>2.5299999999999998</v>
      </c>
      <c r="Y15" s="156">
        <v>2.56</v>
      </c>
      <c r="Z15" s="156">
        <v>2.5499999999999998</v>
      </c>
      <c r="AA15" s="155"/>
    </row>
    <row r="16" spans="1:27" x14ac:dyDescent="0.2">
      <c r="A16" s="6"/>
      <c r="B16" s="4" t="str">
        <f t="shared" ref="A16:B20" si="1">B5</f>
        <v>B2 (Ryd, n-3s)</v>
      </c>
      <c r="C16" s="13">
        <v>5.5919999999999996</v>
      </c>
      <c r="D16" s="13">
        <v>5.5010000000000003</v>
      </c>
      <c r="E16" s="13">
        <v>5.5289999999999999</v>
      </c>
      <c r="F16" s="13">
        <v>5.68</v>
      </c>
      <c r="G16" s="13">
        <v>5.6719999999999997</v>
      </c>
      <c r="H16" s="13">
        <v>5.5709999999999997</v>
      </c>
      <c r="I16" s="13">
        <v>5.5659999999999998</v>
      </c>
      <c r="J16" s="13">
        <v>5.6059999999999999</v>
      </c>
      <c r="K16" s="7">
        <v>5.5549999999999997</v>
      </c>
      <c r="L16" s="7">
        <v>5.5419999999999998</v>
      </c>
      <c r="M16" s="13">
        <v>5.8019999999999996</v>
      </c>
      <c r="N16" s="13">
        <v>5.8479999999999999</v>
      </c>
      <c r="O16" s="13">
        <v>5.7380000000000004</v>
      </c>
      <c r="P16" s="57">
        <v>5.6879999999999997</v>
      </c>
      <c r="Q16" s="57">
        <v>5.4690000000000003</v>
      </c>
      <c r="R16" s="13">
        <v>5.649</v>
      </c>
      <c r="S16" s="14">
        <v>5.5590000000000002</v>
      </c>
      <c r="T16" s="156">
        <v>4.8</v>
      </c>
      <c r="U16" s="156">
        <v>5.6</v>
      </c>
      <c r="V16" s="156">
        <v>5.48</v>
      </c>
      <c r="W16" s="178">
        <v>5.64</v>
      </c>
      <c r="X16" s="178">
        <v>5.61</v>
      </c>
      <c r="Y16" s="156">
        <v>5.69</v>
      </c>
      <c r="Z16" s="156">
        <v>5.72</v>
      </c>
      <c r="AA16" s="155"/>
    </row>
    <row r="17" spans="1:27" x14ac:dyDescent="0.2">
      <c r="A17" s="6"/>
      <c r="B17" s="4" t="str">
        <f t="shared" si="1"/>
        <v>A1 (Val, pi-pi*)</v>
      </c>
      <c r="C17" s="13">
        <v>6.008</v>
      </c>
      <c r="D17" s="13">
        <v>6.09</v>
      </c>
      <c r="E17" s="13">
        <v>5.7779999999999996</v>
      </c>
      <c r="F17" s="13">
        <v>5.7460000000000004</v>
      </c>
      <c r="G17" s="13">
        <v>6.0090000000000003</v>
      </c>
      <c r="H17" s="13">
        <v>5.92</v>
      </c>
      <c r="I17" s="13">
        <v>5.8959999999999999</v>
      </c>
      <c r="J17" s="13">
        <v>5.9260000000000002</v>
      </c>
      <c r="K17" s="7">
        <v>5.8970000000000002</v>
      </c>
      <c r="L17" s="7">
        <v>5.907</v>
      </c>
      <c r="M17" s="13">
        <v>5.8730000000000002</v>
      </c>
      <c r="N17" s="13">
        <v>6.1159999999999997</v>
      </c>
      <c r="O17" s="13">
        <v>6.1109999999999998</v>
      </c>
      <c r="P17" s="57">
        <v>5.718</v>
      </c>
      <c r="Q17" s="57">
        <v>5.867</v>
      </c>
      <c r="R17" s="13">
        <v>5.5339999999999998</v>
      </c>
      <c r="S17" s="14">
        <v>5.7004999999999999</v>
      </c>
      <c r="T17" s="156">
        <v>6.94</v>
      </c>
      <c r="U17" s="156">
        <v>6.42</v>
      </c>
      <c r="V17" s="156">
        <v>5.98</v>
      </c>
      <c r="W17" s="178">
        <v>6.4</v>
      </c>
      <c r="X17" s="178">
        <v>6.26</v>
      </c>
      <c r="Y17" s="156">
        <v>6.38</v>
      </c>
      <c r="Z17" s="156">
        <v>6.24</v>
      </c>
      <c r="AA17" s="155"/>
    </row>
    <row r="18" spans="1:27" x14ac:dyDescent="0.2">
      <c r="A18" s="6"/>
      <c r="B18" s="4" t="str">
        <f t="shared" si="1"/>
        <v>B2 (Ryd)</v>
      </c>
      <c r="C18" s="13">
        <v>6.4219999999999997</v>
      </c>
      <c r="D18" s="13">
        <v>6.4420000000000002</v>
      </c>
      <c r="E18" s="13">
        <v>6.4770000000000003</v>
      </c>
      <c r="F18" s="13">
        <v>6.6520000000000001</v>
      </c>
      <c r="G18" s="13">
        <v>6.5949999999999998</v>
      </c>
      <c r="H18" s="13">
        <v>6.52</v>
      </c>
      <c r="I18" s="13">
        <v>6.5179999999999998</v>
      </c>
      <c r="J18" s="13">
        <v>6.5449999999999999</v>
      </c>
      <c r="K18" s="7">
        <v>6.51</v>
      </c>
      <c r="L18" s="7">
        <v>6.5</v>
      </c>
      <c r="M18" s="13">
        <v>6.6619999999999999</v>
      </c>
      <c r="N18" s="13">
        <v>6.6879999999999997</v>
      </c>
      <c r="O18" s="13">
        <v>6.6139999999999999</v>
      </c>
      <c r="P18" s="57">
        <v>6.5590000000000002</v>
      </c>
      <c r="Q18" s="57">
        <v>6.4249999999999998</v>
      </c>
      <c r="R18" s="13">
        <v>6.5270000000000001</v>
      </c>
      <c r="S18" s="14">
        <v>6.476</v>
      </c>
      <c r="T18" s="156">
        <v>5.57</v>
      </c>
      <c r="U18" s="156">
        <v>6.51</v>
      </c>
      <c r="V18" s="156">
        <v>6.4</v>
      </c>
      <c r="W18" s="178">
        <v>6.53</v>
      </c>
      <c r="X18" s="178">
        <v>6.49</v>
      </c>
      <c r="Y18" s="156">
        <v>6.6</v>
      </c>
      <c r="Z18" s="156">
        <v>6.62</v>
      </c>
      <c r="AA18" s="155"/>
    </row>
    <row r="19" spans="1:27" x14ac:dyDescent="0.2">
      <c r="A19" s="6"/>
      <c r="B19" s="4" t="str">
        <f t="shared" si="1"/>
        <v>A1 (Ryd, n-3p)</v>
      </c>
      <c r="C19" s="13">
        <v>6.5179999999999998</v>
      </c>
      <c r="D19" s="13">
        <v>6.53</v>
      </c>
      <c r="E19" s="13">
        <v>6.5780000000000003</v>
      </c>
      <c r="F19" s="13">
        <v>6.7809999999999997</v>
      </c>
      <c r="G19" s="13">
        <v>6.7119999999999997</v>
      </c>
      <c r="H19" s="13">
        <v>6.6189999999999998</v>
      </c>
      <c r="I19" s="13">
        <v>6.6150000000000002</v>
      </c>
      <c r="J19" s="13">
        <v>6.6559999999999997</v>
      </c>
      <c r="K19" s="7">
        <v>6.61</v>
      </c>
      <c r="L19" s="7">
        <v>6.6</v>
      </c>
      <c r="M19" s="13">
        <v>6.7889999999999997</v>
      </c>
      <c r="N19" s="13">
        <v>6.8380000000000001</v>
      </c>
      <c r="O19" s="13">
        <v>6.7350000000000003</v>
      </c>
      <c r="P19" s="57">
        <v>6.68</v>
      </c>
      <c r="Q19" s="57">
        <v>6.4829999999999997</v>
      </c>
      <c r="R19" s="13">
        <v>6.6449999999999996</v>
      </c>
      <c r="S19" s="14">
        <v>6.5640000000000001</v>
      </c>
      <c r="T19" s="156">
        <v>6.24</v>
      </c>
      <c r="U19" s="156">
        <v>6.66</v>
      </c>
      <c r="V19" s="156">
        <v>6.41</v>
      </c>
      <c r="W19" s="178">
        <v>6.59</v>
      </c>
      <c r="X19" s="178">
        <v>6.5</v>
      </c>
      <c r="Y19" s="156">
        <v>6.57</v>
      </c>
      <c r="Z19" s="156">
        <v>6.52</v>
      </c>
      <c r="AA19" s="155"/>
    </row>
    <row r="20" spans="1:27" x14ac:dyDescent="0.2">
      <c r="A20" s="6" t="str">
        <f t="shared" si="1"/>
        <v>Triplet</v>
      </c>
      <c r="B20" s="4" t="str">
        <f t="shared" si="1"/>
        <v>A2 (Val, n-pi*)</v>
      </c>
      <c r="C20" s="13">
        <v>2.302</v>
      </c>
      <c r="D20" s="13">
        <v>2.331</v>
      </c>
      <c r="E20" s="13">
        <v>2.1619999999999999</v>
      </c>
      <c r="F20" s="13">
        <v>2.2879999999999998</v>
      </c>
      <c r="G20" s="13">
        <v>2.351</v>
      </c>
      <c r="H20" s="72"/>
      <c r="I20" s="72"/>
      <c r="J20" s="72"/>
      <c r="K20">
        <v>2.3370000000000002</v>
      </c>
      <c r="L20" s="72"/>
      <c r="M20" s="13">
        <v>2.3740000000000001</v>
      </c>
      <c r="N20" s="13">
        <v>2.4940000000000002</v>
      </c>
      <c r="O20" s="13">
        <v>2.44</v>
      </c>
      <c r="P20" s="13">
        <v>2.222</v>
      </c>
      <c r="Q20" s="13">
        <v>2.1949999999999998</v>
      </c>
      <c r="R20" s="13">
        <v>2.2629999999999999</v>
      </c>
      <c r="S20" s="14">
        <v>2.2290000000000001</v>
      </c>
      <c r="T20" s="156">
        <v>2.52</v>
      </c>
      <c r="U20" s="156">
        <v>2.34</v>
      </c>
      <c r="V20" s="156">
        <v>2.09</v>
      </c>
      <c r="W20" s="178">
        <v>2.38</v>
      </c>
      <c r="X20" s="178">
        <v>2.31</v>
      </c>
      <c r="Y20" s="156">
        <v>2.34</v>
      </c>
      <c r="Z20" s="156">
        <v>2.3199999999999998</v>
      </c>
      <c r="AA20" s="155"/>
    </row>
    <row r="21" spans="1:27" x14ac:dyDescent="0.2">
      <c r="A21" s="6"/>
      <c r="B21" s="4" t="str">
        <f>B10</f>
        <v>A1 (Val, pi-pi*)</v>
      </c>
      <c r="C21" s="13">
        <v>3.5950000000000002</v>
      </c>
      <c r="D21" s="13">
        <v>3.593</v>
      </c>
      <c r="E21" s="13">
        <v>3.3849999999999998</v>
      </c>
      <c r="F21" s="13">
        <v>3.2240000000000002</v>
      </c>
      <c r="G21" s="13">
        <v>3.3660000000000001</v>
      </c>
      <c r="H21" s="72"/>
      <c r="I21" s="72"/>
      <c r="J21" s="72"/>
      <c r="K21">
        <v>3.4609999999999999</v>
      </c>
      <c r="L21" s="72"/>
      <c r="M21" s="13">
        <v>3.4969999999999999</v>
      </c>
      <c r="N21" s="13">
        <v>3.552</v>
      </c>
      <c r="O21" s="13">
        <v>3.5670000000000002</v>
      </c>
      <c r="P21" s="13">
        <v>3.3929999999999998</v>
      </c>
      <c r="Q21" s="13">
        <v>3.5150000000000001</v>
      </c>
      <c r="R21" s="13">
        <v>3.1739999999999999</v>
      </c>
      <c r="S21" s="14">
        <v>3.3445</v>
      </c>
      <c r="T21" s="156">
        <v>3.52</v>
      </c>
      <c r="U21" s="156">
        <v>3.48</v>
      </c>
      <c r="V21" s="156">
        <v>3.29</v>
      </c>
      <c r="W21" s="178">
        <v>3.48</v>
      </c>
      <c r="X21" s="178">
        <v>3.43</v>
      </c>
      <c r="Y21" s="156">
        <v>3.48</v>
      </c>
      <c r="Z21" s="156">
        <v>3.48</v>
      </c>
      <c r="AA21" s="155"/>
    </row>
    <row r="22" spans="1:27" x14ac:dyDescent="0.2">
      <c r="T22" s="155"/>
      <c r="U22" s="155"/>
      <c r="V22" s="155"/>
      <c r="W22" s="155"/>
      <c r="X22" s="155"/>
      <c r="Y22" s="155"/>
      <c r="Z22" s="155"/>
      <c r="AA22" s="155"/>
    </row>
    <row r="23" spans="1:27" x14ac:dyDescent="0.2">
      <c r="T23" s="155"/>
      <c r="U23" s="155"/>
      <c r="V23" s="155"/>
      <c r="W23" s="155"/>
      <c r="X23" s="155"/>
      <c r="Y23" s="155"/>
      <c r="Z23" s="155"/>
      <c r="AA23" s="155"/>
    </row>
    <row r="24" spans="1:27" x14ac:dyDescent="0.2">
      <c r="T24" s="155"/>
      <c r="U24" s="155"/>
      <c r="V24" s="155"/>
      <c r="W24" s="155"/>
      <c r="X24" s="155"/>
      <c r="Y24" s="155"/>
      <c r="Z24" s="155"/>
      <c r="AA24" s="155"/>
    </row>
    <row r="25" spans="1:27" x14ac:dyDescent="0.2">
      <c r="T25" s="155"/>
      <c r="U25" s="155"/>
      <c r="V25" s="155"/>
      <c r="W25" s="155"/>
      <c r="X25" s="155"/>
      <c r="Y25" s="155"/>
      <c r="Z25" s="155"/>
      <c r="AA25" s="155"/>
    </row>
    <row r="26" spans="1:27" x14ac:dyDescent="0.2">
      <c r="T26" s="155"/>
      <c r="U26" s="155"/>
      <c r="V26" s="155"/>
      <c r="W26" s="155"/>
      <c r="X26" s="155"/>
      <c r="Y26" s="155"/>
      <c r="Z26" s="155"/>
      <c r="AA26" s="155"/>
    </row>
  </sheetData>
  <pageMargins left="0.7" right="0.7" top="0.75" bottom="0.75" header="0.3" footer="0.3"/>
  <pageSetup paperSize="9" orientation="portrait" horizontalDpi="0" verticalDpi="0"/>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5B769-D3C1-CD43-B8EB-C7024818A0D2}">
  <dimension ref="A1:V15"/>
  <sheetViews>
    <sheetView zoomScale="80" zoomScaleNormal="80" workbookViewId="0">
      <selection activeCell="G3" sqref="G3"/>
    </sheetView>
  </sheetViews>
  <sheetFormatPr baseColWidth="10" defaultRowHeight="16" x14ac:dyDescent="0.2"/>
  <sheetData>
    <row r="1" spans="1:22" x14ac:dyDescent="0.2">
      <c r="A1" s="40" t="s">
        <v>74</v>
      </c>
      <c r="B1" s="40"/>
      <c r="C1" s="40" t="s">
        <v>0</v>
      </c>
      <c r="D1" s="198"/>
      <c r="E1" s="41">
        <f>COUNT(C4:C5)</f>
        <v>2</v>
      </c>
      <c r="F1" s="145" t="s">
        <v>722</v>
      </c>
      <c r="G1" s="1" t="s">
        <v>978</v>
      </c>
      <c r="H1" s="41"/>
      <c r="I1" s="41"/>
      <c r="J1" s="41"/>
      <c r="K1" s="41"/>
      <c r="L1" s="41"/>
      <c r="M1" s="41"/>
      <c r="N1" s="41"/>
      <c r="O1" s="41"/>
      <c r="P1" s="41"/>
      <c r="Q1" s="41"/>
      <c r="R1" s="1" t="s">
        <v>518</v>
      </c>
      <c r="S1" s="1"/>
      <c r="T1" s="41"/>
      <c r="U1" s="41"/>
      <c r="V1" s="41"/>
    </row>
    <row r="2" spans="1:22" x14ac:dyDescent="0.2">
      <c r="A2" s="42" t="s">
        <v>32</v>
      </c>
      <c r="B2" s="43"/>
      <c r="C2" s="43" t="s">
        <v>29</v>
      </c>
      <c r="D2" s="43" t="s">
        <v>29</v>
      </c>
      <c r="E2" s="43" t="s">
        <v>29</v>
      </c>
      <c r="F2" s="43" t="s">
        <v>29</v>
      </c>
      <c r="G2" s="43" t="s">
        <v>29</v>
      </c>
      <c r="H2" s="43" t="s">
        <v>55</v>
      </c>
      <c r="I2" s="43" t="s">
        <v>55</v>
      </c>
      <c r="J2" s="43" t="s">
        <v>55</v>
      </c>
      <c r="K2" s="43" t="s">
        <v>30</v>
      </c>
      <c r="L2" s="43" t="s">
        <v>30</v>
      </c>
      <c r="M2" s="43" t="s">
        <v>30</v>
      </c>
      <c r="N2" s="43"/>
      <c r="O2" s="43"/>
      <c r="P2" s="98" t="s">
        <v>29</v>
      </c>
      <c r="Q2" s="98" t="s">
        <v>29</v>
      </c>
      <c r="R2" s="98" t="s">
        <v>247</v>
      </c>
      <c r="S2" s="98" t="s">
        <v>247</v>
      </c>
      <c r="T2" s="98" t="s">
        <v>28</v>
      </c>
    </row>
    <row r="3" spans="1:22" x14ac:dyDescent="0.2">
      <c r="A3" s="43"/>
      <c r="B3" s="43"/>
      <c r="C3" s="42" t="s">
        <v>2087</v>
      </c>
      <c r="D3" s="42" t="s">
        <v>1</v>
      </c>
      <c r="E3" s="42" t="s">
        <v>2</v>
      </c>
      <c r="F3" s="42" t="s">
        <v>62</v>
      </c>
      <c r="G3" s="42" t="s">
        <v>69</v>
      </c>
      <c r="H3" s="92" t="s">
        <v>2086</v>
      </c>
      <c r="I3" s="92" t="s">
        <v>35</v>
      </c>
      <c r="J3" s="92" t="s">
        <v>63</v>
      </c>
      <c r="K3" s="92" t="s">
        <v>50</v>
      </c>
      <c r="L3" s="92" t="s">
        <v>106</v>
      </c>
      <c r="M3" s="92" t="s">
        <v>1943</v>
      </c>
      <c r="N3" s="42" t="s">
        <v>1326</v>
      </c>
      <c r="O3" s="42" t="s">
        <v>1392</v>
      </c>
      <c r="P3" s="119" t="s">
        <v>67</v>
      </c>
      <c r="Q3" s="99" t="s">
        <v>38</v>
      </c>
      <c r="R3" s="99" t="s">
        <v>248</v>
      </c>
      <c r="S3" s="99" t="s">
        <v>248</v>
      </c>
      <c r="T3" s="99" t="s">
        <v>52</v>
      </c>
    </row>
    <row r="4" spans="1:22" x14ac:dyDescent="0.2">
      <c r="A4" s="42" t="s">
        <v>98</v>
      </c>
      <c r="B4" s="44" t="s">
        <v>190</v>
      </c>
      <c r="C4" s="7">
        <v>2.1720000000000002</v>
      </c>
      <c r="D4" s="13">
        <v>2.1739999999999999</v>
      </c>
      <c r="E4" s="7">
        <v>2.1389999999999998</v>
      </c>
      <c r="F4" s="76">
        <v>2.1459999999999999</v>
      </c>
      <c r="G4" s="45">
        <v>2.129</v>
      </c>
      <c r="H4" s="7">
        <v>2.141</v>
      </c>
      <c r="I4" s="7">
        <v>2.1469999999999998</v>
      </c>
      <c r="J4">
        <v>2.113</v>
      </c>
      <c r="K4" s="7">
        <v>2.137</v>
      </c>
      <c r="L4" s="7">
        <v>2.1379999999999999</v>
      </c>
      <c r="M4" s="7">
        <v>2.1360000000000001</v>
      </c>
      <c r="N4" s="45">
        <f>J4+L4-I4</f>
        <v>2.1039999999999996</v>
      </c>
      <c r="O4" s="45">
        <f>N4+F4-E4</f>
        <v>2.1110000000000002</v>
      </c>
      <c r="P4" s="46">
        <v>86.4</v>
      </c>
      <c r="Q4" s="93" t="s">
        <v>73</v>
      </c>
      <c r="R4" s="1" t="s">
        <v>518</v>
      </c>
      <c r="S4" s="1">
        <v>0</v>
      </c>
      <c r="T4" s="93" t="s">
        <v>368</v>
      </c>
    </row>
    <row r="5" spans="1:22" x14ac:dyDescent="0.2">
      <c r="A5" s="42" t="s">
        <v>5</v>
      </c>
      <c r="B5" s="44" t="s">
        <v>190</v>
      </c>
      <c r="C5" s="76">
        <v>1.9570000000000001</v>
      </c>
      <c r="D5" s="76">
        <v>1.952</v>
      </c>
      <c r="E5" s="76">
        <v>1.93</v>
      </c>
      <c r="F5" s="76">
        <v>1.9419999999999999</v>
      </c>
      <c r="G5" s="76">
        <v>1.927</v>
      </c>
      <c r="H5" s="76">
        <v>1.9390000000000001</v>
      </c>
      <c r="I5" s="76">
        <v>1.9350000000000001</v>
      </c>
      <c r="J5" s="72"/>
      <c r="K5" s="72"/>
      <c r="L5" s="72"/>
      <c r="M5" s="72"/>
      <c r="N5" s="45">
        <f>E5+I5-D5</f>
        <v>1.9130000000000003</v>
      </c>
      <c r="O5" s="45">
        <f>N5+F5-E5</f>
        <v>1.9250000000000005</v>
      </c>
      <c r="P5" s="46">
        <v>96.9</v>
      </c>
      <c r="Q5" s="41"/>
      <c r="R5" s="1" t="s">
        <v>518</v>
      </c>
      <c r="S5" s="1">
        <v>0</v>
      </c>
      <c r="T5" s="93" t="s">
        <v>368</v>
      </c>
    </row>
    <row r="6" spans="1:22" x14ac:dyDescent="0.2">
      <c r="A6" s="41"/>
      <c r="B6" s="41"/>
      <c r="C6" s="41"/>
      <c r="D6" s="41"/>
      <c r="E6" s="41"/>
      <c r="F6" s="41"/>
      <c r="G6" s="41"/>
      <c r="H6" s="41"/>
      <c r="I6" s="45"/>
      <c r="J6" s="45"/>
      <c r="K6" s="45"/>
      <c r="L6" s="41"/>
      <c r="M6" s="41"/>
      <c r="N6" s="41"/>
      <c r="O6" s="41"/>
      <c r="P6" s="41"/>
      <c r="Q6" s="41"/>
      <c r="R6" s="41"/>
      <c r="S6" s="41"/>
      <c r="T6" s="41"/>
    </row>
    <row r="7" spans="1:22" x14ac:dyDescent="0.2">
      <c r="A7" s="41"/>
      <c r="B7" s="41"/>
      <c r="C7" s="41"/>
      <c r="D7" s="41"/>
      <c r="E7" s="41"/>
      <c r="F7" s="41"/>
      <c r="G7" s="41"/>
      <c r="H7" s="41"/>
      <c r="I7" s="41"/>
      <c r="J7" s="41"/>
      <c r="K7" s="41"/>
      <c r="L7" s="41"/>
      <c r="M7" s="41"/>
      <c r="N7" s="41"/>
      <c r="O7" s="41"/>
      <c r="P7" s="41"/>
      <c r="Q7" s="41"/>
      <c r="R7" s="41"/>
      <c r="S7" s="41"/>
      <c r="T7" s="41"/>
      <c r="U7" s="41"/>
    </row>
    <row r="8" spans="1:22" x14ac:dyDescent="0.2">
      <c r="A8" s="42" t="s">
        <v>6</v>
      </c>
      <c r="B8" s="43"/>
      <c r="C8" s="130" t="s">
        <v>7</v>
      </c>
      <c r="D8" s="130" t="s">
        <v>29</v>
      </c>
      <c r="E8" s="130" t="s">
        <v>24</v>
      </c>
      <c r="F8" s="130" t="s">
        <v>27</v>
      </c>
      <c r="G8" s="130" t="s">
        <v>29</v>
      </c>
      <c r="H8" s="130" t="s">
        <v>30</v>
      </c>
      <c r="I8" s="130" t="s">
        <v>29</v>
      </c>
      <c r="J8" s="130" t="s">
        <v>30</v>
      </c>
      <c r="K8" s="130" t="s">
        <v>34</v>
      </c>
      <c r="L8" s="130" t="s">
        <v>55</v>
      </c>
      <c r="M8" s="130" t="s">
        <v>7</v>
      </c>
      <c r="N8" s="130" t="s">
        <v>7</v>
      </c>
      <c r="O8" s="130" t="s">
        <v>7</v>
      </c>
      <c r="P8" s="130" t="s">
        <v>24</v>
      </c>
      <c r="Q8" s="130" t="s">
        <v>24</v>
      </c>
      <c r="R8" s="130" t="s">
        <v>24</v>
      </c>
      <c r="S8" s="130" t="s">
        <v>26</v>
      </c>
      <c r="T8" s="41"/>
      <c r="U8" s="41"/>
    </row>
    <row r="9" spans="1:22" x14ac:dyDescent="0.2">
      <c r="A9" s="43"/>
      <c r="B9" s="43"/>
      <c r="C9" s="131" t="s">
        <v>8</v>
      </c>
      <c r="D9" s="131" t="s">
        <v>9</v>
      </c>
      <c r="E9" s="131" t="s">
        <v>18</v>
      </c>
      <c r="F9" s="131" t="s">
        <v>11</v>
      </c>
      <c r="G9" s="131" t="s">
        <v>10</v>
      </c>
      <c r="H9" s="131" t="s">
        <v>33</v>
      </c>
      <c r="I9" s="131" t="s">
        <v>12</v>
      </c>
      <c r="J9" s="131" t="s">
        <v>13</v>
      </c>
      <c r="K9" s="131" t="s">
        <v>14</v>
      </c>
      <c r="L9" s="131" t="s">
        <v>99</v>
      </c>
      <c r="M9" s="131" t="s">
        <v>17</v>
      </c>
      <c r="N9" s="131" t="s">
        <v>19</v>
      </c>
      <c r="O9" s="131" t="s">
        <v>20</v>
      </c>
      <c r="P9" s="131" t="s">
        <v>17</v>
      </c>
      <c r="Q9" s="131" t="s">
        <v>15</v>
      </c>
      <c r="R9" s="131" t="s">
        <v>16</v>
      </c>
      <c r="S9" s="131" t="s">
        <v>25</v>
      </c>
      <c r="T9" s="41"/>
      <c r="U9" s="41"/>
    </row>
    <row r="10" spans="1:22" x14ac:dyDescent="0.2">
      <c r="A10" s="42" t="s">
        <v>4</v>
      </c>
      <c r="B10" s="44" t="str">
        <f>B4</f>
        <v>A" (Val, n-pi*)</v>
      </c>
      <c r="C10" s="14">
        <v>2.222</v>
      </c>
      <c r="D10" s="14">
        <v>2.2810000000000001</v>
      </c>
      <c r="E10" s="14">
        <v>2.0369999999999999</v>
      </c>
      <c r="F10" s="14">
        <v>2.1469999999999998</v>
      </c>
      <c r="G10" s="14">
        <v>2.2639999999999998</v>
      </c>
      <c r="H10" s="14">
        <v>2.1640000000000001</v>
      </c>
      <c r="I10" s="14">
        <v>2.1619999999999999</v>
      </c>
      <c r="J10" s="14">
        <v>2.1680000000000001</v>
      </c>
      <c r="K10" s="14">
        <v>2.1389999999999998</v>
      </c>
      <c r="L10">
        <v>2.113</v>
      </c>
      <c r="M10" s="13">
        <v>2.2690000000000001</v>
      </c>
      <c r="N10" s="13">
        <v>2.3959999999999999</v>
      </c>
      <c r="O10" s="13">
        <v>2.359</v>
      </c>
      <c r="P10" s="13">
        <v>2.101</v>
      </c>
      <c r="Q10" s="13">
        <v>2.1440000000000001</v>
      </c>
      <c r="R10" s="14">
        <v>1.976</v>
      </c>
      <c r="S10" s="14">
        <v>2.06</v>
      </c>
      <c r="T10" s="41"/>
      <c r="U10" s="41"/>
    </row>
    <row r="11" spans="1:22" x14ac:dyDescent="0.2">
      <c r="A11" s="42" t="s">
        <v>5</v>
      </c>
      <c r="B11" s="44" t="str">
        <f>B5</f>
        <v>A" (Val, n-pi*)</v>
      </c>
      <c r="C11" s="14">
        <v>1.956</v>
      </c>
      <c r="D11" s="14">
        <v>1.964</v>
      </c>
      <c r="E11" s="14">
        <v>1.7749999999999999</v>
      </c>
      <c r="F11" s="76">
        <v>1.9059999999999999</v>
      </c>
      <c r="G11" s="14">
        <v>1.9770000000000001</v>
      </c>
      <c r="H11" s="72"/>
      <c r="I11" s="72"/>
      <c r="J11" s="72"/>
      <c r="K11" s="14">
        <v>1.93</v>
      </c>
      <c r="L11" s="72"/>
      <c r="M11" s="13">
        <v>2.0649999999999999</v>
      </c>
      <c r="N11" s="13">
        <v>2.169</v>
      </c>
      <c r="O11" s="13">
        <v>2.101</v>
      </c>
      <c r="P11" s="14">
        <v>1.917</v>
      </c>
      <c r="Q11" s="14">
        <v>1.8520000000000001</v>
      </c>
      <c r="R11" s="14">
        <v>1.772</v>
      </c>
      <c r="S11" s="14">
        <v>1.8120000000000001</v>
      </c>
      <c r="T11" s="41"/>
      <c r="U11" s="41"/>
    </row>
    <row r="12" spans="1:22" x14ac:dyDescent="0.2">
      <c r="A12" s="41"/>
      <c r="B12" s="41"/>
      <c r="C12" s="41"/>
      <c r="D12" s="41"/>
      <c r="E12" s="41"/>
      <c r="F12" s="41"/>
      <c r="G12" s="41"/>
      <c r="H12" s="41"/>
      <c r="I12" s="41"/>
      <c r="J12" s="41"/>
      <c r="K12" s="41"/>
      <c r="L12" s="41"/>
      <c r="M12" s="41"/>
      <c r="N12" s="41"/>
      <c r="O12" s="41"/>
      <c r="P12" s="41"/>
      <c r="Q12" s="41"/>
      <c r="R12" s="41"/>
      <c r="S12" s="41"/>
      <c r="T12" s="41"/>
      <c r="U12" s="41"/>
    </row>
    <row r="13" spans="1:22" x14ac:dyDescent="0.2">
      <c r="A13" s="41"/>
      <c r="B13" s="41"/>
      <c r="T13" s="41"/>
      <c r="U13" s="41"/>
    </row>
    <row r="14" spans="1:22" x14ac:dyDescent="0.2">
      <c r="A14" s="41"/>
      <c r="B14" s="41"/>
      <c r="T14" s="41"/>
      <c r="U14" s="41"/>
    </row>
    <row r="15" spans="1:22" x14ac:dyDescent="0.2">
      <c r="A15" s="41"/>
      <c r="B15" s="41"/>
      <c r="T15" s="41"/>
      <c r="U15" s="41"/>
    </row>
  </sheetData>
  <pageMargins left="0.7" right="0.7" top="0.75" bottom="0.75" header="0.3" footer="0.3"/>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EE15C-1C84-7A49-8B45-223A44E70B90}">
  <dimension ref="A1:AE22"/>
  <sheetViews>
    <sheetView topLeftCell="B1" zoomScale="85" zoomScaleNormal="85" workbookViewId="0">
      <selection activeCell="G4" sqref="G4:G10"/>
    </sheetView>
  </sheetViews>
  <sheetFormatPr baseColWidth="10" defaultRowHeight="16" x14ac:dyDescent="0.2"/>
  <cols>
    <col min="2" max="2" width="15.6640625" customWidth="1"/>
  </cols>
  <sheetData>
    <row r="1" spans="1:31" x14ac:dyDescent="0.2">
      <c r="A1" s="40" t="s">
        <v>74</v>
      </c>
      <c r="B1" s="40"/>
      <c r="C1" s="40" t="s">
        <v>0</v>
      </c>
      <c r="D1" s="198"/>
      <c r="E1" s="41">
        <f>COUNT(C4:C10)</f>
        <v>7</v>
      </c>
      <c r="F1" s="145" t="s">
        <v>722</v>
      </c>
      <c r="G1" s="1" t="s">
        <v>958</v>
      </c>
      <c r="H1" s="1"/>
      <c r="I1" s="1"/>
      <c r="J1" s="1"/>
      <c r="AA1" s="1" t="s">
        <v>488</v>
      </c>
      <c r="AB1" s="1"/>
    </row>
    <row r="2" spans="1:31" x14ac:dyDescent="0.2">
      <c r="A2" s="6" t="s">
        <v>32</v>
      </c>
      <c r="B2" s="5"/>
      <c r="C2" s="5" t="s">
        <v>34</v>
      </c>
      <c r="D2" s="5" t="s">
        <v>34</v>
      </c>
      <c r="E2" s="5" t="s">
        <v>34</v>
      </c>
      <c r="F2" s="5" t="s">
        <v>29</v>
      </c>
      <c r="G2" s="5" t="s">
        <v>29</v>
      </c>
      <c r="H2" s="5" t="s">
        <v>29</v>
      </c>
      <c r="I2" s="5" t="s">
        <v>29</v>
      </c>
      <c r="J2" s="5" t="s">
        <v>29</v>
      </c>
      <c r="K2" s="5" t="s">
        <v>55</v>
      </c>
      <c r="L2" s="5" t="s">
        <v>55</v>
      </c>
      <c r="M2" s="5" t="s">
        <v>55</v>
      </c>
      <c r="N2" s="5" t="s">
        <v>30</v>
      </c>
      <c r="O2" s="5" t="s">
        <v>30</v>
      </c>
      <c r="P2" s="5" t="s">
        <v>30</v>
      </c>
      <c r="Q2" s="5" t="s">
        <v>55</v>
      </c>
      <c r="R2" s="5" t="s">
        <v>55</v>
      </c>
      <c r="S2" s="5" t="s">
        <v>30</v>
      </c>
      <c r="T2" s="5" t="s">
        <v>91</v>
      </c>
      <c r="U2" s="5" t="s">
        <v>85</v>
      </c>
      <c r="V2" s="5" t="s">
        <v>85</v>
      </c>
      <c r="W2" s="5"/>
      <c r="X2" s="5"/>
      <c r="Y2" s="98" t="s">
        <v>29</v>
      </c>
      <c r="Z2" s="98" t="s">
        <v>29</v>
      </c>
      <c r="AA2" s="98" t="s">
        <v>247</v>
      </c>
      <c r="AB2" s="98" t="s">
        <v>247</v>
      </c>
      <c r="AC2" s="98" t="s">
        <v>28</v>
      </c>
    </row>
    <row r="3" spans="1:31" x14ac:dyDescent="0.2">
      <c r="A3" s="5"/>
      <c r="B3" s="5"/>
      <c r="C3" s="6" t="s">
        <v>2087</v>
      </c>
      <c r="D3" s="6" t="s">
        <v>1</v>
      </c>
      <c r="E3" s="6" t="s">
        <v>2</v>
      </c>
      <c r="F3" s="6" t="s">
        <v>62</v>
      </c>
      <c r="G3" s="6" t="s">
        <v>2139</v>
      </c>
      <c r="H3" s="6" t="s">
        <v>2141</v>
      </c>
      <c r="I3" s="6" t="s">
        <v>2143</v>
      </c>
      <c r="J3" s="6" t="s">
        <v>69</v>
      </c>
      <c r="K3" s="52" t="s">
        <v>2086</v>
      </c>
      <c r="L3" s="52" t="s">
        <v>35</v>
      </c>
      <c r="M3" s="52" t="s">
        <v>63</v>
      </c>
      <c r="N3" s="52" t="s">
        <v>50</v>
      </c>
      <c r="O3" s="61" t="s">
        <v>106</v>
      </c>
      <c r="P3" s="61" t="s">
        <v>105</v>
      </c>
      <c r="Q3" s="52" t="s">
        <v>1943</v>
      </c>
      <c r="R3" s="52" t="s">
        <v>84</v>
      </c>
      <c r="S3" s="52" t="s">
        <v>92</v>
      </c>
      <c r="T3" s="52" t="s">
        <v>2088</v>
      </c>
      <c r="U3" s="52" t="s">
        <v>86</v>
      </c>
      <c r="V3" s="52" t="s">
        <v>87</v>
      </c>
      <c r="W3" s="42" t="s">
        <v>1326</v>
      </c>
      <c r="X3" s="42" t="s">
        <v>1392</v>
      </c>
      <c r="Y3" s="119" t="s">
        <v>67</v>
      </c>
      <c r="Z3" s="99" t="s">
        <v>38</v>
      </c>
      <c r="AA3" s="99" t="s">
        <v>248</v>
      </c>
      <c r="AB3" s="99" t="s">
        <v>248</v>
      </c>
      <c r="AC3" s="99" t="s">
        <v>52</v>
      </c>
    </row>
    <row r="4" spans="1:31" x14ac:dyDescent="0.2">
      <c r="A4" s="6" t="s">
        <v>98</v>
      </c>
      <c r="B4" s="4" t="s">
        <v>191</v>
      </c>
      <c r="C4" s="45">
        <v>2.262</v>
      </c>
      <c r="D4" s="45">
        <v>2.2719999999999998</v>
      </c>
      <c r="E4" s="7">
        <v>2.2280000000000002</v>
      </c>
      <c r="F4" s="7">
        <v>2.2309999999999999</v>
      </c>
      <c r="G4" s="7">
        <v>2.2290000000000001</v>
      </c>
      <c r="H4" s="7">
        <v>2.2309999999999999</v>
      </c>
      <c r="I4" s="7">
        <v>2.2290000000000001</v>
      </c>
      <c r="J4" s="7">
        <v>2.214</v>
      </c>
      <c r="K4" s="45">
        <v>2.2440000000000002</v>
      </c>
      <c r="L4">
        <v>2.2530000000000001</v>
      </c>
      <c r="M4" s="7">
        <v>2.2069999999999999</v>
      </c>
      <c r="N4" s="45">
        <v>2.246</v>
      </c>
      <c r="O4">
        <v>2.2549999999999999</v>
      </c>
      <c r="P4">
        <v>2.2080000000000002</v>
      </c>
      <c r="Q4" s="45">
        <v>2.246</v>
      </c>
      <c r="R4">
        <v>2.2549999999999999</v>
      </c>
      <c r="S4">
        <v>2.2080000000000002</v>
      </c>
      <c r="T4" s="45">
        <v>2.2469999999999999</v>
      </c>
      <c r="U4" s="69" t="s">
        <v>2097</v>
      </c>
      <c r="V4" s="69" t="s">
        <v>2113</v>
      </c>
      <c r="W4" s="7">
        <v>2.2069999999999999</v>
      </c>
      <c r="X4" s="7">
        <f t="shared" ref="X4:X10" si="0">W4+F4-E4</f>
        <v>2.2099999999999995</v>
      </c>
      <c r="Y4" s="20">
        <v>89.3</v>
      </c>
      <c r="AA4" s="1" t="s">
        <v>489</v>
      </c>
      <c r="AB4" s="1">
        <v>1</v>
      </c>
      <c r="AC4" s="1" t="s">
        <v>496</v>
      </c>
    </row>
    <row r="5" spans="1:31" x14ac:dyDescent="0.2">
      <c r="A5" s="5"/>
      <c r="B5" s="4" t="s">
        <v>192</v>
      </c>
      <c r="C5" s="45">
        <v>5.8780000000000001</v>
      </c>
      <c r="D5" s="7">
        <v>5.8010000000000002</v>
      </c>
      <c r="E5" s="7">
        <v>5.91</v>
      </c>
      <c r="F5" s="7">
        <v>5.9530000000000003</v>
      </c>
      <c r="G5" s="7">
        <v>5.96</v>
      </c>
      <c r="H5" s="7">
        <v>5.9480000000000004</v>
      </c>
      <c r="I5" s="7">
        <v>5.9580000000000002</v>
      </c>
      <c r="J5" s="7">
        <v>5.9489999999999998</v>
      </c>
      <c r="K5" s="7">
        <v>5.875</v>
      </c>
      <c r="L5">
        <v>5.7960000000000003</v>
      </c>
      <c r="M5" s="7">
        <v>5.9</v>
      </c>
      <c r="N5" s="45">
        <v>5.8840000000000003</v>
      </c>
      <c r="O5">
        <v>5.8120000000000003</v>
      </c>
      <c r="P5">
        <v>5.9119999999999999</v>
      </c>
      <c r="Q5" s="45">
        <v>5.89</v>
      </c>
      <c r="R5">
        <v>5.8159999999999998</v>
      </c>
      <c r="S5">
        <v>5.9139999999999997</v>
      </c>
      <c r="T5" s="45">
        <v>5.8929999999999998</v>
      </c>
      <c r="U5" s="69" t="s">
        <v>2099</v>
      </c>
      <c r="V5" s="69" t="s">
        <v>2114</v>
      </c>
      <c r="W5" s="7">
        <f>S5+T5-Q5</f>
        <v>5.9169999999999989</v>
      </c>
      <c r="X5" s="7">
        <f t="shared" si="0"/>
        <v>5.9599999999999991</v>
      </c>
      <c r="Y5" s="20">
        <v>92.3</v>
      </c>
      <c r="Z5" s="1" t="s">
        <v>479</v>
      </c>
      <c r="AA5" s="1" t="s">
        <v>491</v>
      </c>
      <c r="AB5" s="1">
        <v>29</v>
      </c>
      <c r="AC5" s="1" t="s">
        <v>495</v>
      </c>
    </row>
    <row r="6" spans="1:31" x14ac:dyDescent="0.2">
      <c r="A6" s="5"/>
      <c r="B6" s="4" t="s">
        <v>58</v>
      </c>
      <c r="C6" s="45">
        <v>6.8170000000000002</v>
      </c>
      <c r="D6" s="7">
        <v>6.617</v>
      </c>
      <c r="E6" s="7">
        <v>6.484</v>
      </c>
      <c r="F6" s="45">
        <v>6.4560000000000004</v>
      </c>
      <c r="G6" s="45">
        <v>6.4390000000000001</v>
      </c>
      <c r="H6" s="45">
        <v>6.4550000000000001</v>
      </c>
      <c r="I6" s="45">
        <v>6.4379999999999997</v>
      </c>
      <c r="J6" s="45">
        <v>6.4489999999999998</v>
      </c>
      <c r="K6" s="45">
        <v>6.79</v>
      </c>
      <c r="L6">
        <v>6.5970000000000004</v>
      </c>
      <c r="M6" s="7">
        <v>6.4669999999999996</v>
      </c>
      <c r="N6" s="45">
        <v>6.7229999999999999</v>
      </c>
      <c r="O6">
        <v>6.524</v>
      </c>
      <c r="P6">
        <v>6.3719999999999999</v>
      </c>
      <c r="Q6" s="45">
        <v>6.7130000000000001</v>
      </c>
      <c r="R6">
        <v>6.5119999999999996</v>
      </c>
      <c r="S6" s="7">
        <v>6.36</v>
      </c>
      <c r="T6" s="45">
        <v>6.7080000000000002</v>
      </c>
      <c r="U6" s="69" t="s">
        <v>2100</v>
      </c>
      <c r="V6" s="69" t="s">
        <v>2115</v>
      </c>
      <c r="W6" s="7">
        <f>S6+T6-Q6</f>
        <v>6.3550000000000013</v>
      </c>
      <c r="X6" s="7">
        <f t="shared" si="0"/>
        <v>6.3270000000000017</v>
      </c>
      <c r="Y6" s="20">
        <v>90.8</v>
      </c>
      <c r="Z6" s="93" t="s">
        <v>480</v>
      </c>
      <c r="AA6" s="1" t="s">
        <v>492</v>
      </c>
      <c r="AB6" s="1">
        <v>2</v>
      </c>
      <c r="AC6" s="1" t="s">
        <v>497</v>
      </c>
    </row>
    <row r="7" spans="1:31" x14ac:dyDescent="0.2">
      <c r="A7" s="6" t="s">
        <v>5</v>
      </c>
      <c r="B7" s="4" t="s">
        <v>191</v>
      </c>
      <c r="C7" s="45">
        <v>1.9750000000000001</v>
      </c>
      <c r="D7" s="45">
        <v>1.9670000000000001</v>
      </c>
      <c r="E7" s="45">
        <v>1.9410000000000001</v>
      </c>
      <c r="F7" s="7">
        <v>1.9510000000000001</v>
      </c>
      <c r="G7" s="7">
        <v>1.95</v>
      </c>
      <c r="H7" s="7">
        <v>1.9510000000000001</v>
      </c>
      <c r="I7" s="7">
        <v>1.95</v>
      </c>
      <c r="J7" s="7">
        <v>1.9359999999999999</v>
      </c>
      <c r="K7" s="45">
        <v>1.9670000000000001</v>
      </c>
      <c r="L7" s="7">
        <v>1.958</v>
      </c>
      <c r="M7" s="7">
        <v>1.929</v>
      </c>
      <c r="N7" s="72"/>
      <c r="O7" s="72"/>
      <c r="P7" s="72"/>
      <c r="Q7" s="45">
        <v>1.9710000000000001</v>
      </c>
      <c r="R7" s="7">
        <v>1.962</v>
      </c>
      <c r="S7" s="24"/>
      <c r="T7" s="45">
        <v>1.972</v>
      </c>
      <c r="U7" s="69" t="s">
        <v>2096</v>
      </c>
      <c r="V7" s="69" t="s">
        <v>2111</v>
      </c>
      <c r="W7" s="7">
        <v>1.93</v>
      </c>
      <c r="X7" s="7">
        <f t="shared" si="0"/>
        <v>1.9400000000000002</v>
      </c>
      <c r="Y7" s="20">
        <v>97.7</v>
      </c>
      <c r="AA7" s="1" t="s">
        <v>488</v>
      </c>
      <c r="AB7" s="1">
        <v>0</v>
      </c>
      <c r="AC7" s="1" t="s">
        <v>493</v>
      </c>
    </row>
    <row r="8" spans="1:31" x14ac:dyDescent="0.2">
      <c r="A8" s="5"/>
      <c r="B8" s="4" t="s">
        <v>58</v>
      </c>
      <c r="C8" s="45">
        <v>3.3759999999999999</v>
      </c>
      <c r="D8" s="45">
        <v>3.4319999999999999</v>
      </c>
      <c r="E8" s="45">
        <v>3.3849999999999998</v>
      </c>
      <c r="F8" s="7">
        <v>3.395</v>
      </c>
      <c r="G8" s="7">
        <v>3.3969999999999998</v>
      </c>
      <c r="H8" s="7">
        <v>3.3959999999999999</v>
      </c>
      <c r="I8" s="7">
        <v>3.3969999999999998</v>
      </c>
      <c r="J8" s="7">
        <v>3.3879999999999999</v>
      </c>
      <c r="K8" s="45">
        <v>3.3849999999999998</v>
      </c>
      <c r="L8" s="7">
        <v>3.4340000000000002</v>
      </c>
      <c r="M8" s="7">
        <v>3.383</v>
      </c>
      <c r="N8" s="72"/>
      <c r="O8" s="72"/>
      <c r="P8" s="72"/>
      <c r="Q8" s="45">
        <v>3.391</v>
      </c>
      <c r="R8" s="7">
        <v>3.4430000000000001</v>
      </c>
      <c r="S8" s="24"/>
      <c r="T8" s="45">
        <v>3.3919999999999999</v>
      </c>
      <c r="U8" s="69" t="s">
        <v>2098</v>
      </c>
      <c r="V8" s="69" t="s">
        <v>2112</v>
      </c>
      <c r="W8" s="7">
        <v>3.3940000000000001</v>
      </c>
      <c r="X8" s="7">
        <f t="shared" si="0"/>
        <v>3.4039999999999999</v>
      </c>
      <c r="Y8" s="20">
        <v>98.9</v>
      </c>
      <c r="AA8" s="1" t="s">
        <v>489</v>
      </c>
      <c r="AB8" s="1">
        <v>1</v>
      </c>
      <c r="AC8" s="1" t="s">
        <v>494</v>
      </c>
    </row>
    <row r="9" spans="1:31" x14ac:dyDescent="0.2">
      <c r="A9" s="5"/>
      <c r="B9" s="4" t="s">
        <v>192</v>
      </c>
      <c r="C9" s="45">
        <v>5.6749999999999998</v>
      </c>
      <c r="D9" s="45">
        <v>5.6369999999999996</v>
      </c>
      <c r="E9" s="45">
        <v>5.7190000000000003</v>
      </c>
      <c r="F9" s="7">
        <v>5.7510000000000003</v>
      </c>
      <c r="G9" s="7">
        <v>5.7480000000000002</v>
      </c>
      <c r="H9" s="7">
        <v>5.7480000000000002</v>
      </c>
      <c r="I9" s="7">
        <v>5.7469999999999999</v>
      </c>
      <c r="J9" s="7">
        <v>5.7469999999999999</v>
      </c>
      <c r="K9" s="45">
        <v>5.6719999999999997</v>
      </c>
      <c r="L9" s="7">
        <v>5.6319999999999997</v>
      </c>
      <c r="M9" s="7">
        <v>5.7080000000000002</v>
      </c>
      <c r="N9" s="72"/>
      <c r="O9" s="72"/>
      <c r="P9" s="72"/>
      <c r="Q9" s="45">
        <v>5.6859999999999999</v>
      </c>
      <c r="R9" s="7">
        <v>5.6509999999999998</v>
      </c>
      <c r="S9" s="24"/>
      <c r="T9" s="45">
        <v>5.6879999999999997</v>
      </c>
      <c r="U9" s="69" t="s">
        <v>2117</v>
      </c>
      <c r="V9" s="97">
        <v>5.74</v>
      </c>
      <c r="W9" s="7">
        <f>R9+M9-L9</f>
        <v>5.7270000000000003</v>
      </c>
      <c r="X9" s="7">
        <f t="shared" si="0"/>
        <v>5.7590000000000012</v>
      </c>
      <c r="Y9" s="20">
        <v>97.6</v>
      </c>
      <c r="AA9" s="1" t="s">
        <v>490</v>
      </c>
      <c r="AB9" s="1">
        <v>33</v>
      </c>
      <c r="AC9" s="1" t="s">
        <v>495</v>
      </c>
    </row>
    <row r="10" spans="1:31" x14ac:dyDescent="0.2">
      <c r="A10" s="6" t="s">
        <v>97</v>
      </c>
      <c r="B10" s="4" t="s">
        <v>191</v>
      </c>
      <c r="C10" s="45">
        <v>1.988</v>
      </c>
      <c r="D10" s="7">
        <v>2.004</v>
      </c>
      <c r="E10">
        <v>1.9690000000000001</v>
      </c>
      <c r="F10">
        <v>1.9750000000000001</v>
      </c>
      <c r="G10">
        <v>1.9750000000000001</v>
      </c>
      <c r="H10">
        <v>1.9750000000000001</v>
      </c>
      <c r="I10">
        <v>1.9750000000000001</v>
      </c>
      <c r="J10">
        <v>1.9590000000000001</v>
      </c>
      <c r="K10">
        <v>1.964</v>
      </c>
      <c r="L10" s="16">
        <v>1.98</v>
      </c>
      <c r="M10" s="7">
        <v>1.9430000000000001</v>
      </c>
      <c r="N10" s="45">
        <v>1.9670000000000001</v>
      </c>
      <c r="O10">
        <v>1.982</v>
      </c>
      <c r="P10">
        <v>1.9450000000000001</v>
      </c>
      <c r="Q10" s="45">
        <v>1.9670000000000001</v>
      </c>
      <c r="R10">
        <v>1.982</v>
      </c>
      <c r="S10">
        <v>1.944</v>
      </c>
      <c r="T10" s="45">
        <v>1.968</v>
      </c>
      <c r="U10" s="69" t="s">
        <v>2110</v>
      </c>
      <c r="V10" s="69" t="s">
        <v>2116</v>
      </c>
      <c r="W10" s="7">
        <v>1.9450000000000001</v>
      </c>
      <c r="X10" s="7">
        <f t="shared" si="0"/>
        <v>1.9509999999999998</v>
      </c>
      <c r="Y10" s="20">
        <v>87.2</v>
      </c>
      <c r="AA10" s="1" t="s">
        <v>287</v>
      </c>
      <c r="AB10" s="1">
        <v>1</v>
      </c>
      <c r="AC10" s="1" t="s">
        <v>487</v>
      </c>
      <c r="AE10" s="1" t="s">
        <v>591</v>
      </c>
    </row>
    <row r="11" spans="1:31" x14ac:dyDescent="0.2">
      <c r="D11" s="7"/>
      <c r="K11" s="7"/>
      <c r="L11" s="7"/>
      <c r="M11" s="7"/>
      <c r="U11" s="116"/>
      <c r="X11" s="118"/>
    </row>
    <row r="12" spans="1:31" x14ac:dyDescent="0.2">
      <c r="D12" t="s">
        <v>100</v>
      </c>
    </row>
    <row r="13" spans="1:31" x14ac:dyDescent="0.2">
      <c r="A13" s="6" t="s">
        <v>6</v>
      </c>
      <c r="B13" s="5"/>
      <c r="C13" s="129" t="s">
        <v>7</v>
      </c>
      <c r="D13" s="129" t="s">
        <v>34</v>
      </c>
      <c r="E13" s="129" t="s">
        <v>24</v>
      </c>
      <c r="F13" s="129" t="s">
        <v>27</v>
      </c>
      <c r="G13" s="129" t="s">
        <v>29</v>
      </c>
      <c r="H13" s="129" t="s">
        <v>30</v>
      </c>
      <c r="I13" s="129" t="s">
        <v>29</v>
      </c>
      <c r="J13" s="129" t="s">
        <v>30</v>
      </c>
      <c r="K13" s="129" t="s">
        <v>34</v>
      </c>
      <c r="L13" s="129" t="s">
        <v>55</v>
      </c>
      <c r="M13" s="129" t="s">
        <v>7</v>
      </c>
      <c r="N13" s="129" t="s">
        <v>7</v>
      </c>
      <c r="O13" s="129" t="s">
        <v>7</v>
      </c>
      <c r="P13" s="129" t="s">
        <v>24</v>
      </c>
      <c r="Q13" s="129" t="s">
        <v>24</v>
      </c>
      <c r="R13" s="129" t="s">
        <v>24</v>
      </c>
      <c r="S13" s="129" t="s">
        <v>26</v>
      </c>
    </row>
    <row r="14" spans="1:31" x14ac:dyDescent="0.2">
      <c r="A14" s="5"/>
      <c r="B14" s="5"/>
      <c r="C14" s="61" t="s">
        <v>8</v>
      </c>
      <c r="D14" s="61" t="s">
        <v>9</v>
      </c>
      <c r="E14" s="61" t="s">
        <v>18</v>
      </c>
      <c r="F14" s="61" t="s">
        <v>11</v>
      </c>
      <c r="G14" s="61" t="s">
        <v>10</v>
      </c>
      <c r="H14" s="61" t="s">
        <v>33</v>
      </c>
      <c r="I14" s="61" t="s">
        <v>12</v>
      </c>
      <c r="J14" s="61" t="s">
        <v>13</v>
      </c>
      <c r="K14" s="61" t="s">
        <v>14</v>
      </c>
      <c r="L14" s="61" t="s">
        <v>99</v>
      </c>
      <c r="M14" s="61" t="s">
        <v>17</v>
      </c>
      <c r="N14" s="61" t="s">
        <v>19</v>
      </c>
      <c r="O14" s="61" t="s">
        <v>20</v>
      </c>
      <c r="P14" s="61" t="s">
        <v>17</v>
      </c>
      <c r="Q14" s="61" t="s">
        <v>15</v>
      </c>
      <c r="R14" s="61" t="s">
        <v>16</v>
      </c>
      <c r="S14" s="61" t="s">
        <v>25</v>
      </c>
    </row>
    <row r="15" spans="1:31" x14ac:dyDescent="0.2">
      <c r="A15" s="6" t="str">
        <f>A4</f>
        <v>Singlet</v>
      </c>
      <c r="B15" s="4" t="str">
        <f>B4</f>
        <v>A2 (Val, n-pi*)</v>
      </c>
      <c r="C15" s="13">
        <v>2.2999999999999998</v>
      </c>
      <c r="D15" s="7">
        <v>2.339</v>
      </c>
      <c r="E15" s="14">
        <v>1.9950000000000001</v>
      </c>
      <c r="F15" s="13">
        <v>2.1760000000000002</v>
      </c>
      <c r="G15" s="13">
        <v>2.2909999999999999</v>
      </c>
      <c r="H15" s="13">
        <v>2.222</v>
      </c>
      <c r="I15" s="13">
        <v>2.222</v>
      </c>
      <c r="J15" s="13">
        <v>2.2400000000000002</v>
      </c>
      <c r="K15" s="7">
        <v>2.2280000000000002</v>
      </c>
      <c r="L15" s="7">
        <v>2.2069999999999999</v>
      </c>
      <c r="M15" s="14">
        <v>2.3159999999999998</v>
      </c>
      <c r="N15" s="14">
        <v>2.4159999999999999</v>
      </c>
      <c r="O15" s="14">
        <v>2.39</v>
      </c>
      <c r="P15" s="14">
        <v>2.1640000000000001</v>
      </c>
      <c r="Q15" s="14">
        <v>2.2360000000000002</v>
      </c>
      <c r="R15" s="14">
        <v>2.052</v>
      </c>
      <c r="S15" s="14">
        <v>2.1440000000000001</v>
      </c>
    </row>
    <row r="16" spans="1:31" x14ac:dyDescent="0.2">
      <c r="A16" s="5"/>
      <c r="B16" s="4" t="str">
        <f>B5</f>
        <v>B2 (Ryd, n-3s)</v>
      </c>
      <c r="C16" s="13">
        <v>5.867</v>
      </c>
      <c r="D16" s="7">
        <v>5.8150000000000004</v>
      </c>
      <c r="E16" s="14">
        <v>5.8049999999999997</v>
      </c>
      <c r="F16" s="13">
        <v>6.03</v>
      </c>
      <c r="G16" s="13">
        <v>5.97</v>
      </c>
      <c r="H16" s="13">
        <v>5.9108999999999998</v>
      </c>
      <c r="I16" s="13">
        <v>5.9050000000000002</v>
      </c>
      <c r="J16" s="13">
        <v>5.9390000000000001</v>
      </c>
      <c r="K16" s="7">
        <v>5.91</v>
      </c>
      <c r="L16" s="7">
        <v>5.9</v>
      </c>
      <c r="M16" s="14">
        <v>6.06</v>
      </c>
      <c r="N16" s="14">
        <v>6.085</v>
      </c>
      <c r="O16" s="14">
        <v>5.9969999999999999</v>
      </c>
      <c r="P16" s="14">
        <v>5.9539999999999997</v>
      </c>
      <c r="Q16" s="14">
        <v>5.798</v>
      </c>
      <c r="R16" s="14">
        <v>5.9489999999999998</v>
      </c>
      <c r="S16" s="14">
        <v>5.8734999999999999</v>
      </c>
    </row>
    <row r="17" spans="1:19" x14ac:dyDescent="0.2">
      <c r="A17" s="5"/>
      <c r="B17" s="4" t="str">
        <f>B6</f>
        <v>A1 (Val, pi-pi*)</v>
      </c>
      <c r="C17" s="13">
        <v>6.649</v>
      </c>
      <c r="D17" s="7">
        <v>6.7080000000000002</v>
      </c>
      <c r="E17" s="14">
        <v>6.351</v>
      </c>
      <c r="F17" s="13">
        <v>6.4580000000000002</v>
      </c>
      <c r="G17" s="13">
        <v>6.633</v>
      </c>
      <c r="H17" s="13">
        <v>6.5359999999999996</v>
      </c>
      <c r="I17" s="13">
        <v>6.5019999999999998</v>
      </c>
      <c r="J17" s="13">
        <v>6.5110000000000001</v>
      </c>
      <c r="K17" s="7">
        <v>6.484</v>
      </c>
      <c r="L17" s="7">
        <v>6.4669999999999996</v>
      </c>
      <c r="M17" s="14">
        <v>6.532</v>
      </c>
      <c r="N17" s="14">
        <v>6.6859999999999999</v>
      </c>
      <c r="O17" s="14">
        <v>6.6950000000000003</v>
      </c>
      <c r="P17" s="14">
        <v>6.4029999999999996</v>
      </c>
      <c r="Q17" s="14">
        <v>6.5670000000000002</v>
      </c>
      <c r="R17" s="14">
        <v>5.98</v>
      </c>
      <c r="S17" s="14">
        <v>6.2735000000000003</v>
      </c>
    </row>
    <row r="18" spans="1:19" x14ac:dyDescent="0.2">
      <c r="A18" s="6" t="str">
        <f>A7</f>
        <v>Triplet</v>
      </c>
      <c r="B18" s="4" t="str">
        <f>B7</f>
        <v>A2 (Val, n-pi*)</v>
      </c>
      <c r="C18" s="13">
        <v>1.9379999999999999</v>
      </c>
      <c r="D18" s="120">
        <v>1.9419999999999999</v>
      </c>
      <c r="E18" s="14">
        <v>1.6739999999999999</v>
      </c>
      <c r="F18" s="13">
        <v>1.9730000000000001</v>
      </c>
      <c r="G18" s="13">
        <v>1.9470000000000001</v>
      </c>
      <c r="H18" s="72"/>
      <c r="I18" s="72"/>
      <c r="J18" s="72"/>
      <c r="K18" s="45">
        <v>1.9410000000000001</v>
      </c>
      <c r="L18" s="7">
        <v>1.929</v>
      </c>
      <c r="M18" s="14">
        <v>2.04</v>
      </c>
      <c r="N18" s="14">
        <v>2.121</v>
      </c>
      <c r="O18" s="14">
        <v>2.0609999999999999</v>
      </c>
      <c r="P18" s="14">
        <v>1.91</v>
      </c>
      <c r="Q18" s="14">
        <v>1.857</v>
      </c>
      <c r="R18" s="14">
        <v>1.7749999999999999</v>
      </c>
      <c r="S18" s="14">
        <v>1.8159999999999998</v>
      </c>
    </row>
    <row r="19" spans="1:19" x14ac:dyDescent="0.2">
      <c r="A19" s="5"/>
      <c r="B19" s="4" t="str">
        <f>B8</f>
        <v>A1 (Val, pi-pi*)</v>
      </c>
      <c r="C19" s="13">
        <v>3.4860000000000002</v>
      </c>
      <c r="D19" s="120">
        <v>3.484</v>
      </c>
      <c r="E19" s="14">
        <v>3.2490000000000001</v>
      </c>
      <c r="F19" s="13">
        <v>3.2280000000000002</v>
      </c>
      <c r="G19" s="13">
        <v>3.2839999999999998</v>
      </c>
      <c r="H19" s="72"/>
      <c r="I19" s="72"/>
      <c r="J19" s="72"/>
      <c r="K19" s="45">
        <v>3.3849999999999998</v>
      </c>
      <c r="L19" s="7">
        <v>3.383</v>
      </c>
      <c r="M19" s="14">
        <v>3.4</v>
      </c>
      <c r="N19" s="14">
        <v>3.4260000000000002</v>
      </c>
      <c r="O19" s="14">
        <v>3.4460000000000002</v>
      </c>
      <c r="P19" s="14">
        <v>3.3159999999999998</v>
      </c>
      <c r="Q19" s="14">
        <v>3.4470000000000001</v>
      </c>
      <c r="R19" s="14">
        <v>3.069</v>
      </c>
      <c r="S19" s="14">
        <v>3.258</v>
      </c>
    </row>
    <row r="20" spans="1:19" x14ac:dyDescent="0.2">
      <c r="A20" s="5"/>
      <c r="B20" s="4" t="str">
        <f>B9</f>
        <v>B2 (Ryd, n-3s)</v>
      </c>
      <c r="C20" s="13">
        <v>5.7809999999999997</v>
      </c>
      <c r="D20" s="120">
        <v>5.6420000000000003</v>
      </c>
      <c r="E20" s="14">
        <v>5.5940000000000003</v>
      </c>
      <c r="F20" s="13">
        <v>5.766</v>
      </c>
      <c r="G20" s="13">
        <v>5.7629999999999999</v>
      </c>
      <c r="H20" s="72"/>
      <c r="I20" s="72"/>
      <c r="J20" s="72"/>
      <c r="K20" s="45">
        <v>5.7190000000000003</v>
      </c>
      <c r="L20" s="7">
        <v>5.7080000000000002</v>
      </c>
      <c r="M20" s="14">
        <v>5.8940000000000001</v>
      </c>
      <c r="N20" s="14">
        <v>5.9240000000000004</v>
      </c>
      <c r="O20" s="14">
        <v>5.8319999999999999</v>
      </c>
      <c r="P20" s="14">
        <v>5.7949999999999999</v>
      </c>
      <c r="Q20" s="14">
        <v>5.62</v>
      </c>
      <c r="R20" s="14">
        <v>5.7389999999999999</v>
      </c>
      <c r="S20" s="14">
        <v>5.6795</v>
      </c>
    </row>
    <row r="21" spans="1:19" x14ac:dyDescent="0.2">
      <c r="A21" s="6" t="str">
        <f>A10</f>
        <v>Singlet [F]</v>
      </c>
      <c r="B21" s="4" t="str">
        <f t="shared" ref="B21" si="1">B10</f>
        <v>A2 (Val, n-pi*)</v>
      </c>
      <c r="C21" s="7">
        <v>2.0030000000000001</v>
      </c>
      <c r="D21" s="7">
        <v>2.0870000000000002</v>
      </c>
      <c r="E21" s="7">
        <v>1.7250000000000001</v>
      </c>
      <c r="F21" s="7">
        <v>1.913</v>
      </c>
      <c r="G21" s="13">
        <v>2.0499999999999998</v>
      </c>
      <c r="H21" s="13">
        <v>1.966</v>
      </c>
      <c r="I21" s="13">
        <v>1.966</v>
      </c>
      <c r="J21" s="13">
        <v>1.984</v>
      </c>
      <c r="K21">
        <v>1.9690000000000001</v>
      </c>
      <c r="L21" s="7">
        <v>1.9430000000000001</v>
      </c>
      <c r="M21" s="7">
        <v>2.0110000000000001</v>
      </c>
      <c r="N21" s="7">
        <v>2.1669999999999998</v>
      </c>
      <c r="O21" s="7">
        <v>2.14</v>
      </c>
      <c r="P21" s="7">
        <v>1.849</v>
      </c>
      <c r="Q21" s="7">
        <v>1.923</v>
      </c>
      <c r="R21" s="7">
        <v>1.798</v>
      </c>
      <c r="S21" s="14">
        <v>1.8605</v>
      </c>
    </row>
    <row r="22" spans="1:19" x14ac:dyDescent="0.2">
      <c r="O22" s="17"/>
      <c r="R22" s="7"/>
      <c r="S22" s="7"/>
    </row>
  </sheetData>
  <pageMargins left="0.7" right="0.7" top="0.75" bottom="0.75" header="0.3" footer="0.3"/>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25159-3E5A-7748-9FE5-D261459542A5}">
  <dimension ref="A1:Y18"/>
  <sheetViews>
    <sheetView zoomScale="80" zoomScaleNormal="80" workbookViewId="0">
      <selection activeCell="G5" sqref="G5"/>
    </sheetView>
  </sheetViews>
  <sheetFormatPr baseColWidth="10" defaultRowHeight="16" x14ac:dyDescent="0.2"/>
  <cols>
    <col min="1" max="1" width="13.5" customWidth="1"/>
    <col min="20" max="20" width="11.1640625" customWidth="1"/>
  </cols>
  <sheetData>
    <row r="1" spans="1:25" x14ac:dyDescent="0.2">
      <c r="A1" s="40" t="s">
        <v>74</v>
      </c>
      <c r="B1" s="40" t="s">
        <v>0</v>
      </c>
      <c r="C1" s="198"/>
      <c r="D1">
        <f>COUNT(C4:C7)</f>
        <v>4</v>
      </c>
      <c r="E1" s="51" t="s">
        <v>722</v>
      </c>
      <c r="F1" s="1" t="s">
        <v>960</v>
      </c>
      <c r="G1" s="1"/>
      <c r="S1" s="1"/>
      <c r="T1" s="1" t="s">
        <v>1327</v>
      </c>
    </row>
    <row r="2" spans="1:25" x14ac:dyDescent="0.2">
      <c r="A2" s="6" t="s">
        <v>32</v>
      </c>
      <c r="B2" s="5"/>
      <c r="C2" s="5" t="s">
        <v>55</v>
      </c>
      <c r="D2" s="5" t="s">
        <v>55</v>
      </c>
      <c r="E2" s="5" t="s">
        <v>55</v>
      </c>
      <c r="F2" s="5" t="s">
        <v>29</v>
      </c>
      <c r="G2" s="5" t="s">
        <v>29</v>
      </c>
      <c r="H2" s="5" t="s">
        <v>29</v>
      </c>
      <c r="I2" s="5" t="s">
        <v>55</v>
      </c>
      <c r="J2" s="5" t="s">
        <v>55</v>
      </c>
      <c r="K2" s="5" t="s">
        <v>55</v>
      </c>
      <c r="L2" s="5" t="s">
        <v>30</v>
      </c>
      <c r="M2" s="5" t="s">
        <v>30</v>
      </c>
      <c r="N2" s="5" t="s">
        <v>30</v>
      </c>
      <c r="O2" s="5" t="s">
        <v>30</v>
      </c>
      <c r="P2" s="5"/>
      <c r="Q2" s="5"/>
      <c r="R2" s="98" t="s">
        <v>29</v>
      </c>
      <c r="S2" s="98" t="s">
        <v>29</v>
      </c>
      <c r="T2" s="98" t="s">
        <v>247</v>
      </c>
      <c r="U2" s="98" t="s">
        <v>247</v>
      </c>
      <c r="V2" s="98" t="s">
        <v>28</v>
      </c>
    </row>
    <row r="3" spans="1:25" x14ac:dyDescent="0.2">
      <c r="A3" s="5"/>
      <c r="B3" s="5"/>
      <c r="C3" s="6" t="s">
        <v>2087</v>
      </c>
      <c r="D3" s="6" t="s">
        <v>1</v>
      </c>
      <c r="E3" s="6" t="s">
        <v>2</v>
      </c>
      <c r="F3" s="6" t="s">
        <v>62</v>
      </c>
      <c r="G3" s="6" t="s">
        <v>2139</v>
      </c>
      <c r="H3" s="6" t="s">
        <v>69</v>
      </c>
      <c r="I3" s="52" t="s">
        <v>2086</v>
      </c>
      <c r="J3" s="52" t="s">
        <v>35</v>
      </c>
      <c r="K3" s="52" t="s">
        <v>63</v>
      </c>
      <c r="L3" s="52" t="s">
        <v>50</v>
      </c>
      <c r="M3" s="52" t="s">
        <v>106</v>
      </c>
      <c r="N3" s="52" t="s">
        <v>1943</v>
      </c>
      <c r="O3" s="52" t="s">
        <v>101</v>
      </c>
      <c r="P3" s="42" t="s">
        <v>1326</v>
      </c>
      <c r="Q3" s="42" t="s">
        <v>1392</v>
      </c>
      <c r="R3" s="95" t="s">
        <v>67</v>
      </c>
      <c r="S3" s="99" t="s">
        <v>38</v>
      </c>
      <c r="T3" s="99" t="s">
        <v>248</v>
      </c>
      <c r="U3" s="99" t="s">
        <v>248</v>
      </c>
      <c r="V3" s="99" t="s">
        <v>52</v>
      </c>
    </row>
    <row r="4" spans="1:25" x14ac:dyDescent="0.2">
      <c r="A4" s="6" t="s">
        <v>98</v>
      </c>
      <c r="B4" s="4" t="s">
        <v>190</v>
      </c>
      <c r="C4" s="7">
        <v>4.0369999999999999</v>
      </c>
      <c r="D4" s="7">
        <v>3.9689999999999999</v>
      </c>
      <c r="E4" s="7">
        <v>3.992</v>
      </c>
      <c r="F4" s="7">
        <v>4.0190000000000001</v>
      </c>
      <c r="G4" s="7">
        <v>4.0460000000000003</v>
      </c>
      <c r="H4" s="7">
        <v>4.0140000000000002</v>
      </c>
      <c r="I4" s="7">
        <v>4.01</v>
      </c>
      <c r="J4" s="7">
        <v>3.9510000000000001</v>
      </c>
      <c r="K4" s="7">
        <v>3.9769999999999999</v>
      </c>
      <c r="L4" s="7">
        <v>4.0309999999999997</v>
      </c>
      <c r="M4" s="7">
        <v>3.9750000000000001</v>
      </c>
      <c r="N4" s="7">
        <v>4.0250000000000004</v>
      </c>
      <c r="O4">
        <v>3.9660000000000002</v>
      </c>
      <c r="P4" s="7">
        <f>O4+K4-J4</f>
        <v>3.9919999999999995</v>
      </c>
      <c r="Q4" s="7">
        <f>P4+F4-E4</f>
        <v>4.0189999999999992</v>
      </c>
      <c r="R4" s="20">
        <v>86.3</v>
      </c>
      <c r="S4" s="1" t="s">
        <v>77</v>
      </c>
      <c r="T4" s="1" t="s">
        <v>1327</v>
      </c>
      <c r="U4" s="1">
        <v>0</v>
      </c>
      <c r="V4" s="1" t="s">
        <v>1325</v>
      </c>
      <c r="X4" s="1"/>
    </row>
    <row r="5" spans="1:25" x14ac:dyDescent="0.2">
      <c r="A5" s="4"/>
      <c r="B5" s="4" t="s">
        <v>201</v>
      </c>
      <c r="C5" s="7">
        <v>5.298</v>
      </c>
      <c r="D5" s="7">
        <v>5.1589999999999998</v>
      </c>
      <c r="E5" s="7">
        <v>5.1120000000000001</v>
      </c>
      <c r="F5" s="7">
        <v>5.1139999999999999</v>
      </c>
      <c r="G5" s="7">
        <v>5.1219999999999999</v>
      </c>
      <c r="H5" s="7">
        <v>5.1130000000000004</v>
      </c>
      <c r="I5" s="7">
        <v>5.2720000000000002</v>
      </c>
      <c r="J5" s="7">
        <v>5.141</v>
      </c>
      <c r="K5" s="7">
        <v>5.101</v>
      </c>
      <c r="L5" s="7">
        <v>5.2640000000000002</v>
      </c>
      <c r="M5" s="7">
        <v>5.1340000000000003</v>
      </c>
      <c r="N5" s="7">
        <v>5.2629999999999999</v>
      </c>
      <c r="O5" s="133">
        <v>5.1319999999999997</v>
      </c>
      <c r="P5" s="7">
        <f>O5+K5-J5</f>
        <v>5.0920000000000005</v>
      </c>
      <c r="Q5" s="7">
        <f>P5+F5-E5</f>
        <v>5.0939999999999994</v>
      </c>
      <c r="R5" s="20">
        <v>88.5</v>
      </c>
      <c r="S5" s="1" t="s">
        <v>1329</v>
      </c>
      <c r="T5" s="1" t="s">
        <v>447</v>
      </c>
      <c r="U5" s="1">
        <v>2</v>
      </c>
      <c r="V5" s="1" t="s">
        <v>274</v>
      </c>
      <c r="X5" s="1"/>
    </row>
    <row r="6" spans="1:25" x14ac:dyDescent="0.2">
      <c r="A6" s="6" t="s">
        <v>5</v>
      </c>
      <c r="B6" s="4" t="s">
        <v>201</v>
      </c>
      <c r="C6" s="7">
        <v>2.6419999999999999</v>
      </c>
      <c r="D6" s="7">
        <v>2.6960000000000002</v>
      </c>
      <c r="E6" s="7">
        <v>2.714</v>
      </c>
      <c r="F6" s="7">
        <v>2.738</v>
      </c>
      <c r="G6" s="7">
        <v>2.7570000000000001</v>
      </c>
      <c r="H6" s="7">
        <v>2.7360000000000002</v>
      </c>
      <c r="I6" s="7">
        <v>2.609</v>
      </c>
      <c r="J6" s="7">
        <v>2.6619999999999999</v>
      </c>
      <c r="K6" s="7">
        <v>2.677</v>
      </c>
      <c r="L6" s="67"/>
      <c r="M6" s="67"/>
      <c r="N6">
        <v>2.6320000000000001</v>
      </c>
      <c r="O6" s="67"/>
      <c r="P6" s="7">
        <f>N6+K6-I6</f>
        <v>2.7</v>
      </c>
      <c r="Q6" s="7">
        <f>P6+F6-E6</f>
        <v>2.7240000000000006</v>
      </c>
      <c r="R6" s="20">
        <v>98.3</v>
      </c>
      <c r="T6" s="1" t="s">
        <v>1327</v>
      </c>
      <c r="U6" s="1">
        <v>0</v>
      </c>
      <c r="V6" s="1" t="s">
        <v>1324</v>
      </c>
      <c r="X6" s="1"/>
    </row>
    <row r="7" spans="1:25" x14ac:dyDescent="0.2">
      <c r="A7" s="4"/>
      <c r="B7" s="4" t="s">
        <v>190</v>
      </c>
      <c r="C7" s="7">
        <v>3.6339999999999999</v>
      </c>
      <c r="D7" s="7">
        <v>3.5430000000000001</v>
      </c>
      <c r="E7" s="7">
        <v>3.5710000000000002</v>
      </c>
      <c r="F7" s="7">
        <v>3.5979999999999999</v>
      </c>
      <c r="G7" s="7">
        <v>3.621</v>
      </c>
      <c r="H7" s="7">
        <v>3.5950000000000002</v>
      </c>
      <c r="I7" s="7">
        <v>3.601</v>
      </c>
      <c r="J7" s="7">
        <v>3.5169999999999999</v>
      </c>
      <c r="K7" s="7">
        <v>3.548</v>
      </c>
      <c r="L7" s="67"/>
      <c r="M7" s="67"/>
      <c r="N7">
        <v>3.621</v>
      </c>
      <c r="O7" s="67"/>
      <c r="P7" s="7">
        <f>N7+K7-I7</f>
        <v>3.5680000000000005</v>
      </c>
      <c r="Q7" s="7">
        <f>P7+F7-E7</f>
        <v>3.5950000000000002</v>
      </c>
      <c r="R7" s="20">
        <v>96.5</v>
      </c>
      <c r="T7" s="1" t="s">
        <v>1327</v>
      </c>
      <c r="U7" s="1">
        <v>0</v>
      </c>
      <c r="V7" s="1" t="s">
        <v>1325</v>
      </c>
      <c r="X7" s="1"/>
    </row>
    <row r="8" spans="1:25" x14ac:dyDescent="0.2">
      <c r="R8" s="20"/>
      <c r="T8" s="1"/>
      <c r="X8" s="1"/>
    </row>
    <row r="9" spans="1:25" x14ac:dyDescent="0.2">
      <c r="S9" s="20"/>
      <c r="Y9" s="1"/>
    </row>
    <row r="10" spans="1:25" x14ac:dyDescent="0.2">
      <c r="A10" s="6" t="s">
        <v>6</v>
      </c>
      <c r="B10" s="5"/>
      <c r="C10" s="129" t="s">
        <v>7</v>
      </c>
      <c r="D10" s="129" t="s">
        <v>7</v>
      </c>
      <c r="E10" s="129" t="s">
        <v>24</v>
      </c>
      <c r="F10" s="129" t="s">
        <v>27</v>
      </c>
      <c r="G10" s="129" t="s">
        <v>29</v>
      </c>
      <c r="H10" s="129" t="s">
        <v>30</v>
      </c>
      <c r="I10" s="129" t="s">
        <v>29</v>
      </c>
      <c r="J10" s="129" t="s">
        <v>30</v>
      </c>
      <c r="K10" s="129" t="s">
        <v>34</v>
      </c>
      <c r="L10" s="129" t="s">
        <v>55</v>
      </c>
      <c r="M10" s="129" t="s">
        <v>7</v>
      </c>
      <c r="N10" s="129" t="s">
        <v>7</v>
      </c>
      <c r="O10" s="129" t="s">
        <v>7</v>
      </c>
      <c r="P10" s="129" t="s">
        <v>24</v>
      </c>
      <c r="Q10" s="129" t="s">
        <v>24</v>
      </c>
      <c r="R10" s="129" t="s">
        <v>24</v>
      </c>
      <c r="S10" s="129" t="s">
        <v>26</v>
      </c>
    </row>
    <row r="11" spans="1:25" x14ac:dyDescent="0.2">
      <c r="A11" s="5"/>
      <c r="B11" s="5"/>
      <c r="C11" s="61" t="s">
        <v>8</v>
      </c>
      <c r="D11" s="61" t="s">
        <v>9</v>
      </c>
      <c r="E11" s="61" t="s">
        <v>18</v>
      </c>
      <c r="F11" s="61" t="s">
        <v>11</v>
      </c>
      <c r="G11" s="61" t="s">
        <v>10</v>
      </c>
      <c r="H11" s="61" t="s">
        <v>33</v>
      </c>
      <c r="I11" s="61" t="s">
        <v>12</v>
      </c>
      <c r="J11" s="61" t="s">
        <v>13</v>
      </c>
      <c r="K11" s="61" t="s">
        <v>14</v>
      </c>
      <c r="L11" s="61" t="s">
        <v>99</v>
      </c>
      <c r="M11" s="61" t="s">
        <v>17</v>
      </c>
      <c r="N11" s="61" t="s">
        <v>19</v>
      </c>
      <c r="O11" s="61" t="s">
        <v>20</v>
      </c>
      <c r="P11" s="61" t="s">
        <v>17</v>
      </c>
      <c r="Q11" s="61" t="s">
        <v>15</v>
      </c>
      <c r="R11" s="61" t="s">
        <v>16</v>
      </c>
      <c r="S11" s="61" t="s">
        <v>25</v>
      </c>
    </row>
    <row r="12" spans="1:25" x14ac:dyDescent="0.2">
      <c r="A12" s="6" t="str">
        <f>A4</f>
        <v>Singlet</v>
      </c>
      <c r="B12" s="4" t="str">
        <f>B4</f>
        <v>A" (Val, n-pi*)</v>
      </c>
      <c r="C12" s="7">
        <v>3.871</v>
      </c>
      <c r="D12" s="7">
        <v>3.8330000000000002</v>
      </c>
      <c r="E12" s="7">
        <v>4.08</v>
      </c>
      <c r="F12" s="7">
        <v>4.0010000000000003</v>
      </c>
      <c r="G12" s="7">
        <v>4.1369999999999996</v>
      </c>
      <c r="H12" s="7">
        <v>4.024</v>
      </c>
      <c r="I12" s="7">
        <v>4.0309999999999997</v>
      </c>
      <c r="J12" s="7">
        <v>4.0229999999999997</v>
      </c>
      <c r="K12" s="7">
        <v>3.992</v>
      </c>
      <c r="L12" s="7">
        <v>3.9769999999999999</v>
      </c>
      <c r="M12" s="7">
        <v>3.855</v>
      </c>
      <c r="N12" s="7">
        <v>4.0880000000000001</v>
      </c>
      <c r="O12" s="7">
        <v>4.0030000000000001</v>
      </c>
      <c r="P12" s="7">
        <v>3.6150000000000002</v>
      </c>
      <c r="Q12" s="7">
        <v>3.5110000000000001</v>
      </c>
      <c r="R12" s="7">
        <v>4.165</v>
      </c>
      <c r="S12" s="14">
        <v>3.8380000000000001</v>
      </c>
      <c r="T12" s="7"/>
    </row>
    <row r="13" spans="1:25" x14ac:dyDescent="0.2">
      <c r="A13" s="6"/>
      <c r="B13" s="4" t="str">
        <f>B5</f>
        <v>A' (Val, pi-pi*)</v>
      </c>
      <c r="C13" s="7">
        <v>5.0570000000000004</v>
      </c>
      <c r="D13" s="7">
        <v>5.0190000000000001</v>
      </c>
      <c r="E13" s="7">
        <v>5.1159999999999997</v>
      </c>
      <c r="F13" s="7">
        <v>5.0410000000000004</v>
      </c>
      <c r="G13" s="7">
        <v>5.2309999999999999</v>
      </c>
      <c r="H13" s="7">
        <v>5.1059999999999999</v>
      </c>
      <c r="I13" s="7">
        <v>5.0979999999999999</v>
      </c>
      <c r="J13" s="7">
        <v>5.1340000000000003</v>
      </c>
      <c r="K13" s="7">
        <v>5.1120000000000001</v>
      </c>
      <c r="L13" s="7">
        <v>5.101</v>
      </c>
      <c r="M13" s="7">
        <v>4.7279999999999998</v>
      </c>
      <c r="N13" s="7">
        <v>5.08</v>
      </c>
      <c r="O13" s="7">
        <v>5.0579999999999998</v>
      </c>
      <c r="P13" s="7">
        <v>4.4969999999999999</v>
      </c>
      <c r="Q13" s="7">
        <v>4.5439999999999996</v>
      </c>
      <c r="R13" s="7">
        <v>5.09</v>
      </c>
      <c r="S13" s="14">
        <v>4.8170000000000002</v>
      </c>
      <c r="T13" s="7"/>
    </row>
    <row r="14" spans="1:25" x14ac:dyDescent="0.2">
      <c r="A14" s="6" t="str">
        <f>A6</f>
        <v>Triplet</v>
      </c>
      <c r="B14" s="4" t="str">
        <f>B6</f>
        <v>A' (Val, pi-pi*)</v>
      </c>
      <c r="C14" s="7">
        <v>2.8439999999999999</v>
      </c>
      <c r="D14" s="7">
        <v>2.7829999999999999</v>
      </c>
      <c r="E14" s="7">
        <v>2.72</v>
      </c>
      <c r="F14" s="7">
        <v>2.5369999999999999</v>
      </c>
      <c r="G14" s="7">
        <v>2.5750000000000002</v>
      </c>
      <c r="H14" s="202"/>
      <c r="I14" s="202"/>
      <c r="J14" s="202"/>
      <c r="K14" s="7">
        <v>2.714</v>
      </c>
      <c r="L14">
        <v>2.677</v>
      </c>
      <c r="M14" s="7">
        <v>2.68</v>
      </c>
      <c r="N14" s="7">
        <v>2.7759999999999998</v>
      </c>
      <c r="O14" s="7">
        <v>2.7789999999999999</v>
      </c>
      <c r="P14" s="7">
        <v>2.54</v>
      </c>
      <c r="Q14" s="7">
        <v>2.6070000000000002</v>
      </c>
      <c r="R14" s="7">
        <v>2.4049999999999998</v>
      </c>
      <c r="S14" s="14">
        <v>2.5060000000000002</v>
      </c>
      <c r="T14" s="7"/>
    </row>
    <row r="15" spans="1:25" x14ac:dyDescent="0.2">
      <c r="A15" s="6"/>
      <c r="B15" s="4" t="str">
        <f>B7</f>
        <v>A" (Val, n-pi*)</v>
      </c>
      <c r="C15" s="7">
        <v>3.621</v>
      </c>
      <c r="D15" s="7">
        <v>3.4169999999999998</v>
      </c>
      <c r="E15" s="7">
        <v>3.5950000000000002</v>
      </c>
      <c r="F15" s="7">
        <v>3.5489999999999999</v>
      </c>
      <c r="G15" s="7">
        <v>3.621</v>
      </c>
      <c r="H15" s="202"/>
      <c r="I15" s="202"/>
      <c r="J15" s="202"/>
      <c r="K15" s="7">
        <v>3.5710000000000002</v>
      </c>
      <c r="L15" s="7">
        <v>3.548</v>
      </c>
      <c r="M15" s="7">
        <v>3.536</v>
      </c>
      <c r="N15" s="7">
        <v>3.7320000000000002</v>
      </c>
      <c r="O15" s="7">
        <v>3.6259999999999999</v>
      </c>
      <c r="P15" s="7">
        <v>3.3250000000000002</v>
      </c>
      <c r="Q15" s="7">
        <v>3.149</v>
      </c>
      <c r="R15" s="7">
        <v>3.6259999999999999</v>
      </c>
      <c r="S15" s="7">
        <v>3.3875000000000002</v>
      </c>
      <c r="T15" s="7"/>
    </row>
    <row r="16" spans="1:25" x14ac:dyDescent="0.2">
      <c r="C16" s="7"/>
      <c r="D16" s="7"/>
      <c r="E16" s="7"/>
      <c r="F16" s="7"/>
      <c r="G16" s="7"/>
      <c r="H16" s="7"/>
      <c r="I16" s="7"/>
      <c r="J16" s="7"/>
      <c r="K16" s="7"/>
      <c r="L16" s="7"/>
      <c r="M16" s="7"/>
      <c r="N16" s="7"/>
      <c r="O16" s="7"/>
      <c r="P16" s="7"/>
      <c r="Q16" s="7"/>
      <c r="R16" s="7"/>
      <c r="S16" s="7"/>
      <c r="T16" s="7"/>
    </row>
    <row r="17" spans="3:20" x14ac:dyDescent="0.2">
      <c r="C17" s="7"/>
      <c r="D17" s="7"/>
      <c r="E17" s="7"/>
      <c r="F17" s="7"/>
      <c r="G17" s="7"/>
      <c r="H17" s="7"/>
      <c r="I17" s="7"/>
      <c r="J17" s="7"/>
      <c r="K17" s="7"/>
      <c r="L17" s="7"/>
      <c r="M17" s="7"/>
      <c r="N17" s="7"/>
      <c r="O17" s="7"/>
      <c r="P17" s="7"/>
      <c r="Q17" s="7"/>
      <c r="R17" s="7"/>
      <c r="S17" s="7"/>
      <c r="T17" s="7"/>
    </row>
    <row r="18" spans="3:20" x14ac:dyDescent="0.2">
      <c r="C18" s="7"/>
      <c r="D18" s="7"/>
      <c r="E18" s="7"/>
      <c r="F18" s="7"/>
      <c r="G18" s="7"/>
      <c r="H18" s="7"/>
      <c r="I18" s="7"/>
      <c r="J18" s="7"/>
      <c r="K18" s="7"/>
      <c r="L18" s="7"/>
      <c r="M18" s="7"/>
      <c r="N18" s="7"/>
      <c r="O18" s="7"/>
      <c r="P18" s="7"/>
      <c r="Q18" s="7"/>
      <c r="R18" s="7"/>
      <c r="S18" s="7"/>
      <c r="T18" s="7"/>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44F01-B03D-C643-9073-E4A12D5B4B32}">
  <dimension ref="A1:T29"/>
  <sheetViews>
    <sheetView zoomScale="80" zoomScaleNormal="80" workbookViewId="0">
      <selection activeCell="F4" sqref="F4:G14"/>
    </sheetView>
  </sheetViews>
  <sheetFormatPr baseColWidth="10" defaultRowHeight="16" x14ac:dyDescent="0.2"/>
  <sheetData>
    <row r="1" spans="1:13" x14ac:dyDescent="0.2">
      <c r="A1" s="2" t="s">
        <v>21</v>
      </c>
      <c r="B1" s="3"/>
      <c r="C1" s="2" t="s">
        <v>0</v>
      </c>
      <c r="D1" s="198"/>
      <c r="E1" s="41">
        <f>NB(C4:C14)</f>
        <v>11</v>
      </c>
      <c r="F1" s="145" t="s">
        <v>722</v>
      </c>
      <c r="G1" s="1" t="s">
        <v>2132</v>
      </c>
      <c r="K1" s="1" t="s">
        <v>773</v>
      </c>
    </row>
    <row r="2" spans="1:13" x14ac:dyDescent="0.2">
      <c r="A2" s="6" t="s">
        <v>32</v>
      </c>
      <c r="B2" s="5"/>
      <c r="C2" s="5" t="s">
        <v>29</v>
      </c>
      <c r="D2" s="5" t="s">
        <v>29</v>
      </c>
      <c r="E2" s="5" t="s">
        <v>68</v>
      </c>
      <c r="F2" s="5" t="s">
        <v>55</v>
      </c>
      <c r="G2" s="5" t="s">
        <v>30</v>
      </c>
      <c r="H2" s="5"/>
      <c r="I2" s="98" t="s">
        <v>29</v>
      </c>
      <c r="J2" s="98" t="s">
        <v>29</v>
      </c>
      <c r="K2" s="98" t="s">
        <v>247</v>
      </c>
      <c r="L2" s="98" t="s">
        <v>247</v>
      </c>
      <c r="M2" s="98" t="s">
        <v>28</v>
      </c>
    </row>
    <row r="3" spans="1:13" x14ac:dyDescent="0.2">
      <c r="A3" s="5"/>
      <c r="B3" s="5"/>
      <c r="C3" s="6" t="s">
        <v>2087</v>
      </c>
      <c r="D3" s="6" t="s">
        <v>1</v>
      </c>
      <c r="E3" s="6" t="s">
        <v>2</v>
      </c>
      <c r="F3" s="6" t="s">
        <v>2086</v>
      </c>
      <c r="G3" s="6" t="s">
        <v>35</v>
      </c>
      <c r="H3" s="6" t="s">
        <v>1326</v>
      </c>
      <c r="I3" s="95" t="s">
        <v>67</v>
      </c>
      <c r="J3" s="99" t="s">
        <v>38</v>
      </c>
      <c r="K3" s="99" t="s">
        <v>248</v>
      </c>
      <c r="L3" s="99" t="s">
        <v>248</v>
      </c>
      <c r="M3" s="99" t="s">
        <v>52</v>
      </c>
    </row>
    <row r="4" spans="1:13" x14ac:dyDescent="0.2">
      <c r="A4" s="6" t="s">
        <v>98</v>
      </c>
      <c r="B4" s="4" t="s">
        <v>57</v>
      </c>
      <c r="C4" s="7">
        <v>4.944</v>
      </c>
      <c r="D4" s="7">
        <v>4.9169999999999998</v>
      </c>
      <c r="E4" s="7">
        <v>4.8879999999999999</v>
      </c>
      <c r="F4" s="7">
        <v>4.9180000000000001</v>
      </c>
      <c r="G4" s="7">
        <v>4.8929999999999998</v>
      </c>
      <c r="H4" s="7">
        <f t="shared" ref="H4:H10" si="0">E4+G4-D4</f>
        <v>4.863999999999999</v>
      </c>
      <c r="I4" s="15">
        <v>85.8</v>
      </c>
      <c r="J4" s="21" t="s">
        <v>78</v>
      </c>
      <c r="K4" s="1" t="s">
        <v>467</v>
      </c>
      <c r="L4" s="1">
        <v>2</v>
      </c>
      <c r="M4" s="1" t="s">
        <v>857</v>
      </c>
    </row>
    <row r="5" spans="1:13" x14ac:dyDescent="0.2">
      <c r="A5" s="5"/>
      <c r="B5" s="4" t="s">
        <v>58</v>
      </c>
      <c r="C5" s="7">
        <v>6.218</v>
      </c>
      <c r="D5" s="7">
        <v>6.07</v>
      </c>
      <c r="E5" s="7">
        <v>6.0110000000000001</v>
      </c>
      <c r="F5" s="7">
        <v>6.2370000000000001</v>
      </c>
      <c r="G5" s="7">
        <v>6.085</v>
      </c>
      <c r="H5" s="7">
        <f t="shared" si="0"/>
        <v>6.0259999999999998</v>
      </c>
      <c r="I5" s="15">
        <v>91.9</v>
      </c>
      <c r="J5" s="21" t="s">
        <v>36</v>
      </c>
      <c r="K5" s="1" t="s">
        <v>848</v>
      </c>
      <c r="L5" s="1">
        <v>3</v>
      </c>
      <c r="M5" s="1" t="s">
        <v>853</v>
      </c>
    </row>
    <row r="6" spans="1:13" x14ac:dyDescent="0.2">
      <c r="A6" s="5"/>
      <c r="B6" s="4" t="s">
        <v>390</v>
      </c>
      <c r="C6" s="7">
        <v>6.9189999999999996</v>
      </c>
      <c r="D6" s="7">
        <v>6.7409999999999997</v>
      </c>
      <c r="E6" s="7">
        <v>6.8170000000000002</v>
      </c>
      <c r="F6" s="7">
        <v>6.9450000000000003</v>
      </c>
      <c r="G6" s="7">
        <v>6.7569999999999997</v>
      </c>
      <c r="H6" s="7">
        <f t="shared" si="0"/>
        <v>6.8330000000000002</v>
      </c>
      <c r="I6" s="15">
        <v>92.5</v>
      </c>
      <c r="J6" s="21" t="s">
        <v>129</v>
      </c>
      <c r="K6" s="1" t="s">
        <v>852</v>
      </c>
      <c r="L6" s="1">
        <v>42</v>
      </c>
      <c r="M6" s="1" t="s">
        <v>858</v>
      </c>
    </row>
    <row r="7" spans="1:13" x14ac:dyDescent="0.2">
      <c r="A7" s="5"/>
      <c r="B7" s="4" t="s">
        <v>57</v>
      </c>
      <c r="C7" s="7">
        <v>7.0830000000000002</v>
      </c>
      <c r="D7" s="7">
        <v>6.9109999999999996</v>
      </c>
      <c r="E7" s="7">
        <v>6.8639999999999999</v>
      </c>
      <c r="F7" s="7">
        <v>7.1219999999999999</v>
      </c>
      <c r="G7" s="7">
        <v>6.9489999999999998</v>
      </c>
      <c r="H7" s="7">
        <f t="shared" si="0"/>
        <v>6.9019999999999992</v>
      </c>
      <c r="I7" s="15">
        <v>90.8</v>
      </c>
      <c r="J7" s="21" t="s">
        <v>1675</v>
      </c>
      <c r="K7" s="1" t="s">
        <v>851</v>
      </c>
      <c r="L7" s="1">
        <v>5</v>
      </c>
      <c r="M7" s="1" t="s">
        <v>857</v>
      </c>
    </row>
    <row r="8" spans="1:13" x14ac:dyDescent="0.2">
      <c r="A8" s="5"/>
      <c r="B8" s="4" t="s">
        <v>391</v>
      </c>
      <c r="C8" s="7">
        <v>7.0549999999999997</v>
      </c>
      <c r="D8" s="7">
        <v>6.899</v>
      </c>
      <c r="E8" s="7">
        <v>6.9690000000000003</v>
      </c>
      <c r="F8" s="7">
        <v>7.0759999999999996</v>
      </c>
      <c r="G8" s="7">
        <v>6.9089999999999998</v>
      </c>
      <c r="H8" s="7">
        <f t="shared" si="0"/>
        <v>6.9790000000000001</v>
      </c>
      <c r="I8" s="15">
        <v>92.6</v>
      </c>
      <c r="J8" s="7"/>
      <c r="K8" s="1" t="s">
        <v>850</v>
      </c>
      <c r="L8" s="1">
        <v>45</v>
      </c>
      <c r="M8" s="1" t="s">
        <v>859</v>
      </c>
    </row>
    <row r="9" spans="1:13" x14ac:dyDescent="0.2">
      <c r="A9" s="5"/>
      <c r="B9" s="4" t="s">
        <v>58</v>
      </c>
      <c r="C9" s="7">
        <v>7.1689999999999996</v>
      </c>
      <c r="D9" s="7">
        <v>7.0069999999999997</v>
      </c>
      <c r="E9" s="7">
        <v>6.9560000000000004</v>
      </c>
      <c r="F9" s="7">
        <v>7.1929999999999996</v>
      </c>
      <c r="G9" s="7">
        <v>7.03</v>
      </c>
      <c r="H9" s="7">
        <f t="shared" si="0"/>
        <v>6.979000000000001</v>
      </c>
      <c r="I9" s="15">
        <v>91.2</v>
      </c>
      <c r="J9" s="21" t="s">
        <v>37</v>
      </c>
      <c r="K9" s="1" t="s">
        <v>848</v>
      </c>
      <c r="L9" s="1">
        <v>3</v>
      </c>
      <c r="M9" s="1" t="s">
        <v>860</v>
      </c>
    </row>
    <row r="10" spans="1:13" x14ac:dyDescent="0.2">
      <c r="A10" s="5"/>
      <c r="B10" s="4" t="s">
        <v>1649</v>
      </c>
      <c r="C10" s="7">
        <v>7.2670000000000003</v>
      </c>
      <c r="D10" s="7">
        <v>7.1210000000000004</v>
      </c>
      <c r="E10" s="7">
        <v>7.0309999999999997</v>
      </c>
      <c r="F10" s="7">
        <v>7.282</v>
      </c>
      <c r="G10" s="7">
        <v>7.1420000000000003</v>
      </c>
      <c r="H10" s="7">
        <f t="shared" si="0"/>
        <v>7.0519999999999996</v>
      </c>
      <c r="I10" s="15">
        <v>90.5</v>
      </c>
      <c r="J10" s="7"/>
      <c r="K10" s="1" t="s">
        <v>849</v>
      </c>
      <c r="L10" s="1">
        <v>-2</v>
      </c>
      <c r="M10" s="1" t="s">
        <v>861</v>
      </c>
    </row>
    <row r="11" spans="1:13" x14ac:dyDescent="0.2">
      <c r="A11" s="6" t="s">
        <v>5</v>
      </c>
      <c r="B11" s="4" t="s">
        <v>58</v>
      </c>
      <c r="C11">
        <v>3.9169999999999998</v>
      </c>
      <c r="D11">
        <v>3.9169999999999998</v>
      </c>
      <c r="E11" s="7">
        <v>3.907</v>
      </c>
      <c r="F11">
        <v>3.8980000000000001</v>
      </c>
      <c r="G11" s="9"/>
      <c r="H11" s="7">
        <f>E11+F11-C11</f>
        <v>3.8879999999999999</v>
      </c>
      <c r="I11" s="15">
        <v>98.2</v>
      </c>
      <c r="J11" s="7"/>
      <c r="K11" s="1" t="s">
        <v>466</v>
      </c>
      <c r="L11" s="1">
        <v>1</v>
      </c>
      <c r="M11" s="1" t="s">
        <v>853</v>
      </c>
    </row>
    <row r="12" spans="1:13" x14ac:dyDescent="0.2">
      <c r="A12" s="5"/>
      <c r="B12" s="4" t="s">
        <v>57</v>
      </c>
      <c r="C12">
        <v>4.7469999999999999</v>
      </c>
      <c r="D12" s="7">
        <v>4.694</v>
      </c>
      <c r="E12" s="7">
        <v>4.6609999999999996</v>
      </c>
      <c r="F12" s="7">
        <v>4.74</v>
      </c>
      <c r="G12" s="9"/>
      <c r="H12" s="7">
        <f>E12+F12-C12</f>
        <v>4.6539999999999999</v>
      </c>
      <c r="I12" s="15">
        <v>96.9</v>
      </c>
      <c r="J12" s="7"/>
      <c r="K12" s="1" t="s">
        <v>848</v>
      </c>
      <c r="L12" s="1">
        <v>3</v>
      </c>
      <c r="M12" s="1" t="s">
        <v>854</v>
      </c>
    </row>
    <row r="13" spans="1:13" x14ac:dyDescent="0.2">
      <c r="A13" s="5"/>
      <c r="B13" s="4" t="s">
        <v>58</v>
      </c>
      <c r="C13">
        <v>4.7939999999999996</v>
      </c>
      <c r="D13">
        <v>4.7370000000000001</v>
      </c>
      <c r="E13" s="7">
        <v>4.7110000000000003</v>
      </c>
      <c r="F13">
        <v>4.7850000000000001</v>
      </c>
      <c r="G13" s="9"/>
      <c r="H13" s="7">
        <f>E13+F13-C13</f>
        <v>4.7020000000000008</v>
      </c>
      <c r="I13" s="15">
        <v>97.1</v>
      </c>
      <c r="J13" s="7"/>
      <c r="K13" s="1" t="s">
        <v>467</v>
      </c>
      <c r="L13" s="1">
        <v>2</v>
      </c>
      <c r="M13" s="1" t="s">
        <v>855</v>
      </c>
    </row>
    <row r="14" spans="1:13" x14ac:dyDescent="0.2">
      <c r="A14" s="5"/>
      <c r="B14" s="4" t="s">
        <v>57</v>
      </c>
      <c r="C14">
        <v>5.8879999999999999</v>
      </c>
      <c r="D14">
        <v>5.6950000000000003</v>
      </c>
      <c r="E14" s="7">
        <v>5.6470000000000002</v>
      </c>
      <c r="F14">
        <v>5.8949999999999996</v>
      </c>
      <c r="G14" s="9"/>
      <c r="H14" s="7">
        <f>E14+F14-C14</f>
        <v>5.6539999999999999</v>
      </c>
      <c r="I14" s="15">
        <v>97.8</v>
      </c>
      <c r="K14" s="1" t="s">
        <v>467</v>
      </c>
      <c r="L14" s="1">
        <v>2</v>
      </c>
      <c r="M14" s="1" t="s">
        <v>856</v>
      </c>
    </row>
    <row r="15" spans="1:13" x14ac:dyDescent="0.2">
      <c r="E15" s="7"/>
      <c r="H15" s="7"/>
      <c r="I15" s="15"/>
      <c r="K15" s="1"/>
      <c r="L15" s="1"/>
      <c r="M15" s="1"/>
    </row>
    <row r="17" spans="1:20" x14ac:dyDescent="0.2">
      <c r="A17" s="6" t="s">
        <v>6</v>
      </c>
      <c r="B17" s="5"/>
      <c r="C17" s="5" t="s">
        <v>7</v>
      </c>
      <c r="D17" s="5" t="s">
        <v>7</v>
      </c>
      <c r="E17" s="5" t="s">
        <v>24</v>
      </c>
      <c r="F17" s="5" t="s">
        <v>27</v>
      </c>
      <c r="G17" s="5" t="s">
        <v>28</v>
      </c>
      <c r="H17" s="5" t="s">
        <v>30</v>
      </c>
      <c r="I17" s="5" t="s">
        <v>29</v>
      </c>
      <c r="J17" s="5" t="s">
        <v>30</v>
      </c>
      <c r="K17" s="5" t="s">
        <v>68</v>
      </c>
      <c r="L17" s="5"/>
      <c r="M17" s="5" t="s">
        <v>7</v>
      </c>
      <c r="N17" s="5" t="s">
        <v>7</v>
      </c>
      <c r="O17" s="5" t="s">
        <v>7</v>
      </c>
      <c r="P17" s="5" t="s">
        <v>24</v>
      </c>
      <c r="Q17" s="5" t="s">
        <v>24</v>
      </c>
      <c r="R17" s="5" t="s">
        <v>24</v>
      </c>
      <c r="S17" s="5" t="s">
        <v>26</v>
      </c>
    </row>
    <row r="18" spans="1:20" x14ac:dyDescent="0.2">
      <c r="A18" s="5"/>
      <c r="B18" s="5"/>
      <c r="C18" s="6" t="s">
        <v>8</v>
      </c>
      <c r="D18" s="6" t="s">
        <v>9</v>
      </c>
      <c r="E18" s="6" t="s">
        <v>18</v>
      </c>
      <c r="F18" s="6" t="s">
        <v>11</v>
      </c>
      <c r="G18" s="6" t="s">
        <v>10</v>
      </c>
      <c r="H18" s="6" t="s">
        <v>33</v>
      </c>
      <c r="I18" s="6" t="s">
        <v>12</v>
      </c>
      <c r="J18" s="6" t="s">
        <v>13</v>
      </c>
      <c r="K18" s="6" t="s">
        <v>14</v>
      </c>
      <c r="L18" s="6" t="s">
        <v>99</v>
      </c>
      <c r="M18" s="6" t="s">
        <v>17</v>
      </c>
      <c r="N18" s="6" t="s">
        <v>19</v>
      </c>
      <c r="O18" s="6" t="s">
        <v>20</v>
      </c>
      <c r="P18" s="6" t="s">
        <v>17</v>
      </c>
      <c r="Q18" s="6" t="s">
        <v>15</v>
      </c>
      <c r="R18" s="6" t="s">
        <v>16</v>
      </c>
      <c r="S18" s="6" t="s">
        <v>25</v>
      </c>
    </row>
    <row r="19" spans="1:20" x14ac:dyDescent="0.2">
      <c r="A19" s="6" t="str">
        <f>A4</f>
        <v>Singlet</v>
      </c>
      <c r="B19" s="4" t="str">
        <f>B4</f>
        <v>B2 (Val, pi-pi*)</v>
      </c>
      <c r="C19" s="7">
        <v>5.1139999999999999</v>
      </c>
      <c r="D19" s="7">
        <v>5.0679999999999996</v>
      </c>
      <c r="E19" s="7">
        <v>5.3170000000000002</v>
      </c>
      <c r="F19" s="7">
        <v>4.7060000000000004</v>
      </c>
      <c r="G19" s="12">
        <v>5.0359999999999996</v>
      </c>
      <c r="H19" s="7">
        <v>4.9539999999999997</v>
      </c>
      <c r="I19" s="7">
        <v>4.9589999999999996</v>
      </c>
      <c r="J19" s="7">
        <v>4.923</v>
      </c>
      <c r="K19" s="11">
        <v>4.8879999999999999</v>
      </c>
      <c r="L19" s="9"/>
      <c r="M19" s="11">
        <v>4.87</v>
      </c>
      <c r="N19" s="11">
        <v>4.8620000000000001</v>
      </c>
      <c r="O19" s="11">
        <v>4.9320000000000004</v>
      </c>
      <c r="P19" s="11">
        <v>4.6459999999999999</v>
      </c>
      <c r="Q19" s="12">
        <v>5.0730000000000004</v>
      </c>
      <c r="R19" s="11">
        <v>4.7949999999999999</v>
      </c>
      <c r="S19" s="7">
        <f t="shared" ref="S19" si="1">SOMME(Q19:R19)/2</f>
        <v>4.9340000000000002</v>
      </c>
      <c r="T19" s="7"/>
    </row>
    <row r="20" spans="1:20" x14ac:dyDescent="0.2">
      <c r="A20" s="5"/>
      <c r="B20" s="4" t="str">
        <f t="shared" ref="B20:B29" si="2">B5</f>
        <v>A1 (Val, pi-pi*)</v>
      </c>
      <c r="C20" s="7">
        <v>6.2560000000000002</v>
      </c>
      <c r="D20" s="7">
        <v>6.0590000000000002</v>
      </c>
      <c r="E20" s="7">
        <v>6.3239999999999998</v>
      </c>
      <c r="F20" s="7">
        <v>6.0369999999999999</v>
      </c>
      <c r="G20" s="12">
        <v>6.1150000000000002</v>
      </c>
      <c r="H20" s="7">
        <v>6.0549999999999997</v>
      </c>
      <c r="I20" s="7">
        <v>6.0490000000000004</v>
      </c>
      <c r="J20" s="7">
        <v>6.0330000000000004</v>
      </c>
      <c r="K20" s="11">
        <v>6.0110000000000001</v>
      </c>
      <c r="L20" s="9"/>
      <c r="M20" s="11">
        <v>5.9740000000000002</v>
      </c>
      <c r="N20" s="11">
        <v>6.0129999999999999</v>
      </c>
      <c r="O20" s="11">
        <v>6.032</v>
      </c>
      <c r="P20" s="11">
        <v>5.7939999999999996</v>
      </c>
      <c r="Q20" s="12">
        <v>6.016</v>
      </c>
      <c r="R20" s="11">
        <v>5.7610000000000001</v>
      </c>
      <c r="S20" s="7">
        <f t="shared" ref="S20" si="3">SOMME(Q20:R20)/2</f>
        <v>5.8885000000000005</v>
      </c>
      <c r="T20" s="7"/>
    </row>
    <row r="21" spans="1:20" x14ac:dyDescent="0.2">
      <c r="A21" s="5"/>
      <c r="B21" s="4" t="str">
        <f t="shared" si="2"/>
        <v>B1 (Ryd, n.d.)</v>
      </c>
      <c r="C21" s="7">
        <v>6.9429999999999996</v>
      </c>
      <c r="D21" s="7">
        <v>6.8179999999999996</v>
      </c>
      <c r="E21" s="7">
        <v>7.2130000000000001</v>
      </c>
      <c r="F21" s="7">
        <v>6.8810000000000002</v>
      </c>
      <c r="G21" s="12">
        <v>6.9130000000000003</v>
      </c>
      <c r="H21" s="7">
        <v>6.8490000000000002</v>
      </c>
      <c r="I21" s="7">
        <v>6.8570000000000002</v>
      </c>
      <c r="J21" s="7">
        <v>6.8550000000000004</v>
      </c>
      <c r="K21" s="11">
        <v>6.8170000000000002</v>
      </c>
      <c r="L21" s="9"/>
      <c r="M21" s="11">
        <v>7.0449999999999999</v>
      </c>
      <c r="N21" s="11">
        <v>6.9640000000000004</v>
      </c>
      <c r="O21" s="11">
        <v>6.9160000000000004</v>
      </c>
      <c r="P21" s="11">
        <v>6.92</v>
      </c>
      <c r="Q21" s="12">
        <v>6.8920000000000003</v>
      </c>
      <c r="R21" s="11">
        <v>6.649</v>
      </c>
      <c r="S21" s="7">
        <f t="shared" ref="S21:S22" si="4">SOMME(Q21:R21)/2</f>
        <v>6.7705000000000002</v>
      </c>
      <c r="T21" s="7"/>
    </row>
    <row r="22" spans="1:20" x14ac:dyDescent="0.2">
      <c r="A22" s="5"/>
      <c r="B22" s="4" t="str">
        <f t="shared" si="2"/>
        <v>B2 (Val, pi-pi*)</v>
      </c>
      <c r="C22" s="7">
        <v>7.0209999999999999</v>
      </c>
      <c r="D22" s="7">
        <v>6.8860000000000001</v>
      </c>
      <c r="E22" s="7">
        <v>7.3170000000000002</v>
      </c>
      <c r="F22" s="23">
        <v>6.9409999999999998</v>
      </c>
      <c r="G22" s="12">
        <v>7.1180000000000003</v>
      </c>
      <c r="H22" s="7">
        <v>6.9340000000000002</v>
      </c>
      <c r="I22" s="7">
        <v>6.9009999999999998</v>
      </c>
      <c r="J22" s="7">
        <v>6.9429999999999996</v>
      </c>
      <c r="K22" s="11">
        <v>6.8639999999999999</v>
      </c>
      <c r="L22" s="9"/>
      <c r="M22" s="11">
        <v>7.0670000000000002</v>
      </c>
      <c r="N22" s="11">
        <v>7.069</v>
      </c>
      <c r="O22" s="11">
        <v>7.01</v>
      </c>
      <c r="P22" s="11">
        <v>6.8810000000000002</v>
      </c>
      <c r="Q22" s="12">
        <v>6.8840000000000003</v>
      </c>
      <c r="R22" s="11">
        <v>6.7690000000000001</v>
      </c>
      <c r="S22" s="7">
        <f t="shared" si="4"/>
        <v>6.8265000000000002</v>
      </c>
      <c r="T22" s="7"/>
    </row>
    <row r="23" spans="1:20" x14ac:dyDescent="0.2">
      <c r="A23" s="5"/>
      <c r="B23" s="4" t="str">
        <f t="shared" si="2"/>
        <v>A2 (Ryd, n.d.)</v>
      </c>
      <c r="C23" s="7">
        <v>7.1280000000000001</v>
      </c>
      <c r="D23" s="7">
        <v>6.9560000000000004</v>
      </c>
      <c r="E23" s="7">
        <v>7.3170000000000002</v>
      </c>
      <c r="F23" s="7">
        <v>7.0229999999999997</v>
      </c>
      <c r="G23" s="12">
        <v>7.0670000000000002</v>
      </c>
      <c r="H23" s="7">
        <v>6.9950000000000001</v>
      </c>
      <c r="I23" s="7">
        <v>7.0019999999999998</v>
      </c>
      <c r="J23" s="7">
        <v>7</v>
      </c>
      <c r="K23" s="11">
        <v>6.9690000000000003</v>
      </c>
      <c r="L23" s="9"/>
      <c r="M23" s="11">
        <v>7.1429999999999998</v>
      </c>
      <c r="N23" s="11">
        <v>7.0640000000000001</v>
      </c>
      <c r="O23" s="11">
        <v>7.0289999999999999</v>
      </c>
      <c r="P23" s="11">
        <v>7.024</v>
      </c>
      <c r="Q23" s="12">
        <v>7.03</v>
      </c>
      <c r="R23" s="11">
        <v>6.8310000000000004</v>
      </c>
      <c r="S23" s="7">
        <f t="shared" ref="S23" si="5">SOMME(Q23:R23)/2</f>
        <v>6.9305000000000003</v>
      </c>
      <c r="T23" s="7"/>
    </row>
    <row r="24" spans="1:20" x14ac:dyDescent="0.2">
      <c r="A24" s="5"/>
      <c r="B24" s="4" t="str">
        <f t="shared" si="2"/>
        <v>A1 (Val, pi-pi*)</v>
      </c>
      <c r="C24" s="7">
        <v>7.5949999999999998</v>
      </c>
      <c r="D24" s="7">
        <v>6.9960000000000004</v>
      </c>
      <c r="E24" s="7">
        <v>7.3319999999999999</v>
      </c>
      <c r="F24" s="23">
        <v>6.9859999999999998</v>
      </c>
      <c r="G24" s="12">
        <v>7.1559999999999997</v>
      </c>
      <c r="H24" s="7">
        <v>7.008</v>
      </c>
      <c r="I24" s="7">
        <v>6.9870000000000001</v>
      </c>
      <c r="J24" s="7">
        <v>7.0140000000000002</v>
      </c>
      <c r="K24" s="11">
        <v>6.9560000000000004</v>
      </c>
      <c r="L24" s="9"/>
      <c r="M24" s="11">
        <v>7.0750000000000002</v>
      </c>
      <c r="N24" s="11">
        <v>7.0910000000000002</v>
      </c>
      <c r="O24" s="11">
        <v>7.0579999999999998</v>
      </c>
      <c r="P24" s="11">
        <v>6.8940000000000001</v>
      </c>
      <c r="Q24" s="12">
        <v>6.9809999999999999</v>
      </c>
      <c r="R24" s="11">
        <v>6.7930000000000001</v>
      </c>
      <c r="S24" s="7">
        <f t="shared" ref="S24" si="6">SOMME(Q24:R24)/2</f>
        <v>6.8870000000000005</v>
      </c>
      <c r="T24" s="7"/>
    </row>
    <row r="25" spans="1:20" x14ac:dyDescent="0.2">
      <c r="A25" s="5"/>
      <c r="B25" s="4" t="str">
        <f t="shared" si="2"/>
        <v>A2 (CT, pi-pi*)</v>
      </c>
      <c r="C25" s="7">
        <v>7.7889999999999997</v>
      </c>
      <c r="D25" s="7">
        <v>7.2549999999999999</v>
      </c>
      <c r="E25" s="7">
        <v>7.4809999999999999</v>
      </c>
      <c r="F25" s="12">
        <v>7.1429999999999998</v>
      </c>
      <c r="G25" s="12">
        <v>7.2789999999999999</v>
      </c>
      <c r="H25" s="7">
        <v>7.117</v>
      </c>
      <c r="I25" s="7">
        <v>7.1120000000000001</v>
      </c>
      <c r="J25" s="7">
        <v>7.0949999999999998</v>
      </c>
      <c r="K25" s="11">
        <v>7.0309999999999997</v>
      </c>
      <c r="L25" s="9"/>
      <c r="M25" s="11">
        <v>7.5060000000000002</v>
      </c>
      <c r="N25" s="11">
        <v>7.55</v>
      </c>
      <c r="O25" s="11">
        <v>7.4569999999999999</v>
      </c>
      <c r="P25" s="11">
        <v>7.3220000000000001</v>
      </c>
      <c r="Q25" s="12">
        <v>7.2270000000000003</v>
      </c>
      <c r="R25" s="11">
        <v>6.734</v>
      </c>
      <c r="S25" s="7">
        <f t="shared" ref="S25" si="7">SOMME(Q25:R25)/2</f>
        <v>6.9805000000000001</v>
      </c>
      <c r="T25" s="7"/>
    </row>
    <row r="26" spans="1:20" x14ac:dyDescent="0.2">
      <c r="A26" s="6" t="s">
        <v>5</v>
      </c>
      <c r="B26" s="4" t="str">
        <f t="shared" si="2"/>
        <v>A1 (Val, pi-pi*)</v>
      </c>
      <c r="C26" s="11">
        <v>4.2549999999999999</v>
      </c>
      <c r="D26" s="11">
        <v>4.1159999999999997</v>
      </c>
      <c r="E26" s="11">
        <v>4.1630000000000003</v>
      </c>
      <c r="F26" s="11">
        <v>3.4950000000000001</v>
      </c>
      <c r="G26" s="12">
        <v>3.7610000000000001</v>
      </c>
      <c r="H26" s="9"/>
      <c r="I26" s="9"/>
      <c r="J26" s="9"/>
      <c r="K26" s="7">
        <v>3.907</v>
      </c>
      <c r="L26" s="9"/>
      <c r="M26" s="11">
        <v>4.0860000000000003</v>
      </c>
      <c r="N26" s="11">
        <v>4.0869999999999997</v>
      </c>
      <c r="O26" s="11">
        <v>4.0970000000000004</v>
      </c>
      <c r="P26" s="11">
        <v>3.956</v>
      </c>
      <c r="Q26" s="12">
        <v>4.1100000000000003</v>
      </c>
      <c r="R26" s="11">
        <v>3.6309999999999998</v>
      </c>
      <c r="S26" s="7">
        <f t="shared" ref="S26:S27" si="8">SOMME(Q26:R26)/2</f>
        <v>3.8704999999999998</v>
      </c>
      <c r="T26" s="7"/>
    </row>
    <row r="27" spans="1:20" x14ac:dyDescent="0.2">
      <c r="A27" s="5"/>
      <c r="B27" s="4" t="str">
        <f t="shared" si="2"/>
        <v>B2 (Val, pi-pi*)</v>
      </c>
      <c r="C27" s="11">
        <v>4.9420000000000002</v>
      </c>
      <c r="D27" s="11">
        <v>4.8689999999999998</v>
      </c>
      <c r="E27" s="11">
        <v>4.9859999999999998</v>
      </c>
      <c r="F27" s="11">
        <v>4.5970000000000004</v>
      </c>
      <c r="G27" s="12">
        <v>4.7290000000000001</v>
      </c>
      <c r="H27" s="10"/>
      <c r="I27" s="10"/>
      <c r="J27" s="10"/>
      <c r="K27" s="11">
        <v>4.6609999999999996</v>
      </c>
      <c r="L27" s="9"/>
      <c r="M27" s="11">
        <v>4.806</v>
      </c>
      <c r="N27" s="11">
        <v>4.8209999999999997</v>
      </c>
      <c r="O27" s="11">
        <v>4.8380000000000001</v>
      </c>
      <c r="P27" s="11">
        <v>4.6379999999999999</v>
      </c>
      <c r="Q27" s="12">
        <v>4.8520000000000003</v>
      </c>
      <c r="R27" s="11">
        <v>4.383</v>
      </c>
      <c r="S27" s="7">
        <f t="shared" si="8"/>
        <v>4.6174999999999997</v>
      </c>
      <c r="T27" s="7"/>
    </row>
    <row r="28" spans="1:20" x14ac:dyDescent="0.2">
      <c r="A28" s="5"/>
      <c r="B28" s="4" t="str">
        <f t="shared" si="2"/>
        <v>A1 (Val, pi-pi*)</v>
      </c>
      <c r="C28" s="11">
        <v>5.0739999999999998</v>
      </c>
      <c r="D28" s="11">
        <v>4.9329999999999998</v>
      </c>
      <c r="E28" s="11">
        <v>5.0220000000000002</v>
      </c>
      <c r="F28" s="11">
        <v>4.6459999999999999</v>
      </c>
      <c r="G28" s="12">
        <v>4.76</v>
      </c>
      <c r="H28" s="9"/>
      <c r="I28" s="9"/>
      <c r="J28" s="9"/>
      <c r="K28" s="7">
        <v>4.7110000000000003</v>
      </c>
      <c r="L28" s="9"/>
      <c r="M28" s="11">
        <v>4.8600000000000003</v>
      </c>
      <c r="N28" s="11">
        <v>4.8689999999999998</v>
      </c>
      <c r="O28" s="11">
        <v>4.891</v>
      </c>
      <c r="P28" s="11">
        <v>4.702</v>
      </c>
      <c r="Q28" s="12">
        <v>4.9219999999999997</v>
      </c>
      <c r="R28" s="11">
        <v>4.4359999999999999</v>
      </c>
      <c r="S28" s="7">
        <f t="shared" ref="S28:S29" si="9">SOMME(Q28:R28)/2</f>
        <v>4.6790000000000003</v>
      </c>
      <c r="T28" s="7"/>
    </row>
    <row r="29" spans="1:20" x14ac:dyDescent="0.2">
      <c r="A29" s="5"/>
      <c r="B29" s="4" t="str">
        <f t="shared" si="2"/>
        <v>B2 (Val, pi-pi*)</v>
      </c>
      <c r="C29" s="11">
        <v>5.7910000000000004</v>
      </c>
      <c r="D29" s="11">
        <v>5.742</v>
      </c>
      <c r="E29" s="11">
        <v>5.8419999999999996</v>
      </c>
      <c r="F29" s="11">
        <v>5.5979999999999999</v>
      </c>
      <c r="G29" s="11">
        <v>5.6449999999999996</v>
      </c>
      <c r="H29" s="10"/>
      <c r="I29" s="10"/>
      <c r="J29" s="10"/>
      <c r="K29" s="7">
        <v>5.6470000000000002</v>
      </c>
      <c r="L29" s="9"/>
      <c r="M29" s="11">
        <v>5.8319999999999999</v>
      </c>
      <c r="N29" s="11">
        <v>5.8570000000000002</v>
      </c>
      <c r="O29" s="11">
        <v>5.819</v>
      </c>
      <c r="P29" s="11">
        <v>5.6740000000000004</v>
      </c>
      <c r="Q29" s="11">
        <v>5.72</v>
      </c>
      <c r="R29" s="11">
        <v>5.35</v>
      </c>
      <c r="S29" s="7">
        <f t="shared" si="9"/>
        <v>5.5350000000000001</v>
      </c>
      <c r="T29" s="7"/>
    </row>
  </sheetData>
  <pageMargins left="0.7" right="0.7" top="0.75" bottom="0.75" header="0.3" footer="0.3"/>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44D05-604D-E34B-8E80-79FD53492548}">
  <dimension ref="A1:Z34"/>
  <sheetViews>
    <sheetView zoomScale="80" zoomScaleNormal="80" workbookViewId="0">
      <selection activeCell="J4" sqref="J4:K11"/>
    </sheetView>
  </sheetViews>
  <sheetFormatPr baseColWidth="10" defaultRowHeight="16" x14ac:dyDescent="0.2"/>
  <cols>
    <col min="2" max="2" width="13.5" customWidth="1"/>
    <col min="12" max="12" width="10" customWidth="1"/>
    <col min="17" max="17" width="10.6640625" customWidth="1"/>
    <col min="20" max="20" width="10.6640625" customWidth="1"/>
  </cols>
  <sheetData>
    <row r="1" spans="1:19" x14ac:dyDescent="0.2">
      <c r="A1" s="40" t="s">
        <v>74</v>
      </c>
      <c r="B1" s="40"/>
      <c r="C1" s="40" t="s">
        <v>0</v>
      </c>
      <c r="D1" s="198"/>
      <c r="E1" s="41">
        <f>COUNT(C4:C16)</f>
        <v>13</v>
      </c>
      <c r="F1" s="145" t="s">
        <v>722</v>
      </c>
      <c r="G1" s="93" t="s">
        <v>959</v>
      </c>
      <c r="P1" s="1" t="s">
        <v>590</v>
      </c>
      <c r="R1" s="1"/>
    </row>
    <row r="2" spans="1:19" x14ac:dyDescent="0.2">
      <c r="A2" s="6" t="s">
        <v>32</v>
      </c>
      <c r="B2" s="5"/>
      <c r="C2" s="5" t="s">
        <v>179</v>
      </c>
      <c r="D2" s="5" t="s">
        <v>179</v>
      </c>
      <c r="E2" s="5" t="s">
        <v>179</v>
      </c>
      <c r="F2" s="5" t="s">
        <v>29</v>
      </c>
      <c r="G2" s="5" t="s">
        <v>55</v>
      </c>
      <c r="H2" s="5" t="s">
        <v>55</v>
      </c>
      <c r="I2" s="5" t="s">
        <v>30</v>
      </c>
      <c r="J2" s="5" t="s">
        <v>30</v>
      </c>
      <c r="K2" s="5" t="s">
        <v>30</v>
      </c>
      <c r="L2" s="5" t="s">
        <v>85</v>
      </c>
      <c r="M2" s="5"/>
      <c r="N2" s="5"/>
      <c r="O2" s="98" t="s">
        <v>29</v>
      </c>
      <c r="P2" s="98" t="s">
        <v>29</v>
      </c>
      <c r="Q2" s="98" t="s">
        <v>247</v>
      </c>
      <c r="R2" s="98" t="s">
        <v>247</v>
      </c>
      <c r="S2" s="98" t="s">
        <v>28</v>
      </c>
    </row>
    <row r="3" spans="1:19" x14ac:dyDescent="0.2">
      <c r="A3" s="5"/>
      <c r="B3" s="5"/>
      <c r="C3" s="6" t="s">
        <v>2087</v>
      </c>
      <c r="D3" s="6" t="s">
        <v>1</v>
      </c>
      <c r="E3" s="6" t="s">
        <v>2</v>
      </c>
      <c r="F3" s="6" t="s">
        <v>62</v>
      </c>
      <c r="G3" s="52" t="s">
        <v>2086</v>
      </c>
      <c r="H3" s="52" t="s">
        <v>35</v>
      </c>
      <c r="I3" s="52" t="s">
        <v>63</v>
      </c>
      <c r="J3" s="52" t="s">
        <v>50</v>
      </c>
      <c r="K3" s="52" t="s">
        <v>106</v>
      </c>
      <c r="L3" s="52" t="s">
        <v>1978</v>
      </c>
      <c r="M3" s="42" t="s">
        <v>1326</v>
      </c>
      <c r="N3" s="42" t="s">
        <v>1392</v>
      </c>
      <c r="O3" s="95" t="s">
        <v>67</v>
      </c>
      <c r="P3" s="99" t="s">
        <v>38</v>
      </c>
      <c r="Q3" s="99" t="s">
        <v>248</v>
      </c>
      <c r="R3" s="99" t="s">
        <v>248</v>
      </c>
      <c r="S3" s="99" t="s">
        <v>52</v>
      </c>
    </row>
    <row r="4" spans="1:19" x14ac:dyDescent="0.2">
      <c r="A4" s="6" t="s">
        <v>98</v>
      </c>
      <c r="B4" s="4" t="s">
        <v>58</v>
      </c>
      <c r="C4" s="7">
        <v>5.7889999999999997</v>
      </c>
      <c r="D4" s="7">
        <v>5.6970000000000001</v>
      </c>
      <c r="E4" s="7">
        <v>5.65</v>
      </c>
      <c r="F4" s="7">
        <v>5.6429999999999998</v>
      </c>
      <c r="G4" s="7">
        <v>5.766</v>
      </c>
      <c r="H4" s="7">
        <v>5.6760000000000002</v>
      </c>
      <c r="I4" s="7">
        <v>5.6349999999999998</v>
      </c>
      <c r="J4" s="7">
        <v>5.7510000000000003</v>
      </c>
      <c r="K4" s="7">
        <v>5.6630000000000003</v>
      </c>
      <c r="L4" s="79" t="s">
        <v>986</v>
      </c>
      <c r="M4" s="7">
        <f>K4+I4-H4</f>
        <v>5.6219999999999999</v>
      </c>
      <c r="N4" s="7">
        <f t="shared" ref="N4:N16" si="0">M4+F4-E4</f>
        <v>5.6150000000000002</v>
      </c>
      <c r="O4" s="81">
        <v>87.6</v>
      </c>
      <c r="P4" s="89" t="s">
        <v>171</v>
      </c>
      <c r="Q4" s="1" t="s">
        <v>533</v>
      </c>
      <c r="R4" s="1">
        <v>3</v>
      </c>
      <c r="S4" s="123" t="s">
        <v>553</v>
      </c>
    </row>
    <row r="5" spans="1:19" x14ac:dyDescent="0.2">
      <c r="A5" s="5"/>
      <c r="B5" s="4" t="s">
        <v>57</v>
      </c>
      <c r="C5" s="7">
        <v>6.2290000000000001</v>
      </c>
      <c r="D5" s="7">
        <v>6.0469999999999997</v>
      </c>
      <c r="E5">
        <v>5.9589999999999996</v>
      </c>
      <c r="F5" s="53">
        <v>5.94</v>
      </c>
      <c r="G5" s="7">
        <v>6.2380000000000004</v>
      </c>
      <c r="H5" s="53">
        <v>6.0549999999999997</v>
      </c>
      <c r="I5" s="53">
        <v>5.9749999999999996</v>
      </c>
      <c r="J5" s="7">
        <v>6.2060000000000004</v>
      </c>
      <c r="K5" s="53">
        <v>6.0250000000000004</v>
      </c>
      <c r="M5" s="7">
        <f t="shared" ref="M5:M11" si="1">K5+I5-H5</f>
        <v>5.9450000000000003</v>
      </c>
      <c r="N5" s="7">
        <f t="shared" si="0"/>
        <v>5.9260000000000019</v>
      </c>
      <c r="O5" s="81">
        <v>91.5</v>
      </c>
      <c r="P5" s="89" t="s">
        <v>169</v>
      </c>
      <c r="Q5" s="1" t="s">
        <v>471</v>
      </c>
      <c r="R5" s="1">
        <v>4</v>
      </c>
      <c r="S5" s="123" t="s">
        <v>552</v>
      </c>
    </row>
    <row r="6" spans="1:19" x14ac:dyDescent="0.2">
      <c r="A6" s="5"/>
      <c r="B6" s="4" t="s">
        <v>56</v>
      </c>
      <c r="C6" s="7">
        <v>6.2629999999999999</v>
      </c>
      <c r="D6" s="7">
        <v>6.07</v>
      </c>
      <c r="E6" s="7">
        <v>6.141</v>
      </c>
      <c r="F6" s="7">
        <v>6.1639999999999997</v>
      </c>
      <c r="G6" s="7">
        <v>6.2569999999999997</v>
      </c>
      <c r="H6" s="53">
        <v>6.0579999999999998</v>
      </c>
      <c r="I6" s="7">
        <v>6.1349999999999998</v>
      </c>
      <c r="J6" s="7">
        <v>6.2489999999999997</v>
      </c>
      <c r="K6" s="7">
        <v>6.069</v>
      </c>
      <c r="M6" s="7">
        <f t="shared" si="1"/>
        <v>6.1460000000000008</v>
      </c>
      <c r="N6" s="7">
        <f t="shared" si="0"/>
        <v>6.1690000000000005</v>
      </c>
      <c r="O6" s="81">
        <v>92.6</v>
      </c>
      <c r="P6" s="17"/>
      <c r="Q6" s="1" t="s">
        <v>535</v>
      </c>
      <c r="R6" s="1">
        <v>44</v>
      </c>
      <c r="S6" s="123" t="s">
        <v>176</v>
      </c>
    </row>
    <row r="7" spans="1:19" x14ac:dyDescent="0.2">
      <c r="A7" s="5"/>
      <c r="B7" s="4" t="s">
        <v>59</v>
      </c>
      <c r="C7" s="7">
        <v>6.181</v>
      </c>
      <c r="D7" s="7">
        <v>6.1890000000000001</v>
      </c>
      <c r="E7" s="7">
        <v>6.1360000000000001</v>
      </c>
      <c r="F7" s="53">
        <v>6.1050000000000004</v>
      </c>
      <c r="G7" s="7">
        <v>6.165</v>
      </c>
      <c r="H7" s="7">
        <v>6.173</v>
      </c>
      <c r="I7" s="7">
        <v>6.1289999999999996</v>
      </c>
      <c r="J7" s="7">
        <v>6.1520000000000001</v>
      </c>
      <c r="K7" s="7">
        <v>6.1689999999999996</v>
      </c>
      <c r="M7" s="7">
        <f t="shared" si="1"/>
        <v>6.1249999999999982</v>
      </c>
      <c r="N7" s="7">
        <f t="shared" si="0"/>
        <v>6.0939999999999985</v>
      </c>
      <c r="O7" s="81">
        <v>90.1</v>
      </c>
      <c r="P7" s="89" t="s">
        <v>170</v>
      </c>
      <c r="Q7" s="1" t="s">
        <v>534</v>
      </c>
      <c r="R7" s="1">
        <v>18</v>
      </c>
      <c r="S7" s="123" t="s">
        <v>554</v>
      </c>
    </row>
    <row r="8" spans="1:19" x14ac:dyDescent="0.2">
      <c r="A8" s="5"/>
      <c r="B8" s="4" t="s">
        <v>60</v>
      </c>
      <c r="C8" s="7">
        <v>6.3170000000000002</v>
      </c>
      <c r="D8" s="7">
        <v>6.3289999999999997</v>
      </c>
      <c r="E8" s="7">
        <v>6.2519999999999998</v>
      </c>
      <c r="F8" s="7">
        <v>6.2190000000000003</v>
      </c>
      <c r="G8" s="11">
        <v>6.306</v>
      </c>
      <c r="H8" s="53">
        <v>6.3109999999999999</v>
      </c>
      <c r="I8" s="53">
        <v>6.2389999999999999</v>
      </c>
      <c r="J8" s="7">
        <v>6.3010000000000002</v>
      </c>
      <c r="K8" s="7">
        <v>6.3129999999999997</v>
      </c>
      <c r="M8" s="7">
        <f t="shared" si="1"/>
        <v>6.2409999999999997</v>
      </c>
      <c r="N8" s="7">
        <f t="shared" si="0"/>
        <v>6.2080000000000011</v>
      </c>
      <c r="O8" s="81">
        <v>91.8</v>
      </c>
      <c r="P8" s="17"/>
      <c r="Q8" s="1" t="s">
        <v>536</v>
      </c>
      <c r="R8" s="1">
        <v>13</v>
      </c>
      <c r="S8" s="123" t="s">
        <v>555</v>
      </c>
    </row>
    <row r="9" spans="1:19" x14ac:dyDescent="0.2">
      <c r="A9" s="6"/>
      <c r="B9" s="4" t="s">
        <v>126</v>
      </c>
      <c r="C9" s="7">
        <v>6.6210000000000004</v>
      </c>
      <c r="D9" s="7">
        <v>6.4240000000000004</v>
      </c>
      <c r="E9" s="7">
        <v>6.5019999999999998</v>
      </c>
      <c r="F9" s="7">
        <v>6.5309999999999997</v>
      </c>
      <c r="G9" s="7">
        <v>6.6150000000000002</v>
      </c>
      <c r="H9" s="7">
        <v>6.41</v>
      </c>
      <c r="I9" s="7">
        <v>6.492</v>
      </c>
      <c r="J9" s="7">
        <v>6.6120000000000001</v>
      </c>
      <c r="K9" s="7">
        <v>6.4219999999999997</v>
      </c>
      <c r="M9" s="7">
        <f t="shared" si="1"/>
        <v>6.5039999999999996</v>
      </c>
      <c r="N9" s="7">
        <f t="shared" si="0"/>
        <v>6.5330000000000004</v>
      </c>
      <c r="O9" s="81">
        <v>92.8</v>
      </c>
      <c r="P9" s="89" t="s">
        <v>73</v>
      </c>
      <c r="Q9" s="1" t="s">
        <v>537</v>
      </c>
      <c r="R9" s="1">
        <v>45</v>
      </c>
      <c r="S9" s="123" t="s">
        <v>175</v>
      </c>
    </row>
    <row r="10" spans="1:19" x14ac:dyDescent="0.2">
      <c r="A10" s="4" t="s">
        <v>1306</v>
      </c>
      <c r="B10" s="4" t="s">
        <v>61</v>
      </c>
      <c r="C10" s="7">
        <v>7.45</v>
      </c>
      <c r="D10" s="7">
        <v>7.45</v>
      </c>
      <c r="E10" s="7">
        <v>7.2949999999999999</v>
      </c>
      <c r="F10" s="7">
        <v>7.181</v>
      </c>
      <c r="G10" s="7">
        <v>7.444</v>
      </c>
      <c r="H10" s="53">
        <v>7.4349999999999996</v>
      </c>
      <c r="I10" s="7">
        <v>7.2869999999999999</v>
      </c>
      <c r="J10" s="7">
        <v>7.431</v>
      </c>
      <c r="K10" s="7">
        <v>7.4409999999999998</v>
      </c>
      <c r="M10" s="7">
        <f t="shared" si="1"/>
        <v>7.2930000000000001</v>
      </c>
      <c r="N10" s="7">
        <f t="shared" si="0"/>
        <v>7.1790000000000003</v>
      </c>
      <c r="O10" s="81">
        <v>92.4</v>
      </c>
      <c r="P10" s="89" t="s">
        <v>172</v>
      </c>
      <c r="Q10" s="1" t="s">
        <v>539</v>
      </c>
      <c r="R10" s="1">
        <v>31</v>
      </c>
      <c r="S10" s="123" t="s">
        <v>178</v>
      </c>
    </row>
    <row r="11" spans="1:19" x14ac:dyDescent="0.2">
      <c r="A11" s="4" t="s">
        <v>1306</v>
      </c>
      <c r="B11" s="4" t="s">
        <v>58</v>
      </c>
      <c r="C11" s="7">
        <v>7.4960000000000004</v>
      </c>
      <c r="D11" s="7">
        <v>7.4080000000000004</v>
      </c>
      <c r="E11" s="7">
        <v>7.3520000000000003</v>
      </c>
      <c r="F11" s="7">
        <v>7.327</v>
      </c>
      <c r="G11" s="7">
        <v>7.4610000000000003</v>
      </c>
      <c r="H11" s="7">
        <v>7.3810000000000002</v>
      </c>
      <c r="I11" s="7">
        <v>7.3390000000000004</v>
      </c>
      <c r="J11" s="7">
        <v>7.42</v>
      </c>
      <c r="K11" s="7">
        <v>7.3410000000000002</v>
      </c>
      <c r="M11" s="7">
        <f t="shared" si="1"/>
        <v>7.2989999999999995</v>
      </c>
      <c r="N11" s="7">
        <f t="shared" si="0"/>
        <v>7.2739999999999991</v>
      </c>
      <c r="O11" s="81">
        <v>86.5</v>
      </c>
      <c r="P11" s="89" t="s">
        <v>173</v>
      </c>
      <c r="Q11" s="1" t="s">
        <v>538</v>
      </c>
      <c r="R11" s="1">
        <v>9</v>
      </c>
      <c r="S11" s="123" t="s">
        <v>556</v>
      </c>
    </row>
    <row r="12" spans="1:19" x14ac:dyDescent="0.2">
      <c r="A12" s="6" t="s">
        <v>5</v>
      </c>
      <c r="B12" s="4" t="s">
        <v>57</v>
      </c>
      <c r="C12" s="7">
        <v>3.9540000000000002</v>
      </c>
      <c r="D12" s="7">
        <v>3.9620000000000002</v>
      </c>
      <c r="E12" s="7">
        <v>3.9350000000000001</v>
      </c>
      <c r="F12" s="53">
        <v>3.9350000000000001</v>
      </c>
      <c r="G12" s="7">
        <v>3.94</v>
      </c>
      <c r="H12" s="7">
        <v>3.9409999999999998</v>
      </c>
      <c r="I12" s="24"/>
      <c r="J12" s="24"/>
      <c r="K12" s="24"/>
      <c r="L12" s="79" t="s">
        <v>987</v>
      </c>
      <c r="M12" s="7">
        <f>H12+E12-D12</f>
        <v>3.9139999999999993</v>
      </c>
      <c r="N12" s="7">
        <f t="shared" si="0"/>
        <v>3.9139999999999993</v>
      </c>
      <c r="O12" s="81">
        <v>98.2</v>
      </c>
      <c r="P12" s="17"/>
      <c r="Q12" s="1" t="s">
        <v>532</v>
      </c>
      <c r="R12" s="1">
        <v>2</v>
      </c>
      <c r="S12" s="123" t="s">
        <v>552</v>
      </c>
    </row>
    <row r="13" spans="1:19" x14ac:dyDescent="0.2">
      <c r="A13" s="6"/>
      <c r="B13" s="4" t="s">
        <v>58</v>
      </c>
      <c r="C13" s="7">
        <v>4.9400000000000004</v>
      </c>
      <c r="D13" s="7">
        <v>4.8230000000000004</v>
      </c>
      <c r="E13" s="7">
        <v>4.7709999999999999</v>
      </c>
      <c r="F13" s="7">
        <v>4.7690000000000001</v>
      </c>
      <c r="G13" s="7">
        <v>4.8949999999999996</v>
      </c>
      <c r="H13" s="7">
        <v>4.8129999999999997</v>
      </c>
      <c r="I13" s="24"/>
      <c r="J13" s="24"/>
      <c r="K13" s="24"/>
      <c r="M13" s="7">
        <f>H13+E13-D13</f>
        <v>4.7609999999999992</v>
      </c>
      <c r="N13" s="7">
        <f t="shared" si="0"/>
        <v>4.7589999999999995</v>
      </c>
      <c r="O13" s="81">
        <v>97.7</v>
      </c>
      <c r="Q13" s="1" t="s">
        <v>532</v>
      </c>
      <c r="R13" s="1">
        <v>2</v>
      </c>
      <c r="S13" s="123" t="s">
        <v>553</v>
      </c>
    </row>
    <row r="14" spans="1:19" x14ac:dyDescent="0.2">
      <c r="A14" s="6"/>
      <c r="B14" s="4" t="s">
        <v>59</v>
      </c>
      <c r="C14" s="7">
        <v>5.9989999999999997</v>
      </c>
      <c r="D14" s="7">
        <v>6.0119999999999996</v>
      </c>
      <c r="E14" s="7">
        <v>5.952</v>
      </c>
      <c r="F14" s="7">
        <v>5.9210000000000003</v>
      </c>
      <c r="G14" s="7">
        <v>5.9820000000000002</v>
      </c>
      <c r="H14" s="7">
        <v>5.9930000000000003</v>
      </c>
      <c r="I14" s="24"/>
      <c r="J14" s="24"/>
      <c r="K14" s="24"/>
      <c r="L14" s="7"/>
      <c r="M14" s="7">
        <f>H14+E14-D14</f>
        <v>5.9330000000000007</v>
      </c>
      <c r="N14" s="7">
        <f t="shared" si="0"/>
        <v>5.902000000000001</v>
      </c>
      <c r="O14" s="81">
        <v>96.6</v>
      </c>
      <c r="Q14" s="1" t="s">
        <v>301</v>
      </c>
      <c r="R14" s="1">
        <v>14</v>
      </c>
      <c r="S14" s="123" t="s">
        <v>174</v>
      </c>
    </row>
    <row r="15" spans="1:19" x14ac:dyDescent="0.2">
      <c r="A15" s="6"/>
      <c r="B15" s="4" t="s">
        <v>56</v>
      </c>
      <c r="C15" s="7">
        <v>6.1959999999999997</v>
      </c>
      <c r="D15" s="7">
        <v>6.0140000000000002</v>
      </c>
      <c r="E15" s="7">
        <v>6.09</v>
      </c>
      <c r="F15" s="7">
        <v>6.1159999999999997</v>
      </c>
      <c r="G15" s="7">
        <v>6.1959999999999997</v>
      </c>
      <c r="H15" s="7">
        <v>6.0019999999999998</v>
      </c>
      <c r="I15" s="24"/>
      <c r="J15" s="24"/>
      <c r="K15" s="24"/>
      <c r="L15" s="7"/>
      <c r="M15" s="7">
        <f>H15+E15-D15</f>
        <v>6.0779999999999985</v>
      </c>
      <c r="N15" s="7">
        <f t="shared" si="0"/>
        <v>6.1039999999999992</v>
      </c>
      <c r="O15" s="81">
        <v>97.5</v>
      </c>
      <c r="Q15" s="1" t="s">
        <v>302</v>
      </c>
      <c r="R15" s="1">
        <v>43</v>
      </c>
      <c r="S15" s="123" t="s">
        <v>176</v>
      </c>
    </row>
    <row r="16" spans="1:19" x14ac:dyDescent="0.2">
      <c r="A16" s="6"/>
      <c r="B16" s="4" t="s">
        <v>60</v>
      </c>
      <c r="C16" s="7">
        <v>6.0750000000000002</v>
      </c>
      <c r="D16" s="7">
        <v>6.1289999999999996</v>
      </c>
      <c r="E16" s="7">
        <v>6.0250000000000004</v>
      </c>
      <c r="F16" s="7">
        <v>5.9889999999999999</v>
      </c>
      <c r="G16" s="7">
        <v>6.0590000000000002</v>
      </c>
      <c r="H16" s="7">
        <v>6.11</v>
      </c>
      <c r="I16" s="24"/>
      <c r="J16" s="24"/>
      <c r="K16" s="24"/>
      <c r="L16" s="7"/>
      <c r="M16" s="7">
        <f>H16+E16-D16</f>
        <v>6.006000000000002</v>
      </c>
      <c r="N16" s="7">
        <f t="shared" si="0"/>
        <v>5.9700000000000006</v>
      </c>
      <c r="O16" s="81">
        <v>97.7</v>
      </c>
      <c r="Q16" s="1" t="s">
        <v>299</v>
      </c>
      <c r="R16" s="1">
        <v>10</v>
      </c>
      <c r="S16" s="123" t="s">
        <v>177</v>
      </c>
    </row>
    <row r="17" spans="1:26" x14ac:dyDescent="0.2">
      <c r="E17" s="90"/>
      <c r="G17" s="7"/>
      <c r="H17" s="7"/>
      <c r="I17" s="7"/>
      <c r="J17" s="7"/>
      <c r="K17" s="7"/>
      <c r="L17" s="7"/>
      <c r="M17" s="7"/>
      <c r="N17" s="7"/>
      <c r="O17" s="7"/>
    </row>
    <row r="19" spans="1:26" x14ac:dyDescent="0.2">
      <c r="A19" s="6" t="s">
        <v>6</v>
      </c>
      <c r="B19" s="5"/>
      <c r="C19" s="5" t="s">
        <v>7</v>
      </c>
      <c r="D19" s="5" t="s">
        <v>7</v>
      </c>
      <c r="E19" s="5" t="s">
        <v>24</v>
      </c>
      <c r="F19" s="5" t="s">
        <v>27</v>
      </c>
      <c r="G19" s="5" t="s">
        <v>28</v>
      </c>
      <c r="H19" s="5" t="s">
        <v>30</v>
      </c>
      <c r="I19" s="5" t="s">
        <v>29</v>
      </c>
      <c r="J19" s="5" t="s">
        <v>30</v>
      </c>
      <c r="K19" s="5" t="s">
        <v>29</v>
      </c>
      <c r="L19" s="5" t="s">
        <v>30</v>
      </c>
      <c r="M19" s="5" t="s">
        <v>7</v>
      </c>
      <c r="N19" s="5" t="s">
        <v>7</v>
      </c>
      <c r="O19" s="5" t="s">
        <v>7</v>
      </c>
      <c r="P19" s="5" t="s">
        <v>24</v>
      </c>
      <c r="Q19" s="5" t="s">
        <v>24</v>
      </c>
      <c r="R19" s="5" t="s">
        <v>24</v>
      </c>
      <c r="S19" s="5" t="s">
        <v>26</v>
      </c>
      <c r="T19" s="153" t="s">
        <v>834</v>
      </c>
      <c r="U19" s="153" t="s">
        <v>834</v>
      </c>
      <c r="V19" s="153" t="s">
        <v>834</v>
      </c>
      <c r="W19" s="153" t="s">
        <v>834</v>
      </c>
      <c r="X19" s="153" t="s">
        <v>834</v>
      </c>
      <c r="Y19" s="153" t="s">
        <v>834</v>
      </c>
      <c r="Z19" s="153" t="s">
        <v>834</v>
      </c>
    </row>
    <row r="20" spans="1:26" x14ac:dyDescent="0.2">
      <c r="A20" s="5"/>
      <c r="B20" s="5"/>
      <c r="C20" s="6" t="s">
        <v>8</v>
      </c>
      <c r="D20" s="6" t="s">
        <v>9</v>
      </c>
      <c r="E20" s="6" t="s">
        <v>18</v>
      </c>
      <c r="F20" s="6" t="s">
        <v>11</v>
      </c>
      <c r="G20" s="6" t="s">
        <v>10</v>
      </c>
      <c r="H20" s="6" t="s">
        <v>33</v>
      </c>
      <c r="I20" s="6" t="s">
        <v>12</v>
      </c>
      <c r="J20" s="6" t="s">
        <v>13</v>
      </c>
      <c r="K20" s="6" t="s">
        <v>14</v>
      </c>
      <c r="L20" s="6" t="s">
        <v>99</v>
      </c>
      <c r="M20" s="6" t="s">
        <v>17</v>
      </c>
      <c r="N20" s="6" t="s">
        <v>19</v>
      </c>
      <c r="O20" s="6" t="s">
        <v>20</v>
      </c>
      <c r="P20" s="6" t="s">
        <v>17</v>
      </c>
      <c r="Q20" s="6" t="s">
        <v>15</v>
      </c>
      <c r="R20" s="6" t="s">
        <v>16</v>
      </c>
      <c r="S20" s="6" t="s">
        <v>25</v>
      </c>
      <c r="T20" s="154" t="s">
        <v>835</v>
      </c>
      <c r="U20" s="154" t="s">
        <v>836</v>
      </c>
      <c r="V20" s="154" t="s">
        <v>837</v>
      </c>
      <c r="W20" s="154" t="s">
        <v>838</v>
      </c>
      <c r="X20" s="154" t="s">
        <v>839</v>
      </c>
      <c r="Y20" s="154" t="s">
        <v>840</v>
      </c>
      <c r="Z20" s="154" t="s">
        <v>841</v>
      </c>
    </row>
    <row r="21" spans="1:26" x14ac:dyDescent="0.2">
      <c r="A21" s="6" t="s">
        <v>98</v>
      </c>
      <c r="B21" s="4" t="str">
        <f t="shared" ref="B21:B33" si="2">B4</f>
        <v>A1 (Val, pi-pi*)</v>
      </c>
      <c r="C21" s="13">
        <v>5.766</v>
      </c>
      <c r="D21" s="13">
        <v>5.7510000000000003</v>
      </c>
      <c r="E21" s="13">
        <v>5.8949999999999996</v>
      </c>
      <c r="F21" s="13">
        <v>5.6890000000000001</v>
      </c>
      <c r="G21" s="13">
        <v>5.782</v>
      </c>
      <c r="H21" s="13">
        <v>5.6980000000000004</v>
      </c>
      <c r="I21" s="13">
        <v>5.694</v>
      </c>
      <c r="J21" s="13">
        <v>5.69</v>
      </c>
      <c r="K21" s="7">
        <v>5.65</v>
      </c>
      <c r="L21" s="7">
        <v>5.6349999999999998</v>
      </c>
      <c r="M21" s="7">
        <v>5.7169999999999996</v>
      </c>
      <c r="N21" s="7">
        <v>5.7270000000000003</v>
      </c>
      <c r="O21" s="7">
        <v>5.7320000000000002</v>
      </c>
      <c r="P21" s="7">
        <v>5.5149999999999997</v>
      </c>
      <c r="Q21" s="7">
        <v>5.72</v>
      </c>
      <c r="R21" s="7">
        <v>5.609</v>
      </c>
      <c r="S21" s="14">
        <v>5.6645000000000003</v>
      </c>
      <c r="T21" s="161">
        <v>6.11</v>
      </c>
      <c r="U21" s="161">
        <v>5.84</v>
      </c>
      <c r="V21" s="161">
        <v>5.21</v>
      </c>
      <c r="W21" s="156">
        <v>5.89</v>
      </c>
      <c r="X21" s="156">
        <v>5.79</v>
      </c>
      <c r="Y21" s="161">
        <v>5.92</v>
      </c>
      <c r="Z21" s="161">
        <v>5.84</v>
      </c>
    </row>
    <row r="22" spans="1:26" x14ac:dyDescent="0.2">
      <c r="A22" s="26"/>
      <c r="B22" s="4" t="str">
        <f t="shared" si="2"/>
        <v>B2 (Val, pi-pi*)</v>
      </c>
      <c r="C22" s="13">
        <v>6.2359999999999998</v>
      </c>
      <c r="D22" s="13">
        <v>6.0679999999999996</v>
      </c>
      <c r="E22" s="13">
        <v>6.2679999999999998</v>
      </c>
      <c r="F22" s="13">
        <v>6.0359999999999996</v>
      </c>
      <c r="G22" s="13">
        <v>6.1210000000000004</v>
      </c>
      <c r="H22" s="13">
        <v>6.0030000000000001</v>
      </c>
      <c r="I22" s="13">
        <v>5.9960000000000004</v>
      </c>
      <c r="J22" s="13">
        <v>5.9889999999999999</v>
      </c>
      <c r="K22">
        <v>5.9589999999999996</v>
      </c>
      <c r="L22" s="53">
        <v>5.9749999999999996</v>
      </c>
      <c r="M22" s="7">
        <v>6.0979999999999999</v>
      </c>
      <c r="N22" s="7">
        <v>6.101</v>
      </c>
      <c r="O22" s="7">
        <v>6.09</v>
      </c>
      <c r="P22" s="7">
        <v>5.9329999999999998</v>
      </c>
      <c r="Q22" s="7">
        <v>6.069</v>
      </c>
      <c r="R22" s="7">
        <v>5.7880000000000003</v>
      </c>
      <c r="S22" s="14">
        <v>5.9284999999999997</v>
      </c>
      <c r="T22" s="161">
        <v>6.94</v>
      </c>
      <c r="U22" s="161">
        <v>6.35</v>
      </c>
      <c r="V22" s="161">
        <v>5.89</v>
      </c>
      <c r="W22" s="156">
        <v>6.44</v>
      </c>
      <c r="X22" s="156">
        <v>6.35</v>
      </c>
      <c r="Y22" s="161">
        <v>6.2</v>
      </c>
      <c r="Z22" s="161">
        <v>6.1</v>
      </c>
    </row>
    <row r="23" spans="1:26" x14ac:dyDescent="0.2">
      <c r="A23" s="5"/>
      <c r="B23" s="4" t="str">
        <f t="shared" si="2"/>
        <v>A2 (Ryd, pi-3s)</v>
      </c>
      <c r="C23" s="13">
        <v>6.181</v>
      </c>
      <c r="D23" s="13">
        <v>6.07</v>
      </c>
      <c r="E23" s="13">
        <v>6.4509999999999996</v>
      </c>
      <c r="F23" s="13">
        <v>6.2949999999999999</v>
      </c>
      <c r="G23" s="13">
        <v>6.2190000000000003</v>
      </c>
      <c r="H23" s="13">
        <v>6.1630000000000003</v>
      </c>
      <c r="I23" s="13">
        <v>6.17</v>
      </c>
      <c r="J23" s="13">
        <v>6.1550000000000002</v>
      </c>
      <c r="K23" s="7">
        <v>6.141</v>
      </c>
      <c r="L23" s="7">
        <v>6.1349999999999998</v>
      </c>
      <c r="M23" s="7">
        <v>6.3239999999999998</v>
      </c>
      <c r="N23" s="7">
        <v>6.2549999999999999</v>
      </c>
      <c r="O23" s="7">
        <v>6.1929999999999996</v>
      </c>
      <c r="P23" s="7">
        <v>6.2069999999999999</v>
      </c>
      <c r="Q23" s="7">
        <v>6.1459999999999999</v>
      </c>
      <c r="R23" s="7">
        <v>6.0279999999999996</v>
      </c>
      <c r="S23" s="14">
        <v>6.0869999999999997</v>
      </c>
      <c r="T23" s="161">
        <v>5.7</v>
      </c>
      <c r="U23" s="161">
        <v>6.28</v>
      </c>
      <c r="V23" s="161">
        <v>6.07</v>
      </c>
      <c r="W23" s="156">
        <v>6.16</v>
      </c>
      <c r="X23" s="156">
        <v>6.1</v>
      </c>
      <c r="Y23" s="161">
        <v>6.2</v>
      </c>
      <c r="Z23" s="161">
        <v>6.2</v>
      </c>
    </row>
    <row r="24" spans="1:26" x14ac:dyDescent="0.2">
      <c r="A24" s="5"/>
      <c r="B24" s="4" t="str">
        <f t="shared" si="2"/>
        <v>B1 (Ryd, pi-3p)</v>
      </c>
      <c r="C24" s="13">
        <v>6.4409999999999998</v>
      </c>
      <c r="D24" s="13">
        <v>6.1550000000000002</v>
      </c>
      <c r="E24" s="13">
        <v>6.5359999999999996</v>
      </c>
      <c r="F24" s="13">
        <v>6.3970000000000002</v>
      </c>
      <c r="G24" s="13">
        <v>6.3079999999999998</v>
      </c>
      <c r="H24" s="13">
        <v>6.2089999999999996</v>
      </c>
      <c r="I24" s="13">
        <v>6.1980000000000004</v>
      </c>
      <c r="J24" s="13">
        <v>6.1790000000000003</v>
      </c>
      <c r="K24" s="7">
        <v>6.1360000000000001</v>
      </c>
      <c r="L24" s="7">
        <v>6.1289999999999996</v>
      </c>
      <c r="M24" s="7">
        <v>6.5220000000000002</v>
      </c>
      <c r="N24" s="7">
        <v>6.4489999999999998</v>
      </c>
      <c r="O24" s="7">
        <v>6.351</v>
      </c>
      <c r="P24" s="7">
        <v>6.3780000000000001</v>
      </c>
      <c r="Q24" s="7">
        <v>6.2430000000000003</v>
      </c>
      <c r="R24" s="7">
        <v>6.0229999999999997</v>
      </c>
      <c r="S24" s="14">
        <v>6.133</v>
      </c>
      <c r="T24" s="161">
        <v>6.02</v>
      </c>
      <c r="U24" s="161">
        <v>6.21</v>
      </c>
      <c r="V24" s="161">
        <v>5.9</v>
      </c>
      <c r="W24" s="156">
        <v>6.16</v>
      </c>
      <c r="X24" s="156">
        <v>6.1</v>
      </c>
      <c r="Y24" s="161">
        <v>6.2</v>
      </c>
      <c r="Z24" s="161">
        <v>6.19</v>
      </c>
    </row>
    <row r="25" spans="1:26" x14ac:dyDescent="0.2">
      <c r="A25" s="5"/>
      <c r="B25" s="4" t="str">
        <f t="shared" si="2"/>
        <v>A2 (Ryd, pi-3p)</v>
      </c>
      <c r="C25" s="13">
        <v>6.4219999999999997</v>
      </c>
      <c r="D25" s="13">
        <v>6.3520000000000003</v>
      </c>
      <c r="E25" s="13">
        <v>6.3710000000000004</v>
      </c>
      <c r="F25" s="13">
        <v>6.4039999999999999</v>
      </c>
      <c r="G25" s="13">
        <v>6.3209999999999997</v>
      </c>
      <c r="H25" s="13">
        <v>6.2770000000000001</v>
      </c>
      <c r="I25" s="13">
        <v>6.2770000000000001</v>
      </c>
      <c r="J25" s="13">
        <v>6.2759999999999998</v>
      </c>
      <c r="K25" s="7">
        <v>6.2519999999999998</v>
      </c>
      <c r="L25" s="53">
        <v>6.2389999999999999</v>
      </c>
      <c r="M25" s="7">
        <v>6.4050000000000002</v>
      </c>
      <c r="N25" s="7">
        <v>6.3940000000000001</v>
      </c>
      <c r="O25" s="7">
        <v>6.3810000000000002</v>
      </c>
      <c r="P25" s="7">
        <v>6.2649999999999997</v>
      </c>
      <c r="Q25" s="7">
        <v>6.35</v>
      </c>
      <c r="R25" s="7">
        <v>6.1440000000000001</v>
      </c>
      <c r="S25" s="14">
        <v>6.2469999999999999</v>
      </c>
      <c r="T25" s="161">
        <v>6.05</v>
      </c>
      <c r="U25" s="161">
        <v>6.32</v>
      </c>
      <c r="V25" s="161">
        <v>5.98</v>
      </c>
      <c r="W25" s="156">
        <v>6.28</v>
      </c>
      <c r="X25" s="156">
        <v>6.21</v>
      </c>
      <c r="Y25" s="161">
        <v>6.41</v>
      </c>
      <c r="Z25" s="161">
        <v>6.4</v>
      </c>
    </row>
    <row r="26" spans="1:26" x14ac:dyDescent="0.2">
      <c r="A26" s="5"/>
      <c r="B26" s="4" t="str">
        <f t="shared" si="2"/>
        <v>B1 (Ryd, pi-3s)</v>
      </c>
      <c r="C26" s="13">
        <v>6.4850000000000003</v>
      </c>
      <c r="D26" s="13">
        <v>6.4829999999999997</v>
      </c>
      <c r="E26" s="13">
        <v>6.6760000000000002</v>
      </c>
      <c r="F26" s="13">
        <v>6.6210000000000004</v>
      </c>
      <c r="G26" s="13">
        <v>6.5590000000000002</v>
      </c>
      <c r="H26" s="13">
        <v>6.5090000000000003</v>
      </c>
      <c r="I26" s="13">
        <v>6.5220000000000002</v>
      </c>
      <c r="J26" s="13">
        <v>6.524</v>
      </c>
      <c r="K26" s="7">
        <v>6.5019999999999998</v>
      </c>
      <c r="L26" s="7">
        <v>6.492</v>
      </c>
      <c r="M26" s="7">
        <v>6.6589999999999998</v>
      </c>
      <c r="N26" s="7">
        <v>6.6150000000000002</v>
      </c>
      <c r="O26" s="7">
        <v>6.57</v>
      </c>
      <c r="P26" s="7">
        <v>6.5439999999999996</v>
      </c>
      <c r="Q26" s="7">
        <v>6.5069999999999997</v>
      </c>
      <c r="R26" s="7">
        <v>6.4320000000000004</v>
      </c>
      <c r="S26" s="14">
        <v>6.4695</v>
      </c>
      <c r="T26" s="161">
        <v>5.78</v>
      </c>
      <c r="U26" s="161">
        <v>6.57</v>
      </c>
      <c r="V26" s="161">
        <v>6.28</v>
      </c>
      <c r="W26" s="156">
        <v>6.51</v>
      </c>
      <c r="X26" s="156">
        <v>6.44</v>
      </c>
      <c r="Y26" s="161">
        <v>6.72</v>
      </c>
      <c r="Z26" s="161">
        <v>6.71</v>
      </c>
    </row>
    <row r="27" spans="1:26" x14ac:dyDescent="0.2">
      <c r="A27" s="5"/>
      <c r="B27" s="4" t="str">
        <f t="shared" si="2"/>
        <v>B2 (Ryd, pi-3p)</v>
      </c>
      <c r="C27" s="13">
        <v>7.3730000000000002</v>
      </c>
      <c r="D27" s="13">
        <v>7.2610000000000001</v>
      </c>
      <c r="E27" s="13">
        <v>7.6159999999999997</v>
      </c>
      <c r="F27" s="13">
        <v>7.3470000000000004</v>
      </c>
      <c r="G27" s="13">
        <v>7.3769999999999998</v>
      </c>
      <c r="H27" s="13">
        <v>7.319</v>
      </c>
      <c r="I27" s="13">
        <v>7.3259999999999996</v>
      </c>
      <c r="J27" s="13">
        <v>7.3090000000000002</v>
      </c>
      <c r="K27" s="7">
        <v>7.2949999999999999</v>
      </c>
      <c r="L27" s="7">
        <v>7.2869999999999999</v>
      </c>
      <c r="M27" s="7">
        <v>7.4749999999999996</v>
      </c>
      <c r="N27" s="13">
        <v>7.4020000000000001</v>
      </c>
      <c r="O27" s="7">
        <v>7.3540000000000001</v>
      </c>
      <c r="P27" s="7">
        <v>7.3570000000000002</v>
      </c>
      <c r="Q27" s="7">
        <v>7.3380000000000001</v>
      </c>
      <c r="R27" s="7">
        <v>7.1779999999999999</v>
      </c>
      <c r="S27" s="14">
        <v>7.258</v>
      </c>
      <c r="T27" s="161">
        <v>6.8</v>
      </c>
      <c r="U27" s="161">
        <v>7.29</v>
      </c>
      <c r="V27" s="161">
        <v>7.03</v>
      </c>
      <c r="W27" s="156">
        <v>7.2</v>
      </c>
      <c r="X27" s="156">
        <v>7.13</v>
      </c>
      <c r="Y27" s="161">
        <v>7.29</v>
      </c>
      <c r="Z27" s="161">
        <v>7.25</v>
      </c>
    </row>
    <row r="28" spans="1:26" x14ac:dyDescent="0.2">
      <c r="A28" s="5"/>
      <c r="B28" s="4" t="str">
        <f t="shared" si="2"/>
        <v>A1 (Val, pi-pi*)</v>
      </c>
      <c r="C28" s="13">
        <v>7.6749999999999998</v>
      </c>
      <c r="D28" s="13">
        <v>7.4829999999999997</v>
      </c>
      <c r="E28" s="13">
        <v>7.7210000000000001</v>
      </c>
      <c r="F28" s="24"/>
      <c r="G28" s="13">
        <v>7.5720000000000001</v>
      </c>
      <c r="H28" s="13">
        <v>7.5030000000000001</v>
      </c>
      <c r="I28" s="13">
        <v>7.4569999999999999</v>
      </c>
      <c r="J28" s="13">
        <v>7.42</v>
      </c>
      <c r="K28" s="7">
        <v>7.3520000000000003</v>
      </c>
      <c r="L28" s="7">
        <v>7.3390000000000004</v>
      </c>
      <c r="M28" s="7">
        <v>7.6319999999999997</v>
      </c>
      <c r="N28" s="13">
        <v>7.6020000000000003</v>
      </c>
      <c r="O28" s="7">
        <v>7.5620000000000003</v>
      </c>
      <c r="P28" s="7">
        <v>7.4770000000000003</v>
      </c>
      <c r="Q28" s="7">
        <v>7.5119999999999996</v>
      </c>
      <c r="R28" s="7">
        <v>7.1660000000000004</v>
      </c>
      <c r="S28" s="14">
        <v>7.3390000000000004</v>
      </c>
      <c r="T28" s="161">
        <v>8.2899999999999991</v>
      </c>
      <c r="U28" s="161">
        <v>7.62</v>
      </c>
      <c r="V28" s="161">
        <v>6.85</v>
      </c>
      <c r="W28" s="156">
        <v>7.71</v>
      </c>
      <c r="X28" s="156">
        <v>7.56</v>
      </c>
      <c r="Y28" s="161">
        <v>7.59</v>
      </c>
      <c r="Z28" s="161">
        <v>7.39</v>
      </c>
    </row>
    <row r="29" spans="1:26" x14ac:dyDescent="0.2">
      <c r="A29" s="6" t="str">
        <f>A12</f>
        <v>Triplet</v>
      </c>
      <c r="B29" s="4" t="str">
        <f t="shared" si="2"/>
        <v>B2 (Val, pi-pi*)</v>
      </c>
      <c r="C29" s="13">
        <v>4.2240000000000002</v>
      </c>
      <c r="D29" s="13">
        <v>4.1150000000000002</v>
      </c>
      <c r="E29" s="13">
        <v>4.1120000000000001</v>
      </c>
      <c r="F29" s="13">
        <v>3.5870000000000002</v>
      </c>
      <c r="G29" s="13">
        <v>3.8460000000000001</v>
      </c>
      <c r="H29" s="24"/>
      <c r="I29" s="24"/>
      <c r="J29" s="24"/>
      <c r="K29" s="7">
        <v>3.9350000000000001</v>
      </c>
      <c r="L29" s="24"/>
      <c r="M29" s="13">
        <v>4.0629999999999997</v>
      </c>
      <c r="N29" s="13">
        <v>4.0629999999999997</v>
      </c>
      <c r="O29" s="7">
        <v>4.0810000000000004</v>
      </c>
      <c r="P29" s="7">
        <v>3.9409999999999998</v>
      </c>
      <c r="Q29" s="7">
        <v>4.1050000000000004</v>
      </c>
      <c r="R29" s="7">
        <v>3.649</v>
      </c>
      <c r="S29" s="14">
        <v>3.8770000000000002</v>
      </c>
      <c r="T29" s="161">
        <v>3.68</v>
      </c>
      <c r="U29" s="161">
        <v>3.98</v>
      </c>
      <c r="V29" s="161">
        <v>3.71</v>
      </c>
      <c r="W29" s="156">
        <v>3.9</v>
      </c>
      <c r="X29" s="156">
        <v>3.84</v>
      </c>
      <c r="Y29" s="161">
        <v>4.1500000000000004</v>
      </c>
      <c r="Z29" s="161">
        <v>4.13</v>
      </c>
    </row>
    <row r="30" spans="1:26" x14ac:dyDescent="0.2">
      <c r="A30" s="5"/>
      <c r="B30" s="4" t="str">
        <f t="shared" si="2"/>
        <v>A1 (Val, pi-pi*)</v>
      </c>
      <c r="C30" s="13">
        <v>5.0199999999999996</v>
      </c>
      <c r="D30" s="13">
        <v>4.9109999999999996</v>
      </c>
      <c r="E30" s="13">
        <v>4.8780000000000001</v>
      </c>
      <c r="F30" s="13">
        <v>4.6040000000000001</v>
      </c>
      <c r="G30" s="13">
        <v>4.7750000000000004</v>
      </c>
      <c r="H30" s="24"/>
      <c r="I30" s="24"/>
      <c r="J30" s="24"/>
      <c r="K30" s="7">
        <v>4.7709999999999999</v>
      </c>
      <c r="L30" s="24"/>
      <c r="M30" s="13">
        <v>4.8460000000000001</v>
      </c>
      <c r="N30" s="13">
        <v>4.8680000000000003</v>
      </c>
      <c r="O30" s="7">
        <v>4.8849999999999998</v>
      </c>
      <c r="P30" s="7">
        <v>4.7039999999999997</v>
      </c>
      <c r="Q30" s="7">
        <v>4.8609999999999998</v>
      </c>
      <c r="R30" s="7">
        <v>4.5599999999999996</v>
      </c>
      <c r="S30" s="14">
        <v>4.7104999999999997</v>
      </c>
      <c r="T30" s="161">
        <v>4.97</v>
      </c>
      <c r="U30" s="161">
        <v>4.8499999999999996</v>
      </c>
      <c r="V30" s="161">
        <v>4.3899999999999997</v>
      </c>
      <c r="W30" s="156">
        <v>4.87</v>
      </c>
      <c r="X30" s="156">
        <v>4.79</v>
      </c>
      <c r="Y30" s="161">
        <v>4.88</v>
      </c>
      <c r="Z30" s="161">
        <v>4.84</v>
      </c>
    </row>
    <row r="31" spans="1:26" x14ac:dyDescent="0.2">
      <c r="A31" s="5"/>
      <c r="B31" s="4" t="str">
        <f t="shared" si="2"/>
        <v>B1 (Ryd, pi-3p)</v>
      </c>
      <c r="C31" s="13">
        <v>6.2779999999999996</v>
      </c>
      <c r="D31" s="13">
        <v>5.9950000000000001</v>
      </c>
      <c r="E31" s="13">
        <v>6.3550000000000004</v>
      </c>
      <c r="F31" s="13">
        <v>6.0730000000000004</v>
      </c>
      <c r="G31" s="13">
        <v>6.1230000000000002</v>
      </c>
      <c r="H31" s="24"/>
      <c r="I31" s="24"/>
      <c r="J31" s="24"/>
      <c r="K31" s="7">
        <v>5.952</v>
      </c>
      <c r="L31" s="24"/>
      <c r="M31" s="13">
        <v>6.4119999999999999</v>
      </c>
      <c r="N31" s="13">
        <v>6.3339999999999996</v>
      </c>
      <c r="O31" s="7">
        <v>6.22</v>
      </c>
      <c r="P31" s="7">
        <v>6.2670000000000003</v>
      </c>
      <c r="Q31" s="7">
        <v>6.0890000000000004</v>
      </c>
      <c r="R31" s="7">
        <v>5.83</v>
      </c>
      <c r="S31" s="14">
        <v>5.9595000000000002</v>
      </c>
      <c r="T31" s="161">
        <v>5.86</v>
      </c>
      <c r="U31" s="161">
        <v>5.97</v>
      </c>
      <c r="V31" s="161">
        <v>5.64</v>
      </c>
      <c r="W31" s="156">
        <v>5.94</v>
      </c>
      <c r="X31" s="156">
        <v>5.88</v>
      </c>
      <c r="Y31" s="161">
        <v>5.99</v>
      </c>
      <c r="Z31" s="161">
        <v>5.98</v>
      </c>
    </row>
    <row r="32" spans="1:26" x14ac:dyDescent="0.2">
      <c r="A32" s="5"/>
      <c r="B32" s="4" t="str">
        <f t="shared" si="2"/>
        <v>A2 (Ryd, pi-3s)</v>
      </c>
      <c r="C32" s="13">
        <v>6.1680000000000001</v>
      </c>
      <c r="D32" s="13">
        <v>6.0289999999999999</v>
      </c>
      <c r="E32" s="7">
        <v>6.3819999999999997</v>
      </c>
      <c r="F32" s="13">
        <v>6.17</v>
      </c>
      <c r="G32" s="13">
        <v>6.1580000000000004</v>
      </c>
      <c r="H32" s="24"/>
      <c r="I32" s="24"/>
      <c r="J32" s="24"/>
      <c r="K32" s="7">
        <v>6.09</v>
      </c>
      <c r="L32" s="24"/>
      <c r="M32" s="13">
        <v>6.3</v>
      </c>
      <c r="N32" s="13">
        <v>6.2309999999999999</v>
      </c>
      <c r="O32" s="7">
        <v>6.1609999999999996</v>
      </c>
      <c r="P32" s="7">
        <v>6.1890000000000001</v>
      </c>
      <c r="Q32" s="7">
        <v>6.1070000000000002</v>
      </c>
      <c r="R32" s="7">
        <v>5.97</v>
      </c>
      <c r="S32" s="14">
        <v>6.0385</v>
      </c>
      <c r="T32" s="161">
        <v>5.65</v>
      </c>
      <c r="U32" s="161">
        <v>6.22</v>
      </c>
      <c r="V32" s="161">
        <v>6.01</v>
      </c>
      <c r="W32" s="156">
        <v>6.11</v>
      </c>
      <c r="X32" s="156">
        <v>6.04</v>
      </c>
      <c r="Y32" s="161">
        <v>6.15</v>
      </c>
      <c r="Z32" s="161">
        <v>6.14</v>
      </c>
    </row>
    <row r="33" spans="1:26" x14ac:dyDescent="0.2">
      <c r="A33" s="5"/>
      <c r="B33" s="4" t="str">
        <f t="shared" si="2"/>
        <v>A2 (Ryd, pi-3p)</v>
      </c>
      <c r="C33" s="13">
        <v>6.181</v>
      </c>
      <c r="D33" s="13">
        <v>6.1139999999999999</v>
      </c>
      <c r="E33" s="7">
        <v>6.0949999999999998</v>
      </c>
      <c r="F33" s="7">
        <v>5.9589999999999996</v>
      </c>
      <c r="G33" s="13">
        <v>6.0590000000000002</v>
      </c>
      <c r="H33" s="24"/>
      <c r="I33" s="24"/>
      <c r="J33" s="24"/>
      <c r="K33" s="7">
        <v>6.0250000000000004</v>
      </c>
      <c r="L33" s="24"/>
      <c r="M33" s="13">
        <v>6.1920000000000002</v>
      </c>
      <c r="N33" s="13">
        <v>6.1959999999999997</v>
      </c>
      <c r="O33" s="7">
        <v>6.1710000000000003</v>
      </c>
      <c r="P33" s="7">
        <v>6.0640000000000001</v>
      </c>
      <c r="Q33" s="7">
        <v>6.0880000000000001</v>
      </c>
      <c r="R33" s="7">
        <v>5.8940000000000001</v>
      </c>
      <c r="S33" s="14">
        <v>5.9909999999999997</v>
      </c>
      <c r="T33" s="24"/>
      <c r="U33" s="24"/>
      <c r="V33" s="24"/>
      <c r="W33" s="24"/>
      <c r="X33" s="24"/>
      <c r="Y33" s="24"/>
      <c r="Z33" s="24"/>
    </row>
    <row r="34" spans="1:26" x14ac:dyDescent="0.2">
      <c r="N34" s="13"/>
    </row>
  </sheetData>
  <pageMargins left="0.7" right="0.7" top="0.75" bottom="0.75" header="0.3" footer="0.3"/>
  <pageSetup paperSize="9" orientation="portrait" horizontalDpi="0" verticalDpi="0"/>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47D3B-E71B-CE4F-90B9-1F52BBAF782F}">
  <dimension ref="A1:Z15"/>
  <sheetViews>
    <sheetView zoomScale="80" zoomScaleNormal="80" workbookViewId="0">
      <selection activeCell="M4" sqref="M4"/>
    </sheetView>
  </sheetViews>
  <sheetFormatPr baseColWidth="10" defaultRowHeight="16" x14ac:dyDescent="0.2"/>
  <sheetData>
    <row r="1" spans="1:26" x14ac:dyDescent="0.2">
      <c r="A1" s="40" t="s">
        <v>74</v>
      </c>
      <c r="B1" s="40"/>
      <c r="C1" s="40" t="s">
        <v>0</v>
      </c>
      <c r="D1" s="198"/>
      <c r="E1" s="41">
        <f>COUNT(C4:C5)</f>
        <v>2</v>
      </c>
      <c r="F1" s="145" t="s">
        <v>722</v>
      </c>
      <c r="G1" s="93" t="s">
        <v>959</v>
      </c>
      <c r="H1" s="41"/>
      <c r="I1" s="41"/>
      <c r="J1" s="41"/>
      <c r="K1" s="41"/>
      <c r="L1" s="41"/>
      <c r="M1" s="41"/>
      <c r="N1" s="41"/>
      <c r="O1" s="41"/>
      <c r="P1" s="41"/>
      <c r="Q1" s="41"/>
      <c r="R1" s="41"/>
      <c r="S1" s="1" t="s">
        <v>533</v>
      </c>
      <c r="T1" s="1"/>
      <c r="U1" s="41"/>
    </row>
    <row r="2" spans="1:26" x14ac:dyDescent="0.2">
      <c r="A2" s="42" t="s">
        <v>32</v>
      </c>
      <c r="B2" s="43"/>
      <c r="C2" s="43" t="s">
        <v>29</v>
      </c>
      <c r="D2" s="43" t="s">
        <v>29</v>
      </c>
      <c r="E2" s="43" t="s">
        <v>29</v>
      </c>
      <c r="F2" s="43" t="s">
        <v>29</v>
      </c>
      <c r="G2" s="43" t="s">
        <v>29</v>
      </c>
      <c r="H2" s="43" t="s">
        <v>55</v>
      </c>
      <c r="I2" s="43" t="s">
        <v>55</v>
      </c>
      <c r="J2" s="43" t="s">
        <v>55</v>
      </c>
      <c r="K2" s="43" t="s">
        <v>30</v>
      </c>
      <c r="L2" s="43" t="s">
        <v>30</v>
      </c>
      <c r="M2" s="43" t="s">
        <v>30</v>
      </c>
      <c r="N2" s="43" t="s">
        <v>85</v>
      </c>
      <c r="O2" s="43"/>
      <c r="P2" s="43"/>
      <c r="Q2" s="98" t="s">
        <v>29</v>
      </c>
      <c r="R2" s="98" t="s">
        <v>29</v>
      </c>
      <c r="S2" s="98" t="s">
        <v>247</v>
      </c>
      <c r="T2" s="98" t="s">
        <v>247</v>
      </c>
      <c r="U2" s="98" t="s">
        <v>28</v>
      </c>
    </row>
    <row r="3" spans="1:26" x14ac:dyDescent="0.2">
      <c r="A3" s="43"/>
      <c r="B3" s="43"/>
      <c r="C3" s="42" t="s">
        <v>2087</v>
      </c>
      <c r="D3" s="42" t="s">
        <v>1</v>
      </c>
      <c r="E3" s="42" t="s">
        <v>2</v>
      </c>
      <c r="F3" s="42" t="s">
        <v>62</v>
      </c>
      <c r="G3" s="42" t="s">
        <v>69</v>
      </c>
      <c r="H3" s="92" t="s">
        <v>2086</v>
      </c>
      <c r="I3" s="92" t="s">
        <v>35</v>
      </c>
      <c r="J3" s="92" t="s">
        <v>63</v>
      </c>
      <c r="K3" s="92" t="s">
        <v>50</v>
      </c>
      <c r="L3" s="92" t="s">
        <v>106</v>
      </c>
      <c r="M3" s="92" t="s">
        <v>1943</v>
      </c>
      <c r="N3" s="52" t="s">
        <v>1978</v>
      </c>
      <c r="O3" s="42" t="s">
        <v>1326</v>
      </c>
      <c r="P3" s="42" t="s">
        <v>1392</v>
      </c>
      <c r="Q3" s="95" t="s">
        <v>67</v>
      </c>
      <c r="R3" s="99" t="s">
        <v>38</v>
      </c>
      <c r="S3" s="99" t="s">
        <v>248</v>
      </c>
      <c r="T3" s="99" t="s">
        <v>248</v>
      </c>
      <c r="U3" s="99" t="s">
        <v>52</v>
      </c>
    </row>
    <row r="4" spans="1:26" x14ac:dyDescent="0.2">
      <c r="A4" s="42" t="s">
        <v>98</v>
      </c>
      <c r="B4" s="44" t="s">
        <v>190</v>
      </c>
      <c r="C4">
        <v>2.089</v>
      </c>
      <c r="D4" s="13">
        <v>2.089</v>
      </c>
      <c r="E4">
        <v>2.0539999999999998</v>
      </c>
      <c r="F4">
        <v>2.0590000000000002</v>
      </c>
      <c r="G4" s="45">
        <v>2.0430000000000001</v>
      </c>
      <c r="H4" s="7">
        <v>2.0619999999999998</v>
      </c>
      <c r="I4" s="7">
        <v>2.0630000000000002</v>
      </c>
      <c r="J4">
        <v>2.028</v>
      </c>
      <c r="K4" s="7">
        <v>2.0590000000000002</v>
      </c>
      <c r="L4">
        <v>2.0579999999999998</v>
      </c>
      <c r="M4" s="7">
        <v>2.0579999999999998</v>
      </c>
      <c r="N4" s="74" t="s">
        <v>180</v>
      </c>
      <c r="O4" s="45">
        <f>J4+L4-I4</f>
        <v>2.0230000000000001</v>
      </c>
      <c r="P4" s="45">
        <f>O4+F4-E4</f>
        <v>2.0280000000000009</v>
      </c>
      <c r="Q4" s="46">
        <v>87.5</v>
      </c>
      <c r="R4" s="93" t="s">
        <v>73</v>
      </c>
      <c r="S4" s="1" t="s">
        <v>471</v>
      </c>
      <c r="T4" s="1">
        <v>1</v>
      </c>
      <c r="U4" s="1" t="s">
        <v>207</v>
      </c>
    </row>
    <row r="5" spans="1:26" x14ac:dyDescent="0.2">
      <c r="A5" s="42" t="s">
        <v>5</v>
      </c>
      <c r="B5" s="44" t="s">
        <v>190</v>
      </c>
      <c r="C5">
        <v>1.835</v>
      </c>
      <c r="D5">
        <v>1.8320000000000001</v>
      </c>
      <c r="E5">
        <v>1.8129999999999999</v>
      </c>
      <c r="F5">
        <v>1.8240000000000001</v>
      </c>
      <c r="G5" s="76">
        <v>1.8089999999999999</v>
      </c>
      <c r="H5" s="7">
        <v>1.82</v>
      </c>
      <c r="I5" s="7">
        <v>1.8169999999999999</v>
      </c>
      <c r="J5" s="72"/>
      <c r="K5" s="72"/>
      <c r="L5" s="72"/>
      <c r="M5" s="72"/>
      <c r="O5" s="45">
        <f>E5+I5-D5</f>
        <v>1.7979999999999998</v>
      </c>
      <c r="P5" s="45">
        <f>O5+F5-E5</f>
        <v>1.8089999999999999</v>
      </c>
      <c r="Q5" s="46">
        <v>97.2</v>
      </c>
      <c r="R5" s="41"/>
      <c r="S5" s="1" t="s">
        <v>471</v>
      </c>
      <c r="T5" s="1">
        <v>1</v>
      </c>
      <c r="U5" s="1" t="s">
        <v>207</v>
      </c>
    </row>
    <row r="6" spans="1:26" x14ac:dyDescent="0.2">
      <c r="A6" s="41"/>
      <c r="B6" s="41"/>
      <c r="C6" s="41"/>
      <c r="D6" s="41"/>
      <c r="E6" s="41"/>
      <c r="F6" s="41"/>
      <c r="G6" s="41"/>
      <c r="H6" s="41"/>
      <c r="I6" s="45"/>
      <c r="J6" s="45"/>
      <c r="K6" s="45"/>
      <c r="L6" s="41"/>
      <c r="M6" s="41"/>
      <c r="O6" s="41"/>
      <c r="P6" s="41"/>
      <c r="Q6" s="41"/>
      <c r="R6" s="41"/>
      <c r="S6" s="41"/>
      <c r="T6" s="41"/>
    </row>
    <row r="7" spans="1:26" x14ac:dyDescent="0.2">
      <c r="A7" s="41"/>
      <c r="B7" s="41"/>
      <c r="C7" s="41"/>
      <c r="D7" s="41"/>
      <c r="E7" s="41"/>
      <c r="F7" s="41"/>
      <c r="G7" s="41"/>
      <c r="H7" s="41"/>
      <c r="I7" s="41"/>
      <c r="J7" s="41"/>
      <c r="K7" s="41"/>
      <c r="L7" s="41"/>
      <c r="M7" s="41"/>
      <c r="N7" s="41"/>
      <c r="O7" s="41"/>
      <c r="P7" s="41"/>
      <c r="Q7" s="41"/>
      <c r="R7" s="41"/>
      <c r="S7" s="41"/>
      <c r="T7" s="41"/>
    </row>
    <row r="8" spans="1:26" x14ac:dyDescent="0.2">
      <c r="A8" s="42" t="s">
        <v>6</v>
      </c>
      <c r="B8" s="43"/>
      <c r="C8" s="130" t="s">
        <v>7</v>
      </c>
      <c r="D8" s="130" t="s">
        <v>29</v>
      </c>
      <c r="E8" s="130" t="s">
        <v>24</v>
      </c>
      <c r="F8" s="130" t="s">
        <v>27</v>
      </c>
      <c r="G8" s="130" t="s">
        <v>29</v>
      </c>
      <c r="H8" s="130" t="s">
        <v>30</v>
      </c>
      <c r="I8" s="130" t="s">
        <v>29</v>
      </c>
      <c r="J8" s="130" t="s">
        <v>30</v>
      </c>
      <c r="K8" s="130" t="s">
        <v>34</v>
      </c>
      <c r="L8" s="130" t="s">
        <v>55</v>
      </c>
      <c r="M8" s="130" t="s">
        <v>7</v>
      </c>
      <c r="N8" s="130" t="s">
        <v>7</v>
      </c>
      <c r="O8" s="130" t="s">
        <v>7</v>
      </c>
      <c r="P8" s="130" t="s">
        <v>24</v>
      </c>
      <c r="Q8" s="130" t="s">
        <v>24</v>
      </c>
      <c r="R8" s="130" t="s">
        <v>24</v>
      </c>
      <c r="S8" s="130" t="s">
        <v>26</v>
      </c>
      <c r="T8" s="153" t="s">
        <v>834</v>
      </c>
      <c r="U8" s="153" t="s">
        <v>834</v>
      </c>
      <c r="V8" s="153" t="s">
        <v>834</v>
      </c>
      <c r="W8" s="153" t="s">
        <v>834</v>
      </c>
      <c r="X8" s="153" t="s">
        <v>834</v>
      </c>
      <c r="Y8" s="153" t="s">
        <v>834</v>
      </c>
      <c r="Z8" s="153" t="s">
        <v>834</v>
      </c>
    </row>
    <row r="9" spans="1:26" x14ac:dyDescent="0.2">
      <c r="A9" s="43"/>
      <c r="B9" s="43"/>
      <c r="C9" s="131" t="s">
        <v>8</v>
      </c>
      <c r="D9" s="131" t="s">
        <v>9</v>
      </c>
      <c r="E9" s="131" t="s">
        <v>18</v>
      </c>
      <c r="F9" s="131" t="s">
        <v>11</v>
      </c>
      <c r="G9" s="131" t="s">
        <v>10</v>
      </c>
      <c r="H9" s="131" t="s">
        <v>33</v>
      </c>
      <c r="I9" s="131" t="s">
        <v>12</v>
      </c>
      <c r="J9" s="131" t="s">
        <v>13</v>
      </c>
      <c r="K9" s="131" t="s">
        <v>14</v>
      </c>
      <c r="L9" s="131" t="s">
        <v>99</v>
      </c>
      <c r="M9" s="131" t="s">
        <v>17</v>
      </c>
      <c r="N9" s="131" t="s">
        <v>19</v>
      </c>
      <c r="O9" s="131" t="s">
        <v>20</v>
      </c>
      <c r="P9" s="131" t="s">
        <v>17</v>
      </c>
      <c r="Q9" s="131" t="s">
        <v>15</v>
      </c>
      <c r="R9" s="131" t="s">
        <v>16</v>
      </c>
      <c r="S9" s="131" t="s">
        <v>25</v>
      </c>
      <c r="T9" s="154" t="s">
        <v>835</v>
      </c>
      <c r="U9" s="154" t="s">
        <v>836</v>
      </c>
      <c r="V9" s="154" t="s">
        <v>837</v>
      </c>
      <c r="W9" s="154" t="s">
        <v>838</v>
      </c>
      <c r="X9" s="154" t="s">
        <v>839</v>
      </c>
      <c r="Y9" s="154" t="s">
        <v>840</v>
      </c>
      <c r="Z9" s="154" t="s">
        <v>841</v>
      </c>
    </row>
    <row r="10" spans="1:26" x14ac:dyDescent="0.2">
      <c r="A10" s="42" t="s">
        <v>4</v>
      </c>
      <c r="B10" s="44" t="str">
        <f>B4</f>
        <v>A" (Val, n-pi*)</v>
      </c>
      <c r="C10" s="13">
        <v>2.1440000000000001</v>
      </c>
      <c r="D10" s="13">
        <v>2.1960000000000002</v>
      </c>
      <c r="E10" s="13">
        <v>1.9470000000000001</v>
      </c>
      <c r="F10" s="13">
        <v>2.036</v>
      </c>
      <c r="G10" s="13">
        <v>2.15</v>
      </c>
      <c r="H10">
        <v>2.0720000000000001</v>
      </c>
      <c r="I10">
        <v>2.0710000000000002</v>
      </c>
      <c r="J10">
        <v>2.0750000000000002</v>
      </c>
      <c r="K10">
        <v>2.0539999999999998</v>
      </c>
      <c r="L10">
        <v>2.028</v>
      </c>
      <c r="M10" s="13">
        <v>2.1800000000000002</v>
      </c>
      <c r="N10" s="13">
        <v>2.2909999999999999</v>
      </c>
      <c r="O10" s="13">
        <v>2.2599999999999998</v>
      </c>
      <c r="P10" s="13">
        <v>2.016</v>
      </c>
      <c r="Q10" s="13">
        <v>2.0790000000000002</v>
      </c>
      <c r="R10" s="13">
        <v>1.857</v>
      </c>
      <c r="S10" s="14">
        <v>1.968</v>
      </c>
      <c r="T10" s="156">
        <v>2.06</v>
      </c>
      <c r="U10" s="156">
        <v>2.0499999999999998</v>
      </c>
      <c r="V10" s="156">
        <v>1.84</v>
      </c>
      <c r="W10" s="156">
        <v>2.0499999999999998</v>
      </c>
      <c r="X10" s="156">
        <v>2</v>
      </c>
      <c r="Y10" s="156">
        <v>2.0699999999999998</v>
      </c>
      <c r="Z10" s="156">
        <v>2.0499999999999998</v>
      </c>
    </row>
    <row r="11" spans="1:26" x14ac:dyDescent="0.2">
      <c r="A11" s="42" t="s">
        <v>5</v>
      </c>
      <c r="B11" s="44" t="str">
        <f>B5</f>
        <v>A" (Val, n-pi*)</v>
      </c>
      <c r="C11" s="13">
        <v>1.83</v>
      </c>
      <c r="D11" s="13">
        <v>1.839</v>
      </c>
      <c r="E11" s="13">
        <v>1.65</v>
      </c>
      <c r="F11" s="13">
        <v>1.784</v>
      </c>
      <c r="G11" s="13">
        <v>1.831</v>
      </c>
      <c r="H11" s="72"/>
      <c r="I11" s="72"/>
      <c r="J11" s="72"/>
      <c r="K11">
        <v>1.8129999999999999</v>
      </c>
      <c r="L11" s="72"/>
      <c r="M11" s="13">
        <v>1.9359999999999999</v>
      </c>
      <c r="N11" s="13">
        <v>2.0289999999999999</v>
      </c>
      <c r="O11" s="13">
        <v>1.9650000000000001</v>
      </c>
      <c r="P11" s="13">
        <v>1.794</v>
      </c>
      <c r="Q11" s="13">
        <v>1.7410000000000001</v>
      </c>
      <c r="R11" s="13">
        <v>1.6319999999999999</v>
      </c>
      <c r="S11" s="14">
        <v>1.6865000000000001</v>
      </c>
      <c r="T11" s="156">
        <v>1.85</v>
      </c>
      <c r="U11" s="156">
        <v>1.81</v>
      </c>
      <c r="V11" s="156">
        <v>1.6</v>
      </c>
      <c r="W11" s="156">
        <v>1.84</v>
      </c>
      <c r="X11" s="156">
        <v>1.79</v>
      </c>
      <c r="Y11" s="156">
        <v>1.82</v>
      </c>
      <c r="Z11" s="156">
        <v>1.81</v>
      </c>
    </row>
    <row r="12" spans="1:26" x14ac:dyDescent="0.2">
      <c r="A12" s="41"/>
      <c r="B12" s="41"/>
      <c r="C12" s="41"/>
      <c r="D12" s="41"/>
      <c r="E12" s="41"/>
      <c r="F12" s="41"/>
      <c r="G12" s="41"/>
      <c r="H12" s="41"/>
      <c r="I12" s="41"/>
      <c r="J12" s="41"/>
      <c r="K12" s="41"/>
      <c r="L12" s="41"/>
      <c r="M12" s="41"/>
      <c r="N12" s="41"/>
      <c r="O12" s="41"/>
      <c r="P12" s="41"/>
      <c r="Q12" s="41"/>
      <c r="R12" s="41"/>
      <c r="S12" s="41"/>
      <c r="T12" s="41"/>
      <c r="U12" s="41"/>
    </row>
    <row r="13" spans="1:26" x14ac:dyDescent="0.2">
      <c r="A13" s="41"/>
      <c r="B13" s="41"/>
      <c r="T13" s="41"/>
      <c r="U13" s="41"/>
    </row>
    <row r="14" spans="1:26" x14ac:dyDescent="0.2">
      <c r="A14" s="41"/>
      <c r="B14" s="41"/>
      <c r="T14" s="41"/>
      <c r="U14" s="41"/>
    </row>
    <row r="15" spans="1:26" x14ac:dyDescent="0.2">
      <c r="A15" s="41"/>
      <c r="B15" s="41"/>
      <c r="T15" s="41"/>
      <c r="U15" s="41"/>
    </row>
  </sheetData>
  <pageMargins left="0.7" right="0.7" top="0.75" bottom="0.75" header="0.3" footer="0.3"/>
  <pageSetup paperSize="9" orientation="portrait" horizontalDpi="0" verticalDpi="0"/>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306F0-F214-274C-B825-FB4FB6E85AFB}">
  <dimension ref="A1:S20"/>
  <sheetViews>
    <sheetView zoomScale="80" zoomScaleNormal="80" workbookViewId="0">
      <selection activeCell="F4" sqref="F4:G9"/>
    </sheetView>
  </sheetViews>
  <sheetFormatPr baseColWidth="10" defaultRowHeight="16" x14ac:dyDescent="0.2"/>
  <sheetData>
    <row r="1" spans="1:19" x14ac:dyDescent="0.2">
      <c r="A1" s="2" t="s">
        <v>21</v>
      </c>
      <c r="B1" s="3"/>
      <c r="C1" s="2" t="s">
        <v>0</v>
      </c>
      <c r="D1" s="198"/>
      <c r="E1">
        <f>NB(C4:C9)</f>
        <v>6</v>
      </c>
      <c r="F1" s="51" t="s">
        <v>722</v>
      </c>
      <c r="G1" s="93" t="s">
        <v>960</v>
      </c>
      <c r="K1" s="1" t="s">
        <v>1639</v>
      </c>
      <c r="L1" s="1"/>
    </row>
    <row r="2" spans="1:19" x14ac:dyDescent="0.2">
      <c r="A2" s="6" t="s">
        <v>32</v>
      </c>
      <c r="B2" s="5"/>
      <c r="C2" s="5" t="s">
        <v>68</v>
      </c>
      <c r="D2" s="5" t="s">
        <v>68</v>
      </c>
      <c r="E2" s="5" t="s">
        <v>68</v>
      </c>
      <c r="F2" s="5" t="s">
        <v>30</v>
      </c>
      <c r="G2" s="5" t="s">
        <v>30</v>
      </c>
      <c r="H2" s="5"/>
      <c r="I2" s="98" t="s">
        <v>29</v>
      </c>
      <c r="J2" s="98" t="s">
        <v>29</v>
      </c>
      <c r="K2" s="98" t="s">
        <v>247</v>
      </c>
      <c r="L2" s="98" t="s">
        <v>247</v>
      </c>
      <c r="M2" s="98" t="s">
        <v>28</v>
      </c>
    </row>
    <row r="3" spans="1:19" x14ac:dyDescent="0.2">
      <c r="A3" s="5"/>
      <c r="B3" s="5"/>
      <c r="C3" s="6" t="s">
        <v>2087</v>
      </c>
      <c r="D3" s="6" t="s">
        <v>1</v>
      </c>
      <c r="E3" s="6" t="s">
        <v>2</v>
      </c>
      <c r="F3" s="6" t="s">
        <v>2086</v>
      </c>
      <c r="G3" s="6" t="s">
        <v>35</v>
      </c>
      <c r="H3" s="6" t="s">
        <v>3</v>
      </c>
      <c r="I3" s="95" t="s">
        <v>67</v>
      </c>
      <c r="J3" s="99" t="s">
        <v>38</v>
      </c>
      <c r="K3" s="99" t="s">
        <v>248</v>
      </c>
      <c r="L3" s="99" t="s">
        <v>248</v>
      </c>
      <c r="M3" s="99" t="s">
        <v>52</v>
      </c>
    </row>
    <row r="4" spans="1:19" x14ac:dyDescent="0.2">
      <c r="A4" s="6" t="s">
        <v>98</v>
      </c>
      <c r="B4" s="4" t="s">
        <v>1634</v>
      </c>
      <c r="C4" s="7">
        <v>4.4320000000000004</v>
      </c>
      <c r="D4" s="7">
        <v>4.3209999999999997</v>
      </c>
      <c r="E4" s="7">
        <v>4.4249999999999998</v>
      </c>
      <c r="F4" s="7">
        <v>4.4240000000000004</v>
      </c>
      <c r="G4" s="7">
        <v>4.3029999999999999</v>
      </c>
      <c r="H4" s="7">
        <f>E4+G4-D4</f>
        <v>4.407</v>
      </c>
      <c r="I4" s="93">
        <v>92.4</v>
      </c>
      <c r="J4" s="93" t="s">
        <v>116</v>
      </c>
      <c r="K4" s="1" t="s">
        <v>1641</v>
      </c>
      <c r="L4" s="1">
        <v>44</v>
      </c>
      <c r="M4" s="1" t="s">
        <v>1274</v>
      </c>
      <c r="P4" s="7"/>
    </row>
    <row r="5" spans="1:19" x14ac:dyDescent="0.2">
      <c r="A5" s="5"/>
      <c r="B5" s="4" t="s">
        <v>201</v>
      </c>
      <c r="C5" s="7">
        <v>4.7439999999999998</v>
      </c>
      <c r="D5" s="7">
        <v>4.7</v>
      </c>
      <c r="E5" s="7">
        <v>4.7009999999999996</v>
      </c>
      <c r="F5" s="7">
        <v>4.7439999999999998</v>
      </c>
      <c r="G5" s="7">
        <v>4.6989999999999998</v>
      </c>
      <c r="H5" s="7">
        <f>E5+G5-D5</f>
        <v>4.6999999999999984</v>
      </c>
      <c r="I5" s="93">
        <v>89.4</v>
      </c>
      <c r="J5" s="93" t="s">
        <v>2085</v>
      </c>
      <c r="K5" s="1" t="s">
        <v>1643</v>
      </c>
      <c r="L5" s="1">
        <v>8</v>
      </c>
      <c r="M5" s="1" t="s">
        <v>1637</v>
      </c>
      <c r="P5" s="7"/>
    </row>
    <row r="6" spans="1:19" x14ac:dyDescent="0.2">
      <c r="A6" s="6"/>
      <c r="B6" s="4" t="s">
        <v>201</v>
      </c>
      <c r="C6" s="7">
        <v>5.069</v>
      </c>
      <c r="D6" s="7">
        <v>4.9809999999999999</v>
      </c>
      <c r="E6" s="7">
        <v>4.9560000000000004</v>
      </c>
      <c r="F6" s="56">
        <v>5.0579999999999998</v>
      </c>
      <c r="G6" s="7">
        <v>4.9720000000000004</v>
      </c>
      <c r="H6" s="7">
        <f>E6+G6-D6</f>
        <v>4.947000000000001</v>
      </c>
      <c r="I6" s="93">
        <v>85.4</v>
      </c>
      <c r="J6" s="93" t="s">
        <v>43</v>
      </c>
      <c r="K6" s="1" t="s">
        <v>1643</v>
      </c>
      <c r="L6" s="1">
        <v>8</v>
      </c>
      <c r="M6" s="1" t="s">
        <v>1701</v>
      </c>
      <c r="P6" s="7"/>
    </row>
    <row r="7" spans="1:19" ht="17" customHeight="1" x14ac:dyDescent="0.2">
      <c r="A7" s="5"/>
      <c r="B7" s="4" t="s">
        <v>1634</v>
      </c>
      <c r="C7" s="7">
        <v>5.0279999999999996</v>
      </c>
      <c r="D7" s="7">
        <v>4.8609999999999998</v>
      </c>
      <c r="E7" s="7">
        <v>4.9569999999999999</v>
      </c>
      <c r="F7" s="7">
        <v>5.0220000000000002</v>
      </c>
      <c r="G7" s="7">
        <v>4.8449999999999998</v>
      </c>
      <c r="H7" s="7">
        <f>E7+G7-D7</f>
        <v>4.9409999999999998</v>
      </c>
      <c r="I7" s="93">
        <v>92.2</v>
      </c>
      <c r="J7" s="93" t="s">
        <v>43</v>
      </c>
      <c r="K7" s="1" t="s">
        <v>1642</v>
      </c>
      <c r="L7" s="1">
        <v>66</v>
      </c>
      <c r="M7" s="1" t="s">
        <v>1638</v>
      </c>
      <c r="P7" s="7"/>
    </row>
    <row r="8" spans="1:19" x14ac:dyDescent="0.2">
      <c r="A8" s="6" t="s">
        <v>5</v>
      </c>
      <c r="B8" s="4" t="s">
        <v>201</v>
      </c>
      <c r="C8" s="7">
        <v>3.5760000000000001</v>
      </c>
      <c r="D8" s="7">
        <v>3.5710000000000002</v>
      </c>
      <c r="E8" s="7">
        <v>3.5409999999999999</v>
      </c>
      <c r="F8" s="72"/>
      <c r="G8" s="72"/>
      <c r="H8" s="7">
        <f>E8</f>
        <v>3.5409999999999999</v>
      </c>
      <c r="I8" s="93">
        <v>97.6</v>
      </c>
      <c r="J8" s="93"/>
      <c r="K8" s="1" t="s">
        <v>1639</v>
      </c>
      <c r="L8" s="1">
        <v>0</v>
      </c>
      <c r="M8" s="1" t="s">
        <v>1640</v>
      </c>
      <c r="P8" s="7"/>
    </row>
    <row r="9" spans="1:19" x14ac:dyDescent="0.2">
      <c r="A9" s="5"/>
      <c r="B9" s="4" t="s">
        <v>1634</v>
      </c>
      <c r="C9" s="7">
        <v>4.3789999999999996</v>
      </c>
      <c r="D9" s="7">
        <v>4.2809999999999997</v>
      </c>
      <c r="E9" s="7">
        <v>4.3879999999999999</v>
      </c>
      <c r="F9" s="72"/>
      <c r="G9" s="72"/>
      <c r="H9" s="7">
        <f>E9</f>
        <v>4.3879999999999999</v>
      </c>
      <c r="I9" s="93">
        <v>97.4</v>
      </c>
      <c r="K9" s="1" t="s">
        <v>1667</v>
      </c>
      <c r="L9" s="1">
        <v>42</v>
      </c>
      <c r="M9" s="1" t="s">
        <v>1274</v>
      </c>
      <c r="P9" s="7"/>
    </row>
    <row r="10" spans="1:19" x14ac:dyDescent="0.2">
      <c r="C10" s="7"/>
      <c r="D10" s="7"/>
      <c r="E10" s="7"/>
      <c r="F10" s="7"/>
      <c r="G10" s="7"/>
      <c r="H10" s="7"/>
      <c r="I10" s="7"/>
    </row>
    <row r="11" spans="1:19" x14ac:dyDescent="0.2">
      <c r="C11" s="7"/>
      <c r="D11" s="7"/>
      <c r="E11" s="7"/>
      <c r="F11" s="7"/>
      <c r="G11" s="7"/>
      <c r="H11" s="7"/>
      <c r="I11" s="7"/>
    </row>
    <row r="12" spans="1:19" x14ac:dyDescent="0.2">
      <c r="A12" s="6" t="s">
        <v>6</v>
      </c>
      <c r="B12" s="5"/>
      <c r="C12" s="5" t="s">
        <v>7</v>
      </c>
      <c r="D12" s="5" t="s">
        <v>7</v>
      </c>
      <c r="E12" s="5" t="s">
        <v>24</v>
      </c>
      <c r="F12" s="5" t="s">
        <v>27</v>
      </c>
      <c r="G12" s="5" t="s">
        <v>28</v>
      </c>
      <c r="H12" s="5" t="s">
        <v>30</v>
      </c>
      <c r="I12" s="5" t="s">
        <v>29</v>
      </c>
      <c r="J12" s="5" t="s">
        <v>30</v>
      </c>
      <c r="K12" s="5" t="s">
        <v>30</v>
      </c>
      <c r="L12" s="5"/>
      <c r="M12" s="5" t="s">
        <v>7</v>
      </c>
      <c r="N12" s="5" t="s">
        <v>7</v>
      </c>
      <c r="O12" s="5" t="s">
        <v>7</v>
      </c>
      <c r="P12" s="5" t="s">
        <v>24</v>
      </c>
      <c r="Q12" s="5" t="s">
        <v>24</v>
      </c>
      <c r="R12" s="5" t="s">
        <v>24</v>
      </c>
      <c r="S12" s="5" t="s">
        <v>26</v>
      </c>
    </row>
    <row r="13" spans="1:19" x14ac:dyDescent="0.2">
      <c r="A13" s="5"/>
      <c r="B13" s="5"/>
      <c r="C13" s="6" t="s">
        <v>8</v>
      </c>
      <c r="D13" s="6" t="s">
        <v>9</v>
      </c>
      <c r="E13" s="6" t="s">
        <v>18</v>
      </c>
      <c r="F13" s="6" t="s">
        <v>11</v>
      </c>
      <c r="G13" s="6" t="s">
        <v>10</v>
      </c>
      <c r="H13" s="6" t="s">
        <v>33</v>
      </c>
      <c r="I13" s="6" t="s">
        <v>12</v>
      </c>
      <c r="J13" s="6" t="s">
        <v>13</v>
      </c>
      <c r="K13" s="6" t="s">
        <v>14</v>
      </c>
      <c r="L13" s="6" t="s">
        <v>99</v>
      </c>
      <c r="M13" s="6" t="s">
        <v>17</v>
      </c>
      <c r="N13" s="6" t="s">
        <v>19</v>
      </c>
      <c r="O13" s="6" t="s">
        <v>20</v>
      </c>
      <c r="P13" s="6" t="s">
        <v>17</v>
      </c>
      <c r="Q13" s="6" t="s">
        <v>15</v>
      </c>
      <c r="R13" s="6" t="s">
        <v>16</v>
      </c>
      <c r="S13" s="6" t="s">
        <v>25</v>
      </c>
    </row>
    <row r="14" spans="1:19" x14ac:dyDescent="0.2">
      <c r="A14" s="6" t="str">
        <f>A4</f>
        <v>Singlet</v>
      </c>
      <c r="B14" s="4" t="str">
        <f>B4</f>
        <v>A" (Ryd, n.d.)</v>
      </c>
      <c r="C14" s="7">
        <v>4.4690000000000003</v>
      </c>
      <c r="D14" s="7">
        <v>4.3879999999999999</v>
      </c>
      <c r="E14" s="7">
        <v>4.7949999999999999</v>
      </c>
      <c r="F14" s="7">
        <v>4.5060000000000002</v>
      </c>
      <c r="G14" s="7">
        <v>4.4610000000000003</v>
      </c>
      <c r="H14" s="7">
        <v>4.4480000000000004</v>
      </c>
      <c r="I14" s="7">
        <v>4.4569999999999999</v>
      </c>
      <c r="J14" s="7">
        <v>4.4379999999999997</v>
      </c>
      <c r="K14" s="7">
        <v>4.4249999999999998</v>
      </c>
      <c r="L14" s="72"/>
      <c r="M14" s="7">
        <v>4.5910000000000002</v>
      </c>
      <c r="N14" s="7">
        <v>4.5529999999999999</v>
      </c>
      <c r="O14" s="7">
        <v>4.4980000000000002</v>
      </c>
      <c r="P14" s="7">
        <v>4.4630000000000001</v>
      </c>
      <c r="Q14" s="7">
        <v>4.4109999999999996</v>
      </c>
      <c r="R14" s="7">
        <v>4.2960000000000003</v>
      </c>
      <c r="S14" s="7">
        <f t="shared" ref="S14:S19" si="0">SOMME(Q14:R14)/2</f>
        <v>4.3535000000000004</v>
      </c>
    </row>
    <row r="15" spans="1:19" x14ac:dyDescent="0.2">
      <c r="A15" s="6"/>
      <c r="B15" s="4" t="str">
        <f>B5</f>
        <v>A' (Val, pi-pi*)</v>
      </c>
      <c r="C15" s="7">
        <v>4.9000000000000004</v>
      </c>
      <c r="D15" s="7">
        <v>4.7750000000000004</v>
      </c>
      <c r="E15" s="7">
        <v>5.2510000000000003</v>
      </c>
      <c r="F15" s="7">
        <v>4.8639999999999999</v>
      </c>
      <c r="G15" s="7">
        <v>4.8010000000000002</v>
      </c>
      <c r="H15" s="7">
        <v>4.7949999999999999</v>
      </c>
      <c r="I15" s="7">
        <v>4.7569999999999997</v>
      </c>
      <c r="J15" s="7">
        <v>4.7320000000000002</v>
      </c>
      <c r="K15" s="7">
        <v>4.7009999999999996</v>
      </c>
      <c r="L15" s="72"/>
      <c r="M15" s="7">
        <v>4.7480000000000002</v>
      </c>
      <c r="N15" s="7">
        <v>4.7519999999999998</v>
      </c>
      <c r="O15" s="7">
        <v>4.7629999999999999</v>
      </c>
      <c r="P15" s="7">
        <v>4.5389999999999997</v>
      </c>
      <c r="Q15" s="7">
        <v>4.7649999999999997</v>
      </c>
      <c r="R15" s="7">
        <v>4.4859999999999998</v>
      </c>
      <c r="S15" s="7">
        <f t="shared" si="0"/>
        <v>4.6254999999999997</v>
      </c>
    </row>
    <row r="16" spans="1:19" x14ac:dyDescent="0.2">
      <c r="A16" s="6"/>
      <c r="B16" s="4" t="str">
        <f t="shared" ref="B16:B17" si="1">B6</f>
        <v>A' (Val, pi-pi*)</v>
      </c>
      <c r="C16" s="72"/>
      <c r="D16" s="7">
        <v>5.0910000000000002</v>
      </c>
      <c r="E16" s="7">
        <v>5.5510000000000002</v>
      </c>
      <c r="F16" s="72"/>
      <c r="G16" s="7">
        <v>5.1689999999999996</v>
      </c>
      <c r="H16" s="7">
        <v>5.0670000000000002</v>
      </c>
      <c r="I16" s="7">
        <v>5.0709999999999997</v>
      </c>
      <c r="J16" s="7">
        <v>5.0179999999999998</v>
      </c>
      <c r="K16" s="7">
        <v>4.9560000000000004</v>
      </c>
      <c r="L16" s="72"/>
      <c r="M16" s="7">
        <v>5.0339999999999998</v>
      </c>
      <c r="N16" s="7">
        <v>5.05</v>
      </c>
      <c r="O16" s="7">
        <v>5.0679999999999996</v>
      </c>
      <c r="P16" s="7">
        <v>4.7990000000000004</v>
      </c>
      <c r="Q16" s="7">
        <v>5.0640000000000001</v>
      </c>
      <c r="R16" s="7">
        <v>4.88</v>
      </c>
      <c r="S16" s="7">
        <f t="shared" ref="S16" si="2">SOMME(Q16:R16)/2</f>
        <v>4.9719999999999995</v>
      </c>
    </row>
    <row r="17" spans="1:19" x14ac:dyDescent="0.2">
      <c r="A17" s="6"/>
      <c r="B17" s="4" t="str">
        <f t="shared" si="1"/>
        <v>A" (Ryd, n.d.)</v>
      </c>
      <c r="C17" s="7">
        <v>4.9779999999999998</v>
      </c>
      <c r="D17" s="7">
        <v>4.8959999999999999</v>
      </c>
      <c r="E17" s="7">
        <v>5.3289999999999997</v>
      </c>
      <c r="F17" s="7">
        <v>5.0540000000000003</v>
      </c>
      <c r="G17" s="7">
        <v>4.9980000000000002</v>
      </c>
      <c r="H17" s="7">
        <v>4.9829999999999997</v>
      </c>
      <c r="I17" s="7">
        <v>4.9930000000000003</v>
      </c>
      <c r="J17" s="7">
        <v>4.9720000000000004</v>
      </c>
      <c r="K17" s="7">
        <v>4.9580000000000002</v>
      </c>
      <c r="L17" s="72"/>
      <c r="M17" s="7">
        <v>5.1100000000000003</v>
      </c>
      <c r="N17" s="7">
        <v>5.0739999999999998</v>
      </c>
      <c r="O17" s="7">
        <v>5.0149999999999997</v>
      </c>
      <c r="P17" s="7">
        <v>4.9820000000000002</v>
      </c>
      <c r="Q17" s="7">
        <v>4.9169999999999998</v>
      </c>
      <c r="R17" s="7">
        <v>4.827</v>
      </c>
      <c r="S17" s="7">
        <f t="shared" si="0"/>
        <v>4.8719999999999999</v>
      </c>
    </row>
    <row r="18" spans="1:19" x14ac:dyDescent="0.2">
      <c r="A18" s="6" t="str">
        <f>A8</f>
        <v>Triplet</v>
      </c>
      <c r="B18" s="4" t="str">
        <f>B8</f>
        <v>A' (Val, pi-pi*)</v>
      </c>
      <c r="C18" s="7">
        <v>3.9159999999999999</v>
      </c>
      <c r="D18" s="7">
        <v>3.77</v>
      </c>
      <c r="E18" s="7">
        <v>4.016</v>
      </c>
      <c r="F18" s="7">
        <v>3.4870000000000001</v>
      </c>
      <c r="G18" s="7">
        <v>3.4649999999999999</v>
      </c>
      <c r="H18" s="72"/>
      <c r="I18" s="72"/>
      <c r="J18" s="72"/>
      <c r="K18" s="72"/>
      <c r="L18" s="72"/>
      <c r="M18" s="7">
        <v>3.7</v>
      </c>
      <c r="N18" s="7">
        <v>3.714</v>
      </c>
      <c r="O18" s="7">
        <v>3.734</v>
      </c>
      <c r="P18" s="7">
        <v>3.5190000000000001</v>
      </c>
      <c r="Q18" s="7">
        <v>3.74</v>
      </c>
      <c r="R18" s="7">
        <v>3.1970000000000001</v>
      </c>
      <c r="S18" s="7">
        <f t="shared" si="0"/>
        <v>3.4685000000000001</v>
      </c>
    </row>
    <row r="19" spans="1:19" x14ac:dyDescent="0.2">
      <c r="A19" s="6"/>
      <c r="B19" s="4" t="str">
        <f>B9</f>
        <v>A" (Ryd, n.d.)</v>
      </c>
      <c r="C19" s="7">
        <v>4.4509999999999996</v>
      </c>
      <c r="D19" s="7">
        <v>4.3630000000000004</v>
      </c>
      <c r="E19" s="7">
        <v>4.75</v>
      </c>
      <c r="F19" s="7">
        <v>4.4610000000000003</v>
      </c>
      <c r="G19" s="7">
        <v>4.4169999999999998</v>
      </c>
      <c r="H19" s="72"/>
      <c r="I19" s="72"/>
      <c r="J19" s="72"/>
      <c r="K19" s="72"/>
      <c r="L19" s="72"/>
      <c r="M19" s="7">
        <v>4.5780000000000003</v>
      </c>
      <c r="N19" s="7">
        <v>4.54</v>
      </c>
      <c r="O19" s="7">
        <v>4.4809999999999999</v>
      </c>
      <c r="P19" s="7">
        <v>4.452</v>
      </c>
      <c r="Q19" s="7">
        <v>4.3849999999999998</v>
      </c>
      <c r="R19" s="7">
        <v>4.2549999999999999</v>
      </c>
      <c r="S19" s="7">
        <f t="shared" si="0"/>
        <v>4.32</v>
      </c>
    </row>
    <row r="20" spans="1:19" x14ac:dyDescent="0.2">
      <c r="A20" s="1" t="s">
        <v>1700</v>
      </c>
      <c r="C20" s="7"/>
      <c r="D20" s="7"/>
      <c r="E20" s="7"/>
      <c r="F20" s="7"/>
      <c r="G20" s="7"/>
      <c r="H20" s="7"/>
      <c r="I20" s="7"/>
      <c r="J20" s="7"/>
      <c r="K20" s="7"/>
      <c r="L20" s="7"/>
      <c r="M20" s="7"/>
      <c r="N20" s="7"/>
      <c r="O20" s="7"/>
      <c r="P20" s="7"/>
      <c r="Q20" s="7"/>
    </row>
  </sheetData>
  <pageMargins left="0.7" right="0.7" top="0.75" bottom="0.75" header="0.3" footer="0.3"/>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50388-188A-254D-840F-859BFAB6E4DD}">
  <dimension ref="A1:Z36"/>
  <sheetViews>
    <sheetView zoomScale="80" zoomScaleNormal="80" workbookViewId="0">
      <selection activeCell="D22" sqref="D22"/>
    </sheetView>
  </sheetViews>
  <sheetFormatPr baseColWidth="10" defaultRowHeight="16" x14ac:dyDescent="0.2"/>
  <cols>
    <col min="2" max="2" width="13.5" customWidth="1"/>
    <col min="12" max="12" width="10" customWidth="1"/>
    <col min="17" max="17" width="10.6640625" customWidth="1"/>
  </cols>
  <sheetData>
    <row r="1" spans="1:25" x14ac:dyDescent="0.2">
      <c r="A1" s="40" t="s">
        <v>74</v>
      </c>
      <c r="B1" s="40"/>
      <c r="C1" s="40" t="s">
        <v>0</v>
      </c>
      <c r="D1" s="198"/>
      <c r="E1" s="41">
        <f>COUNT(C4:C17)</f>
        <v>14</v>
      </c>
      <c r="F1" s="145" t="s">
        <v>722</v>
      </c>
      <c r="G1" s="93" t="s">
        <v>959</v>
      </c>
      <c r="P1" s="93" t="s">
        <v>589</v>
      </c>
      <c r="Q1" s="93"/>
    </row>
    <row r="2" spans="1:25" x14ac:dyDescent="0.2">
      <c r="A2" s="6" t="s">
        <v>32</v>
      </c>
      <c r="B2" s="5"/>
      <c r="C2" s="5" t="s">
        <v>179</v>
      </c>
      <c r="D2" s="5" t="s">
        <v>179</v>
      </c>
      <c r="E2" s="5" t="s">
        <v>179</v>
      </c>
      <c r="F2" s="5" t="s">
        <v>29</v>
      </c>
      <c r="G2" s="5" t="s">
        <v>55</v>
      </c>
      <c r="H2" s="5" t="s">
        <v>55</v>
      </c>
      <c r="I2" s="5" t="s">
        <v>30</v>
      </c>
      <c r="J2" s="5" t="s">
        <v>30</v>
      </c>
      <c r="K2" s="5"/>
      <c r="L2" s="5"/>
      <c r="M2" s="98" t="s">
        <v>29</v>
      </c>
      <c r="N2" s="98" t="s">
        <v>29</v>
      </c>
      <c r="O2" s="98"/>
      <c r="P2" s="98" t="s">
        <v>247</v>
      </c>
      <c r="Q2" s="98" t="s">
        <v>247</v>
      </c>
      <c r="R2" s="98" t="s">
        <v>28</v>
      </c>
    </row>
    <row r="3" spans="1:25" x14ac:dyDescent="0.2">
      <c r="A3" s="5"/>
      <c r="B3" s="5"/>
      <c r="C3" s="6" t="s">
        <v>2087</v>
      </c>
      <c r="D3" s="6" t="s">
        <v>1</v>
      </c>
      <c r="E3" s="6" t="s">
        <v>2</v>
      </c>
      <c r="F3" s="6" t="s">
        <v>62</v>
      </c>
      <c r="G3" s="52" t="s">
        <v>2086</v>
      </c>
      <c r="H3" s="52" t="s">
        <v>35</v>
      </c>
      <c r="I3" s="52" t="s">
        <v>63</v>
      </c>
      <c r="J3" s="52" t="s">
        <v>50</v>
      </c>
      <c r="K3" s="42" t="s">
        <v>1326</v>
      </c>
      <c r="L3" s="42" t="s">
        <v>1392</v>
      </c>
      <c r="M3" s="95" t="s">
        <v>67</v>
      </c>
      <c r="N3" s="99" t="s">
        <v>38</v>
      </c>
      <c r="O3" s="99" t="s">
        <v>531</v>
      </c>
      <c r="P3" s="99" t="s">
        <v>248</v>
      </c>
      <c r="Q3" s="99" t="s">
        <v>248</v>
      </c>
      <c r="R3" s="99" t="s">
        <v>52</v>
      </c>
    </row>
    <row r="4" spans="1:25" x14ac:dyDescent="0.2">
      <c r="A4" s="6" t="s">
        <v>98</v>
      </c>
      <c r="B4" s="4" t="s">
        <v>524</v>
      </c>
      <c r="C4" s="7">
        <v>4.8479999999999999</v>
      </c>
      <c r="D4">
        <v>4.7560000000000002</v>
      </c>
      <c r="E4" s="7">
        <v>4.7290000000000001</v>
      </c>
      <c r="F4" s="84">
        <v>4.7359999999999998</v>
      </c>
      <c r="G4" s="7">
        <v>4.8390000000000004</v>
      </c>
      <c r="H4" s="7">
        <v>4.7469999999999999</v>
      </c>
      <c r="I4" s="7">
        <v>4.7229999999999999</v>
      </c>
      <c r="J4" s="7">
        <v>4.8529999999999998</v>
      </c>
      <c r="K4" s="7">
        <f t="shared" ref="K4:K11" si="0">I4+J4-G4</f>
        <v>4.7370000000000001</v>
      </c>
      <c r="L4" s="7">
        <f t="shared" ref="L4:L17" si="1">K4+F4-E4</f>
        <v>4.7439999999999989</v>
      </c>
      <c r="M4" s="20">
        <v>88.3</v>
      </c>
      <c r="N4" s="1"/>
      <c r="O4" s="1" t="s">
        <v>527</v>
      </c>
      <c r="P4" s="93" t="s">
        <v>589</v>
      </c>
      <c r="Q4" s="93">
        <v>0</v>
      </c>
      <c r="R4" s="1" t="s">
        <v>543</v>
      </c>
      <c r="Y4" s="7"/>
    </row>
    <row r="5" spans="1:25" x14ac:dyDescent="0.2">
      <c r="A5" s="5"/>
      <c r="B5" s="4" t="s">
        <v>523</v>
      </c>
      <c r="C5" s="7">
        <v>4.8419999999999996</v>
      </c>
      <c r="D5">
        <v>4.7830000000000004</v>
      </c>
      <c r="E5" s="7">
        <v>4.7409999999999997</v>
      </c>
      <c r="F5">
        <v>4.7430000000000003</v>
      </c>
      <c r="G5" s="7">
        <v>4.8390000000000004</v>
      </c>
      <c r="H5" s="7">
        <v>4.782</v>
      </c>
      <c r="I5" s="7">
        <v>4.7489999999999997</v>
      </c>
      <c r="J5" s="7">
        <v>4.8390000000000004</v>
      </c>
      <c r="K5" s="7">
        <f t="shared" si="0"/>
        <v>4.7490000000000006</v>
      </c>
      <c r="L5" s="7">
        <f t="shared" si="1"/>
        <v>4.7510000000000012</v>
      </c>
      <c r="M5" s="20">
        <v>88.3</v>
      </c>
      <c r="N5" s="1" t="s">
        <v>530</v>
      </c>
      <c r="O5" s="1" t="s">
        <v>526</v>
      </c>
      <c r="P5" s="93" t="s">
        <v>589</v>
      </c>
      <c r="Q5" s="93">
        <v>0</v>
      </c>
      <c r="R5" s="1" t="s">
        <v>546</v>
      </c>
    </row>
    <row r="6" spans="1:25" x14ac:dyDescent="0.2">
      <c r="A6" s="5"/>
      <c r="B6" s="4" t="s">
        <v>522</v>
      </c>
      <c r="C6" s="7">
        <v>4.8920000000000003</v>
      </c>
      <c r="D6">
        <v>4.8159999999999998</v>
      </c>
      <c r="E6" s="7">
        <v>4.7809999999999997</v>
      </c>
      <c r="F6">
        <v>4.7859999999999996</v>
      </c>
      <c r="G6">
        <v>4.8869999999999996</v>
      </c>
      <c r="H6" s="7">
        <v>4.8120000000000003</v>
      </c>
      <c r="I6" s="7">
        <v>4.7830000000000004</v>
      </c>
      <c r="J6">
        <v>4.8940000000000001</v>
      </c>
      <c r="K6" s="7">
        <f t="shared" si="0"/>
        <v>4.79</v>
      </c>
      <c r="L6" s="7">
        <f t="shared" si="1"/>
        <v>4.7950000000000008</v>
      </c>
      <c r="M6" s="20">
        <v>88.3</v>
      </c>
      <c r="O6" s="1" t="s">
        <v>540</v>
      </c>
      <c r="P6" s="93" t="s">
        <v>589</v>
      </c>
      <c r="Q6" s="93">
        <v>0</v>
      </c>
      <c r="R6" s="1" t="s">
        <v>544</v>
      </c>
    </row>
    <row r="7" spans="1:25" x14ac:dyDescent="0.2">
      <c r="A7" s="5"/>
      <c r="B7" s="4" t="s">
        <v>521</v>
      </c>
      <c r="C7" s="7">
        <v>5.8419999999999996</v>
      </c>
      <c r="D7">
        <v>5.8150000000000004</v>
      </c>
      <c r="E7">
        <v>5.782</v>
      </c>
      <c r="F7" s="7">
        <v>5.7830000000000004</v>
      </c>
      <c r="G7" s="7">
        <v>5.8029999999999999</v>
      </c>
      <c r="H7" s="7">
        <v>5.7779999999999996</v>
      </c>
      <c r="I7" s="7">
        <v>5.7530000000000001</v>
      </c>
      <c r="J7" s="7">
        <v>5.7859999999999996</v>
      </c>
      <c r="K7" s="7">
        <f t="shared" si="0"/>
        <v>5.7359999999999998</v>
      </c>
      <c r="L7" s="7">
        <f t="shared" si="1"/>
        <v>5.7370000000000001</v>
      </c>
      <c r="M7" s="20">
        <v>85.7</v>
      </c>
      <c r="O7" s="1" t="s">
        <v>529</v>
      </c>
      <c r="P7" s="93" t="s">
        <v>799</v>
      </c>
      <c r="Q7" s="93">
        <v>2</v>
      </c>
      <c r="R7" s="1" t="s">
        <v>548</v>
      </c>
    </row>
    <row r="8" spans="1:25" x14ac:dyDescent="0.2">
      <c r="A8" s="5"/>
      <c r="B8" s="4" t="s">
        <v>520</v>
      </c>
      <c r="C8" s="7">
        <v>7.45</v>
      </c>
      <c r="D8">
        <v>7.3109999999999999</v>
      </c>
      <c r="E8" s="7">
        <v>7.242</v>
      </c>
      <c r="F8">
        <v>7.2320000000000002</v>
      </c>
      <c r="G8" s="7">
        <v>7.4480000000000004</v>
      </c>
      <c r="H8" s="7">
        <v>7.3079999999999998</v>
      </c>
      <c r="I8" s="7">
        <v>7.242</v>
      </c>
      <c r="J8">
        <v>7.4349999999999996</v>
      </c>
      <c r="K8" s="7">
        <f t="shared" si="0"/>
        <v>7.2289999999999992</v>
      </c>
      <c r="L8" s="7">
        <f t="shared" si="1"/>
        <v>7.2189999999999985</v>
      </c>
      <c r="M8" s="20">
        <v>90.4</v>
      </c>
      <c r="O8" s="1" t="s">
        <v>528</v>
      </c>
      <c r="P8" s="93" t="s">
        <v>800</v>
      </c>
      <c r="Q8" s="93">
        <v>3</v>
      </c>
      <c r="R8" s="1" t="s">
        <v>545</v>
      </c>
    </row>
    <row r="9" spans="1:25" x14ac:dyDescent="0.2">
      <c r="A9" s="6"/>
      <c r="B9" s="4" t="s">
        <v>519</v>
      </c>
      <c r="C9" s="7">
        <v>7.4390000000000001</v>
      </c>
      <c r="D9">
        <v>7.2380000000000004</v>
      </c>
      <c r="E9" s="7">
        <v>7.3460000000000001</v>
      </c>
      <c r="F9" s="7">
        <v>7.39</v>
      </c>
      <c r="G9" s="7">
        <v>7.4139999999999997</v>
      </c>
      <c r="H9" s="7">
        <v>7.2060000000000004</v>
      </c>
      <c r="I9" s="7">
        <v>7.3179999999999996</v>
      </c>
      <c r="J9" s="7">
        <v>7.45</v>
      </c>
      <c r="K9" s="7">
        <f t="shared" si="0"/>
        <v>7.354000000000001</v>
      </c>
      <c r="L9" s="7">
        <f t="shared" si="1"/>
        <v>7.3979999999999997</v>
      </c>
      <c r="M9" s="20">
        <v>90.9</v>
      </c>
      <c r="N9" s="1" t="s">
        <v>457</v>
      </c>
      <c r="O9" s="1" t="s">
        <v>541</v>
      </c>
      <c r="P9" s="93" t="s">
        <v>801</v>
      </c>
      <c r="Q9" s="93">
        <v>35</v>
      </c>
      <c r="R9" s="122" t="s">
        <v>549</v>
      </c>
    </row>
    <row r="10" spans="1:25" x14ac:dyDescent="0.2">
      <c r="A10" s="6"/>
      <c r="B10" s="4" t="s">
        <v>522</v>
      </c>
      <c r="C10" s="7">
        <v>7.8849999999999998</v>
      </c>
      <c r="D10">
        <v>7.8220000000000001</v>
      </c>
      <c r="E10" s="7">
        <v>7.7850000000000001</v>
      </c>
      <c r="F10">
        <v>7.7830000000000004</v>
      </c>
      <c r="G10" s="53">
        <v>7.8609999999999998</v>
      </c>
      <c r="H10" s="7">
        <v>7.8019999999999996</v>
      </c>
      <c r="I10" s="7">
        <v>7.78</v>
      </c>
      <c r="J10">
        <v>7.8120000000000003</v>
      </c>
      <c r="K10" s="7">
        <f t="shared" si="0"/>
        <v>7.7310000000000008</v>
      </c>
      <c r="L10" s="7">
        <f t="shared" si="1"/>
        <v>7.729000000000001</v>
      </c>
      <c r="M10" s="20">
        <v>82.6</v>
      </c>
      <c r="O10" s="1" t="s">
        <v>540</v>
      </c>
      <c r="P10" s="93" t="s">
        <v>800</v>
      </c>
      <c r="Q10" s="93">
        <v>3</v>
      </c>
      <c r="R10" s="122" t="s">
        <v>550</v>
      </c>
    </row>
    <row r="11" spans="1:25" x14ac:dyDescent="0.2">
      <c r="A11" s="6"/>
      <c r="B11" s="4" t="s">
        <v>525</v>
      </c>
      <c r="C11" s="7">
        <v>8.1180000000000003</v>
      </c>
      <c r="D11">
        <v>7.9660000000000002</v>
      </c>
      <c r="E11" s="7">
        <v>7.9189999999999996</v>
      </c>
      <c r="F11">
        <v>7.915</v>
      </c>
      <c r="G11" s="7">
        <v>8.1329999999999991</v>
      </c>
      <c r="H11" s="7">
        <v>7.9720000000000004</v>
      </c>
      <c r="I11" s="7">
        <v>7.9420000000000002</v>
      </c>
      <c r="J11">
        <v>8.0969999999999995</v>
      </c>
      <c r="K11" s="7">
        <f t="shared" si="0"/>
        <v>7.9060000000000024</v>
      </c>
      <c r="L11" s="7">
        <f t="shared" si="1"/>
        <v>7.9020000000000019</v>
      </c>
      <c r="M11" s="20">
        <v>90</v>
      </c>
      <c r="N11" s="121" t="s">
        <v>551</v>
      </c>
      <c r="O11" s="1" t="s">
        <v>541</v>
      </c>
      <c r="P11" s="93" t="s">
        <v>323</v>
      </c>
      <c r="Q11" s="93">
        <v>5</v>
      </c>
      <c r="R11" s="1" t="s">
        <v>547</v>
      </c>
    </row>
    <row r="12" spans="1:25" x14ac:dyDescent="0.2">
      <c r="A12" s="6" t="s">
        <v>5</v>
      </c>
      <c r="B12" s="4" t="s">
        <v>523</v>
      </c>
      <c r="C12" s="7">
        <v>4.3979999999999997</v>
      </c>
      <c r="D12">
        <v>4.3479999999999999</v>
      </c>
      <c r="E12" s="7">
        <v>4.33</v>
      </c>
      <c r="F12" s="7">
        <v>4.3380000000000001</v>
      </c>
      <c r="G12" s="7">
        <v>4.4000000000000004</v>
      </c>
      <c r="H12" s="7">
        <v>4.3520000000000003</v>
      </c>
      <c r="I12" s="24"/>
      <c r="J12" s="24"/>
      <c r="K12" s="7">
        <f t="shared" ref="K12:K17" si="2">E12+H12-D12</f>
        <v>4.3340000000000005</v>
      </c>
      <c r="L12" s="7">
        <f t="shared" si="1"/>
        <v>4.3420000000000005</v>
      </c>
      <c r="M12" s="20">
        <v>96.7</v>
      </c>
      <c r="O12" s="1" t="s">
        <v>526</v>
      </c>
      <c r="P12" s="93" t="s">
        <v>797</v>
      </c>
      <c r="Q12" s="93">
        <v>-1</v>
      </c>
      <c r="R12" s="1" t="s">
        <v>543</v>
      </c>
    </row>
    <row r="13" spans="1:25" x14ac:dyDescent="0.2">
      <c r="A13" s="6"/>
      <c r="B13" s="4" t="s">
        <v>522</v>
      </c>
      <c r="C13" s="7">
        <v>4.593</v>
      </c>
      <c r="D13">
        <v>4.5250000000000004</v>
      </c>
      <c r="E13" s="7">
        <v>4.5049999999999999</v>
      </c>
      <c r="F13" s="7">
        <v>4.5149999999999997</v>
      </c>
      <c r="G13" s="7">
        <v>4.59</v>
      </c>
      <c r="H13" s="7">
        <v>4.5220000000000002</v>
      </c>
      <c r="I13" s="24"/>
      <c r="J13" s="24"/>
      <c r="K13" s="7">
        <f t="shared" si="2"/>
        <v>4.5020000000000007</v>
      </c>
      <c r="L13" s="7">
        <f t="shared" si="1"/>
        <v>4.5119999999999996</v>
      </c>
      <c r="M13" s="20">
        <v>96.6</v>
      </c>
      <c r="O13" s="1" t="s">
        <v>540</v>
      </c>
      <c r="P13" s="93" t="s">
        <v>589</v>
      </c>
      <c r="Q13" s="93">
        <v>0</v>
      </c>
      <c r="R13" s="1" t="s">
        <v>544</v>
      </c>
    </row>
    <row r="14" spans="1:25" x14ac:dyDescent="0.2">
      <c r="A14" s="6"/>
      <c r="B14" s="4" t="s">
        <v>524</v>
      </c>
      <c r="C14" s="7">
        <v>4.8739999999999997</v>
      </c>
      <c r="D14">
        <v>4.7770000000000001</v>
      </c>
      <c r="E14" s="7">
        <v>4.7530000000000001</v>
      </c>
      <c r="F14" s="7">
        <v>4.76</v>
      </c>
      <c r="G14" s="24"/>
      <c r="H14" s="53">
        <v>4.7629999999999999</v>
      </c>
      <c r="I14" s="24"/>
      <c r="J14" s="24"/>
      <c r="K14" s="7">
        <f t="shared" si="2"/>
        <v>4.7389999999999999</v>
      </c>
      <c r="L14" s="7">
        <f t="shared" si="1"/>
        <v>4.7459999999999987</v>
      </c>
      <c r="M14" s="20">
        <v>96.2</v>
      </c>
      <c r="O14" s="1" t="s">
        <v>527</v>
      </c>
      <c r="P14" s="93" t="s">
        <v>589</v>
      </c>
      <c r="Q14" s="93">
        <v>0</v>
      </c>
      <c r="R14" s="1" t="s">
        <v>546</v>
      </c>
    </row>
    <row r="15" spans="1:25" x14ac:dyDescent="0.2">
      <c r="A15" s="6"/>
      <c r="B15" s="4" t="s">
        <v>520</v>
      </c>
      <c r="C15" s="7">
        <v>4.88</v>
      </c>
      <c r="D15">
        <v>4.8849999999999998</v>
      </c>
      <c r="E15" s="7">
        <v>4.8769999999999998</v>
      </c>
      <c r="F15" s="7">
        <v>4.8869999999999996</v>
      </c>
      <c r="G15" s="7">
        <v>4.8479999999999999</v>
      </c>
      <c r="H15">
        <v>4.8490000000000002</v>
      </c>
      <c r="I15" s="24"/>
      <c r="J15" s="24"/>
      <c r="K15" s="7">
        <f t="shared" si="2"/>
        <v>4.8409999999999993</v>
      </c>
      <c r="L15" s="7">
        <f t="shared" si="1"/>
        <v>4.8509999999999982</v>
      </c>
      <c r="M15" s="20">
        <v>98.2</v>
      </c>
      <c r="O15" s="1" t="s">
        <v>528</v>
      </c>
      <c r="P15" s="93" t="s">
        <v>798</v>
      </c>
      <c r="Q15" s="93">
        <v>1</v>
      </c>
      <c r="R15" s="1" t="s">
        <v>545</v>
      </c>
    </row>
    <row r="16" spans="1:25" x14ac:dyDescent="0.2">
      <c r="A16" s="6"/>
      <c r="B16" s="4" t="s">
        <v>525</v>
      </c>
      <c r="C16" s="7">
        <v>5.6959999999999997</v>
      </c>
      <c r="D16">
        <v>5.6440000000000001</v>
      </c>
      <c r="E16" s="7">
        <v>5.609</v>
      </c>
      <c r="F16" s="7">
        <v>5.6120000000000001</v>
      </c>
      <c r="G16">
        <v>5.6820000000000004</v>
      </c>
      <c r="H16" s="53">
        <v>5.63</v>
      </c>
      <c r="I16" s="24"/>
      <c r="J16" s="24"/>
      <c r="K16" s="7">
        <f t="shared" si="2"/>
        <v>5.5950000000000006</v>
      </c>
      <c r="L16" s="7">
        <f t="shared" si="1"/>
        <v>5.5980000000000008</v>
      </c>
      <c r="M16" s="20">
        <v>96.9</v>
      </c>
      <c r="O16" s="1" t="s">
        <v>541</v>
      </c>
      <c r="P16" s="93" t="s">
        <v>799</v>
      </c>
      <c r="Q16" s="93">
        <v>2</v>
      </c>
      <c r="R16" s="1" t="s">
        <v>547</v>
      </c>
    </row>
    <row r="17" spans="1:26" x14ac:dyDescent="0.2">
      <c r="A17" s="6"/>
      <c r="B17" s="4" t="s">
        <v>521</v>
      </c>
      <c r="C17" s="7">
        <v>6.851</v>
      </c>
      <c r="D17">
        <v>6.694</v>
      </c>
      <c r="E17" s="7">
        <v>6.6269999999999998</v>
      </c>
      <c r="F17" s="7">
        <v>6.6219999999999999</v>
      </c>
      <c r="G17">
        <v>6.8449999999999998</v>
      </c>
      <c r="H17">
        <v>6.6840000000000002</v>
      </c>
      <c r="I17" s="24"/>
      <c r="J17" s="24"/>
      <c r="K17" s="7">
        <f t="shared" si="2"/>
        <v>6.617</v>
      </c>
      <c r="L17" s="7">
        <f t="shared" si="1"/>
        <v>6.612000000000001</v>
      </c>
      <c r="M17" s="20">
        <v>97.6</v>
      </c>
      <c r="O17" s="1" t="s">
        <v>529</v>
      </c>
      <c r="P17" s="93" t="s">
        <v>799</v>
      </c>
      <c r="Q17" s="93">
        <v>2</v>
      </c>
      <c r="R17" s="1" t="s">
        <v>548</v>
      </c>
    </row>
    <row r="20" spans="1:26" x14ac:dyDescent="0.2">
      <c r="A20" s="6" t="s">
        <v>6</v>
      </c>
      <c r="B20" s="5"/>
      <c r="C20" s="5" t="s">
        <v>7</v>
      </c>
      <c r="D20" s="5" t="s">
        <v>7</v>
      </c>
      <c r="E20" s="5" t="s">
        <v>24</v>
      </c>
      <c r="F20" s="5" t="s">
        <v>27</v>
      </c>
      <c r="G20" s="5" t="s">
        <v>28</v>
      </c>
      <c r="H20" s="5" t="s">
        <v>30</v>
      </c>
      <c r="I20" s="5" t="s">
        <v>29</v>
      </c>
      <c r="J20" s="5" t="s">
        <v>30</v>
      </c>
      <c r="K20" s="5" t="s">
        <v>29</v>
      </c>
      <c r="L20" s="5" t="s">
        <v>30</v>
      </c>
      <c r="M20" s="5" t="s">
        <v>7</v>
      </c>
      <c r="N20" s="5" t="s">
        <v>7</v>
      </c>
      <c r="O20" s="5" t="s">
        <v>7</v>
      </c>
      <c r="P20" s="5" t="s">
        <v>24</v>
      </c>
      <c r="Q20" s="5" t="s">
        <v>24</v>
      </c>
      <c r="R20" s="5" t="s">
        <v>24</v>
      </c>
      <c r="S20" s="5" t="s">
        <v>26</v>
      </c>
      <c r="T20" s="153" t="s">
        <v>834</v>
      </c>
      <c r="U20" s="153" t="s">
        <v>834</v>
      </c>
      <c r="V20" s="153" t="s">
        <v>834</v>
      </c>
      <c r="W20" s="153" t="s">
        <v>834</v>
      </c>
      <c r="X20" s="153" t="s">
        <v>834</v>
      </c>
      <c r="Y20" s="153" t="s">
        <v>834</v>
      </c>
      <c r="Z20" s="153" t="s">
        <v>834</v>
      </c>
    </row>
    <row r="21" spans="1:26" x14ac:dyDescent="0.2">
      <c r="A21" s="5"/>
      <c r="B21" s="5"/>
      <c r="C21" s="6" t="s">
        <v>8</v>
      </c>
      <c r="D21" s="6" t="s">
        <v>9</v>
      </c>
      <c r="E21" s="6" t="s">
        <v>18</v>
      </c>
      <c r="F21" s="6" t="s">
        <v>11</v>
      </c>
      <c r="G21" s="6" t="s">
        <v>10</v>
      </c>
      <c r="H21" s="6" t="s">
        <v>33</v>
      </c>
      <c r="I21" s="6" t="s">
        <v>12</v>
      </c>
      <c r="J21" s="6" t="s">
        <v>13</v>
      </c>
      <c r="K21" s="6" t="s">
        <v>14</v>
      </c>
      <c r="L21" s="6" t="s">
        <v>99</v>
      </c>
      <c r="M21" s="6" t="s">
        <v>17</v>
      </c>
      <c r="N21" s="6" t="s">
        <v>19</v>
      </c>
      <c r="O21" s="6" t="s">
        <v>20</v>
      </c>
      <c r="P21" s="6" t="s">
        <v>17</v>
      </c>
      <c r="Q21" s="6" t="s">
        <v>15</v>
      </c>
      <c r="R21" s="6" t="s">
        <v>16</v>
      </c>
      <c r="S21" s="6" t="s">
        <v>25</v>
      </c>
      <c r="T21" s="154" t="s">
        <v>835</v>
      </c>
      <c r="U21" s="154" t="s">
        <v>836</v>
      </c>
      <c r="V21" s="154" t="s">
        <v>837</v>
      </c>
      <c r="W21" s="154" t="s">
        <v>838</v>
      </c>
      <c r="X21" s="154" t="s">
        <v>839</v>
      </c>
      <c r="Y21" s="154" t="s">
        <v>840</v>
      </c>
      <c r="Z21" s="154" t="s">
        <v>841</v>
      </c>
    </row>
    <row r="22" spans="1:26" x14ac:dyDescent="0.2">
      <c r="A22" s="6" t="s">
        <v>98</v>
      </c>
      <c r="B22" s="4" t="str">
        <f t="shared" ref="B22:B35" si="3">B4</f>
        <v>A1" (Val, n-pi*)</v>
      </c>
      <c r="C22" s="16">
        <v>4.5940000000000003</v>
      </c>
      <c r="D22" s="16">
        <v>4.6379999999999999</v>
      </c>
      <c r="E22" s="16">
        <v>5.0439999999999996</v>
      </c>
      <c r="F22" s="16">
        <v>4.6500000000000004</v>
      </c>
      <c r="G22" s="16">
        <v>4.9189999999999996</v>
      </c>
      <c r="H22" s="16">
        <v>4.7750000000000004</v>
      </c>
      <c r="I22" s="16">
        <v>4.7729999999999997</v>
      </c>
      <c r="J22" s="16">
        <v>4.8010000000000002</v>
      </c>
      <c r="K22" s="16">
        <v>4.7290000000000001</v>
      </c>
      <c r="L22" s="7">
        <v>4.7229999999999999</v>
      </c>
      <c r="M22" s="16">
        <v>4.8579999999999997</v>
      </c>
      <c r="N22" s="16">
        <v>4.9119999999999999</v>
      </c>
      <c r="O22" s="16">
        <v>4.8220000000000001</v>
      </c>
      <c r="P22" s="16">
        <v>4.6029999999999998</v>
      </c>
      <c r="Q22" s="16">
        <v>4.5750000000000002</v>
      </c>
      <c r="R22" s="16">
        <v>4.9859999999999998</v>
      </c>
      <c r="S22" s="45">
        <f>IF((Q22&lt;&gt;"")*AND(R22&lt;&gt;""),AVERAGE(Q22,R22),"")</f>
        <v>4.7805</v>
      </c>
      <c r="T22" s="156">
        <v>5.88</v>
      </c>
      <c r="U22" s="156">
        <v>4.62</v>
      </c>
      <c r="V22" s="156">
        <v>3.9</v>
      </c>
      <c r="W22" s="188">
        <v>5</v>
      </c>
      <c r="X22" s="188">
        <v>4.99</v>
      </c>
      <c r="Y22" s="156">
        <v>4.71</v>
      </c>
      <c r="Z22" s="156">
        <v>4.6100000000000003</v>
      </c>
    </row>
    <row r="23" spans="1:26" x14ac:dyDescent="0.2">
      <c r="A23" s="26"/>
      <c r="B23" s="4" t="str">
        <f t="shared" si="3"/>
        <v>A2" (Val, n-pi*)</v>
      </c>
      <c r="C23" s="16">
        <v>4.8550000000000004</v>
      </c>
      <c r="D23" s="16">
        <v>4.7460000000000004</v>
      </c>
      <c r="E23" s="16">
        <v>5.1710000000000003</v>
      </c>
      <c r="F23" s="16">
        <v>4.806</v>
      </c>
      <c r="G23" s="16">
        <v>4.9889999999999999</v>
      </c>
      <c r="H23" s="16">
        <v>4.8220000000000001</v>
      </c>
      <c r="I23" s="16">
        <v>4.8209999999999997</v>
      </c>
      <c r="J23" s="16">
        <v>4.8220000000000001</v>
      </c>
      <c r="K23" s="16">
        <v>4.7409999999999997</v>
      </c>
      <c r="L23" s="7">
        <v>4.7489999999999997</v>
      </c>
      <c r="M23" s="16">
        <v>5.1210000000000004</v>
      </c>
      <c r="N23" s="16">
        <v>5.14</v>
      </c>
      <c r="O23" s="16">
        <v>5.0090000000000003</v>
      </c>
      <c r="P23" s="16">
        <v>4.8849999999999998</v>
      </c>
      <c r="Q23" s="16">
        <v>4.6920000000000002</v>
      </c>
      <c r="R23" s="16">
        <v>4.8289999999999997</v>
      </c>
      <c r="S23" s="45">
        <f t="shared" ref="S23:S35" si="4">IF((Q23&lt;&gt;"")*AND(R23&lt;&gt;""),AVERAGE(Q23,R23),"")</f>
        <v>4.7605000000000004</v>
      </c>
      <c r="T23" s="156">
        <v>5.14</v>
      </c>
      <c r="U23" s="156">
        <v>4.7699999999999996</v>
      </c>
      <c r="V23" s="156">
        <v>4.3899999999999997</v>
      </c>
      <c r="W23" s="188">
        <v>4.9000000000000004</v>
      </c>
      <c r="X23" s="188">
        <v>4.87</v>
      </c>
      <c r="Y23" s="156">
        <v>4.9400000000000004</v>
      </c>
      <c r="Z23" s="156">
        <v>4.8899999999999997</v>
      </c>
    </row>
    <row r="24" spans="1:26" x14ac:dyDescent="0.2">
      <c r="A24" s="5"/>
      <c r="B24" s="4" t="str">
        <f t="shared" si="3"/>
        <v>E" (Val, n-pi*)</v>
      </c>
      <c r="C24" s="16">
        <v>4.835</v>
      </c>
      <c r="D24" s="16">
        <v>4.7190000000000003</v>
      </c>
      <c r="E24" s="16">
        <v>5.1470000000000002</v>
      </c>
      <c r="F24" s="16">
        <v>4.7460000000000004</v>
      </c>
      <c r="G24" s="16">
        <v>4.9939999999999998</v>
      </c>
      <c r="H24" s="16">
        <v>4.843</v>
      </c>
      <c r="I24" s="16">
        <v>4.8419999999999996</v>
      </c>
      <c r="J24" s="16">
        <v>4.8579999999999997</v>
      </c>
      <c r="K24" s="16">
        <v>4.7809999999999997</v>
      </c>
      <c r="L24" s="7">
        <v>4.7830000000000004</v>
      </c>
      <c r="M24" s="16">
        <v>5.0309999999999997</v>
      </c>
      <c r="N24" s="16">
        <v>5.0709999999999997</v>
      </c>
      <c r="O24" s="16">
        <v>4.9550000000000001</v>
      </c>
      <c r="P24" s="16">
        <v>4.7859999999999996</v>
      </c>
      <c r="Q24" s="16">
        <v>4.6619999999999999</v>
      </c>
      <c r="R24" s="16">
        <v>4.9470000000000001</v>
      </c>
      <c r="S24" s="45">
        <f t="shared" si="4"/>
        <v>4.8045</v>
      </c>
      <c r="T24" s="156">
        <v>5.51</v>
      </c>
      <c r="U24" s="156">
        <v>4.76</v>
      </c>
      <c r="V24" s="156">
        <v>4.1399999999999997</v>
      </c>
      <c r="W24" s="188">
        <v>5.01</v>
      </c>
      <c r="X24" s="188">
        <v>4.9800000000000004</v>
      </c>
      <c r="Y24" s="156">
        <v>4.9400000000000004</v>
      </c>
      <c r="Z24" s="156">
        <v>4.88</v>
      </c>
    </row>
    <row r="25" spans="1:26" x14ac:dyDescent="0.2">
      <c r="A25" s="5"/>
      <c r="B25" s="4" t="str">
        <f t="shared" si="3"/>
        <v>A2' (Val, pi-pi*)</v>
      </c>
      <c r="C25" s="16">
        <v>5.8289999999999997</v>
      </c>
      <c r="D25" s="16">
        <v>5.8890000000000002</v>
      </c>
      <c r="E25" s="16">
        <v>6.1980000000000004</v>
      </c>
      <c r="F25" s="16">
        <v>5.4690000000000003</v>
      </c>
      <c r="G25" s="16">
        <v>5.9109999999999996</v>
      </c>
      <c r="H25" s="16">
        <v>5.8380000000000001</v>
      </c>
      <c r="I25" s="16">
        <v>5.8470000000000004</v>
      </c>
      <c r="J25" s="16">
        <v>5.8159999999999998</v>
      </c>
      <c r="K25" s="16">
        <v>5.782</v>
      </c>
      <c r="L25" s="7">
        <v>5.7530000000000001</v>
      </c>
      <c r="M25" s="16">
        <v>5.6139999999999999</v>
      </c>
      <c r="N25" s="16">
        <v>5.6420000000000003</v>
      </c>
      <c r="O25" s="16">
        <v>5.7240000000000002</v>
      </c>
      <c r="P25" s="16">
        <v>5.3579999999999997</v>
      </c>
      <c r="Q25" s="16">
        <v>5.8280000000000003</v>
      </c>
      <c r="R25" s="16">
        <v>5.7830000000000004</v>
      </c>
      <c r="S25" s="45">
        <f t="shared" si="4"/>
        <v>5.8055000000000003</v>
      </c>
      <c r="T25" s="156">
        <v>5.55</v>
      </c>
      <c r="U25" s="156">
        <v>5.76</v>
      </c>
      <c r="V25" s="156">
        <v>5.32</v>
      </c>
      <c r="W25" s="188">
        <v>5.75</v>
      </c>
      <c r="X25" s="188">
        <v>5.72</v>
      </c>
      <c r="Y25" s="156">
        <v>5.98</v>
      </c>
      <c r="Z25" s="156">
        <v>5.95</v>
      </c>
    </row>
    <row r="26" spans="1:26" x14ac:dyDescent="0.2">
      <c r="A26" s="5"/>
      <c r="B26" s="4" t="str">
        <f t="shared" si="3"/>
        <v>A1' (Val, pi-pi*)</v>
      </c>
      <c r="C26" s="16">
        <v>7.3940000000000001</v>
      </c>
      <c r="D26" s="16">
        <v>7.3159999999999998</v>
      </c>
      <c r="E26" s="16">
        <v>7.5</v>
      </c>
      <c r="F26" s="16">
        <v>7.3159999999999998</v>
      </c>
      <c r="G26" s="16">
        <v>7.34</v>
      </c>
      <c r="H26" s="16">
        <v>7.3040000000000003</v>
      </c>
      <c r="I26" s="16">
        <v>7.2789999999999999</v>
      </c>
      <c r="J26" s="16">
        <v>7.266</v>
      </c>
      <c r="K26" s="16">
        <v>7.242</v>
      </c>
      <c r="L26" s="7">
        <v>7.242</v>
      </c>
      <c r="M26" s="16">
        <v>7.21</v>
      </c>
      <c r="N26" s="16">
        <v>7.3070000000000004</v>
      </c>
      <c r="O26" s="16">
        <v>7.3159999999999998</v>
      </c>
      <c r="P26" s="16">
        <v>7.0119999999999996</v>
      </c>
      <c r="Q26" s="16">
        <v>7.181</v>
      </c>
      <c r="R26" s="16">
        <v>6.7789999999999999</v>
      </c>
      <c r="S26" s="45">
        <f t="shared" si="4"/>
        <v>6.98</v>
      </c>
      <c r="T26" s="156">
        <v>8.1999999999999993</v>
      </c>
      <c r="U26" s="156">
        <v>7.43</v>
      </c>
      <c r="V26" s="156">
        <v>6.89</v>
      </c>
      <c r="W26" s="188">
        <v>7.5</v>
      </c>
      <c r="X26" s="188">
        <v>7.41</v>
      </c>
      <c r="Y26" s="156">
        <v>7.42</v>
      </c>
      <c r="Z26" s="156">
        <v>7.3</v>
      </c>
    </row>
    <row r="27" spans="1:26" x14ac:dyDescent="0.2">
      <c r="A27" s="5"/>
      <c r="B27" s="4" t="str">
        <f t="shared" si="3"/>
        <v>E' (Ryd, n-3s)</v>
      </c>
      <c r="C27" s="16">
        <v>6.86</v>
      </c>
      <c r="D27" s="16">
        <v>6.8659999999999997</v>
      </c>
      <c r="E27" s="16">
        <v>7.59</v>
      </c>
      <c r="F27" s="16">
        <v>7.4640000000000004</v>
      </c>
      <c r="G27" s="16">
        <v>7.4489999999999998</v>
      </c>
      <c r="H27" s="16">
        <v>7.3689999999999998</v>
      </c>
      <c r="I27" s="16">
        <v>7.3730000000000002</v>
      </c>
      <c r="J27" s="16">
        <v>7.4139999999999997</v>
      </c>
      <c r="K27" s="16">
        <v>7.3460000000000001</v>
      </c>
      <c r="L27" s="7">
        <v>7.3179999999999996</v>
      </c>
      <c r="M27" s="16">
        <v>7.5140000000000002</v>
      </c>
      <c r="N27" s="16">
        <v>7.4790000000000001</v>
      </c>
      <c r="O27" s="16">
        <v>7.2759999999999998</v>
      </c>
      <c r="P27" s="16">
        <v>7.3339999999999996</v>
      </c>
      <c r="Q27" s="16">
        <v>6.8929999999999998</v>
      </c>
      <c r="R27" s="16">
        <v>7.6790000000000003</v>
      </c>
      <c r="S27" s="45">
        <f t="shared" si="4"/>
        <v>7.2859999999999996</v>
      </c>
      <c r="T27" s="156">
        <v>7.4</v>
      </c>
      <c r="U27" s="156">
        <v>7.48</v>
      </c>
      <c r="V27" s="156">
        <v>7.15</v>
      </c>
      <c r="W27" s="188">
        <v>7.53</v>
      </c>
      <c r="X27" s="188">
        <v>7.49</v>
      </c>
      <c r="Y27" s="156">
        <v>7.51</v>
      </c>
      <c r="Z27" s="156">
        <v>7.45</v>
      </c>
    </row>
    <row r="28" spans="1:26" x14ac:dyDescent="0.2">
      <c r="A28" s="5"/>
      <c r="B28" s="4" t="str">
        <f t="shared" si="3"/>
        <v>E" (Val, n-pi*)</v>
      </c>
      <c r="C28" s="30"/>
      <c r="D28" s="16">
        <v>7.9960000000000004</v>
      </c>
      <c r="E28" s="16">
        <v>8.2159999999999993</v>
      </c>
      <c r="F28" s="16">
        <v>7.859</v>
      </c>
      <c r="G28" s="16">
        <v>8.1310000000000002</v>
      </c>
      <c r="H28" s="16">
        <v>8.0359999999999996</v>
      </c>
      <c r="I28" s="16">
        <v>7.9550000000000001</v>
      </c>
      <c r="J28" s="16">
        <v>7.9109999999999996</v>
      </c>
      <c r="K28" s="16">
        <v>7.7850000000000001</v>
      </c>
      <c r="L28" s="7">
        <v>7.78</v>
      </c>
      <c r="M28" s="16">
        <v>8.1649999999999991</v>
      </c>
      <c r="N28" s="16">
        <v>8.2010000000000005</v>
      </c>
      <c r="O28" s="16">
        <v>8.0779999999999994</v>
      </c>
      <c r="P28" s="16">
        <v>7.9320000000000004</v>
      </c>
      <c r="Q28" s="16">
        <v>7.9210000000000003</v>
      </c>
      <c r="R28" s="16">
        <v>8.0370000000000008</v>
      </c>
      <c r="S28" s="45">
        <f t="shared" si="4"/>
        <v>7.979000000000001</v>
      </c>
      <c r="T28" s="156">
        <v>8.26</v>
      </c>
      <c r="U28" s="156">
        <v>7.75</v>
      </c>
      <c r="V28" s="156">
        <v>7.04</v>
      </c>
      <c r="W28" s="188">
        <v>7.92</v>
      </c>
      <c r="X28" s="188">
        <v>7.9</v>
      </c>
      <c r="Y28" s="156">
        <v>8.07</v>
      </c>
      <c r="Z28" s="156">
        <v>7.98</v>
      </c>
    </row>
    <row r="29" spans="1:26" x14ac:dyDescent="0.2">
      <c r="A29" s="5"/>
      <c r="B29" s="4" t="str">
        <f t="shared" si="3"/>
        <v>E' (Val, pi-pi*)</v>
      </c>
      <c r="C29" s="16">
        <v>7.8330000000000002</v>
      </c>
      <c r="D29" s="16">
        <v>7.9580000000000002</v>
      </c>
      <c r="E29" s="16">
        <v>8.2780000000000005</v>
      </c>
      <c r="F29" s="152">
        <v>7.9359999999999999</v>
      </c>
      <c r="G29" s="16">
        <v>8.1370000000000005</v>
      </c>
      <c r="H29" s="16">
        <v>8.1300000000000008</v>
      </c>
      <c r="I29" s="16">
        <v>7.9550000000000001</v>
      </c>
      <c r="J29" s="16">
        <v>7.9930000000000003</v>
      </c>
      <c r="K29" s="16">
        <v>7.9189999999999996</v>
      </c>
      <c r="L29" s="7">
        <v>7.9420000000000002</v>
      </c>
      <c r="M29" s="16">
        <v>7.98</v>
      </c>
      <c r="N29" s="16">
        <v>8.0679999999999996</v>
      </c>
      <c r="O29" s="16">
        <v>7.9930000000000003</v>
      </c>
      <c r="P29" s="16">
        <v>7.7679999999999998</v>
      </c>
      <c r="Q29" s="16">
        <v>7.8410000000000002</v>
      </c>
      <c r="R29" s="16">
        <v>7.7869999999999999</v>
      </c>
      <c r="S29" s="45">
        <f t="shared" si="4"/>
        <v>7.8140000000000001</v>
      </c>
      <c r="T29" s="156">
        <v>10.029999999999999</v>
      </c>
      <c r="U29" s="156">
        <v>8.65</v>
      </c>
      <c r="V29" s="156">
        <v>7.7</v>
      </c>
      <c r="W29" s="188">
        <v>8.83</v>
      </c>
      <c r="X29" s="188">
        <v>8.7200000000000006</v>
      </c>
      <c r="Y29" s="156">
        <v>8.59</v>
      </c>
      <c r="Z29" s="156">
        <v>8.34</v>
      </c>
    </row>
    <row r="30" spans="1:26" x14ac:dyDescent="0.2">
      <c r="A30" s="6" t="str">
        <f>A12</f>
        <v>Triplet</v>
      </c>
      <c r="B30" s="4" t="str">
        <f t="shared" si="3"/>
        <v>A2" (Val, n-pi*)</v>
      </c>
      <c r="C30" s="16">
        <v>4.5199999999999996</v>
      </c>
      <c r="D30" s="16">
        <v>4.3230000000000004</v>
      </c>
      <c r="E30" s="16">
        <v>4.702</v>
      </c>
      <c r="F30" s="16">
        <v>4.3220000000000001</v>
      </c>
      <c r="G30" s="16">
        <v>4.5110000000000001</v>
      </c>
      <c r="H30" s="30"/>
      <c r="I30" s="30"/>
      <c r="J30" s="30"/>
      <c r="K30" s="16">
        <v>4.33</v>
      </c>
      <c r="L30" s="30"/>
      <c r="M30" s="16">
        <v>4.7590000000000003</v>
      </c>
      <c r="N30" s="16">
        <v>4.7590000000000003</v>
      </c>
      <c r="O30" s="16">
        <v>4.6130000000000004</v>
      </c>
      <c r="P30" s="16">
        <v>4.5469999999999997</v>
      </c>
      <c r="Q30" s="16">
        <v>4.2939999999999996</v>
      </c>
      <c r="R30" s="16">
        <v>4.3529999999999998</v>
      </c>
      <c r="S30" s="45">
        <f t="shared" si="4"/>
        <v>4.3234999999999992</v>
      </c>
      <c r="T30" s="156">
        <v>4.74</v>
      </c>
      <c r="U30" s="156">
        <v>4.37</v>
      </c>
      <c r="V30" s="156">
        <v>3.99</v>
      </c>
      <c r="W30" s="188">
        <v>4.51</v>
      </c>
      <c r="X30" s="188">
        <v>4.49</v>
      </c>
      <c r="Y30" s="156">
        <v>4.55</v>
      </c>
      <c r="Z30" s="156">
        <v>4.51</v>
      </c>
    </row>
    <row r="31" spans="1:26" x14ac:dyDescent="0.2">
      <c r="A31" s="5"/>
      <c r="B31" s="4" t="str">
        <f t="shared" si="3"/>
        <v>E" (Val, n-pi*)</v>
      </c>
      <c r="C31" s="16">
        <v>4.7060000000000004</v>
      </c>
      <c r="D31" s="16">
        <v>4.4630000000000001</v>
      </c>
      <c r="E31" s="16">
        <v>4.835</v>
      </c>
      <c r="F31" s="16">
        <v>4.476</v>
      </c>
      <c r="G31" s="16">
        <v>4.6719999999999997</v>
      </c>
      <c r="H31" s="30"/>
      <c r="I31" s="30"/>
      <c r="J31" s="30"/>
      <c r="K31" s="16">
        <v>4.5049999999999999</v>
      </c>
      <c r="L31" s="30"/>
      <c r="M31" s="16">
        <v>4.8280000000000003</v>
      </c>
      <c r="N31" s="16">
        <v>4.8529999999999998</v>
      </c>
      <c r="O31" s="16">
        <v>4.7229999999999999</v>
      </c>
      <c r="P31" s="16">
        <v>4.6029999999999998</v>
      </c>
      <c r="Q31" s="16">
        <v>4.42</v>
      </c>
      <c r="R31" s="16">
        <v>4.5890000000000004</v>
      </c>
      <c r="S31" s="45">
        <f t="shared" si="4"/>
        <v>4.5045000000000002</v>
      </c>
      <c r="T31" s="156">
        <v>5.14</v>
      </c>
      <c r="U31" s="156">
        <v>4.47</v>
      </c>
      <c r="V31" s="156">
        <v>3.88</v>
      </c>
      <c r="W31" s="188">
        <v>4.71</v>
      </c>
      <c r="X31" s="188">
        <v>4.68</v>
      </c>
      <c r="Y31" s="156">
        <v>4.66</v>
      </c>
      <c r="Z31" s="156">
        <v>4.6100000000000003</v>
      </c>
    </row>
    <row r="32" spans="1:26" x14ac:dyDescent="0.2">
      <c r="A32" s="5"/>
      <c r="B32" s="4" t="str">
        <f t="shared" si="3"/>
        <v>A1" (Val, n-pi*)</v>
      </c>
      <c r="C32" s="16">
        <v>4.6520000000000001</v>
      </c>
      <c r="D32" s="16">
        <v>4.6470000000000002</v>
      </c>
      <c r="E32" s="16">
        <v>5.0410000000000004</v>
      </c>
      <c r="F32" s="16">
        <v>4.7160000000000002</v>
      </c>
      <c r="G32" s="16">
        <v>4.9089999999999998</v>
      </c>
      <c r="H32" s="30"/>
      <c r="I32" s="30"/>
      <c r="J32" s="30"/>
      <c r="K32" s="16">
        <v>4.7530000000000001</v>
      </c>
      <c r="L32" s="30"/>
      <c r="M32" s="16">
        <v>4.9320000000000004</v>
      </c>
      <c r="N32" s="16">
        <v>4.9820000000000002</v>
      </c>
      <c r="O32" s="16">
        <v>4.8710000000000004</v>
      </c>
      <c r="P32" s="16">
        <v>4.6890000000000001</v>
      </c>
      <c r="Q32" s="16">
        <v>4.5880000000000001</v>
      </c>
      <c r="R32" s="16">
        <v>4.97</v>
      </c>
      <c r="S32" s="45">
        <f t="shared" si="4"/>
        <v>4.7789999999999999</v>
      </c>
      <c r="T32" s="156">
        <v>5.88</v>
      </c>
      <c r="U32" s="156">
        <v>4.7</v>
      </c>
      <c r="V32" s="156">
        <v>3.94</v>
      </c>
      <c r="W32" s="188">
        <v>5.0599999999999996</v>
      </c>
      <c r="X32" s="188">
        <v>5.04</v>
      </c>
      <c r="Y32" s="156">
        <v>4.8099999999999996</v>
      </c>
      <c r="Z32" s="156">
        <v>4.71</v>
      </c>
    </row>
    <row r="33" spans="1:26" x14ac:dyDescent="0.2">
      <c r="A33" s="5"/>
      <c r="B33" s="4" t="str">
        <f t="shared" si="3"/>
        <v>A1' (Val, pi-pi*)</v>
      </c>
      <c r="C33" s="16">
        <v>5.2679999999999998</v>
      </c>
      <c r="D33" s="16">
        <v>5.1189999999999998</v>
      </c>
      <c r="E33" s="16">
        <v>5.1909999999999998</v>
      </c>
      <c r="F33" s="16">
        <v>4.4219999999999997</v>
      </c>
      <c r="G33" s="16">
        <v>4.742</v>
      </c>
      <c r="H33" s="30"/>
      <c r="I33" s="30"/>
      <c r="J33" s="30"/>
      <c r="K33" s="16">
        <v>4.8769999999999998</v>
      </c>
      <c r="L33" s="30"/>
      <c r="M33" s="16">
        <v>5.1740000000000004</v>
      </c>
      <c r="N33" s="16">
        <v>5.141</v>
      </c>
      <c r="O33" s="16">
        <v>5.133</v>
      </c>
      <c r="P33" s="16">
        <v>5.0389999999999997</v>
      </c>
      <c r="Q33" s="16">
        <v>5.1079999999999997</v>
      </c>
      <c r="R33" s="16">
        <v>4.5259999999999998</v>
      </c>
      <c r="S33" s="45">
        <f t="shared" si="4"/>
        <v>4.8170000000000002</v>
      </c>
      <c r="T33" s="156">
        <v>4.46</v>
      </c>
      <c r="U33" s="156">
        <v>4.88</v>
      </c>
      <c r="V33" s="156">
        <v>4.55</v>
      </c>
      <c r="W33" s="188">
        <v>4.8099999999999996</v>
      </c>
      <c r="X33" s="188">
        <v>4.75</v>
      </c>
      <c r="Y33" s="156">
        <v>5.0599999999999996</v>
      </c>
      <c r="Z33" s="156">
        <v>5.05</v>
      </c>
    </row>
    <row r="34" spans="1:26" x14ac:dyDescent="0.2">
      <c r="A34" s="5"/>
      <c r="B34" s="4" t="str">
        <f t="shared" si="3"/>
        <v>E' (Val, pi-pi*)</v>
      </c>
      <c r="C34" s="16">
        <v>5.9109999999999996</v>
      </c>
      <c r="D34" s="16">
        <v>5.8769999999999998</v>
      </c>
      <c r="E34" s="16">
        <v>5.98</v>
      </c>
      <c r="F34" s="16">
        <v>5.6109999999999998</v>
      </c>
      <c r="G34" s="16">
        <v>5.6980000000000004</v>
      </c>
      <c r="H34" s="30"/>
      <c r="I34" s="30"/>
      <c r="J34" s="30"/>
      <c r="K34" s="16">
        <v>5.609</v>
      </c>
      <c r="L34" s="30"/>
      <c r="M34" s="16">
        <v>5.798</v>
      </c>
      <c r="N34" s="16">
        <v>5.8230000000000004</v>
      </c>
      <c r="O34" s="16">
        <v>5.8410000000000002</v>
      </c>
      <c r="P34" s="16">
        <v>5.6120000000000001</v>
      </c>
      <c r="Q34" s="16">
        <v>5.8209999999999997</v>
      </c>
      <c r="R34" s="16">
        <v>5.32</v>
      </c>
      <c r="S34" s="45">
        <f t="shared" si="4"/>
        <v>5.5705</v>
      </c>
      <c r="T34" s="156">
        <v>5.57</v>
      </c>
      <c r="U34" s="156">
        <v>5.62</v>
      </c>
      <c r="V34" s="156">
        <v>5.2</v>
      </c>
      <c r="W34" s="188">
        <v>5.62</v>
      </c>
      <c r="X34" s="188">
        <v>5.57</v>
      </c>
      <c r="Y34" s="156">
        <v>5.77</v>
      </c>
      <c r="Z34" s="156">
        <v>5.73</v>
      </c>
    </row>
    <row r="35" spans="1:26" x14ac:dyDescent="0.2">
      <c r="A35" s="5"/>
      <c r="B35" s="4" t="str">
        <f t="shared" si="3"/>
        <v>A2' (Val, pi-pi*)</v>
      </c>
      <c r="C35" s="16">
        <v>6.7130000000000001</v>
      </c>
      <c r="D35" s="16">
        <v>6.7619999999999996</v>
      </c>
      <c r="E35" s="16">
        <v>6.758</v>
      </c>
      <c r="F35" s="16">
        <v>6.6070000000000002</v>
      </c>
      <c r="G35" s="16">
        <v>6.5949999999999998</v>
      </c>
      <c r="H35" s="30"/>
      <c r="I35" s="30"/>
      <c r="J35" s="30"/>
      <c r="K35" s="16">
        <v>6.6269999999999998</v>
      </c>
      <c r="L35" s="30"/>
      <c r="M35" s="16">
        <v>6.7990000000000004</v>
      </c>
      <c r="N35" s="16">
        <v>6.9020000000000001</v>
      </c>
      <c r="O35" s="16">
        <v>6.8559999999999999</v>
      </c>
      <c r="P35" s="16">
        <v>6.6219999999999999</v>
      </c>
      <c r="Q35" s="16">
        <v>6.6340000000000003</v>
      </c>
      <c r="R35" s="16">
        <v>6.2670000000000003</v>
      </c>
      <c r="S35" s="45">
        <f t="shared" si="4"/>
        <v>6.4504999999999999</v>
      </c>
      <c r="T35" s="156">
        <v>7.7</v>
      </c>
      <c r="U35" s="156">
        <v>6.62</v>
      </c>
      <c r="V35" s="156">
        <v>6.12</v>
      </c>
      <c r="W35" s="188">
        <v>6.76</v>
      </c>
      <c r="X35" s="188">
        <v>6.68</v>
      </c>
      <c r="Y35" s="156">
        <v>6.47</v>
      </c>
      <c r="Z35" s="156">
        <v>6.36</v>
      </c>
    </row>
    <row r="36" spans="1:26" x14ac:dyDescent="0.2">
      <c r="N36" s="13"/>
    </row>
  </sheetData>
  <pageMargins left="0.7" right="0.7" top="0.75" bottom="0.75" header="0.3" footer="0.3"/>
  <pageSetup paperSize="9" orientation="portrait" horizontalDpi="0" verticalDpi="0"/>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CB616-9AFF-774D-BACA-8F458734242F}">
  <dimension ref="A1:AB37"/>
  <sheetViews>
    <sheetView zoomScale="80" zoomScaleNormal="80" workbookViewId="0">
      <selection activeCell="G4" sqref="G4:I9"/>
    </sheetView>
  </sheetViews>
  <sheetFormatPr baseColWidth="10" defaultRowHeight="16" x14ac:dyDescent="0.2"/>
  <sheetData>
    <row r="1" spans="1:28" x14ac:dyDescent="0.2">
      <c r="A1" s="40" t="s">
        <v>74</v>
      </c>
      <c r="B1" s="40"/>
      <c r="C1" s="40" t="s">
        <v>0</v>
      </c>
      <c r="D1" s="198"/>
      <c r="E1" s="41">
        <f>COUNT(C4:C9)</f>
        <v>6</v>
      </c>
      <c r="F1" s="145" t="s">
        <v>722</v>
      </c>
      <c r="G1" s="1" t="s">
        <v>958</v>
      </c>
      <c r="H1" s="145"/>
      <c r="I1" s="145"/>
      <c r="J1" s="145"/>
      <c r="K1" s="145"/>
      <c r="L1" s="1"/>
      <c r="Z1" s="1" t="s">
        <v>588</v>
      </c>
      <c r="AA1" s="1"/>
    </row>
    <row r="2" spans="1:28" x14ac:dyDescent="0.2">
      <c r="A2" s="6" t="s">
        <v>32</v>
      </c>
      <c r="B2" s="5"/>
      <c r="C2" s="5" t="s">
        <v>29</v>
      </c>
      <c r="D2" s="5" t="s">
        <v>29</v>
      </c>
      <c r="E2" s="5" t="s">
        <v>29</v>
      </c>
      <c r="F2" s="5" t="s">
        <v>29</v>
      </c>
      <c r="G2" s="5" t="s">
        <v>29</v>
      </c>
      <c r="H2" s="5" t="s">
        <v>29</v>
      </c>
      <c r="I2" s="5" t="s">
        <v>29</v>
      </c>
      <c r="J2" s="5" t="s">
        <v>29</v>
      </c>
      <c r="K2" s="5" t="s">
        <v>29</v>
      </c>
      <c r="L2" s="5" t="s">
        <v>55</v>
      </c>
      <c r="M2" s="5" t="s">
        <v>55</v>
      </c>
      <c r="N2" s="5" t="s">
        <v>55</v>
      </c>
      <c r="O2" s="5" t="s">
        <v>30</v>
      </c>
      <c r="P2" s="5" t="s">
        <v>30</v>
      </c>
      <c r="Q2" s="5" t="s">
        <v>55</v>
      </c>
      <c r="R2" s="5" t="s">
        <v>55</v>
      </c>
      <c r="S2" s="5" t="s">
        <v>91</v>
      </c>
      <c r="T2" s="5" t="s">
        <v>85</v>
      </c>
      <c r="U2" s="5" t="s">
        <v>85</v>
      </c>
      <c r="V2" s="5"/>
      <c r="W2" s="5"/>
      <c r="X2" s="98" t="s">
        <v>29</v>
      </c>
      <c r="Y2" s="98" t="s">
        <v>29</v>
      </c>
      <c r="Z2" s="98" t="s">
        <v>247</v>
      </c>
      <c r="AA2" s="98" t="s">
        <v>247</v>
      </c>
      <c r="AB2" s="98" t="s">
        <v>28</v>
      </c>
    </row>
    <row r="3" spans="1:28" x14ac:dyDescent="0.2">
      <c r="A3" s="5"/>
      <c r="B3" s="5"/>
      <c r="C3" s="6" t="s">
        <v>1</v>
      </c>
      <c r="D3" s="6" t="s">
        <v>2</v>
      </c>
      <c r="E3" s="6" t="s">
        <v>62</v>
      </c>
      <c r="F3" s="6" t="s">
        <v>2139</v>
      </c>
      <c r="G3" s="6" t="s">
        <v>2140</v>
      </c>
      <c r="H3" s="6" t="s">
        <v>2141</v>
      </c>
      <c r="I3" s="6" t="s">
        <v>2143</v>
      </c>
      <c r="J3" s="6" t="s">
        <v>2142</v>
      </c>
      <c r="K3" s="6" t="s">
        <v>69</v>
      </c>
      <c r="L3" s="52" t="s">
        <v>35</v>
      </c>
      <c r="M3" s="52" t="s">
        <v>63</v>
      </c>
      <c r="N3" s="52" t="s">
        <v>104</v>
      </c>
      <c r="O3" s="52" t="s">
        <v>106</v>
      </c>
      <c r="P3" s="52" t="s">
        <v>105</v>
      </c>
      <c r="Q3" s="52" t="s">
        <v>101</v>
      </c>
      <c r="R3" s="52" t="s">
        <v>103</v>
      </c>
      <c r="S3" s="42" t="s">
        <v>102</v>
      </c>
      <c r="T3" s="52" t="s">
        <v>86</v>
      </c>
      <c r="U3" s="52" t="s">
        <v>87</v>
      </c>
      <c r="V3" s="42" t="s">
        <v>1326</v>
      </c>
      <c r="W3" s="42" t="s">
        <v>1392</v>
      </c>
      <c r="X3" s="95" t="s">
        <v>67</v>
      </c>
      <c r="Y3" s="99" t="s">
        <v>38</v>
      </c>
      <c r="Z3" s="99" t="s">
        <v>248</v>
      </c>
      <c r="AA3" s="99" t="s">
        <v>248</v>
      </c>
      <c r="AB3" s="99" t="s">
        <v>52</v>
      </c>
    </row>
    <row r="4" spans="1:28" x14ac:dyDescent="0.2">
      <c r="A4" s="6" t="s">
        <v>98</v>
      </c>
      <c r="B4" s="4" t="s">
        <v>244</v>
      </c>
      <c r="C4" s="7">
        <v>7.5110000000000001</v>
      </c>
      <c r="D4" s="7">
        <v>7.6050000000000004</v>
      </c>
      <c r="E4" s="7">
        <v>7.6509999999999998</v>
      </c>
      <c r="F4" s="7">
        <v>7.6660000000000004</v>
      </c>
      <c r="G4" s="7">
        <v>7.6</v>
      </c>
      <c r="H4" s="7">
        <v>7.65</v>
      </c>
      <c r="I4" s="7">
        <v>7.665</v>
      </c>
      <c r="J4" s="7">
        <v>7.65</v>
      </c>
      <c r="K4" s="7">
        <v>7.6580000000000004</v>
      </c>
      <c r="L4" s="7">
        <v>7.4969999999999999</v>
      </c>
      <c r="M4" s="7">
        <v>7.5910000000000002</v>
      </c>
      <c r="N4" s="7">
        <v>7.6369999999999996</v>
      </c>
      <c r="O4" s="7">
        <v>7.5309999999999997</v>
      </c>
      <c r="P4" s="7">
        <v>7.6230000000000002</v>
      </c>
      <c r="Q4" s="7">
        <v>7.5279999999999996</v>
      </c>
      <c r="R4" s="7">
        <v>7.62</v>
      </c>
      <c r="S4" s="7">
        <v>7.532</v>
      </c>
      <c r="T4" s="69" t="s">
        <v>236</v>
      </c>
      <c r="U4" s="70" t="s">
        <v>239</v>
      </c>
      <c r="V4">
        <v>7.6260000000000003</v>
      </c>
      <c r="W4" s="7">
        <f>V4+N4-M4</f>
        <v>7.6719999999999997</v>
      </c>
      <c r="X4" s="20">
        <v>93.4</v>
      </c>
      <c r="Y4" s="1" t="s">
        <v>242</v>
      </c>
      <c r="Z4" s="1" t="s">
        <v>473</v>
      </c>
      <c r="AA4" s="1">
        <v>15</v>
      </c>
      <c r="AB4" s="1" t="s">
        <v>503</v>
      </c>
    </row>
    <row r="5" spans="1:28" x14ac:dyDescent="0.2">
      <c r="A5" s="5"/>
      <c r="B5" s="4" t="s">
        <v>193</v>
      </c>
      <c r="C5" s="7">
        <v>9.2929999999999993</v>
      </c>
      <c r="D5" s="7">
        <v>9.3819999999999997</v>
      </c>
      <c r="E5" s="7">
        <v>9.4250000000000007</v>
      </c>
      <c r="F5" s="7">
        <v>9.4390000000000001</v>
      </c>
      <c r="G5" s="7">
        <v>9.3680000000000003</v>
      </c>
      <c r="H5" s="7">
        <v>9.4179999999999993</v>
      </c>
      <c r="I5" s="7">
        <v>9.4339999999999993</v>
      </c>
      <c r="J5" s="7">
        <v>9.4179999999999993</v>
      </c>
      <c r="K5" s="7">
        <v>9.4309999999999992</v>
      </c>
      <c r="L5" s="7">
        <v>9.2789999999999999</v>
      </c>
      <c r="M5" s="7">
        <v>9.3680000000000003</v>
      </c>
      <c r="N5" s="7">
        <v>9.41</v>
      </c>
      <c r="O5" s="7">
        <v>9.3170000000000002</v>
      </c>
      <c r="P5" s="7">
        <v>9.4049999999999994</v>
      </c>
      <c r="Q5" s="7">
        <v>9.3130000000000006</v>
      </c>
      <c r="R5" s="7">
        <v>9.4</v>
      </c>
      <c r="S5" s="7">
        <v>9.3179999999999996</v>
      </c>
      <c r="T5" s="69" t="s">
        <v>237</v>
      </c>
      <c r="U5" s="70" t="s">
        <v>240</v>
      </c>
      <c r="V5">
        <v>9.407</v>
      </c>
      <c r="W5" s="7">
        <f t="shared" ref="W5:W9" si="0">V5+N5-M5</f>
        <v>9.4489999999999998</v>
      </c>
      <c r="X5" s="20">
        <v>93.6</v>
      </c>
      <c r="Z5" s="1" t="s">
        <v>475</v>
      </c>
      <c r="AA5" s="1">
        <v>27</v>
      </c>
      <c r="AB5" s="1" t="s">
        <v>477</v>
      </c>
    </row>
    <row r="6" spans="1:28" x14ac:dyDescent="0.2">
      <c r="A6" s="5"/>
      <c r="B6" s="4" t="s">
        <v>245</v>
      </c>
      <c r="C6" s="7">
        <v>9.9209999999999994</v>
      </c>
      <c r="D6" s="7">
        <v>9.9659999999999993</v>
      </c>
      <c r="E6" s="7">
        <v>9.9979999999999993</v>
      </c>
      <c r="F6" s="7">
        <v>9.9979999999999993</v>
      </c>
      <c r="G6" s="7">
        <v>9.891</v>
      </c>
      <c r="H6" s="7">
        <v>9.9359999999999999</v>
      </c>
      <c r="I6" s="7">
        <v>9.9499999999999993</v>
      </c>
      <c r="J6" s="7">
        <v>9.9339999999999993</v>
      </c>
      <c r="K6" s="7">
        <v>9.9969999999999999</v>
      </c>
      <c r="L6" s="7">
        <v>9.9030000000000005</v>
      </c>
      <c r="M6" s="7">
        <v>9.9489999999999998</v>
      </c>
      <c r="N6" s="7">
        <v>9.9789999999999992</v>
      </c>
      <c r="O6" s="7">
        <v>9.94</v>
      </c>
      <c r="P6" s="7">
        <v>9.9860000000000007</v>
      </c>
      <c r="Q6" s="7">
        <v>9.9369999999999994</v>
      </c>
      <c r="R6" s="7">
        <v>9.9809999999999999</v>
      </c>
      <c r="S6" s="7">
        <v>9.9410000000000007</v>
      </c>
      <c r="T6" s="69" t="s">
        <v>238</v>
      </c>
      <c r="U6" s="70" t="s">
        <v>241</v>
      </c>
      <c r="V6">
        <v>9.9870000000000001</v>
      </c>
      <c r="W6" s="7">
        <f t="shared" si="0"/>
        <v>10.017000000000001</v>
      </c>
      <c r="X6" s="20">
        <v>93.6</v>
      </c>
      <c r="Y6" s="1" t="s">
        <v>243</v>
      </c>
      <c r="Z6" s="1" t="s">
        <v>476</v>
      </c>
      <c r="AA6" s="1">
        <v>17</v>
      </c>
      <c r="AB6" s="1" t="s">
        <v>478</v>
      </c>
    </row>
    <row r="7" spans="1:28" x14ac:dyDescent="0.2">
      <c r="A7" s="6" t="s">
        <v>5</v>
      </c>
      <c r="B7" s="4" t="s">
        <v>244</v>
      </c>
      <c r="C7" s="7">
        <v>7.125</v>
      </c>
      <c r="D7" s="7">
        <v>7.23</v>
      </c>
      <c r="E7" s="7">
        <v>7.28</v>
      </c>
      <c r="F7" s="7">
        <v>7.2960000000000003</v>
      </c>
      <c r="G7" s="7">
        <v>7.2270000000000003</v>
      </c>
      <c r="H7" s="7">
        <v>7.2789999999999999</v>
      </c>
      <c r="I7" s="7">
        <v>7.2949999999999999</v>
      </c>
      <c r="J7" s="7">
        <v>7.2789999999999999</v>
      </c>
      <c r="K7" s="7">
        <v>7.2880000000000003</v>
      </c>
      <c r="L7" s="7">
        <v>7.1109999999999998</v>
      </c>
      <c r="M7" s="7">
        <v>7.2149999999999999</v>
      </c>
      <c r="N7" s="45">
        <v>7.2640000000000002</v>
      </c>
      <c r="O7" s="72"/>
      <c r="P7" s="72"/>
      <c r="Q7" s="7">
        <v>7.14</v>
      </c>
      <c r="R7" s="45">
        <v>7.2439999999999998</v>
      </c>
      <c r="S7" s="7">
        <v>7.1429999999999998</v>
      </c>
      <c r="T7" s="69" t="s">
        <v>1404</v>
      </c>
      <c r="U7" s="69" t="s">
        <v>1423</v>
      </c>
      <c r="V7">
        <v>7.2480000000000002</v>
      </c>
      <c r="W7" s="7">
        <f t="shared" si="0"/>
        <v>7.2970000000000006</v>
      </c>
      <c r="X7" s="20">
        <v>98.1</v>
      </c>
      <c r="Z7" s="1" t="s">
        <v>472</v>
      </c>
      <c r="AA7" s="1">
        <v>13</v>
      </c>
      <c r="AB7" s="1" t="s">
        <v>503</v>
      </c>
    </row>
    <row r="8" spans="1:28" x14ac:dyDescent="0.2">
      <c r="A8" s="5"/>
      <c r="B8" s="4" t="s">
        <v>193</v>
      </c>
      <c r="C8" s="7">
        <v>9.1229999999999993</v>
      </c>
      <c r="D8" s="7">
        <v>9.218</v>
      </c>
      <c r="E8" s="7">
        <v>9.2629999999999999</v>
      </c>
      <c r="F8" s="7">
        <v>9.2769999999999992</v>
      </c>
      <c r="G8" s="7">
        <v>9.2040000000000006</v>
      </c>
      <c r="H8" s="7">
        <v>9.2560000000000002</v>
      </c>
      <c r="I8" s="7">
        <v>9.2729999999999997</v>
      </c>
      <c r="J8" s="7">
        <v>9.2560000000000002</v>
      </c>
      <c r="K8" s="7">
        <v>9.2669999999999995</v>
      </c>
      <c r="L8" s="7">
        <v>9.109</v>
      </c>
      <c r="M8" s="7">
        <v>9.2029999999999994</v>
      </c>
      <c r="N8" s="45">
        <v>9.2469999999999999</v>
      </c>
      <c r="O8" s="72"/>
      <c r="P8" s="72"/>
      <c r="Q8" s="7">
        <v>9.14</v>
      </c>
      <c r="R8" s="45">
        <v>9.2330000000000005</v>
      </c>
      <c r="S8" s="7">
        <v>9.1440000000000001</v>
      </c>
      <c r="T8" s="69" t="s">
        <v>1402</v>
      </c>
      <c r="U8" s="69" t="s">
        <v>1424</v>
      </c>
      <c r="V8">
        <v>9.2379999999999995</v>
      </c>
      <c r="W8" s="7">
        <f t="shared" si="0"/>
        <v>9.282</v>
      </c>
      <c r="X8" s="20">
        <v>98</v>
      </c>
      <c r="Z8" s="1" t="s">
        <v>474</v>
      </c>
      <c r="AA8" s="1">
        <v>23</v>
      </c>
      <c r="AB8" s="1" t="s">
        <v>477</v>
      </c>
    </row>
    <row r="9" spans="1:28" x14ac:dyDescent="0.2">
      <c r="A9" s="5"/>
      <c r="B9" s="4" t="s">
        <v>245</v>
      </c>
      <c r="C9" s="7">
        <v>9.4700000000000006</v>
      </c>
      <c r="D9" s="7">
        <v>9.5220000000000002</v>
      </c>
      <c r="E9" s="7">
        <v>9.5609999999999999</v>
      </c>
      <c r="F9" s="7">
        <v>9.5739999999999998</v>
      </c>
      <c r="G9" s="7">
        <v>9.516</v>
      </c>
      <c r="H9" s="7">
        <v>9.5589999999999993</v>
      </c>
      <c r="I9" s="7">
        <v>9.5730000000000004</v>
      </c>
      <c r="J9" s="7">
        <v>9.5589999999999993</v>
      </c>
      <c r="K9" s="7">
        <v>9.5619999999999994</v>
      </c>
      <c r="L9" s="7">
        <v>9.452</v>
      </c>
      <c r="M9" s="7">
        <v>9.5039999999999996</v>
      </c>
      <c r="N9" s="45">
        <v>9.5429999999999993</v>
      </c>
      <c r="O9" s="72"/>
      <c r="P9" s="72"/>
      <c r="Q9" s="7">
        <v>9.4819999999999993</v>
      </c>
      <c r="R9" s="45">
        <v>9.5340000000000007</v>
      </c>
      <c r="S9" s="7">
        <v>9.4860000000000007</v>
      </c>
      <c r="T9" s="69" t="s">
        <v>1436</v>
      </c>
      <c r="U9" s="69" t="s">
        <v>1544</v>
      </c>
      <c r="V9" s="7">
        <v>9.5380000000000003</v>
      </c>
      <c r="W9" s="7">
        <f t="shared" si="0"/>
        <v>9.577</v>
      </c>
      <c r="X9" s="20">
        <v>98.2</v>
      </c>
      <c r="Z9" s="1" t="s">
        <v>472</v>
      </c>
      <c r="AA9" s="1">
        <v>13</v>
      </c>
      <c r="AB9" s="1" t="s">
        <v>478</v>
      </c>
    </row>
    <row r="10" spans="1:28" x14ac:dyDescent="0.2">
      <c r="N10" s="7"/>
      <c r="P10" s="66"/>
      <c r="Q10" s="66"/>
      <c r="T10" s="96"/>
    </row>
    <row r="12" spans="1:28" x14ac:dyDescent="0.2">
      <c r="A12" s="6" t="s">
        <v>6</v>
      </c>
      <c r="B12" s="5"/>
      <c r="C12" s="5" t="s">
        <v>7</v>
      </c>
      <c r="D12" s="5" t="s">
        <v>34</v>
      </c>
      <c r="E12" s="5" t="s">
        <v>24</v>
      </c>
      <c r="F12" s="5" t="s">
        <v>27</v>
      </c>
      <c r="G12" s="5" t="s">
        <v>34</v>
      </c>
      <c r="H12" s="5" t="s">
        <v>30</v>
      </c>
      <c r="I12" s="5" t="s">
        <v>29</v>
      </c>
      <c r="J12" s="5" t="s">
        <v>30</v>
      </c>
      <c r="K12" s="5" t="s">
        <v>29</v>
      </c>
      <c r="L12" s="5" t="s">
        <v>55</v>
      </c>
      <c r="M12" s="5" t="s">
        <v>7</v>
      </c>
      <c r="N12" s="5" t="s">
        <v>7</v>
      </c>
      <c r="O12" s="5" t="s">
        <v>7</v>
      </c>
      <c r="P12" s="5" t="s">
        <v>24</v>
      </c>
      <c r="Q12" s="5" t="s">
        <v>24</v>
      </c>
      <c r="R12" s="5" t="s">
        <v>24</v>
      </c>
      <c r="S12" s="5" t="s">
        <v>26</v>
      </c>
    </row>
    <row r="13" spans="1:28" x14ac:dyDescent="0.2">
      <c r="A13" s="5"/>
      <c r="B13" s="5"/>
      <c r="C13" s="6" t="s">
        <v>8</v>
      </c>
      <c r="D13" s="6" t="s">
        <v>9</v>
      </c>
      <c r="E13" s="6" t="s">
        <v>18</v>
      </c>
      <c r="F13" s="6" t="s">
        <v>11</v>
      </c>
      <c r="G13" s="6" t="s">
        <v>10</v>
      </c>
      <c r="H13" s="6" t="s">
        <v>33</v>
      </c>
      <c r="I13" s="6" t="s">
        <v>12</v>
      </c>
      <c r="J13" s="6" t="s">
        <v>13</v>
      </c>
      <c r="K13" s="6" t="s">
        <v>14</v>
      </c>
      <c r="L13" s="6" t="s">
        <v>99</v>
      </c>
      <c r="M13" s="6" t="s">
        <v>17</v>
      </c>
      <c r="N13" s="6" t="s">
        <v>19</v>
      </c>
      <c r="O13" s="6" t="s">
        <v>20</v>
      </c>
      <c r="P13" s="6" t="s">
        <v>17</v>
      </c>
      <c r="Q13" s="6" t="s">
        <v>15</v>
      </c>
      <c r="R13" s="6" t="s">
        <v>16</v>
      </c>
      <c r="S13" s="6" t="s">
        <v>25</v>
      </c>
    </row>
    <row r="14" spans="1:28" x14ac:dyDescent="0.2">
      <c r="A14" s="6" t="str">
        <f>A4</f>
        <v>Singlet</v>
      </c>
      <c r="B14" s="4" t="str">
        <f>B4</f>
        <v>B1 (Ryd, n-3s)</v>
      </c>
      <c r="C14" s="13">
        <v>7.1680000000000001</v>
      </c>
      <c r="D14" s="7">
        <v>7.234</v>
      </c>
      <c r="E14" s="14">
        <v>7.577</v>
      </c>
      <c r="F14" s="13">
        <v>7.5640000000000001</v>
      </c>
      <c r="G14" s="7">
        <v>7.5970000000000004</v>
      </c>
      <c r="H14" s="13">
        <v>7.5960000000000001</v>
      </c>
      <c r="I14" s="13">
        <v>7.5970000000000004</v>
      </c>
      <c r="J14" s="13">
        <v>7.6050000000000004</v>
      </c>
      <c r="K14" s="7">
        <v>7.6050000000000004</v>
      </c>
      <c r="L14" s="7">
        <v>7.5910000000000002</v>
      </c>
      <c r="M14" s="14">
        <v>7.4009999999999998</v>
      </c>
      <c r="N14" s="14">
        <v>7.452</v>
      </c>
      <c r="O14" s="14">
        <v>7.3789999999999996</v>
      </c>
      <c r="P14" s="14">
        <v>7.23</v>
      </c>
      <c r="Q14" s="14">
        <v>7.181</v>
      </c>
      <c r="R14" s="14">
        <v>7.8419999999999996</v>
      </c>
      <c r="S14" s="14">
        <v>7.5114999999999998</v>
      </c>
      <c r="T14" s="13"/>
    </row>
    <row r="15" spans="1:28" x14ac:dyDescent="0.2">
      <c r="A15" s="5"/>
      <c r="B15" s="4" t="str">
        <f>B5</f>
        <v>A2 (Ryd, n-3p)</v>
      </c>
      <c r="C15" s="13">
        <v>8.9239999999999995</v>
      </c>
      <c r="D15" s="7">
        <v>8.8889999999999993</v>
      </c>
      <c r="E15" s="14">
        <v>9.3520000000000003</v>
      </c>
      <c r="F15" s="13">
        <v>9.3719999999999999</v>
      </c>
      <c r="G15" s="45">
        <v>9.3610000000000007</v>
      </c>
      <c r="H15" s="13">
        <v>9.375</v>
      </c>
      <c r="I15" s="13">
        <v>9.3770000000000007</v>
      </c>
      <c r="J15" s="13">
        <v>9.3829999999999991</v>
      </c>
      <c r="K15" s="7">
        <v>9.3819999999999997</v>
      </c>
      <c r="L15" s="7">
        <v>9.3680000000000003</v>
      </c>
      <c r="M15" s="14">
        <v>9.1219999999999999</v>
      </c>
      <c r="N15" s="14">
        <v>9.1739999999999995</v>
      </c>
      <c r="O15" s="14">
        <v>9.0790000000000006</v>
      </c>
      <c r="P15" s="14">
        <v>8.9529999999999994</v>
      </c>
      <c r="Q15" s="14">
        <v>8.8379999999999992</v>
      </c>
      <c r="R15" s="14">
        <v>9.6319999999999997</v>
      </c>
      <c r="S15" s="14">
        <v>9.2349999999999994</v>
      </c>
      <c r="T15" s="13"/>
    </row>
    <row r="16" spans="1:28" x14ac:dyDescent="0.2">
      <c r="A16" s="5"/>
      <c r="B16" s="4" t="str">
        <f>B6</f>
        <v>A1 (Ryd, n-3s)</v>
      </c>
      <c r="C16" s="13">
        <v>9.5250000000000004</v>
      </c>
      <c r="D16" s="7">
        <v>9.58</v>
      </c>
      <c r="E16" s="14">
        <v>9.91</v>
      </c>
      <c r="F16" s="13">
        <v>9.9160000000000004</v>
      </c>
      <c r="G16" s="7">
        <v>9.9570000000000007</v>
      </c>
      <c r="H16" s="13">
        <v>9.9559999999999995</v>
      </c>
      <c r="I16" s="13">
        <v>9.9580000000000002</v>
      </c>
      <c r="J16" s="13">
        <v>9.9670000000000005</v>
      </c>
      <c r="K16" s="7">
        <v>9.9659999999999993</v>
      </c>
      <c r="L16" s="7">
        <v>9.9489999999999998</v>
      </c>
      <c r="M16" s="14">
        <v>9.7579999999999991</v>
      </c>
      <c r="N16" s="14">
        <v>9.8160000000000007</v>
      </c>
      <c r="O16" s="14">
        <v>9.7379999999999995</v>
      </c>
      <c r="P16" s="14">
        <v>9.5909999999999993</v>
      </c>
      <c r="Q16" s="14">
        <v>9.5229999999999997</v>
      </c>
      <c r="R16" s="14">
        <v>10.222</v>
      </c>
      <c r="S16" s="14">
        <v>9.8724999999999987</v>
      </c>
      <c r="T16" s="13"/>
    </row>
    <row r="17" spans="1:20" x14ac:dyDescent="0.2">
      <c r="A17" s="6" t="str">
        <f>A7</f>
        <v>Triplet</v>
      </c>
      <c r="B17" s="4" t="str">
        <f>B7</f>
        <v>B1 (Ryd, n-3s)</v>
      </c>
      <c r="C17" s="13">
        <v>6.9189999999999996</v>
      </c>
      <c r="D17" s="14">
        <v>6.907</v>
      </c>
      <c r="E17" s="14">
        <v>7.1840000000000002</v>
      </c>
      <c r="F17" s="13">
        <v>7.2359999999999998</v>
      </c>
      <c r="G17" s="13">
        <v>7.202</v>
      </c>
      <c r="H17" s="72"/>
      <c r="I17" s="72"/>
      <c r="J17" s="72"/>
      <c r="K17" s="7">
        <v>7.23</v>
      </c>
      <c r="L17" s="7">
        <v>7.2149999999999999</v>
      </c>
      <c r="M17" s="14">
        <v>7.1050000000000004</v>
      </c>
      <c r="N17" s="14">
        <v>7.1550000000000002</v>
      </c>
      <c r="O17" s="14">
        <v>7.0720000000000001</v>
      </c>
      <c r="P17" s="14">
        <v>6.9480000000000004</v>
      </c>
      <c r="Q17" s="14">
        <v>6.8550000000000004</v>
      </c>
      <c r="R17" s="14">
        <v>7.4139999999999997</v>
      </c>
      <c r="S17" s="14">
        <v>7.1345000000000001</v>
      </c>
      <c r="T17" s="13"/>
    </row>
    <row r="18" spans="1:20" x14ac:dyDescent="0.2">
      <c r="A18" s="6"/>
      <c r="B18" s="4" t="str">
        <f>B8</f>
        <v>A2 (Ryd, n-3p)</v>
      </c>
      <c r="C18" s="13">
        <v>8.9109999999999996</v>
      </c>
      <c r="D18" s="14">
        <v>8.7739999999999991</v>
      </c>
      <c r="E18" s="14">
        <v>9.1880000000000006</v>
      </c>
      <c r="F18" s="13">
        <v>9.2040000000000006</v>
      </c>
      <c r="G18" s="13">
        <v>9.1950000000000003</v>
      </c>
      <c r="H18" s="72"/>
      <c r="I18" s="72"/>
      <c r="J18" s="72"/>
      <c r="K18" s="7">
        <v>9.218</v>
      </c>
      <c r="L18" s="7">
        <v>9.2029999999999994</v>
      </c>
      <c r="M18" s="14">
        <v>9.0150000000000006</v>
      </c>
      <c r="N18" s="14">
        <v>9.0670000000000002</v>
      </c>
      <c r="O18" s="14">
        <v>8.9689999999999994</v>
      </c>
      <c r="P18" s="14">
        <v>8.8520000000000003</v>
      </c>
      <c r="Q18" s="14">
        <v>8.7230000000000008</v>
      </c>
      <c r="R18" s="14">
        <v>9.4329999999999998</v>
      </c>
      <c r="S18" s="14">
        <v>9.0779999999999994</v>
      </c>
      <c r="T18" s="13"/>
    </row>
    <row r="19" spans="1:20" x14ac:dyDescent="0.2">
      <c r="A19" s="6"/>
      <c r="B19" s="4" t="str">
        <f>B9</f>
        <v>A1 (Ryd, n-3s)</v>
      </c>
      <c r="C19" s="13">
        <v>9.2959999999999994</v>
      </c>
      <c r="D19" s="14">
        <v>9.2050000000000001</v>
      </c>
      <c r="E19" s="14">
        <v>9.4499999999999993</v>
      </c>
      <c r="F19" s="13">
        <v>9.5180000000000007</v>
      </c>
      <c r="G19" s="13">
        <v>9.4870000000000001</v>
      </c>
      <c r="H19" s="72"/>
      <c r="I19" s="72"/>
      <c r="J19" s="72"/>
      <c r="K19" s="7">
        <v>9.5220000000000002</v>
      </c>
      <c r="L19" s="7">
        <v>9.5039999999999996</v>
      </c>
      <c r="M19" s="14">
        <v>9.4269999999999996</v>
      </c>
      <c r="N19" s="14">
        <v>9.4819999999999993</v>
      </c>
      <c r="O19" s="14">
        <v>9.3889999999999993</v>
      </c>
      <c r="P19" s="14">
        <v>9.2789999999999999</v>
      </c>
      <c r="Q19" s="14">
        <v>9.1519999999999992</v>
      </c>
      <c r="R19" s="14">
        <v>9.7010000000000005</v>
      </c>
      <c r="S19" s="14">
        <v>9.4265000000000008</v>
      </c>
      <c r="T19" s="13"/>
    </row>
    <row r="20" spans="1:20" x14ac:dyDescent="0.2">
      <c r="H20" s="13"/>
      <c r="P20" s="13"/>
      <c r="Q20" s="13"/>
      <c r="R20" s="13"/>
      <c r="S20" s="13"/>
      <c r="T20" s="13"/>
    </row>
    <row r="21" spans="1:20" x14ac:dyDescent="0.2">
      <c r="A21" s="1"/>
      <c r="G21" s="13"/>
      <c r="O21" s="13"/>
      <c r="P21" s="13"/>
      <c r="Q21" s="13"/>
      <c r="R21" s="13"/>
      <c r="S21" s="13"/>
    </row>
    <row r="22" spans="1:20" x14ac:dyDescent="0.2">
      <c r="A22" s="1"/>
      <c r="G22" s="13"/>
      <c r="O22" s="13"/>
      <c r="P22" s="13"/>
      <c r="Q22" s="13"/>
      <c r="R22" s="13"/>
      <c r="S22" s="13"/>
    </row>
    <row r="23" spans="1:20" x14ac:dyDescent="0.2">
      <c r="A23" s="1"/>
      <c r="G23" s="13"/>
      <c r="O23" s="13"/>
      <c r="P23" s="13"/>
      <c r="Q23" s="13"/>
      <c r="R23" s="13"/>
      <c r="S23" s="13"/>
    </row>
    <row r="24" spans="1:20" x14ac:dyDescent="0.2">
      <c r="G24" s="13"/>
      <c r="O24" s="13"/>
      <c r="P24" s="13"/>
      <c r="Q24" s="13"/>
      <c r="R24" s="13"/>
      <c r="S24" s="13"/>
    </row>
    <row r="25" spans="1:20" x14ac:dyDescent="0.2">
      <c r="G25" s="13"/>
      <c r="O25" s="13"/>
      <c r="P25" s="13"/>
      <c r="Q25" s="13"/>
      <c r="R25" s="13"/>
      <c r="S25" s="13"/>
    </row>
    <row r="26" spans="1:20" x14ac:dyDescent="0.2">
      <c r="G26" s="13"/>
      <c r="O26" s="13"/>
      <c r="P26" s="13"/>
      <c r="Q26" s="13"/>
      <c r="R26" s="13"/>
      <c r="S26" s="13"/>
    </row>
    <row r="27" spans="1:20" x14ac:dyDescent="0.2">
      <c r="G27" s="13"/>
      <c r="O27" s="13"/>
      <c r="P27" s="13"/>
      <c r="Q27" s="13"/>
      <c r="R27" s="13"/>
      <c r="S27" s="13"/>
    </row>
    <row r="28" spans="1:20" x14ac:dyDescent="0.2">
      <c r="G28" s="13"/>
      <c r="O28" s="13"/>
      <c r="P28" s="13"/>
      <c r="Q28" s="13"/>
      <c r="R28" s="13"/>
      <c r="S28" s="13"/>
    </row>
    <row r="29" spans="1:20" x14ac:dyDescent="0.2">
      <c r="G29" s="13"/>
      <c r="O29" s="13"/>
      <c r="P29" s="13"/>
      <c r="Q29" s="13"/>
      <c r="R29" s="13"/>
      <c r="S29" s="13"/>
    </row>
    <row r="30" spans="1:20" x14ac:dyDescent="0.2">
      <c r="G30" s="13"/>
      <c r="O30" s="13"/>
      <c r="P30" s="13"/>
      <c r="Q30" s="13"/>
      <c r="R30" s="13"/>
      <c r="S30" s="13"/>
    </row>
    <row r="31" spans="1:20" x14ac:dyDescent="0.2">
      <c r="G31" s="13"/>
      <c r="O31" s="13"/>
      <c r="P31" s="13"/>
      <c r="Q31" s="13"/>
      <c r="R31" s="13"/>
      <c r="S31" s="13"/>
    </row>
    <row r="32" spans="1:20" x14ac:dyDescent="0.2">
      <c r="G32" s="13"/>
      <c r="O32" s="13"/>
      <c r="P32" s="13"/>
      <c r="Q32" s="13"/>
      <c r="R32" s="13"/>
      <c r="S32" s="13"/>
    </row>
    <row r="33" spans="7:19" x14ac:dyDescent="0.2">
      <c r="G33" s="13"/>
      <c r="O33" s="13"/>
      <c r="P33" s="13"/>
      <c r="Q33" s="13"/>
      <c r="R33" s="13"/>
      <c r="S33" s="13"/>
    </row>
    <row r="34" spans="7:19" x14ac:dyDescent="0.2">
      <c r="G34" s="13"/>
      <c r="O34" s="13"/>
      <c r="P34" s="13"/>
      <c r="Q34" s="13"/>
      <c r="R34" s="13"/>
      <c r="S34" s="13"/>
    </row>
    <row r="35" spans="7:19" x14ac:dyDescent="0.2">
      <c r="G35" s="13"/>
      <c r="O35" s="13"/>
      <c r="P35" s="13"/>
      <c r="Q35" s="13"/>
      <c r="R35" s="13"/>
      <c r="S35" s="13"/>
    </row>
    <row r="36" spans="7:19" x14ac:dyDescent="0.2">
      <c r="G36" s="13"/>
      <c r="O36" s="13"/>
      <c r="P36" s="13"/>
      <c r="Q36" s="13"/>
      <c r="R36" s="13"/>
      <c r="S36" s="13"/>
    </row>
    <row r="37" spans="7:19" x14ac:dyDescent="0.2">
      <c r="G37" s="13"/>
      <c r="O37" s="13"/>
      <c r="P37" s="13"/>
      <c r="Q37" s="13"/>
      <c r="R37" s="13"/>
      <c r="S37" s="13"/>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61939-7D77-AA48-85B3-48C1A80F0B35}">
  <dimension ref="A1:Z46"/>
  <sheetViews>
    <sheetView zoomScale="80" zoomScaleNormal="80" workbookViewId="0">
      <selection activeCell="I4" sqref="I4:I22"/>
    </sheetView>
  </sheetViews>
  <sheetFormatPr baseColWidth="10" defaultRowHeight="16" x14ac:dyDescent="0.2"/>
  <sheetData>
    <row r="1" spans="1:19" x14ac:dyDescent="0.2">
      <c r="A1" s="2" t="s">
        <v>1273</v>
      </c>
      <c r="B1" s="3"/>
      <c r="C1" s="2" t="s">
        <v>0</v>
      </c>
      <c r="D1" s="198"/>
      <c r="E1" s="41">
        <f>NB(C4:C22)</f>
        <v>19</v>
      </c>
      <c r="F1" s="145" t="s">
        <v>722</v>
      </c>
      <c r="G1" s="1" t="s">
        <v>978</v>
      </c>
      <c r="M1" s="1"/>
      <c r="N1" s="1" t="s">
        <v>1280</v>
      </c>
    </row>
    <row r="2" spans="1:19" x14ac:dyDescent="0.2">
      <c r="A2" s="6" t="s">
        <v>32</v>
      </c>
      <c r="B2" s="5"/>
      <c r="C2" s="5" t="s">
        <v>34</v>
      </c>
      <c r="D2" s="5" t="s">
        <v>29</v>
      </c>
      <c r="E2" s="5" t="s">
        <v>29</v>
      </c>
      <c r="F2" s="5" t="s">
        <v>29</v>
      </c>
      <c r="G2" s="5" t="s">
        <v>55</v>
      </c>
      <c r="H2" s="5" t="s">
        <v>30</v>
      </c>
      <c r="I2" s="5" t="s">
        <v>30</v>
      </c>
      <c r="J2" s="5"/>
      <c r="K2" s="5"/>
      <c r="L2" s="98" t="s">
        <v>29</v>
      </c>
      <c r="M2" s="98" t="s">
        <v>29</v>
      </c>
      <c r="N2" s="98" t="s">
        <v>247</v>
      </c>
      <c r="O2" s="98" t="s">
        <v>247</v>
      </c>
      <c r="P2" s="98" t="s">
        <v>28</v>
      </c>
    </row>
    <row r="3" spans="1:19" x14ac:dyDescent="0.2">
      <c r="A3" s="5"/>
      <c r="B3" s="5"/>
      <c r="C3" s="6" t="s">
        <v>2087</v>
      </c>
      <c r="D3" s="6" t="s">
        <v>1</v>
      </c>
      <c r="E3" s="6" t="s">
        <v>2</v>
      </c>
      <c r="F3" s="6" t="s">
        <v>62</v>
      </c>
      <c r="G3" s="6" t="s">
        <v>2086</v>
      </c>
      <c r="H3" s="6" t="s">
        <v>35</v>
      </c>
      <c r="I3" s="6" t="s">
        <v>50</v>
      </c>
      <c r="J3" s="6" t="s">
        <v>1326</v>
      </c>
      <c r="K3" s="6" t="s">
        <v>1392</v>
      </c>
      <c r="L3" s="95" t="s">
        <v>67</v>
      </c>
      <c r="M3" s="99" t="s">
        <v>38</v>
      </c>
      <c r="N3" s="99" t="s">
        <v>248</v>
      </c>
      <c r="O3" s="99" t="s">
        <v>248</v>
      </c>
      <c r="P3" s="99" t="s">
        <v>52</v>
      </c>
    </row>
    <row r="4" spans="1:19" x14ac:dyDescent="0.2">
      <c r="A4" s="6" t="s">
        <v>98</v>
      </c>
      <c r="B4" s="4" t="s">
        <v>804</v>
      </c>
      <c r="C4" s="7">
        <v>2.85</v>
      </c>
      <c r="D4" s="7">
        <v>2.8090000000000002</v>
      </c>
      <c r="E4" s="41">
        <v>2.7919999999999998</v>
      </c>
      <c r="F4" s="7">
        <v>2.7970000000000002</v>
      </c>
      <c r="G4" s="41">
        <v>2.8719999999999999</v>
      </c>
      <c r="H4" s="41">
        <v>2.8380000000000001</v>
      </c>
      <c r="I4">
        <v>2.839</v>
      </c>
      <c r="J4" s="45">
        <f>I4+H4-G4+E4-D4</f>
        <v>2.7879999999999994</v>
      </c>
      <c r="K4" s="45">
        <f>J4+F4-E4</f>
        <v>2.7929999999999993</v>
      </c>
      <c r="L4" s="46">
        <v>85.3</v>
      </c>
      <c r="N4" s="1" t="s">
        <v>1282</v>
      </c>
      <c r="O4" s="1">
        <v>-4</v>
      </c>
      <c r="P4" s="1" t="s">
        <v>1269</v>
      </c>
    </row>
    <row r="5" spans="1:19" x14ac:dyDescent="0.2">
      <c r="A5" s="5"/>
      <c r="B5" s="4" t="s">
        <v>781</v>
      </c>
      <c r="C5">
        <v>2.9929999999999999</v>
      </c>
      <c r="D5" s="41">
        <v>2.9470000000000001</v>
      </c>
      <c r="E5" s="41">
        <v>2.9380000000000002</v>
      </c>
      <c r="F5" s="41">
        <v>2.948</v>
      </c>
      <c r="G5" s="41">
        <v>3.012</v>
      </c>
      <c r="H5" s="41">
        <v>2.9740000000000002</v>
      </c>
      <c r="I5">
        <v>2.9769999999999999</v>
      </c>
      <c r="J5" s="45">
        <f>I5+H5-G5+E5-D5</f>
        <v>2.9300000000000006</v>
      </c>
      <c r="K5" s="45">
        <f>J5+F5-E5</f>
        <v>2.94</v>
      </c>
      <c r="L5" s="46">
        <v>84.1</v>
      </c>
      <c r="N5" s="1" t="s">
        <v>1282</v>
      </c>
      <c r="O5" s="1">
        <v>-4</v>
      </c>
      <c r="P5" s="1" t="s">
        <v>1270</v>
      </c>
    </row>
    <row r="6" spans="1:19" x14ac:dyDescent="0.2">
      <c r="A6" s="5"/>
      <c r="B6" s="4" t="s">
        <v>808</v>
      </c>
      <c r="C6">
        <v>5.923</v>
      </c>
      <c r="D6">
        <v>5.9349999999999996</v>
      </c>
      <c r="E6" s="41">
        <v>6.0170000000000003</v>
      </c>
      <c r="F6" s="67"/>
      <c r="G6" s="41">
        <v>5.7919999999999998</v>
      </c>
      <c r="H6" s="41">
        <v>5.8339999999999996</v>
      </c>
      <c r="I6">
        <v>4.7709999999999999</v>
      </c>
      <c r="J6" s="41">
        <f>R6</f>
        <v>4.5659999999999998</v>
      </c>
      <c r="K6" s="67"/>
      <c r="L6" s="46">
        <v>0.04</v>
      </c>
      <c r="N6" s="1" t="s">
        <v>1284</v>
      </c>
      <c r="O6" s="1">
        <v>-12</v>
      </c>
      <c r="P6" s="1" t="s">
        <v>1281</v>
      </c>
      <c r="R6">
        <v>4.5659999999999998</v>
      </c>
      <c r="S6" t="s">
        <v>841</v>
      </c>
    </row>
    <row r="7" spans="1:19" x14ac:dyDescent="0.2">
      <c r="A7" s="5"/>
      <c r="B7" s="4" t="s">
        <v>1650</v>
      </c>
      <c r="C7" s="7">
        <v>4.6580000000000004</v>
      </c>
      <c r="D7" s="41">
        <v>4.5780000000000003</v>
      </c>
      <c r="E7" s="41">
        <v>4.5339999999999998</v>
      </c>
      <c r="F7" s="67"/>
      <c r="G7" s="41">
        <v>4.7130000000000001</v>
      </c>
      <c r="H7" s="41">
        <v>4.6319999999999997</v>
      </c>
      <c r="I7" s="7">
        <v>4.6399999999999997</v>
      </c>
      <c r="J7" s="45">
        <f t="shared" ref="J7:J18" si="0">I7+H7-G7+E7-D7</f>
        <v>4.5149999999999979</v>
      </c>
      <c r="K7" s="67"/>
      <c r="L7" s="46">
        <v>88.6</v>
      </c>
      <c r="N7" s="1" t="s">
        <v>1283</v>
      </c>
      <c r="O7" s="1">
        <v>2</v>
      </c>
      <c r="P7" s="1" t="s">
        <v>1274</v>
      </c>
    </row>
    <row r="8" spans="1:19" x14ac:dyDescent="0.2">
      <c r="A8" s="4"/>
      <c r="B8" s="4" t="s">
        <v>1651</v>
      </c>
      <c r="C8" s="41">
        <v>6.6769999999999996</v>
      </c>
      <c r="D8" s="41">
        <v>6.7009999999999996</v>
      </c>
      <c r="E8" s="41">
        <v>6.6710000000000003</v>
      </c>
      <c r="F8" s="67"/>
      <c r="G8" s="45">
        <v>6.6</v>
      </c>
      <c r="H8" s="45">
        <v>6.6420000000000003</v>
      </c>
      <c r="I8">
        <v>6.3390000000000004</v>
      </c>
      <c r="J8" s="45">
        <f>I8+H8-G8+E8-D8</f>
        <v>6.3510000000000035</v>
      </c>
      <c r="K8" s="67"/>
      <c r="L8" s="46">
        <v>63.1</v>
      </c>
      <c r="N8" s="1" t="s">
        <v>1290</v>
      </c>
      <c r="O8" s="1">
        <v>-2</v>
      </c>
      <c r="P8" s="1" t="s">
        <v>1289</v>
      </c>
    </row>
    <row r="9" spans="1:19" x14ac:dyDescent="0.2">
      <c r="A9" s="5"/>
      <c r="B9" s="4" t="s">
        <v>187</v>
      </c>
      <c r="C9" s="7">
        <v>5.71</v>
      </c>
      <c r="D9" s="7">
        <v>5.6269999999999998</v>
      </c>
      <c r="E9" s="41">
        <v>5.5759999999999996</v>
      </c>
      <c r="F9" s="67"/>
      <c r="G9" s="41">
        <v>5.7549999999999999</v>
      </c>
      <c r="H9" s="41">
        <v>5.6740000000000004</v>
      </c>
      <c r="I9">
        <v>5.7030000000000003</v>
      </c>
      <c r="J9" s="45">
        <f t="shared" si="0"/>
        <v>5.5710000000000006</v>
      </c>
      <c r="K9" s="67"/>
      <c r="L9" s="46">
        <v>88.4</v>
      </c>
      <c r="M9" s="80" t="s">
        <v>1268</v>
      </c>
      <c r="N9" s="1" t="s">
        <v>1285</v>
      </c>
      <c r="O9" s="1">
        <v>1</v>
      </c>
      <c r="P9" s="1" t="s">
        <v>1271</v>
      </c>
    </row>
    <row r="10" spans="1:19" x14ac:dyDescent="0.2">
      <c r="A10" s="5"/>
      <c r="B10" s="4" t="s">
        <v>1972</v>
      </c>
      <c r="C10" s="7">
        <v>5.9470000000000001</v>
      </c>
      <c r="D10" s="7">
        <v>5.7690000000000001</v>
      </c>
      <c r="E10" s="41">
        <v>5.7549999999999999</v>
      </c>
      <c r="F10" s="67"/>
      <c r="G10" s="41">
        <v>5.9589999999999996</v>
      </c>
      <c r="H10" s="45">
        <v>5.81</v>
      </c>
      <c r="I10">
        <v>5.819</v>
      </c>
      <c r="J10" s="45">
        <f t="shared" si="0"/>
        <v>5.6560000000000006</v>
      </c>
      <c r="K10" s="67"/>
      <c r="L10" s="46">
        <v>79.8</v>
      </c>
      <c r="M10" s="80" t="s">
        <v>77</v>
      </c>
      <c r="N10" s="1" t="s">
        <v>1286</v>
      </c>
      <c r="O10" s="1">
        <v>-5</v>
      </c>
      <c r="P10" s="1" t="s">
        <v>1275</v>
      </c>
    </row>
    <row r="11" spans="1:19" x14ac:dyDescent="0.2">
      <c r="A11" s="5"/>
      <c r="B11" s="4" t="s">
        <v>1973</v>
      </c>
      <c r="C11" s="7">
        <v>6.1079999999999997</v>
      </c>
      <c r="D11" s="41">
        <v>5.9370000000000003</v>
      </c>
      <c r="E11" s="41">
        <v>5.9349999999999996</v>
      </c>
      <c r="F11" s="67"/>
      <c r="G11" s="41">
        <v>6.1040000000000001</v>
      </c>
      <c r="H11" s="41">
        <v>5.9720000000000004</v>
      </c>
      <c r="I11">
        <v>5.8979999999999997</v>
      </c>
      <c r="J11" s="45">
        <f t="shared" si="0"/>
        <v>5.7640000000000002</v>
      </c>
      <c r="K11" s="67"/>
      <c r="L11" s="46">
        <v>76.2</v>
      </c>
      <c r="N11" s="1" t="s">
        <v>1282</v>
      </c>
      <c r="O11" s="1">
        <v>-4</v>
      </c>
      <c r="P11" s="1" t="s">
        <v>1276</v>
      </c>
    </row>
    <row r="12" spans="1:19" x14ac:dyDescent="0.2">
      <c r="A12" s="5"/>
      <c r="B12" s="4" t="s">
        <v>1974</v>
      </c>
      <c r="C12">
        <v>6.4080000000000004</v>
      </c>
      <c r="D12">
        <v>6.2949999999999999</v>
      </c>
      <c r="E12" s="41">
        <v>6.2690000000000001</v>
      </c>
      <c r="F12" s="67"/>
      <c r="G12" s="41">
        <v>6.4630000000000001</v>
      </c>
      <c r="H12" s="41">
        <v>6.3719999999999999</v>
      </c>
      <c r="I12" s="7">
        <v>6.2</v>
      </c>
      <c r="J12" s="45">
        <f t="shared" si="0"/>
        <v>6.0830000000000002</v>
      </c>
      <c r="K12" s="67"/>
      <c r="L12" s="46">
        <v>74.8</v>
      </c>
      <c r="N12" s="1" t="s">
        <v>1287</v>
      </c>
      <c r="O12" s="1">
        <v>-7</v>
      </c>
      <c r="P12" s="1" t="s">
        <v>1278</v>
      </c>
    </row>
    <row r="13" spans="1:19" x14ac:dyDescent="0.2">
      <c r="A13" s="4"/>
      <c r="B13" s="4" t="s">
        <v>804</v>
      </c>
      <c r="C13">
        <v>6.4809999999999999</v>
      </c>
      <c r="D13" s="7">
        <v>6.37</v>
      </c>
      <c r="E13" s="41">
        <v>6.3360000000000003</v>
      </c>
      <c r="F13" s="67"/>
      <c r="G13" s="41">
        <v>6.5110000000000001</v>
      </c>
      <c r="H13" s="41">
        <v>6.4109999999999996</v>
      </c>
      <c r="I13" s="41">
        <v>6.3570000000000002</v>
      </c>
      <c r="J13" s="45">
        <f t="shared" si="0"/>
        <v>6.2229999999999999</v>
      </c>
      <c r="K13" s="67"/>
      <c r="L13" s="46">
        <v>83.5</v>
      </c>
      <c r="N13" s="1" t="s">
        <v>1287</v>
      </c>
      <c r="O13" s="1">
        <v>-7</v>
      </c>
      <c r="P13" s="1" t="s">
        <v>1277</v>
      </c>
    </row>
    <row r="14" spans="1:19" x14ac:dyDescent="0.2">
      <c r="A14" s="4"/>
      <c r="B14" s="4" t="s">
        <v>1975</v>
      </c>
      <c r="C14" s="7">
        <v>6.7640000000000002</v>
      </c>
      <c r="D14" s="7">
        <v>6.7069999999999999</v>
      </c>
      <c r="E14" s="41">
        <v>6.681</v>
      </c>
      <c r="F14" s="67"/>
      <c r="G14" s="41">
        <v>6.7729999999999997</v>
      </c>
      <c r="H14" s="41">
        <v>6.7389999999999999</v>
      </c>
      <c r="I14" s="41">
        <v>6.5289999999999999</v>
      </c>
      <c r="J14" s="45">
        <f t="shared" si="0"/>
        <v>6.4690000000000021</v>
      </c>
      <c r="K14" s="67"/>
      <c r="L14" s="46">
        <v>70.400000000000006</v>
      </c>
      <c r="N14" s="1" t="s">
        <v>1290</v>
      </c>
      <c r="O14" s="1">
        <v>-2</v>
      </c>
      <c r="P14" s="1" t="s">
        <v>1293</v>
      </c>
    </row>
    <row r="15" spans="1:19" x14ac:dyDescent="0.2">
      <c r="A15" s="4"/>
      <c r="B15" s="4" t="s">
        <v>823</v>
      </c>
      <c r="C15">
        <v>7.2060000000000004</v>
      </c>
      <c r="D15" s="7">
        <v>6.9450000000000003</v>
      </c>
      <c r="E15" s="41">
        <v>7.0389999999999997</v>
      </c>
      <c r="F15" s="67"/>
      <c r="G15">
        <v>7.2510000000000003</v>
      </c>
      <c r="H15">
        <v>6.9930000000000003</v>
      </c>
      <c r="I15" s="41">
        <v>7.2469999999999999</v>
      </c>
      <c r="J15" s="45">
        <f t="shared" si="0"/>
        <v>7.0829999999999984</v>
      </c>
      <c r="K15" s="67"/>
      <c r="L15" s="46">
        <v>87.8</v>
      </c>
      <c r="N15" s="1" t="s">
        <v>1296</v>
      </c>
      <c r="O15" s="1">
        <v>37</v>
      </c>
      <c r="P15" s="1" t="s">
        <v>1292</v>
      </c>
    </row>
    <row r="16" spans="1:19" x14ac:dyDescent="0.2">
      <c r="A16" s="5"/>
      <c r="B16" s="4" t="s">
        <v>806</v>
      </c>
      <c r="C16" s="7">
        <v>7.327</v>
      </c>
      <c r="D16" s="41">
        <v>7.2770000000000001</v>
      </c>
      <c r="E16" s="45">
        <v>7.1980000000000004</v>
      </c>
      <c r="F16" s="67"/>
      <c r="G16" s="41">
        <v>7.3319999999999999</v>
      </c>
      <c r="H16" s="41">
        <v>7.2919999999999998</v>
      </c>
      <c r="I16" s="41">
        <v>7.3390000000000004</v>
      </c>
      <c r="J16" s="45">
        <f t="shared" si="0"/>
        <v>7.22</v>
      </c>
      <c r="K16" s="67"/>
      <c r="L16" s="46">
        <v>86.6</v>
      </c>
      <c r="N16" s="1" t="s">
        <v>1299</v>
      </c>
      <c r="O16" s="1">
        <v>-3</v>
      </c>
      <c r="P16" s="1" t="s">
        <v>1279</v>
      </c>
    </row>
    <row r="17" spans="1:26" x14ac:dyDescent="0.2">
      <c r="A17" s="4"/>
      <c r="B17" s="4" t="s">
        <v>1650</v>
      </c>
      <c r="C17" s="7">
        <v>7.5030000000000001</v>
      </c>
      <c r="D17" s="41">
        <v>7.2779999999999996</v>
      </c>
      <c r="E17" s="45">
        <v>7.2370000000000001</v>
      </c>
      <c r="F17" s="67"/>
      <c r="G17" s="7">
        <v>7.4930000000000003</v>
      </c>
      <c r="H17" s="41">
        <v>7.2789999999999999</v>
      </c>
      <c r="I17" s="41">
        <v>7.4530000000000003</v>
      </c>
      <c r="J17" s="45">
        <f t="shared" si="0"/>
        <v>7.1979999999999995</v>
      </c>
      <c r="K17" s="67"/>
      <c r="L17" s="46">
        <v>85.4</v>
      </c>
      <c r="N17" s="1" t="s">
        <v>1288</v>
      </c>
      <c r="O17" s="1">
        <v>-1</v>
      </c>
      <c r="P17" s="1" t="s">
        <v>1295</v>
      </c>
    </row>
    <row r="18" spans="1:26" x14ac:dyDescent="0.2">
      <c r="A18" s="4"/>
      <c r="B18" s="4" t="s">
        <v>1652</v>
      </c>
      <c r="C18" s="7">
        <v>7.4130000000000003</v>
      </c>
      <c r="D18" s="41">
        <v>7.1420000000000003</v>
      </c>
      <c r="E18" s="45">
        <v>7.2539999999999996</v>
      </c>
      <c r="F18" s="67"/>
      <c r="G18" s="7">
        <v>7.4509999999999996</v>
      </c>
      <c r="H18" s="41">
        <v>7.1840000000000002</v>
      </c>
      <c r="I18" s="7">
        <v>7.4509999999999996</v>
      </c>
      <c r="J18" s="45">
        <f t="shared" si="0"/>
        <v>7.2959999999999985</v>
      </c>
      <c r="K18" s="67"/>
      <c r="L18" s="46">
        <v>87</v>
      </c>
      <c r="M18" s="80" t="s">
        <v>1395</v>
      </c>
      <c r="N18" s="1" t="s">
        <v>1297</v>
      </c>
      <c r="O18" s="1">
        <v>41</v>
      </c>
      <c r="P18" s="1" t="s">
        <v>1291</v>
      </c>
    </row>
    <row r="19" spans="1:26" x14ac:dyDescent="0.2">
      <c r="A19" s="6" t="s">
        <v>5</v>
      </c>
      <c r="B19" s="4" t="s">
        <v>804</v>
      </c>
      <c r="C19" s="45">
        <v>2.61</v>
      </c>
      <c r="D19" s="41">
        <v>2.5630000000000002</v>
      </c>
      <c r="E19" s="45">
        <v>2.5550000000000002</v>
      </c>
      <c r="F19" s="67"/>
      <c r="G19" s="45">
        <v>2.6320000000000001</v>
      </c>
      <c r="H19" s="67"/>
      <c r="I19" s="67"/>
      <c r="J19" s="7">
        <f>G19+E19-C19</f>
        <v>2.5770000000000004</v>
      </c>
      <c r="K19" s="67"/>
      <c r="L19" s="46">
        <v>96</v>
      </c>
      <c r="N19" s="1" t="s">
        <v>1282</v>
      </c>
      <c r="O19" s="1">
        <v>-4</v>
      </c>
      <c r="P19" s="1" t="s">
        <v>1269</v>
      </c>
    </row>
    <row r="20" spans="1:26" x14ac:dyDescent="0.2">
      <c r="A20" s="5"/>
      <c r="B20" s="4" t="s">
        <v>781</v>
      </c>
      <c r="C20" s="41">
        <v>2.758</v>
      </c>
      <c r="D20" s="41">
        <v>2.706</v>
      </c>
      <c r="E20" s="45">
        <v>2.71</v>
      </c>
      <c r="F20">
        <v>2.7240000000000002</v>
      </c>
      <c r="G20">
        <v>2.7749999999999999</v>
      </c>
      <c r="H20" s="67"/>
      <c r="I20" s="67"/>
      <c r="J20" s="7">
        <f>G20+E20-C20</f>
        <v>2.7269999999999994</v>
      </c>
      <c r="K20" s="45">
        <f>J20+F20-E20</f>
        <v>2.7409999999999997</v>
      </c>
      <c r="L20" s="46">
        <v>95.6</v>
      </c>
      <c r="N20" s="1" t="s">
        <v>1282</v>
      </c>
      <c r="O20" s="1">
        <v>-4</v>
      </c>
      <c r="P20" s="1" t="s">
        <v>1270</v>
      </c>
    </row>
    <row r="21" spans="1:26" x14ac:dyDescent="0.2">
      <c r="A21" s="5"/>
      <c r="B21" s="4" t="s">
        <v>187</v>
      </c>
      <c r="C21" s="41">
        <v>3.1280000000000001</v>
      </c>
      <c r="D21" s="41">
        <v>3.1560000000000001</v>
      </c>
      <c r="E21" s="45">
        <v>3.1429999999999998</v>
      </c>
      <c r="F21">
        <v>3.1509999999999998</v>
      </c>
      <c r="G21">
        <v>3.1110000000000002</v>
      </c>
      <c r="H21" s="67"/>
      <c r="I21" s="67"/>
      <c r="J21" s="7">
        <f>G21+E21-C21</f>
        <v>3.1259999999999994</v>
      </c>
      <c r="K21" s="45">
        <f>J21+F21-E21</f>
        <v>3.1339999999999995</v>
      </c>
      <c r="L21" s="46">
        <v>97.7</v>
      </c>
      <c r="N21" s="1" t="s">
        <v>1288</v>
      </c>
      <c r="O21" s="1">
        <v>-1</v>
      </c>
      <c r="P21" s="1" t="s">
        <v>1271</v>
      </c>
    </row>
    <row r="22" spans="1:26" x14ac:dyDescent="0.2">
      <c r="A22" s="5"/>
      <c r="B22" s="4" t="s">
        <v>1650</v>
      </c>
      <c r="C22" s="41">
        <v>3.4630000000000001</v>
      </c>
      <c r="D22" s="41">
        <v>3.4620000000000002</v>
      </c>
      <c r="E22" s="45">
        <v>3.44</v>
      </c>
      <c r="F22">
        <v>3.4359999999999999</v>
      </c>
      <c r="G22">
        <v>3.4849999999999999</v>
      </c>
      <c r="H22" s="67"/>
      <c r="I22" s="67"/>
      <c r="J22" s="7">
        <f>G22+E22-C22</f>
        <v>3.4619999999999997</v>
      </c>
      <c r="K22" s="45">
        <f>J22+F22-E22</f>
        <v>3.4579999999999997</v>
      </c>
      <c r="L22" s="46">
        <v>97.9</v>
      </c>
      <c r="N22" s="1" t="s">
        <v>1283</v>
      </c>
      <c r="O22" s="1">
        <v>2</v>
      </c>
      <c r="P22" s="1" t="s">
        <v>1272</v>
      </c>
    </row>
    <row r="24" spans="1:26" x14ac:dyDescent="0.2">
      <c r="A24" s="6" t="s">
        <v>6</v>
      </c>
      <c r="B24" s="5"/>
      <c r="C24" s="5" t="s">
        <v>153</v>
      </c>
      <c r="D24" s="5" t="s">
        <v>7</v>
      </c>
      <c r="E24" s="5" t="s">
        <v>24</v>
      </c>
      <c r="F24" s="5" t="s">
        <v>27</v>
      </c>
      <c r="G24" s="5" t="s">
        <v>28</v>
      </c>
      <c r="H24" s="5" t="s">
        <v>30</v>
      </c>
      <c r="I24" s="5" t="s">
        <v>29</v>
      </c>
      <c r="J24" s="5" t="s">
        <v>30</v>
      </c>
      <c r="K24" s="5" t="s">
        <v>68</v>
      </c>
      <c r="L24" s="5"/>
      <c r="M24" s="5" t="s">
        <v>7</v>
      </c>
      <c r="N24" s="5" t="s">
        <v>7</v>
      </c>
      <c r="O24" s="5" t="s">
        <v>7</v>
      </c>
      <c r="P24" s="5" t="s">
        <v>24</v>
      </c>
      <c r="Q24" s="5" t="s">
        <v>24</v>
      </c>
      <c r="R24" s="5" t="s">
        <v>24</v>
      </c>
      <c r="S24" s="5" t="s">
        <v>26</v>
      </c>
      <c r="T24" s="153" t="s">
        <v>834</v>
      </c>
      <c r="U24" s="153" t="s">
        <v>834</v>
      </c>
      <c r="V24" s="153" t="s">
        <v>834</v>
      </c>
      <c r="W24" s="153" t="s">
        <v>834</v>
      </c>
      <c r="X24" s="153" t="s">
        <v>834</v>
      </c>
      <c r="Y24" s="153" t="s">
        <v>834</v>
      </c>
      <c r="Z24" s="153" t="s">
        <v>834</v>
      </c>
    </row>
    <row r="25" spans="1:26" x14ac:dyDescent="0.2">
      <c r="A25" s="5"/>
      <c r="B25" s="5"/>
      <c r="C25" s="6" t="s">
        <v>8</v>
      </c>
      <c r="D25" s="6" t="s">
        <v>9</v>
      </c>
      <c r="E25" s="6" t="s">
        <v>18</v>
      </c>
      <c r="F25" s="6" t="s">
        <v>11</v>
      </c>
      <c r="G25" s="6" t="s">
        <v>10</v>
      </c>
      <c r="H25" s="6" t="s">
        <v>33</v>
      </c>
      <c r="I25" s="6" t="s">
        <v>12</v>
      </c>
      <c r="J25" s="6" t="s">
        <v>13</v>
      </c>
      <c r="K25" s="6" t="s">
        <v>14</v>
      </c>
      <c r="L25" s="6" t="s">
        <v>99</v>
      </c>
      <c r="M25" s="6" t="s">
        <v>17</v>
      </c>
      <c r="N25" s="6" t="s">
        <v>19</v>
      </c>
      <c r="O25" s="6" t="s">
        <v>20</v>
      </c>
      <c r="P25" s="6" t="s">
        <v>17</v>
      </c>
      <c r="Q25" s="6" t="s">
        <v>15</v>
      </c>
      <c r="R25" s="6" t="s">
        <v>16</v>
      </c>
      <c r="S25" s="6" t="s">
        <v>25</v>
      </c>
      <c r="T25" s="154" t="s">
        <v>835</v>
      </c>
      <c r="U25" s="154" t="s">
        <v>836</v>
      </c>
      <c r="V25" s="154" t="s">
        <v>837</v>
      </c>
      <c r="W25" s="154" t="s">
        <v>838</v>
      </c>
      <c r="X25" s="154" t="s">
        <v>839</v>
      </c>
      <c r="Y25" s="154" t="s">
        <v>840</v>
      </c>
      <c r="Z25" s="154" t="s">
        <v>841</v>
      </c>
    </row>
    <row r="26" spans="1:26" x14ac:dyDescent="0.2">
      <c r="A26" s="6" t="str">
        <f>A4</f>
        <v>Singlet</v>
      </c>
      <c r="B26" s="4" t="str">
        <f>B4</f>
        <v>B1g (Val, n-pi*)</v>
      </c>
      <c r="C26">
        <v>3.016</v>
      </c>
      <c r="D26" s="7">
        <v>2.819</v>
      </c>
      <c r="E26" s="7">
        <v>3.242</v>
      </c>
      <c r="F26" s="7">
        <v>2.8889999999999998</v>
      </c>
      <c r="G26" s="7">
        <v>3.13</v>
      </c>
      <c r="H26" s="7">
        <v>2.9569999999999999</v>
      </c>
      <c r="I26" s="7">
        <v>2.9430000000000001</v>
      </c>
      <c r="J26" s="7">
        <v>2.891</v>
      </c>
      <c r="K26" s="41">
        <v>2.7919999999999998</v>
      </c>
      <c r="L26" s="9"/>
      <c r="M26" s="7">
        <v>3.1909999999999998</v>
      </c>
      <c r="N26" s="7">
        <v>3.3</v>
      </c>
      <c r="O26" s="7">
        <v>3.1480000000000001</v>
      </c>
      <c r="P26" s="7">
        <v>2.9470000000000001</v>
      </c>
      <c r="Q26" s="7">
        <v>2.7189999999999999</v>
      </c>
      <c r="R26" s="7">
        <v>2.9119999999999999</v>
      </c>
      <c r="S26" s="7">
        <f t="shared" ref="S26:S44" si="1">SOMME(Q26:R26)/2</f>
        <v>2.8155000000000001</v>
      </c>
      <c r="T26" s="9"/>
      <c r="U26" s="9"/>
      <c r="V26" s="9"/>
      <c r="W26" s="9"/>
      <c r="X26" s="9"/>
      <c r="Y26" s="9"/>
      <c r="Z26" s="9"/>
    </row>
    <row r="27" spans="1:26" x14ac:dyDescent="0.2">
      <c r="A27" s="5"/>
      <c r="B27" s="4" t="str">
        <f t="shared" ref="B27:B35" si="2">B5</f>
        <v>Au (Val, n-pi*)</v>
      </c>
      <c r="C27">
        <v>3.181</v>
      </c>
      <c r="D27" s="7">
        <v>2.9769999999999999</v>
      </c>
      <c r="E27" s="7">
        <v>3.3959999999999999</v>
      </c>
      <c r="F27" s="7">
        <v>3.0459999999999998</v>
      </c>
      <c r="G27" s="7">
        <v>3.2989999999999999</v>
      </c>
      <c r="H27" s="7">
        <v>3.121</v>
      </c>
      <c r="I27" s="7">
        <v>3.105</v>
      </c>
      <c r="J27" s="7">
        <v>3.044</v>
      </c>
      <c r="K27" s="41">
        <v>2.9380000000000002</v>
      </c>
      <c r="L27" s="9"/>
      <c r="M27" s="7">
        <v>3.3090000000000002</v>
      </c>
      <c r="N27" s="7">
        <v>3.4460000000000002</v>
      </c>
      <c r="O27" s="7">
        <v>3.3</v>
      </c>
      <c r="P27" s="7">
        <v>3.0590000000000002</v>
      </c>
      <c r="Q27" s="7">
        <v>2.8420000000000001</v>
      </c>
      <c r="R27" s="7">
        <v>3.1179999999999999</v>
      </c>
      <c r="S27" s="7">
        <f t="shared" si="1"/>
        <v>2.98</v>
      </c>
      <c r="T27" s="9"/>
      <c r="U27" s="9"/>
      <c r="V27" s="9"/>
      <c r="W27" s="9"/>
      <c r="X27" s="9"/>
      <c r="Y27" s="9"/>
      <c r="Z27" s="9"/>
    </row>
    <row r="28" spans="1:26" x14ac:dyDescent="0.2">
      <c r="A28" s="5"/>
      <c r="B28" s="4" t="str">
        <f t="shared" si="2"/>
        <v>Ag (Val, dou, n,n-pi*,pi*)</v>
      </c>
      <c r="C28" s="9"/>
      <c r="D28" s="9"/>
      <c r="E28" s="9"/>
      <c r="F28" s="9"/>
      <c r="G28" s="9"/>
      <c r="H28" s="9"/>
      <c r="I28" s="9"/>
      <c r="J28" s="7">
        <v>6.8490000000000002</v>
      </c>
      <c r="K28" s="41">
        <v>6.0170000000000003</v>
      </c>
      <c r="L28" s="9"/>
      <c r="M28" s="9"/>
      <c r="N28" s="9"/>
      <c r="O28" s="9"/>
      <c r="P28" s="9"/>
      <c r="Q28" s="9"/>
      <c r="R28" s="7">
        <v>5.5730000000000004</v>
      </c>
      <c r="S28" s="9"/>
      <c r="T28" s="7">
        <v>4.9450000000000003</v>
      </c>
      <c r="U28">
        <v>4.4720000000000004</v>
      </c>
      <c r="V28">
        <v>4.3010000000000002</v>
      </c>
      <c r="W28">
        <v>4.6719999999999997</v>
      </c>
      <c r="X28">
        <v>4.6959999999999997</v>
      </c>
      <c r="Y28">
        <v>4.5650000000000004</v>
      </c>
      <c r="Z28">
        <v>4.5659999999999998</v>
      </c>
    </row>
    <row r="29" spans="1:26" x14ac:dyDescent="0.2">
      <c r="A29" s="5"/>
      <c r="B29" s="4" t="str">
        <f t="shared" si="2"/>
        <v>B3g (Val, pi-pi*)</v>
      </c>
      <c r="C29">
        <v>4.8869999999999996</v>
      </c>
      <c r="D29" s="7">
        <v>4.633</v>
      </c>
      <c r="E29" s="7">
        <v>5.08</v>
      </c>
      <c r="F29" s="7">
        <v>4.5759999999999996</v>
      </c>
      <c r="G29" s="7">
        <v>4.8680000000000003</v>
      </c>
      <c r="H29" s="7">
        <v>4.6520000000000001</v>
      </c>
      <c r="I29" s="7">
        <v>4.6440000000000001</v>
      </c>
      <c r="J29" s="7">
        <v>4.6210000000000004</v>
      </c>
      <c r="K29" s="41">
        <v>4.5339999999999998</v>
      </c>
      <c r="L29" s="9"/>
      <c r="M29" s="7">
        <v>5.0789999999999997</v>
      </c>
      <c r="N29" s="7">
        <v>5.0279999999999996</v>
      </c>
      <c r="O29" s="7">
        <v>4.8979999999999997</v>
      </c>
      <c r="P29" s="7">
        <v>4.875</v>
      </c>
      <c r="Q29" s="7">
        <v>4.7270000000000003</v>
      </c>
      <c r="R29" s="7">
        <v>4.2930000000000001</v>
      </c>
      <c r="S29" s="7">
        <f t="shared" si="1"/>
        <v>4.51</v>
      </c>
      <c r="T29" s="9"/>
      <c r="U29" s="9"/>
      <c r="V29" s="9"/>
      <c r="W29" s="9"/>
      <c r="X29" s="9"/>
      <c r="Y29" s="9"/>
      <c r="Z29" s="9"/>
    </row>
    <row r="30" spans="1:26" x14ac:dyDescent="0.2">
      <c r="A30" s="5"/>
      <c r="B30" s="4" t="str">
        <f t="shared" si="2"/>
        <v>Ag (Val, par dou, pi,pi-pi*,pi*)</v>
      </c>
      <c r="C30" s="9"/>
      <c r="D30" s="9"/>
      <c r="E30" s="9"/>
      <c r="F30" s="9"/>
      <c r="G30" s="9"/>
      <c r="H30" s="9"/>
      <c r="I30" s="9"/>
      <c r="J30" s="7">
        <v>6.9489999999999998</v>
      </c>
      <c r="K30" s="41">
        <v>6.6710000000000003</v>
      </c>
      <c r="L30" s="9"/>
      <c r="M30" s="9"/>
      <c r="N30" s="9"/>
      <c r="O30" s="9"/>
      <c r="P30" s="9"/>
      <c r="Q30" s="9"/>
      <c r="R30" s="7">
        <v>5.2969999999999997</v>
      </c>
      <c r="S30" s="9"/>
      <c r="T30" s="7">
        <v>6.5259999999999998</v>
      </c>
      <c r="U30" s="7">
        <v>6.2869999999999999</v>
      </c>
      <c r="V30" s="7">
        <v>5.8490000000000002</v>
      </c>
      <c r="W30" s="7">
        <v>6.343</v>
      </c>
      <c r="X30" s="7">
        <v>6.3029999999999999</v>
      </c>
      <c r="Y30" s="7">
        <v>6.431</v>
      </c>
      <c r="Z30" s="7">
        <v>6.39</v>
      </c>
    </row>
    <row r="31" spans="1:26" x14ac:dyDescent="0.2">
      <c r="A31" s="5"/>
      <c r="B31" s="4" t="str">
        <f t="shared" si="2"/>
        <v>B1u (Val, pi-pi*)</v>
      </c>
      <c r="C31" s="7">
        <v>5.5910000000000002</v>
      </c>
      <c r="D31" s="7">
        <v>5.5650000000000004</v>
      </c>
      <c r="E31" s="7">
        <v>5.9550000000000001</v>
      </c>
      <c r="F31" s="7">
        <v>5.6180000000000003</v>
      </c>
      <c r="G31" s="7">
        <v>5.8689999999999998</v>
      </c>
      <c r="H31" s="7">
        <v>5.6369999999999996</v>
      </c>
      <c r="I31" s="7">
        <v>5.6210000000000004</v>
      </c>
      <c r="J31" s="7">
        <v>5.6539999999999999</v>
      </c>
      <c r="K31" s="41">
        <v>5.5759999999999996</v>
      </c>
      <c r="L31" s="9"/>
      <c r="M31" s="7">
        <v>5.82</v>
      </c>
      <c r="N31" s="7">
        <v>5.9569999999999999</v>
      </c>
      <c r="O31" s="7">
        <v>5.8280000000000003</v>
      </c>
      <c r="P31" s="7">
        <v>5.5880000000000001</v>
      </c>
      <c r="Q31" s="7">
        <v>5.42</v>
      </c>
      <c r="R31" s="7">
        <v>5.452</v>
      </c>
      <c r="S31" s="7">
        <f t="shared" si="1"/>
        <v>5.4359999999999999</v>
      </c>
      <c r="T31" s="9"/>
      <c r="U31" s="9"/>
      <c r="V31" s="9"/>
      <c r="W31" s="9"/>
      <c r="X31" s="9"/>
      <c r="Y31" s="9"/>
      <c r="Z31" s="9"/>
    </row>
    <row r="32" spans="1:26" x14ac:dyDescent="0.2">
      <c r="A32" s="5"/>
      <c r="B32" s="4" t="str">
        <f t="shared" si="2"/>
        <v>B3u (Val, par dou, n-pi*)</v>
      </c>
      <c r="C32" s="7">
        <v>6.8019999999999996</v>
      </c>
      <c r="D32" s="7">
        <v>5.6029999999999998</v>
      </c>
      <c r="E32" s="7">
        <v>6.444</v>
      </c>
      <c r="F32" s="7">
        <v>6.0979999999999999</v>
      </c>
      <c r="G32" s="7">
        <v>6.44</v>
      </c>
      <c r="H32" s="7">
        <v>6.0190000000000001</v>
      </c>
      <c r="I32" s="7">
        <v>6.0030000000000001</v>
      </c>
      <c r="J32" s="7">
        <v>5.9649999999999999</v>
      </c>
      <c r="K32" s="41">
        <v>5.7549999999999999</v>
      </c>
      <c r="L32" s="9"/>
      <c r="M32" s="7">
        <v>6.4420000000000002</v>
      </c>
      <c r="N32" s="7">
        <v>6.4960000000000004</v>
      </c>
      <c r="O32" s="7">
        <v>6.2030000000000003</v>
      </c>
      <c r="P32" s="7">
        <v>6.173</v>
      </c>
      <c r="Q32" s="7">
        <v>5.5679999999999996</v>
      </c>
      <c r="R32" s="7">
        <v>5.577</v>
      </c>
      <c r="S32" s="7">
        <f t="shared" si="1"/>
        <v>5.5724999999999998</v>
      </c>
      <c r="T32" s="7">
        <v>6.5430000000000001</v>
      </c>
      <c r="U32" s="7">
        <v>5.774</v>
      </c>
      <c r="V32" s="7">
        <v>5.0019999999999998</v>
      </c>
      <c r="W32" s="7">
        <v>6.0629999999999997</v>
      </c>
      <c r="X32" s="7">
        <v>5.9539999999999997</v>
      </c>
      <c r="Y32" s="7">
        <v>6.02</v>
      </c>
      <c r="Z32" s="7">
        <v>5.944</v>
      </c>
    </row>
    <row r="33" spans="1:26" x14ac:dyDescent="0.2">
      <c r="A33" s="5"/>
      <c r="B33" s="4" t="str">
        <f t="shared" si="2"/>
        <v>B2g (Val, par dou, n-pi*)</v>
      </c>
      <c r="C33" s="7">
        <v>6.5529999999999999</v>
      </c>
      <c r="D33" s="7">
        <v>5.7629999999999999</v>
      </c>
      <c r="E33" s="7">
        <v>6.7460000000000004</v>
      </c>
      <c r="F33" s="9"/>
      <c r="G33" s="7">
        <v>6.7460000000000004</v>
      </c>
      <c r="H33" s="7">
        <v>6.26</v>
      </c>
      <c r="I33" s="7">
        <v>6.2450000000000001</v>
      </c>
      <c r="J33" s="7">
        <v>6.1769999999999996</v>
      </c>
      <c r="K33" s="41">
        <v>5.9349999999999996</v>
      </c>
      <c r="L33" s="9"/>
      <c r="M33" s="7">
        <v>6.6369999999999996</v>
      </c>
      <c r="N33" s="7">
        <v>6.7210000000000001</v>
      </c>
      <c r="O33" s="7">
        <v>6.4059999999999997</v>
      </c>
      <c r="P33" s="7">
        <v>6.351</v>
      </c>
      <c r="Q33" s="7">
        <v>5.7060000000000004</v>
      </c>
      <c r="R33" s="7">
        <v>5.5330000000000004</v>
      </c>
      <c r="S33" s="7">
        <f t="shared" si="1"/>
        <v>5.6195000000000004</v>
      </c>
      <c r="T33" s="7">
        <v>6.5389999999999997</v>
      </c>
      <c r="U33" s="7">
        <v>5.7610000000000001</v>
      </c>
      <c r="V33" s="7">
        <v>5.0049999999999999</v>
      </c>
      <c r="W33" s="7">
        <v>6.0279999999999996</v>
      </c>
      <c r="X33" s="7">
        <v>5.95</v>
      </c>
      <c r="Y33" s="7">
        <v>6.0039999999999996</v>
      </c>
      <c r="Z33" s="7">
        <v>5.9320000000000004</v>
      </c>
    </row>
    <row r="34" spans="1:26" x14ac:dyDescent="0.2">
      <c r="A34" s="5"/>
      <c r="B34" s="4" t="str">
        <f t="shared" si="2"/>
        <v>Au (Val, par dou, n-pi*)</v>
      </c>
      <c r="C34" s="7">
        <v>6.7750000000000004</v>
      </c>
      <c r="D34" s="7">
        <v>6.3150000000000004</v>
      </c>
      <c r="E34" s="7">
        <v>7.2729999999999997</v>
      </c>
      <c r="F34" s="9"/>
      <c r="G34" s="7">
        <v>7.1669999999999998</v>
      </c>
      <c r="H34" s="7">
        <v>6.6760000000000002</v>
      </c>
      <c r="I34" s="7">
        <v>6.6459999999999999</v>
      </c>
      <c r="J34" s="7">
        <v>6.548</v>
      </c>
      <c r="K34" s="41">
        <v>6.2690000000000001</v>
      </c>
      <c r="L34" s="9"/>
      <c r="M34" s="7">
        <v>7.0839999999999996</v>
      </c>
      <c r="N34" s="7">
        <v>7.1379999999999999</v>
      </c>
      <c r="O34" s="7">
        <v>6.8570000000000002</v>
      </c>
      <c r="P34" s="7">
        <v>6.8</v>
      </c>
      <c r="Q34" s="7">
        <v>6.2729999999999997</v>
      </c>
      <c r="R34" s="7">
        <v>6.0629999999999997</v>
      </c>
      <c r="S34" s="7">
        <f t="shared" si="1"/>
        <v>6.1679999999999993</v>
      </c>
      <c r="T34" s="7">
        <v>6.6840000000000002</v>
      </c>
      <c r="U34" s="7">
        <v>6.21</v>
      </c>
      <c r="V34" s="7">
        <v>5.5469999999999997</v>
      </c>
      <c r="W34" s="7">
        <v>6.4219999999999997</v>
      </c>
      <c r="X34" s="7">
        <v>6.3520000000000003</v>
      </c>
      <c r="Y34" s="7">
        <v>6.548</v>
      </c>
      <c r="Z34" s="7">
        <v>6.5019999999999998</v>
      </c>
    </row>
    <row r="35" spans="1:26" x14ac:dyDescent="0.2">
      <c r="A35" s="5"/>
      <c r="B35" s="4" t="str">
        <f t="shared" si="2"/>
        <v>B1g (Val, n-pi*)</v>
      </c>
      <c r="C35" s="7">
        <v>6.7389999999999999</v>
      </c>
      <c r="D35" s="7">
        <v>6.3659999999999997</v>
      </c>
      <c r="E35" s="7">
        <v>6.8330000000000002</v>
      </c>
      <c r="F35" s="7">
        <v>6.5119999999999996</v>
      </c>
      <c r="G35" s="7">
        <v>6.7329999999999997</v>
      </c>
      <c r="H35" s="7">
        <v>6.4989999999999997</v>
      </c>
      <c r="I35" s="7">
        <v>6.5</v>
      </c>
      <c r="J35" s="7">
        <v>6.4779999999999998</v>
      </c>
      <c r="K35" s="41">
        <v>6.3360000000000003</v>
      </c>
      <c r="L35" s="9"/>
      <c r="M35" s="7">
        <v>6.915</v>
      </c>
      <c r="N35" s="7">
        <v>6.9589999999999996</v>
      </c>
      <c r="O35" s="7">
        <v>6.7690000000000001</v>
      </c>
      <c r="P35" s="7">
        <v>6.6660000000000004</v>
      </c>
      <c r="Q35" s="7">
        <v>6.29</v>
      </c>
      <c r="R35" s="7">
        <v>6.2210000000000001</v>
      </c>
      <c r="S35" s="7">
        <f t="shared" si="1"/>
        <v>6.2554999999999996</v>
      </c>
      <c r="T35" s="9"/>
      <c r="U35" s="9"/>
      <c r="V35" s="9"/>
      <c r="W35" s="9"/>
      <c r="X35" s="9"/>
      <c r="Y35" s="9"/>
      <c r="Z35" s="9"/>
    </row>
    <row r="36" spans="1:26" x14ac:dyDescent="0.2">
      <c r="A36" s="5"/>
      <c r="B36" s="4" t="str">
        <f t="shared" ref="B36:B40" si="3">B14</f>
        <v>B1g (Val, par dou, n-pi*)</v>
      </c>
      <c r="C36" s="9"/>
      <c r="D36" s="7">
        <v>6.992</v>
      </c>
      <c r="E36" s="7">
        <v>7.9050000000000002</v>
      </c>
      <c r="F36" s="9"/>
      <c r="G36" s="7">
        <v>7.8019999999999996</v>
      </c>
      <c r="H36" s="7">
        <v>7.2510000000000003</v>
      </c>
      <c r="I36" s="7">
        <v>7.1749999999999998</v>
      </c>
      <c r="J36" s="41">
        <v>6.9749999999999996</v>
      </c>
      <c r="K36" s="41">
        <v>6.681</v>
      </c>
      <c r="L36" s="9"/>
      <c r="M36" s="7">
        <v>7.7549999999999999</v>
      </c>
      <c r="N36" s="7">
        <v>6.9589999999999996</v>
      </c>
      <c r="O36" s="7">
        <v>7.5</v>
      </c>
      <c r="P36" s="7">
        <v>7.484</v>
      </c>
      <c r="Q36" s="7">
        <v>7.0350000000000001</v>
      </c>
      <c r="R36" s="7">
        <v>6.4950000000000001</v>
      </c>
      <c r="S36" s="7">
        <f t="shared" si="1"/>
        <v>6.7650000000000006</v>
      </c>
      <c r="T36" s="7">
        <v>6.6970000000000001</v>
      </c>
      <c r="U36" s="7">
        <v>6.234</v>
      </c>
      <c r="V36" s="7">
        <v>5.4790000000000001</v>
      </c>
      <c r="W36" s="7">
        <v>6.4509999999999996</v>
      </c>
      <c r="X36" s="7">
        <v>6.492</v>
      </c>
      <c r="Y36" s="7">
        <v>6.5739999999999998</v>
      </c>
      <c r="Z36" s="7">
        <v>6.53</v>
      </c>
    </row>
    <row r="37" spans="1:26" x14ac:dyDescent="0.2">
      <c r="A37" s="5"/>
      <c r="B37" s="4" t="str">
        <f t="shared" si="3"/>
        <v>B3g (Ryd, n-3s)</v>
      </c>
      <c r="C37" s="7">
        <v>6.6120000000000001</v>
      </c>
      <c r="D37" s="7">
        <v>6.5270000000000001</v>
      </c>
      <c r="E37" s="7">
        <v>7.4809999999999999</v>
      </c>
      <c r="F37" s="7">
        <v>7.4109999999999996</v>
      </c>
      <c r="G37" s="7">
        <v>7.3630000000000004</v>
      </c>
      <c r="H37" s="7">
        <v>7.17</v>
      </c>
      <c r="I37" s="7">
        <v>7.157</v>
      </c>
      <c r="J37" s="7">
        <v>7.18</v>
      </c>
      <c r="K37" s="41">
        <v>7.0389999999999997</v>
      </c>
      <c r="L37" s="9"/>
      <c r="M37" s="7">
        <v>7.3239999999999998</v>
      </c>
      <c r="N37" s="7">
        <v>7.3090000000000002</v>
      </c>
      <c r="O37" s="7">
        <v>7.0519999999999996</v>
      </c>
      <c r="P37" s="7">
        <v>7.1180000000000003</v>
      </c>
      <c r="Q37" s="7">
        <v>6.5670000000000002</v>
      </c>
      <c r="R37" s="7">
        <v>7.6319999999999997</v>
      </c>
      <c r="S37" s="7">
        <f t="shared" si="1"/>
        <v>7.0994999999999999</v>
      </c>
      <c r="T37" s="9"/>
      <c r="U37" s="9"/>
      <c r="V37" s="9"/>
      <c r="W37" s="9"/>
      <c r="X37" s="9"/>
      <c r="Y37" s="9"/>
      <c r="Z37" s="9"/>
    </row>
    <row r="38" spans="1:26" x14ac:dyDescent="0.2">
      <c r="A38" s="5"/>
      <c r="B38" s="4" t="str">
        <f t="shared" si="3"/>
        <v>B2g (Val, n-pi*)</v>
      </c>
      <c r="C38" s="7">
        <v>7.2249999999999996</v>
      </c>
      <c r="D38" s="7">
        <v>7.2409999999999997</v>
      </c>
      <c r="E38" s="7">
        <v>7.7149999999999999</v>
      </c>
      <c r="F38" s="7">
        <v>7.282</v>
      </c>
      <c r="G38" s="7">
        <v>7.59</v>
      </c>
      <c r="H38" s="7">
        <v>7.3470000000000004</v>
      </c>
      <c r="I38" s="7">
        <v>7.3250000000000002</v>
      </c>
      <c r="J38" s="7">
        <v>7.306</v>
      </c>
      <c r="K38" s="45">
        <v>7.1980000000000004</v>
      </c>
      <c r="L38" s="9"/>
      <c r="M38" s="7">
        <v>7.7370000000000001</v>
      </c>
      <c r="N38" s="7">
        <v>7.8109999999999999</v>
      </c>
      <c r="O38" s="7">
        <v>7.6239999999999997</v>
      </c>
      <c r="P38" s="7">
        <v>7.492</v>
      </c>
      <c r="Q38" s="7">
        <v>7.1909999999999998</v>
      </c>
      <c r="R38" s="7">
        <v>7.1230000000000002</v>
      </c>
      <c r="S38" s="7">
        <f t="shared" si="1"/>
        <v>7.157</v>
      </c>
      <c r="T38" s="9"/>
      <c r="U38" s="9"/>
      <c r="V38" s="9"/>
      <c r="W38" s="9"/>
      <c r="X38" s="9"/>
      <c r="Y38" s="9"/>
      <c r="Z38" s="9"/>
    </row>
    <row r="39" spans="1:26" x14ac:dyDescent="0.2">
      <c r="A39" s="5"/>
      <c r="B39" s="4" t="str">
        <f t="shared" si="3"/>
        <v>B3g (Val, pi-pi*)</v>
      </c>
      <c r="C39" s="7">
        <v>7.22</v>
      </c>
      <c r="D39" s="7">
        <v>7.2939999999999996</v>
      </c>
      <c r="E39" s="7">
        <v>7.6440000000000001</v>
      </c>
      <c r="F39" s="7">
        <v>7.2220000000000004</v>
      </c>
      <c r="G39" s="7">
        <v>7.5949999999999998</v>
      </c>
      <c r="H39" s="7">
        <v>7.3289999999999997</v>
      </c>
      <c r="I39" s="7">
        <v>7.3319999999999999</v>
      </c>
      <c r="J39" s="7">
        <v>7.3369999999999997</v>
      </c>
      <c r="K39" s="45">
        <v>7.2370000000000001</v>
      </c>
      <c r="L39" s="9"/>
      <c r="M39" s="7">
        <v>7.6150000000000002</v>
      </c>
      <c r="N39" s="7">
        <v>7.6909999999999998</v>
      </c>
      <c r="O39" s="7">
        <v>7.5570000000000004</v>
      </c>
      <c r="P39" s="7">
        <v>7.3920000000000003</v>
      </c>
      <c r="Q39" s="7">
        <v>7.2190000000000003</v>
      </c>
      <c r="R39" s="7">
        <v>7.0620000000000003</v>
      </c>
      <c r="S39" s="7">
        <f t="shared" si="1"/>
        <v>7.1405000000000003</v>
      </c>
      <c r="T39" s="9"/>
      <c r="U39" s="9"/>
      <c r="V39" s="9"/>
      <c r="W39" s="9"/>
      <c r="X39" s="9"/>
      <c r="Y39" s="9"/>
      <c r="Z39" s="9"/>
    </row>
    <row r="40" spans="1:26" x14ac:dyDescent="0.2">
      <c r="A40" s="5"/>
      <c r="B40" s="4" t="str">
        <f t="shared" si="3"/>
        <v>B2u (Ryd, n-3s)</v>
      </c>
      <c r="C40" s="7">
        <v>6.7750000000000004</v>
      </c>
      <c r="D40" s="7">
        <v>6.6879999999999997</v>
      </c>
      <c r="E40" s="7">
        <v>7.6779999999999999</v>
      </c>
      <c r="F40" s="7">
        <v>7.5730000000000004</v>
      </c>
      <c r="G40" s="7">
        <v>7.5640000000000001</v>
      </c>
      <c r="H40" s="7">
        <v>7.3849999999999998</v>
      </c>
      <c r="I40" s="7">
        <v>7.3780000000000001</v>
      </c>
      <c r="J40" s="7">
        <v>7.4050000000000002</v>
      </c>
      <c r="K40" s="45">
        <v>7.2539999999999996</v>
      </c>
      <c r="L40" s="9"/>
      <c r="M40" s="7">
        <v>7.4470000000000001</v>
      </c>
      <c r="N40" s="7">
        <v>7.4530000000000003</v>
      </c>
      <c r="O40" s="7">
        <v>7.2030000000000003</v>
      </c>
      <c r="P40" s="7">
        <v>7.2359999999999998</v>
      </c>
      <c r="Q40" s="7">
        <v>6.7030000000000003</v>
      </c>
      <c r="R40" s="7">
        <v>7.9210000000000003</v>
      </c>
      <c r="S40" s="7">
        <f t="shared" si="1"/>
        <v>7.3120000000000003</v>
      </c>
      <c r="T40" s="9"/>
      <c r="U40" s="9"/>
      <c r="V40" s="9"/>
      <c r="W40" s="9"/>
      <c r="X40" s="9"/>
      <c r="Y40" s="9"/>
      <c r="Z40" s="9"/>
    </row>
    <row r="41" spans="1:26" x14ac:dyDescent="0.2">
      <c r="A41" s="6" t="s">
        <v>5</v>
      </c>
      <c r="B41" s="4" t="str">
        <f>B19</f>
        <v>B1g (Val, n-pi*)</v>
      </c>
      <c r="C41" s="7">
        <v>2.7349999999999999</v>
      </c>
      <c r="D41" s="7">
        <v>2.5099999999999998</v>
      </c>
      <c r="E41" s="7">
        <v>2.8959999999999999</v>
      </c>
      <c r="F41" s="7">
        <v>2.5619999999999998</v>
      </c>
      <c r="G41" s="16">
        <v>2.7778</v>
      </c>
      <c r="H41" s="9"/>
      <c r="I41" s="9"/>
      <c r="J41" s="9"/>
      <c r="K41" s="45">
        <v>2.5550000000000002</v>
      </c>
      <c r="L41" s="9"/>
      <c r="M41" s="7">
        <v>2.9329999999999998</v>
      </c>
      <c r="N41" s="7">
        <v>3.032</v>
      </c>
      <c r="O41" s="7">
        <v>2.8639999999999999</v>
      </c>
      <c r="P41" s="7">
        <v>2.7069999999999999</v>
      </c>
      <c r="Q41" s="7">
        <v>2.4159999999999999</v>
      </c>
      <c r="R41" s="7">
        <v>2.633</v>
      </c>
      <c r="S41" s="7">
        <f t="shared" si="1"/>
        <v>2.5244999999999997</v>
      </c>
      <c r="T41" s="9"/>
      <c r="U41" s="9"/>
      <c r="V41" s="9"/>
      <c r="W41" s="9"/>
      <c r="X41" s="9"/>
      <c r="Y41" s="9"/>
      <c r="Z41" s="9"/>
    </row>
    <row r="42" spans="1:26" x14ac:dyDescent="0.2">
      <c r="A42" s="5"/>
      <c r="B42" s="4" t="str">
        <f>B20</f>
        <v>Au (Val, n-pi*)</v>
      </c>
      <c r="C42" s="7">
        <v>2.9049999999999998</v>
      </c>
      <c r="D42" s="7">
        <v>2.6749999999999998</v>
      </c>
      <c r="E42" s="7">
        <v>3.0529999999999999</v>
      </c>
      <c r="F42" s="7">
        <v>2.7189999999999999</v>
      </c>
      <c r="G42" s="16">
        <v>2.9449999999999998</v>
      </c>
      <c r="H42" s="10"/>
      <c r="I42" s="10"/>
      <c r="J42" s="10"/>
      <c r="K42" s="45">
        <v>2.71</v>
      </c>
      <c r="L42" s="9"/>
      <c r="M42" s="7">
        <v>3.0640000000000001</v>
      </c>
      <c r="N42" s="7">
        <v>3.1869999999999998</v>
      </c>
      <c r="O42" s="7">
        <v>3.0230000000000001</v>
      </c>
      <c r="P42" s="7">
        <v>2.8330000000000002</v>
      </c>
      <c r="Q42" s="7">
        <v>2.552</v>
      </c>
      <c r="R42" s="7">
        <v>2.8460000000000001</v>
      </c>
      <c r="S42" s="7">
        <f t="shared" si="1"/>
        <v>2.6989999999999998</v>
      </c>
      <c r="T42" s="9"/>
      <c r="U42" s="9"/>
      <c r="V42" s="9"/>
      <c r="W42" s="9"/>
      <c r="X42" s="9"/>
      <c r="Y42" s="9"/>
      <c r="Z42" s="9"/>
    </row>
    <row r="43" spans="1:26" x14ac:dyDescent="0.2">
      <c r="A43" s="5"/>
      <c r="B43" s="4" t="str">
        <f>B21</f>
        <v>B1u (Val, pi-pi*)</v>
      </c>
      <c r="C43" s="7">
        <v>3.4660000000000002</v>
      </c>
      <c r="D43" s="7">
        <v>3.2959999999999998</v>
      </c>
      <c r="E43" s="7">
        <v>3.3940000000000001</v>
      </c>
      <c r="F43" s="7">
        <v>2.82</v>
      </c>
      <c r="G43" s="16">
        <v>3.093</v>
      </c>
      <c r="H43" s="9"/>
      <c r="I43" s="9"/>
      <c r="J43" s="9"/>
      <c r="K43" s="45">
        <v>3.1429999999999998</v>
      </c>
      <c r="L43" s="9"/>
      <c r="M43" s="7">
        <v>3.37</v>
      </c>
      <c r="N43" s="7">
        <v>3.391</v>
      </c>
      <c r="O43" s="7">
        <v>3.363</v>
      </c>
      <c r="P43" s="7">
        <v>3.2189999999999999</v>
      </c>
      <c r="Q43" s="7">
        <v>3.2639999999999998</v>
      </c>
      <c r="R43" s="7">
        <v>2.8450000000000002</v>
      </c>
      <c r="S43" s="7">
        <f t="shared" si="1"/>
        <v>3.0545</v>
      </c>
      <c r="T43" s="9"/>
      <c r="U43" s="9"/>
      <c r="V43" s="9"/>
      <c r="W43" s="9"/>
      <c r="X43" s="9"/>
      <c r="Y43" s="9"/>
      <c r="Z43" s="9"/>
    </row>
    <row r="44" spans="1:26" x14ac:dyDescent="0.2">
      <c r="A44" s="5"/>
      <c r="B44" s="4" t="str">
        <f>B22</f>
        <v>B3g (Val, pi-pi*)</v>
      </c>
      <c r="C44" s="7">
        <v>3.7240000000000002</v>
      </c>
      <c r="D44" s="7">
        <v>3.5449999999999999</v>
      </c>
      <c r="E44" s="7">
        <v>3.661</v>
      </c>
      <c r="F44" s="7">
        <v>3.234</v>
      </c>
      <c r="G44" s="16">
        <v>3.46</v>
      </c>
      <c r="H44" s="10"/>
      <c r="I44" s="10"/>
      <c r="J44" s="10"/>
      <c r="K44" s="45">
        <v>3.44</v>
      </c>
      <c r="L44" s="9"/>
      <c r="M44" s="7">
        <v>3.7429999999999999</v>
      </c>
      <c r="N44" s="7">
        <v>3.734</v>
      </c>
      <c r="O44" s="7">
        <v>3.6749999999999998</v>
      </c>
      <c r="P44" s="7">
        <v>3.605</v>
      </c>
      <c r="Q44" s="7">
        <v>3.5659999999999998</v>
      </c>
      <c r="R44" s="7">
        <v>3.1160000000000001</v>
      </c>
      <c r="S44" s="7">
        <f t="shared" si="1"/>
        <v>3.3410000000000002</v>
      </c>
      <c r="T44" s="9"/>
      <c r="U44" s="9"/>
      <c r="V44" s="9"/>
      <c r="W44" s="9"/>
      <c r="X44" s="9"/>
      <c r="Y44" s="9"/>
      <c r="Z44" s="9"/>
    </row>
    <row r="45" spans="1:26" x14ac:dyDescent="0.2">
      <c r="A45" s="1" t="s">
        <v>1294</v>
      </c>
      <c r="D45" s="114"/>
      <c r="R45" s="1" t="s">
        <v>1298</v>
      </c>
    </row>
    <row r="46" spans="1:26" x14ac:dyDescent="0.2">
      <c r="A46" s="1" t="s">
        <v>1453</v>
      </c>
      <c r="G46" s="114"/>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D1394-7A27-2646-9361-D4283F90C0C8}">
  <dimension ref="A1:S19"/>
  <sheetViews>
    <sheetView zoomScale="81" zoomScaleNormal="80" workbookViewId="0">
      <selection activeCell="M1" sqref="M1"/>
    </sheetView>
  </sheetViews>
  <sheetFormatPr baseColWidth="10" defaultRowHeight="16" x14ac:dyDescent="0.2"/>
  <sheetData>
    <row r="1" spans="1:19" x14ac:dyDescent="0.2">
      <c r="A1" s="2" t="s">
        <v>21</v>
      </c>
      <c r="B1" s="3"/>
      <c r="C1" s="2" t="s">
        <v>0</v>
      </c>
      <c r="D1" s="198"/>
      <c r="E1" s="41">
        <f>NB(C4:C9)</f>
        <v>6</v>
      </c>
      <c r="F1" s="145" t="s">
        <v>722</v>
      </c>
      <c r="G1" s="1" t="s">
        <v>969</v>
      </c>
      <c r="K1" s="1" t="s">
        <v>847</v>
      </c>
      <c r="M1" s="1"/>
    </row>
    <row r="2" spans="1:19" x14ac:dyDescent="0.2">
      <c r="A2" s="6" t="s">
        <v>32</v>
      </c>
      <c r="B2" s="5"/>
      <c r="C2" s="5" t="s">
        <v>29</v>
      </c>
      <c r="D2" s="5" t="s">
        <v>68</v>
      </c>
      <c r="E2" s="5" t="s">
        <v>68</v>
      </c>
      <c r="F2" s="5" t="s">
        <v>30</v>
      </c>
      <c r="G2" s="5" t="s">
        <v>30</v>
      </c>
      <c r="H2" s="5"/>
      <c r="I2" s="98" t="s">
        <v>29</v>
      </c>
      <c r="J2" s="98" t="s">
        <v>29</v>
      </c>
      <c r="K2" s="98" t="s">
        <v>247</v>
      </c>
      <c r="L2" s="98" t="s">
        <v>247</v>
      </c>
      <c r="M2" s="98" t="s">
        <v>28</v>
      </c>
    </row>
    <row r="3" spans="1:19" x14ac:dyDescent="0.2">
      <c r="A3" s="5"/>
      <c r="B3" s="5"/>
      <c r="C3" s="6" t="s">
        <v>2087</v>
      </c>
      <c r="D3" s="6" t="s">
        <v>1</v>
      </c>
      <c r="E3" s="6" t="s">
        <v>2</v>
      </c>
      <c r="F3" s="6" t="s">
        <v>2086</v>
      </c>
      <c r="G3" s="6" t="s">
        <v>35</v>
      </c>
      <c r="H3" s="6" t="s">
        <v>3</v>
      </c>
      <c r="I3" s="95" t="s">
        <v>67</v>
      </c>
      <c r="J3" s="99" t="s">
        <v>38</v>
      </c>
      <c r="K3" s="99" t="s">
        <v>248</v>
      </c>
      <c r="L3" s="99" t="s">
        <v>248</v>
      </c>
      <c r="M3" s="99" t="s">
        <v>52</v>
      </c>
    </row>
    <row r="4" spans="1:19" x14ac:dyDescent="0.2">
      <c r="A4" s="6" t="s">
        <v>98</v>
      </c>
      <c r="B4" s="4" t="s">
        <v>389</v>
      </c>
      <c r="C4" s="7">
        <v>4.4189999999999996</v>
      </c>
      <c r="D4" s="7">
        <v>4.3010000000000002</v>
      </c>
      <c r="E4" s="7">
        <v>4.2290000000000001</v>
      </c>
      <c r="F4" s="7">
        <v>4.4809999999999999</v>
      </c>
      <c r="G4" s="7">
        <v>4.3630000000000004</v>
      </c>
      <c r="H4" s="7">
        <f>E4+G4-D4</f>
        <v>4.2910000000000004</v>
      </c>
      <c r="I4" s="20">
        <v>86.1</v>
      </c>
      <c r="J4" s="1" t="s">
        <v>1836</v>
      </c>
      <c r="K4" s="1" t="s">
        <v>383</v>
      </c>
      <c r="L4" s="1">
        <v>2</v>
      </c>
      <c r="M4" s="1" t="s">
        <v>385</v>
      </c>
      <c r="O4" t="s">
        <v>1682</v>
      </c>
      <c r="P4" t="s">
        <v>1683</v>
      </c>
    </row>
    <row r="5" spans="1:19" x14ac:dyDescent="0.2">
      <c r="A5" s="5"/>
      <c r="B5" s="4" t="s">
        <v>58</v>
      </c>
      <c r="C5" s="7">
        <v>4.4649999999999999</v>
      </c>
      <c r="D5" s="7">
        <v>4.4050000000000002</v>
      </c>
      <c r="E5" s="7">
        <v>4.359</v>
      </c>
      <c r="F5" s="7">
        <v>4.4770000000000003</v>
      </c>
      <c r="G5" s="7">
        <v>4.4169999999999998</v>
      </c>
      <c r="H5" s="7">
        <f>E5+G5-D5</f>
        <v>4.3709999999999996</v>
      </c>
      <c r="I5" s="20">
        <v>86.5</v>
      </c>
      <c r="J5" s="1" t="s">
        <v>480</v>
      </c>
      <c r="K5" s="1" t="s">
        <v>382</v>
      </c>
      <c r="L5" s="1">
        <v>3</v>
      </c>
      <c r="M5" s="1" t="s">
        <v>386</v>
      </c>
    </row>
    <row r="6" spans="1:19" x14ac:dyDescent="0.2">
      <c r="A6" s="5"/>
      <c r="B6" s="4" t="s">
        <v>191</v>
      </c>
      <c r="C6" s="7">
        <v>4.9770000000000003</v>
      </c>
      <c r="D6" s="7">
        <v>4.8860000000000001</v>
      </c>
      <c r="E6" s="7">
        <v>4.7949999999999999</v>
      </c>
      <c r="F6" s="7">
        <v>4.984</v>
      </c>
      <c r="G6" s="7">
        <v>4.8970000000000002</v>
      </c>
      <c r="H6" s="7">
        <f>E6+G6-D6</f>
        <v>4.806</v>
      </c>
      <c r="I6" s="20">
        <v>87.7</v>
      </c>
      <c r="J6" s="1"/>
      <c r="K6" s="1" t="s">
        <v>383</v>
      </c>
      <c r="L6" s="1">
        <v>2</v>
      </c>
      <c r="M6" s="1" t="s">
        <v>387</v>
      </c>
    </row>
    <row r="7" spans="1:19" x14ac:dyDescent="0.2">
      <c r="A7" s="5"/>
      <c r="B7" s="4" t="s">
        <v>392</v>
      </c>
      <c r="C7" s="7">
        <v>5.6159999999999997</v>
      </c>
      <c r="D7" s="7">
        <v>5.52</v>
      </c>
      <c r="E7" s="7">
        <v>5.4169999999999998</v>
      </c>
      <c r="F7" s="7">
        <v>5.62</v>
      </c>
      <c r="G7" s="7">
        <v>5.5250000000000004</v>
      </c>
      <c r="H7" s="7">
        <f>E7+G7-D7</f>
        <v>5.4220000000000006</v>
      </c>
      <c r="I7" s="20">
        <v>86.1</v>
      </c>
      <c r="J7" s="1" t="s">
        <v>73</v>
      </c>
      <c r="K7" s="1" t="s">
        <v>383</v>
      </c>
      <c r="L7" s="1">
        <v>2</v>
      </c>
      <c r="M7" s="1" t="s">
        <v>388</v>
      </c>
    </row>
    <row r="8" spans="1:19" x14ac:dyDescent="0.2">
      <c r="A8" s="6" t="s">
        <v>5</v>
      </c>
      <c r="B8" s="4" t="s">
        <v>57</v>
      </c>
      <c r="C8" s="7">
        <v>2.8330000000000002</v>
      </c>
      <c r="D8" s="7">
        <v>2.8359999999999999</v>
      </c>
      <c r="E8" s="7">
        <v>2.82</v>
      </c>
      <c r="F8" s="7">
        <v>2.8069999999999999</v>
      </c>
      <c r="G8" s="9"/>
      <c r="H8" s="7">
        <f>E8+F8-C8</f>
        <v>2.7939999999999996</v>
      </c>
      <c r="I8" s="20">
        <v>97.3</v>
      </c>
      <c r="J8" s="1"/>
      <c r="K8" s="1" t="s">
        <v>383</v>
      </c>
      <c r="L8" s="1">
        <v>2</v>
      </c>
      <c r="M8" s="1" t="s">
        <v>385</v>
      </c>
    </row>
    <row r="9" spans="1:19" x14ac:dyDescent="0.2">
      <c r="A9" s="5"/>
      <c r="B9" s="4" t="s">
        <v>58</v>
      </c>
      <c r="C9" s="7">
        <v>3.6459999999999999</v>
      </c>
      <c r="D9" s="7">
        <v>3.5510000000000002</v>
      </c>
      <c r="E9" s="7">
        <v>3.4849999999999999</v>
      </c>
      <c r="F9" s="7">
        <v>3.6469999999999998</v>
      </c>
      <c r="G9" s="10"/>
      <c r="H9" s="7">
        <f>E9+F9-C9</f>
        <v>3.4859999999999998</v>
      </c>
      <c r="I9" s="20">
        <v>97.3</v>
      </c>
      <c r="J9" s="1"/>
      <c r="K9" s="1" t="s">
        <v>384</v>
      </c>
      <c r="L9" s="1">
        <v>1</v>
      </c>
      <c r="M9" s="1" t="s">
        <v>386</v>
      </c>
    </row>
    <row r="10" spans="1:19" x14ac:dyDescent="0.2">
      <c r="H10" s="7"/>
      <c r="I10" s="7"/>
      <c r="K10" s="1"/>
      <c r="L10" s="1"/>
    </row>
    <row r="12" spans="1:19" x14ac:dyDescent="0.2">
      <c r="A12" s="6" t="s">
        <v>6</v>
      </c>
      <c r="B12" s="5"/>
      <c r="C12" s="5" t="s">
        <v>7</v>
      </c>
      <c r="D12" s="5" t="s">
        <v>7</v>
      </c>
      <c r="E12" s="5" t="s">
        <v>24</v>
      </c>
      <c r="F12" s="5" t="s">
        <v>27</v>
      </c>
      <c r="G12" s="5" t="s">
        <v>28</v>
      </c>
      <c r="H12" s="5" t="s">
        <v>30</v>
      </c>
      <c r="I12" s="5" t="s">
        <v>29</v>
      </c>
      <c r="J12" s="5" t="s">
        <v>30</v>
      </c>
      <c r="K12" s="5" t="s">
        <v>68</v>
      </c>
      <c r="L12" s="5"/>
      <c r="M12" s="5" t="s">
        <v>7</v>
      </c>
      <c r="N12" s="5" t="s">
        <v>7</v>
      </c>
      <c r="O12" s="5" t="s">
        <v>7</v>
      </c>
      <c r="P12" s="5" t="s">
        <v>24</v>
      </c>
      <c r="Q12" s="5" t="s">
        <v>24</v>
      </c>
      <c r="R12" s="5" t="s">
        <v>24</v>
      </c>
      <c r="S12" s="5" t="s">
        <v>26</v>
      </c>
    </row>
    <row r="13" spans="1:19" x14ac:dyDescent="0.2">
      <c r="A13" s="5"/>
      <c r="B13" s="5"/>
      <c r="C13" s="6" t="s">
        <v>8</v>
      </c>
      <c r="D13" s="6" t="s">
        <v>9</v>
      </c>
      <c r="E13" s="6" t="s">
        <v>18</v>
      </c>
      <c r="F13" s="6" t="s">
        <v>11</v>
      </c>
      <c r="G13" s="6" t="s">
        <v>10</v>
      </c>
      <c r="H13" s="6" t="s">
        <v>33</v>
      </c>
      <c r="I13" s="6" t="s">
        <v>12</v>
      </c>
      <c r="J13" s="6" t="s">
        <v>13</v>
      </c>
      <c r="K13" s="6" t="s">
        <v>14</v>
      </c>
      <c r="L13" s="6" t="s">
        <v>99</v>
      </c>
      <c r="M13" s="6" t="s">
        <v>17</v>
      </c>
      <c r="N13" s="6" t="s">
        <v>19</v>
      </c>
      <c r="O13" s="6" t="s">
        <v>20</v>
      </c>
      <c r="P13" s="6" t="s">
        <v>17</v>
      </c>
      <c r="Q13" s="6" t="s">
        <v>15</v>
      </c>
      <c r="R13" s="6" t="s">
        <v>16</v>
      </c>
      <c r="S13" s="6" t="s">
        <v>25</v>
      </c>
    </row>
    <row r="14" spans="1:19" x14ac:dyDescent="0.2">
      <c r="A14" s="6" t="str">
        <f>A4</f>
        <v>Singlet</v>
      </c>
      <c r="B14" s="4" t="str">
        <f>B4</f>
        <v>B2 (CT, pi-pi*)</v>
      </c>
      <c r="C14" s="11">
        <v>4.6630000000000003</v>
      </c>
      <c r="D14" s="11">
        <v>4.3929999999999998</v>
      </c>
      <c r="E14" s="11">
        <v>4.984</v>
      </c>
      <c r="F14" s="11">
        <v>4.4020000000000001</v>
      </c>
      <c r="G14" s="12">
        <v>4.5590000000000002</v>
      </c>
      <c r="H14" s="11">
        <v>4.3810000000000002</v>
      </c>
      <c r="I14" s="11">
        <v>4.37</v>
      </c>
      <c r="J14" s="11">
        <v>4.3230000000000004</v>
      </c>
      <c r="K14" s="7">
        <v>4.2290000000000001</v>
      </c>
      <c r="L14" s="9"/>
      <c r="M14" s="11">
        <v>4.5039999999999996</v>
      </c>
      <c r="N14" s="11">
        <v>4.5199999999999996</v>
      </c>
      <c r="O14" s="11">
        <v>4.4790000000000001</v>
      </c>
      <c r="P14" s="11">
        <v>4.2850000000000001</v>
      </c>
      <c r="Q14" s="34">
        <v>4.3899999999999997</v>
      </c>
      <c r="R14" s="11">
        <v>3.9740000000000002</v>
      </c>
      <c r="S14" s="7">
        <f t="shared" ref="S14:S19" si="0">SOMME(Q14:R14)/2</f>
        <v>4.1820000000000004</v>
      </c>
    </row>
    <row r="15" spans="1:19" x14ac:dyDescent="0.2">
      <c r="A15" s="5"/>
      <c r="B15" s="4" t="str">
        <f>B5</f>
        <v>A1 (Val, pi-pi*)</v>
      </c>
      <c r="C15" s="11">
        <v>4.617</v>
      </c>
      <c r="D15" s="11">
        <v>4.5140000000000002</v>
      </c>
      <c r="E15" s="11">
        <v>4.9969999999999999</v>
      </c>
      <c r="F15" s="23">
        <v>4.3440000000000003</v>
      </c>
      <c r="G15" s="12">
        <v>4.54</v>
      </c>
      <c r="H15" s="11">
        <v>4.47</v>
      </c>
      <c r="I15" s="11">
        <v>4.4669999999999996</v>
      </c>
      <c r="J15" s="11">
        <v>4.4109999999999996</v>
      </c>
      <c r="K15" s="7">
        <v>4.359</v>
      </c>
      <c r="L15" s="10"/>
      <c r="M15" s="11">
        <v>4.4539999999999997</v>
      </c>
      <c r="N15" s="11">
        <v>4.4420000000000002</v>
      </c>
      <c r="O15" s="11">
        <v>4.4649999999999999</v>
      </c>
      <c r="P15" s="11">
        <v>4.2229999999999999</v>
      </c>
      <c r="Q15" s="34">
        <v>4.5129999999999999</v>
      </c>
      <c r="R15" s="11">
        <v>4.141</v>
      </c>
      <c r="S15" s="7">
        <f t="shared" si="0"/>
        <v>4.327</v>
      </c>
    </row>
    <row r="16" spans="1:19" x14ac:dyDescent="0.2">
      <c r="A16" s="5"/>
      <c r="B16" s="4" t="str">
        <f>B6</f>
        <v>A2 (Val, n-pi*)</v>
      </c>
      <c r="C16" s="11">
        <v>5.1509999999999998</v>
      </c>
      <c r="D16" s="11">
        <v>4.72</v>
      </c>
      <c r="E16" s="11">
        <v>6.13</v>
      </c>
      <c r="F16" s="11">
        <v>4.681</v>
      </c>
      <c r="G16" s="12">
        <v>5.0190000000000001</v>
      </c>
      <c r="H16" s="11">
        <v>4.9219999999999997</v>
      </c>
      <c r="I16" s="11">
        <v>4.9249999999999998</v>
      </c>
      <c r="J16" s="11">
        <v>4.8680000000000003</v>
      </c>
      <c r="K16" s="7">
        <v>4.7949999999999999</v>
      </c>
      <c r="L16" s="9"/>
      <c r="M16" s="11">
        <v>5.0949999999999998</v>
      </c>
      <c r="N16" s="11">
        <v>5.0709999999999997</v>
      </c>
      <c r="O16" s="11">
        <v>4.9580000000000002</v>
      </c>
      <c r="P16" s="11">
        <v>4.851</v>
      </c>
      <c r="Q16" s="34">
        <v>4.7329999999999997</v>
      </c>
      <c r="R16" s="11">
        <v>4.7699999999999996</v>
      </c>
      <c r="S16" s="7">
        <f t="shared" si="0"/>
        <v>4.7515000000000001</v>
      </c>
    </row>
    <row r="17" spans="1:19" x14ac:dyDescent="0.2">
      <c r="A17" s="5"/>
      <c r="B17" s="4" t="str">
        <f>B7</f>
        <v>B1 (Val, n-pi*)</v>
      </c>
      <c r="C17" s="11">
        <v>5.7370000000000001</v>
      </c>
      <c r="D17" s="11">
        <v>5.399</v>
      </c>
      <c r="E17" s="11">
        <v>5.4909999999999997</v>
      </c>
      <c r="F17" s="23">
        <v>5.3879999999999999</v>
      </c>
      <c r="G17" s="12">
        <v>5.694</v>
      </c>
      <c r="H17" s="11">
        <v>5.5510000000000002</v>
      </c>
      <c r="I17" s="11">
        <v>5.5529999999999999</v>
      </c>
      <c r="J17" s="11">
        <v>5.5030000000000001</v>
      </c>
      <c r="K17" s="7">
        <v>5.4169999999999998</v>
      </c>
      <c r="L17" s="10"/>
      <c r="M17" s="11">
        <v>5.7960000000000003</v>
      </c>
      <c r="N17" s="11">
        <v>5.7560000000000002</v>
      </c>
      <c r="O17" s="11">
        <v>5.6420000000000003</v>
      </c>
      <c r="P17" s="11">
        <v>5.5519999999999996</v>
      </c>
      <c r="Q17" s="34">
        <v>5.4349999999999996</v>
      </c>
      <c r="R17" s="11">
        <v>5.343</v>
      </c>
      <c r="S17" s="7">
        <f t="shared" si="0"/>
        <v>5.3889999999999993</v>
      </c>
    </row>
    <row r="18" spans="1:19" x14ac:dyDescent="0.2">
      <c r="A18" s="6" t="s">
        <v>5</v>
      </c>
      <c r="B18" s="4" t="str">
        <f t="shared" ref="B18:B19" si="1">B8</f>
        <v>B2 (Val, pi-pi*)</v>
      </c>
      <c r="C18" s="11">
        <v>3.262</v>
      </c>
      <c r="D18" s="11">
        <v>3.0550000000000002</v>
      </c>
      <c r="E18" s="11">
        <v>3.2610000000000001</v>
      </c>
      <c r="F18" s="11">
        <v>2.484</v>
      </c>
      <c r="G18" s="12">
        <v>2.7389999999999999</v>
      </c>
      <c r="H18" s="9"/>
      <c r="I18" s="9"/>
      <c r="J18" s="9"/>
      <c r="K18" s="7">
        <v>2.82</v>
      </c>
      <c r="L18" s="9"/>
      <c r="M18" s="11">
        <v>3.0049999999999999</v>
      </c>
      <c r="N18" s="11">
        <v>3.016</v>
      </c>
      <c r="O18" s="11">
        <v>3.03</v>
      </c>
      <c r="P18" s="11">
        <v>2.8420000000000001</v>
      </c>
      <c r="Q18" s="34">
        <v>3.0310000000000001</v>
      </c>
      <c r="R18" s="11">
        <v>2.4220000000000002</v>
      </c>
      <c r="S18" s="7">
        <f t="shared" si="0"/>
        <v>2.7265000000000001</v>
      </c>
    </row>
    <row r="19" spans="1:19" x14ac:dyDescent="0.2">
      <c r="A19" s="5"/>
      <c r="B19" s="4" t="str">
        <f t="shared" si="1"/>
        <v>A1 (Val, pi-pi*)</v>
      </c>
      <c r="C19" s="11">
        <v>3.7789999999999999</v>
      </c>
      <c r="D19" s="11">
        <v>3.6890000000000001</v>
      </c>
      <c r="E19" s="11">
        <v>3.9009999999999998</v>
      </c>
      <c r="F19" s="11">
        <v>3.2709999999999999</v>
      </c>
      <c r="G19" s="11">
        <v>3.4710000000000001</v>
      </c>
      <c r="H19" s="10"/>
      <c r="I19" s="10"/>
      <c r="J19" s="10"/>
      <c r="K19" s="7">
        <v>3.4849999999999999</v>
      </c>
      <c r="L19" s="10"/>
      <c r="M19" s="11">
        <v>3.6150000000000002</v>
      </c>
      <c r="N19" s="11">
        <v>3.637</v>
      </c>
      <c r="O19" s="11">
        <v>3.6549999999999998</v>
      </c>
      <c r="P19" s="11">
        <v>3.44</v>
      </c>
      <c r="Q19" s="34">
        <v>3.645</v>
      </c>
      <c r="R19" s="11">
        <v>3.1059999999999999</v>
      </c>
      <c r="S19" s="7">
        <f t="shared" si="0"/>
        <v>3.3754999999999997</v>
      </c>
    </row>
  </sheetData>
  <pageMargins left="0.7" right="0.7" top="0.75" bottom="0.75" header="0.3" footer="0.3"/>
  <pageSetup paperSize="9"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2197D-0F8B-DC4C-B534-D3133A066BFB}">
  <dimension ref="A1:S22"/>
  <sheetViews>
    <sheetView zoomScale="80" zoomScaleNormal="80" workbookViewId="0">
      <selection activeCell="C4" sqref="C4:G9"/>
    </sheetView>
  </sheetViews>
  <sheetFormatPr baseColWidth="10" defaultRowHeight="16" x14ac:dyDescent="0.2"/>
  <sheetData>
    <row r="1" spans="1:19" x14ac:dyDescent="0.2">
      <c r="A1" s="2" t="s">
        <v>21</v>
      </c>
      <c r="B1" s="3"/>
      <c r="C1" s="2" t="s">
        <v>0</v>
      </c>
      <c r="D1" s="198"/>
      <c r="E1" s="41">
        <f>NB(C4:C9)</f>
        <v>6</v>
      </c>
      <c r="F1" s="145" t="s">
        <v>722</v>
      </c>
      <c r="G1" s="1" t="s">
        <v>969</v>
      </c>
      <c r="M1" s="1" t="s">
        <v>374</v>
      </c>
    </row>
    <row r="2" spans="1:19" x14ac:dyDescent="0.2">
      <c r="A2" s="6" t="s">
        <v>32</v>
      </c>
      <c r="B2" s="5"/>
      <c r="C2" s="5" t="s">
        <v>29</v>
      </c>
      <c r="D2" s="5" t="s">
        <v>68</v>
      </c>
      <c r="E2" s="5" t="s">
        <v>68</v>
      </c>
      <c r="F2" s="5" t="s">
        <v>30</v>
      </c>
      <c r="G2" s="5" t="s">
        <v>30</v>
      </c>
      <c r="H2" s="5"/>
      <c r="I2" s="98" t="s">
        <v>29</v>
      </c>
      <c r="J2" s="98" t="s">
        <v>29</v>
      </c>
      <c r="K2" s="98" t="s">
        <v>247</v>
      </c>
      <c r="L2" s="98" t="s">
        <v>247</v>
      </c>
      <c r="M2" s="98" t="s">
        <v>28</v>
      </c>
    </row>
    <row r="3" spans="1:19" x14ac:dyDescent="0.2">
      <c r="A3" s="5"/>
      <c r="B3" s="5"/>
      <c r="C3" s="6" t="s">
        <v>2087</v>
      </c>
      <c r="D3" s="6" t="s">
        <v>1</v>
      </c>
      <c r="E3" s="6" t="s">
        <v>2</v>
      </c>
      <c r="F3" s="6" t="s">
        <v>2086</v>
      </c>
      <c r="G3" s="6" t="s">
        <v>35</v>
      </c>
      <c r="H3" s="6" t="s">
        <v>1326</v>
      </c>
      <c r="I3" s="95" t="s">
        <v>67</v>
      </c>
      <c r="J3" s="99" t="s">
        <v>38</v>
      </c>
      <c r="K3" s="99" t="s">
        <v>248</v>
      </c>
      <c r="L3" s="99" t="s">
        <v>248</v>
      </c>
      <c r="M3" s="99" t="s">
        <v>52</v>
      </c>
    </row>
    <row r="4" spans="1:19" x14ac:dyDescent="0.2">
      <c r="A4" s="6" t="s">
        <v>98</v>
      </c>
      <c r="B4" s="4" t="s">
        <v>57</v>
      </c>
      <c r="C4" s="7">
        <v>4.7060000000000004</v>
      </c>
      <c r="D4" s="7">
        <v>4.5750000000000002</v>
      </c>
      <c r="E4" s="7">
        <v>4.5199999999999996</v>
      </c>
      <c r="F4" s="7">
        <v>4.7939999999999996</v>
      </c>
      <c r="G4" s="7">
        <v>4.6609999999999996</v>
      </c>
      <c r="H4" s="7">
        <f>E4+G4-D4</f>
        <v>4.605999999999999</v>
      </c>
      <c r="I4" s="20">
        <v>88.6</v>
      </c>
      <c r="J4" s="1" t="s">
        <v>1580</v>
      </c>
      <c r="K4" s="1" t="s">
        <v>371</v>
      </c>
      <c r="L4" s="1">
        <v>1</v>
      </c>
      <c r="M4" s="1" t="s">
        <v>375</v>
      </c>
      <c r="O4" t="s">
        <v>1681</v>
      </c>
    </row>
    <row r="5" spans="1:19" x14ac:dyDescent="0.2">
      <c r="A5" s="5"/>
      <c r="B5" s="4" t="s">
        <v>58</v>
      </c>
      <c r="C5" s="7">
        <v>4.9889999999999999</v>
      </c>
      <c r="D5" s="7">
        <v>4.9400000000000004</v>
      </c>
      <c r="E5" s="7">
        <v>4.9059999999999997</v>
      </c>
      <c r="F5" s="7">
        <v>4.99</v>
      </c>
      <c r="G5" s="7">
        <v>4.9450000000000003</v>
      </c>
      <c r="H5" s="7">
        <f>E5+G5-D5</f>
        <v>4.9109999999999987</v>
      </c>
      <c r="I5" s="20">
        <v>83.5</v>
      </c>
      <c r="J5" s="1" t="s">
        <v>1987</v>
      </c>
      <c r="K5" s="1" t="s">
        <v>371</v>
      </c>
      <c r="L5" s="1">
        <v>1</v>
      </c>
      <c r="M5" s="1" t="s">
        <v>376</v>
      </c>
    </row>
    <row r="6" spans="1:19" x14ac:dyDescent="0.2">
      <c r="A6" s="5"/>
      <c r="B6" s="4" t="s">
        <v>191</v>
      </c>
      <c r="C6" s="7">
        <v>5.4610000000000003</v>
      </c>
      <c r="D6" s="7">
        <v>5.3680000000000003</v>
      </c>
      <c r="E6" s="7">
        <v>5.2839999999999998</v>
      </c>
      <c r="F6" s="7">
        <v>5.4829999999999997</v>
      </c>
      <c r="G6" s="7">
        <v>5.3959999999999999</v>
      </c>
      <c r="H6" s="7">
        <f>E6+G6-D6</f>
        <v>5.3119999999999994</v>
      </c>
      <c r="I6" s="20">
        <v>86.9</v>
      </c>
      <c r="J6" s="1"/>
      <c r="K6" s="1" t="s">
        <v>372</v>
      </c>
      <c r="L6" s="1">
        <v>-2</v>
      </c>
      <c r="M6" s="1" t="s">
        <v>377</v>
      </c>
    </row>
    <row r="7" spans="1:19" x14ac:dyDescent="0.2">
      <c r="A7" s="5"/>
      <c r="B7" s="4" t="s">
        <v>392</v>
      </c>
      <c r="C7" s="7">
        <v>5.9969999999999999</v>
      </c>
      <c r="D7" s="7">
        <v>5.899</v>
      </c>
      <c r="E7" s="7">
        <v>5.8330000000000002</v>
      </c>
      <c r="F7" s="7">
        <v>6.0090000000000003</v>
      </c>
      <c r="G7" s="7">
        <v>5.915</v>
      </c>
      <c r="H7" s="7">
        <f>E7+G7-D7</f>
        <v>5.8490000000000011</v>
      </c>
      <c r="I7" s="20">
        <v>85.6</v>
      </c>
      <c r="J7" s="1" t="s">
        <v>90</v>
      </c>
      <c r="K7" s="1" t="s">
        <v>373</v>
      </c>
      <c r="L7" s="1">
        <v>-1</v>
      </c>
      <c r="M7" s="1" t="s">
        <v>378</v>
      </c>
    </row>
    <row r="8" spans="1:19" x14ac:dyDescent="0.2">
      <c r="A8" s="6" t="s">
        <v>5</v>
      </c>
      <c r="B8" s="4" t="s">
        <v>57</v>
      </c>
      <c r="C8" s="7">
        <v>2.7629999999999999</v>
      </c>
      <c r="D8" s="7">
        <v>2.7509999999999999</v>
      </c>
      <c r="E8" s="7">
        <v>2.7389999999999999</v>
      </c>
      <c r="F8" s="7">
        <v>2.738</v>
      </c>
      <c r="G8" s="9"/>
      <c r="H8" s="7">
        <f>E8+F8-C8</f>
        <v>2.7140000000000004</v>
      </c>
      <c r="I8" s="20">
        <v>97.5</v>
      </c>
      <c r="K8" s="1" t="s">
        <v>374</v>
      </c>
      <c r="L8" s="1">
        <v>0</v>
      </c>
      <c r="M8" s="1" t="s">
        <v>375</v>
      </c>
    </row>
    <row r="9" spans="1:19" x14ac:dyDescent="0.2">
      <c r="A9" s="5"/>
      <c r="B9" s="4" t="s">
        <v>58</v>
      </c>
      <c r="C9" s="7">
        <v>4.181</v>
      </c>
      <c r="D9" s="7">
        <v>4.1180000000000003</v>
      </c>
      <c r="E9" s="7">
        <v>4.0839999999999996</v>
      </c>
      <c r="F9" s="7">
        <v>4.1680000000000001</v>
      </c>
      <c r="G9" s="10"/>
      <c r="H9" s="7">
        <f>E9+F9-C9</f>
        <v>4.0709999999999988</v>
      </c>
      <c r="I9" s="20">
        <v>97.2</v>
      </c>
      <c r="K9" s="1" t="s">
        <v>371</v>
      </c>
      <c r="L9" s="1">
        <v>1</v>
      </c>
      <c r="M9" s="1" t="s">
        <v>376</v>
      </c>
    </row>
    <row r="10" spans="1:19" x14ac:dyDescent="0.2">
      <c r="H10" s="7"/>
    </row>
    <row r="12" spans="1:19" x14ac:dyDescent="0.2">
      <c r="A12" s="6" t="s">
        <v>6</v>
      </c>
      <c r="B12" s="5"/>
      <c r="C12" s="5" t="s">
        <v>7</v>
      </c>
      <c r="D12" s="5" t="s">
        <v>7</v>
      </c>
      <c r="E12" s="5" t="s">
        <v>24</v>
      </c>
      <c r="F12" s="5" t="s">
        <v>27</v>
      </c>
      <c r="G12" s="5" t="s">
        <v>28</v>
      </c>
      <c r="H12" s="5" t="s">
        <v>30</v>
      </c>
      <c r="I12" s="5" t="s">
        <v>29</v>
      </c>
      <c r="J12" s="5" t="s">
        <v>30</v>
      </c>
      <c r="K12" s="5" t="s">
        <v>68</v>
      </c>
      <c r="L12" s="5"/>
      <c r="M12" s="5" t="s">
        <v>7</v>
      </c>
      <c r="N12" s="5" t="s">
        <v>7</v>
      </c>
      <c r="O12" s="5" t="s">
        <v>7</v>
      </c>
      <c r="P12" s="5" t="s">
        <v>24</v>
      </c>
      <c r="Q12" s="5" t="s">
        <v>24</v>
      </c>
      <c r="R12" s="5" t="s">
        <v>24</v>
      </c>
      <c r="S12" s="5" t="s">
        <v>26</v>
      </c>
    </row>
    <row r="13" spans="1:19" x14ac:dyDescent="0.2">
      <c r="A13" s="5"/>
      <c r="B13" s="5"/>
      <c r="C13" s="6" t="s">
        <v>8</v>
      </c>
      <c r="D13" s="6" t="s">
        <v>9</v>
      </c>
      <c r="E13" s="6" t="s">
        <v>18</v>
      </c>
      <c r="F13" s="6" t="s">
        <v>11</v>
      </c>
      <c r="G13" s="6" t="s">
        <v>10</v>
      </c>
      <c r="H13" s="6" t="s">
        <v>33</v>
      </c>
      <c r="I13" s="6" t="s">
        <v>12</v>
      </c>
      <c r="J13" s="6" t="s">
        <v>13</v>
      </c>
      <c r="K13" s="6" t="s">
        <v>14</v>
      </c>
      <c r="L13" s="6" t="s">
        <v>99</v>
      </c>
      <c r="M13" s="6" t="s">
        <v>17</v>
      </c>
      <c r="N13" s="6" t="s">
        <v>19</v>
      </c>
      <c r="O13" s="6" t="s">
        <v>20</v>
      </c>
      <c r="P13" s="6" t="s">
        <v>17</v>
      </c>
      <c r="Q13" s="6" t="s">
        <v>15</v>
      </c>
      <c r="R13" s="6" t="s">
        <v>16</v>
      </c>
      <c r="S13" s="6" t="s">
        <v>25</v>
      </c>
    </row>
    <row r="14" spans="1:19" x14ac:dyDescent="0.2">
      <c r="A14" s="6" t="str">
        <f>A4</f>
        <v>Singlet</v>
      </c>
      <c r="B14" s="4" t="str">
        <f>B4</f>
        <v>B2 (Val, pi-pi*)</v>
      </c>
      <c r="C14" s="7">
        <v>4.9059999999999997</v>
      </c>
      <c r="D14" s="7">
        <v>4.6870000000000003</v>
      </c>
      <c r="E14" s="7">
        <v>5.2089999999999996</v>
      </c>
      <c r="F14" s="22">
        <v>4.7060000000000004</v>
      </c>
      <c r="G14" s="7">
        <v>4.8369999999999997</v>
      </c>
      <c r="H14" s="11">
        <v>4.6689999999999996</v>
      </c>
      <c r="I14" s="7">
        <v>4.6459999999999999</v>
      </c>
      <c r="J14" s="7">
        <v>4.6070000000000002</v>
      </c>
      <c r="K14" s="7">
        <v>4.5199999999999996</v>
      </c>
      <c r="L14" s="9"/>
      <c r="M14" s="7">
        <v>4.7949999999999999</v>
      </c>
      <c r="N14" s="7">
        <v>4.8239999999999998</v>
      </c>
      <c r="O14" s="7">
        <v>4.7779999999999996</v>
      </c>
      <c r="P14" s="7">
        <v>4.5780000000000003</v>
      </c>
      <c r="Q14" s="7">
        <v>4.6429999999999998</v>
      </c>
      <c r="R14" s="7">
        <v>4.2679999999999998</v>
      </c>
      <c r="S14" s="7">
        <f t="shared" ref="S14:S19" si="0">SOMME(Q14:R14)/2</f>
        <v>4.4554999999999998</v>
      </c>
    </row>
    <row r="15" spans="1:19" x14ac:dyDescent="0.2">
      <c r="A15" s="5"/>
      <c r="B15" s="4" t="str">
        <f>B5</f>
        <v>A1 (Val, pi-pi*)</v>
      </c>
      <c r="C15" s="7">
        <v>4.99</v>
      </c>
      <c r="D15" s="7">
        <v>5.0140000000000002</v>
      </c>
      <c r="E15" s="7">
        <v>5.665</v>
      </c>
      <c r="F15" s="22">
        <v>4.9580000000000002</v>
      </c>
      <c r="G15" s="7">
        <v>5.2210000000000001</v>
      </c>
      <c r="H15" s="11">
        <v>5.0780000000000003</v>
      </c>
      <c r="I15" s="7">
        <v>5.07</v>
      </c>
      <c r="J15" s="7">
        <v>4.9989999999999997</v>
      </c>
      <c r="K15" s="7">
        <v>4.9059999999999997</v>
      </c>
      <c r="L15" s="10"/>
      <c r="M15" s="7">
        <v>5.0659999999999998</v>
      </c>
      <c r="N15" s="7">
        <v>5.0919999999999996</v>
      </c>
      <c r="O15" s="7">
        <v>5.0609999999999999</v>
      </c>
      <c r="P15" s="7">
        <v>4.7990000000000004</v>
      </c>
      <c r="Q15" s="7">
        <v>4.9189999999999996</v>
      </c>
      <c r="R15" s="7">
        <v>4.3280000000000003</v>
      </c>
      <c r="S15" s="7">
        <f t="shared" si="0"/>
        <v>4.6234999999999999</v>
      </c>
    </row>
    <row r="16" spans="1:19" x14ac:dyDescent="0.2">
      <c r="A16" s="5"/>
      <c r="B16" s="4" t="str">
        <f>B6</f>
        <v>A2 (Val, n-pi*)</v>
      </c>
      <c r="C16" s="7">
        <v>5.7549999999999999</v>
      </c>
      <c r="D16" s="7">
        <v>5.2640000000000002</v>
      </c>
      <c r="E16" s="7">
        <v>6.03</v>
      </c>
      <c r="F16" s="7">
        <v>5.2119999999999997</v>
      </c>
      <c r="G16" s="7">
        <v>5.5759999999999996</v>
      </c>
      <c r="H16" s="11">
        <v>5.4429999999999996</v>
      </c>
      <c r="I16" s="7">
        <v>5.4420000000000002</v>
      </c>
      <c r="J16" s="7">
        <v>5.38</v>
      </c>
      <c r="K16" s="7">
        <v>5.2839999999999998</v>
      </c>
      <c r="L16" s="9"/>
      <c r="M16" s="7">
        <v>5.7190000000000003</v>
      </c>
      <c r="N16" s="7">
        <v>5.7279999999999998</v>
      </c>
      <c r="O16" s="7">
        <v>5.58</v>
      </c>
      <c r="P16" s="7">
        <v>5.4630000000000001</v>
      </c>
      <c r="Q16" s="7">
        <v>5.22</v>
      </c>
      <c r="R16" s="7">
        <v>5.1580000000000004</v>
      </c>
      <c r="S16" s="7">
        <f t="shared" si="0"/>
        <v>5.1890000000000001</v>
      </c>
    </row>
    <row r="17" spans="1:19" x14ac:dyDescent="0.2">
      <c r="A17" s="5"/>
      <c r="B17" s="4" t="str">
        <f>B7</f>
        <v>B1 (Val, n-pi*)</v>
      </c>
      <c r="C17" s="7">
        <v>6.3250000000000002</v>
      </c>
      <c r="D17" s="7">
        <v>5.91</v>
      </c>
      <c r="E17" s="7">
        <v>6.5810000000000004</v>
      </c>
      <c r="F17" s="22">
        <v>5.8259999999999996</v>
      </c>
      <c r="G17" s="7">
        <v>6.1479999999999997</v>
      </c>
      <c r="H17" s="11">
        <v>5.9960000000000004</v>
      </c>
      <c r="I17" s="7">
        <v>5.9960000000000004</v>
      </c>
      <c r="J17" s="7">
        <v>5.93</v>
      </c>
      <c r="K17" s="7">
        <v>5.8330000000000002</v>
      </c>
      <c r="L17" s="10"/>
      <c r="M17" s="7">
        <v>6.3120000000000003</v>
      </c>
      <c r="N17" s="7">
        <v>6.3029999999999999</v>
      </c>
      <c r="O17" s="7">
        <v>6.1779999999999999</v>
      </c>
      <c r="P17" s="7">
        <v>6.0570000000000004</v>
      </c>
      <c r="Q17" s="7">
        <v>5.883</v>
      </c>
      <c r="R17" s="7">
        <v>5.6029999999999998</v>
      </c>
      <c r="S17" s="7">
        <f t="shared" si="0"/>
        <v>5.7430000000000003</v>
      </c>
    </row>
    <row r="18" spans="1:19" x14ac:dyDescent="0.2">
      <c r="A18" s="6" t="s">
        <v>5</v>
      </c>
      <c r="B18" s="4" t="str">
        <f t="shared" ref="B18:B19" si="1">B8</f>
        <v>B2 (Val, pi-pi*)</v>
      </c>
      <c r="C18" s="7">
        <v>3.1930000000000001</v>
      </c>
      <c r="D18" s="7">
        <v>3.008</v>
      </c>
      <c r="E18" s="7">
        <v>3.1419999999999999</v>
      </c>
      <c r="F18" s="7">
        <v>2.3650000000000002</v>
      </c>
      <c r="G18" s="7">
        <v>2.6349999999999998</v>
      </c>
      <c r="H18" s="9"/>
      <c r="I18" s="9"/>
      <c r="J18" s="9"/>
      <c r="K18" s="7">
        <v>2.7389999999999999</v>
      </c>
      <c r="L18" s="9"/>
      <c r="M18" s="7">
        <v>2.944</v>
      </c>
      <c r="N18" s="7">
        <v>2.9729999999999999</v>
      </c>
      <c r="O18" s="7">
        <v>2.984</v>
      </c>
      <c r="P18" s="7">
        <v>2.7839999999999998</v>
      </c>
      <c r="Q18" s="7">
        <v>2.9489999999999998</v>
      </c>
      <c r="R18" s="7">
        <v>2.2909999999999999</v>
      </c>
      <c r="S18" s="7">
        <f t="shared" si="0"/>
        <v>2.62</v>
      </c>
    </row>
    <row r="19" spans="1:19" x14ac:dyDescent="0.2">
      <c r="A19" s="5"/>
      <c r="B19" s="4" t="str">
        <f t="shared" si="1"/>
        <v>A1 (Val, pi-pi*)</v>
      </c>
      <c r="C19" s="7">
        <v>4.3959999999999999</v>
      </c>
      <c r="D19" s="7">
        <v>4.3</v>
      </c>
      <c r="E19" s="7">
        <v>4.4619999999999997</v>
      </c>
      <c r="F19" s="7">
        <v>3.87</v>
      </c>
      <c r="G19">
        <v>4.0720000000000001</v>
      </c>
      <c r="H19" s="10"/>
      <c r="I19" s="10"/>
      <c r="J19" s="10"/>
      <c r="K19" s="7">
        <v>4.0839999999999996</v>
      </c>
      <c r="L19" s="10"/>
      <c r="M19" s="7">
        <v>4.1420000000000003</v>
      </c>
      <c r="N19" s="7">
        <v>4.218</v>
      </c>
      <c r="O19" s="7">
        <v>4.2480000000000002</v>
      </c>
      <c r="P19" s="7">
        <v>3.9569999999999999</v>
      </c>
      <c r="Q19" s="7">
        <v>4.1289999999999996</v>
      </c>
      <c r="R19" s="7">
        <v>3.6960000000000002</v>
      </c>
      <c r="S19" s="7">
        <f t="shared" si="0"/>
        <v>3.9124999999999996</v>
      </c>
    </row>
    <row r="20" spans="1:19" x14ac:dyDescent="0.2">
      <c r="B20" s="1"/>
      <c r="C20" s="7"/>
      <c r="D20" s="7"/>
      <c r="E20" s="7"/>
      <c r="F20" s="7"/>
      <c r="G20" s="8"/>
      <c r="H20" s="8"/>
      <c r="I20" s="7"/>
      <c r="J20" s="7"/>
      <c r="K20" s="7"/>
      <c r="L20" s="7"/>
      <c r="M20" s="7"/>
      <c r="N20" s="7"/>
      <c r="O20" s="7"/>
      <c r="P20" s="7"/>
    </row>
    <row r="21" spans="1:19" x14ac:dyDescent="0.2">
      <c r="B21" s="1"/>
      <c r="C21" s="7"/>
      <c r="D21" s="7"/>
      <c r="E21" s="7"/>
      <c r="F21" s="7"/>
      <c r="G21" s="8"/>
      <c r="H21" s="8"/>
      <c r="I21" s="7"/>
      <c r="J21" s="7"/>
      <c r="K21" s="7"/>
      <c r="L21" s="7"/>
      <c r="M21" s="7"/>
      <c r="N21" s="7"/>
      <c r="O21" s="7"/>
      <c r="P21" s="7"/>
    </row>
    <row r="22" spans="1:19" x14ac:dyDescent="0.2">
      <c r="B22" s="1"/>
      <c r="C22" s="7"/>
      <c r="D22" s="7"/>
      <c r="E22" s="7"/>
      <c r="F22" s="7"/>
      <c r="G22" s="8"/>
      <c r="H22" s="8"/>
      <c r="I22" s="7"/>
      <c r="J22" s="7"/>
      <c r="K22" s="7"/>
      <c r="L22" s="7"/>
      <c r="M22" s="7"/>
      <c r="N22" s="7"/>
      <c r="O22" s="7"/>
      <c r="P22" s="7"/>
    </row>
  </sheetData>
  <pageMargins left="0.7" right="0.7" top="0.75" bottom="0.75" header="0.3" footer="0.3"/>
  <pageSetup paperSize="9"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3B549-AF50-9E41-AE55-054C4FE88586}">
  <dimension ref="A1:AB10"/>
  <sheetViews>
    <sheetView zoomScale="80" zoomScaleNormal="80" workbookViewId="0">
      <selection activeCell="R10" sqref="R10"/>
    </sheetView>
  </sheetViews>
  <sheetFormatPr baseColWidth="10" defaultRowHeight="16" x14ac:dyDescent="0.2"/>
  <cols>
    <col min="16" max="16" width="10.5" customWidth="1"/>
  </cols>
  <sheetData>
    <row r="1" spans="1:28" x14ac:dyDescent="0.2">
      <c r="A1" s="40" t="s">
        <v>74</v>
      </c>
      <c r="B1" s="40"/>
      <c r="C1" s="40" t="s">
        <v>1884</v>
      </c>
      <c r="D1" s="198"/>
      <c r="E1" s="41">
        <f>NB(C4:C4)</f>
        <v>1</v>
      </c>
      <c r="F1" s="145" t="s">
        <v>722</v>
      </c>
      <c r="G1" s="1" t="s">
        <v>1883</v>
      </c>
      <c r="L1" t="s">
        <v>2130</v>
      </c>
      <c r="Y1" s="1" t="s">
        <v>2146</v>
      </c>
      <c r="Z1" s="1"/>
      <c r="AA1" s="1"/>
    </row>
    <row r="2" spans="1:28" x14ac:dyDescent="0.2">
      <c r="A2" s="6" t="s">
        <v>32</v>
      </c>
      <c r="B2" s="5"/>
      <c r="C2" s="5" t="s">
        <v>29</v>
      </c>
      <c r="D2" s="5" t="s">
        <v>29</v>
      </c>
      <c r="E2" s="5" t="s">
        <v>29</v>
      </c>
      <c r="F2" s="5" t="s">
        <v>29</v>
      </c>
      <c r="G2" s="5" t="s">
        <v>91</v>
      </c>
      <c r="H2" s="5" t="s">
        <v>91</v>
      </c>
      <c r="I2" s="5" t="s">
        <v>91</v>
      </c>
      <c r="J2" s="5" t="s">
        <v>91</v>
      </c>
      <c r="K2" s="5" t="s">
        <v>30</v>
      </c>
      <c r="L2" s="5" t="s">
        <v>30</v>
      </c>
      <c r="M2" s="5" t="s">
        <v>30</v>
      </c>
      <c r="N2" s="5" t="s">
        <v>91</v>
      </c>
      <c r="O2" s="5" t="s">
        <v>91</v>
      </c>
      <c r="P2" s="5" t="s">
        <v>91</v>
      </c>
      <c r="Q2" s="5" t="s">
        <v>91</v>
      </c>
      <c r="R2" s="5" t="s">
        <v>85</v>
      </c>
      <c r="S2" s="5" t="s">
        <v>85</v>
      </c>
      <c r="T2" s="5" t="s">
        <v>85</v>
      </c>
      <c r="U2" s="5"/>
      <c r="V2" s="5"/>
      <c r="W2" s="98" t="s">
        <v>29</v>
      </c>
      <c r="X2" s="98" t="s">
        <v>29</v>
      </c>
      <c r="Y2" s="98" t="s">
        <v>247</v>
      </c>
      <c r="Z2" s="98" t="s">
        <v>247</v>
      </c>
      <c r="AA2" s="98" t="s">
        <v>28</v>
      </c>
    </row>
    <row r="3" spans="1:28" x14ac:dyDescent="0.2">
      <c r="A3" s="5"/>
      <c r="B3" s="5"/>
      <c r="C3" s="6" t="s">
        <v>2087</v>
      </c>
      <c r="D3" s="6" t="s">
        <v>1</v>
      </c>
      <c r="E3" s="6" t="s">
        <v>2</v>
      </c>
      <c r="F3" s="6" t="s">
        <v>62</v>
      </c>
      <c r="G3" s="52" t="s">
        <v>2086</v>
      </c>
      <c r="H3" s="52" t="s">
        <v>35</v>
      </c>
      <c r="I3" s="52" t="s">
        <v>63</v>
      </c>
      <c r="J3" s="52" t="s">
        <v>104</v>
      </c>
      <c r="K3" s="52" t="s">
        <v>50</v>
      </c>
      <c r="L3" s="52" t="s">
        <v>65</v>
      </c>
      <c r="M3" s="52" t="s">
        <v>105</v>
      </c>
      <c r="N3" s="52" t="s">
        <v>1943</v>
      </c>
      <c r="O3" s="52" t="s">
        <v>101</v>
      </c>
      <c r="P3" s="52" t="s">
        <v>103</v>
      </c>
      <c r="Q3" s="52" t="s">
        <v>1885</v>
      </c>
      <c r="R3" s="52" t="s">
        <v>1978</v>
      </c>
      <c r="S3" s="52" t="s">
        <v>86</v>
      </c>
      <c r="T3" s="52" t="s">
        <v>87</v>
      </c>
      <c r="U3" s="42" t="s">
        <v>1326</v>
      </c>
      <c r="V3" s="42" t="s">
        <v>1392</v>
      </c>
      <c r="W3" s="95" t="s">
        <v>67</v>
      </c>
      <c r="X3" s="99" t="s">
        <v>38</v>
      </c>
      <c r="Y3" s="99" t="s">
        <v>248</v>
      </c>
      <c r="Z3" s="99" t="s">
        <v>248</v>
      </c>
      <c r="AA3" s="99" t="s">
        <v>52</v>
      </c>
    </row>
    <row r="4" spans="1:28" x14ac:dyDescent="0.2">
      <c r="A4" s="6" t="s">
        <v>98</v>
      </c>
      <c r="B4" s="4" t="s">
        <v>1886</v>
      </c>
      <c r="C4" s="13">
        <v>8.0410000000000004</v>
      </c>
      <c r="D4" s="13">
        <v>7.234</v>
      </c>
      <c r="E4" s="13">
        <v>7.1580000000000004</v>
      </c>
      <c r="F4" s="7">
        <v>7.1189999999999998</v>
      </c>
      <c r="G4" s="13">
        <v>8.0380000000000003</v>
      </c>
      <c r="H4" s="13">
        <v>7.2249999999999996</v>
      </c>
      <c r="I4" s="13">
        <v>7.1520000000000001</v>
      </c>
      <c r="J4" s="13">
        <v>7.1070000000000002</v>
      </c>
      <c r="K4" s="13">
        <v>8.0380000000000003</v>
      </c>
      <c r="L4" s="13">
        <v>7.2249999999999996</v>
      </c>
      <c r="M4" s="13">
        <v>7.1509999999999998</v>
      </c>
      <c r="N4" s="13">
        <v>8.0380000000000003</v>
      </c>
      <c r="O4" s="13">
        <v>7.2249999999999996</v>
      </c>
      <c r="P4" s="13">
        <v>7.1509999999999998</v>
      </c>
      <c r="Q4" s="13">
        <v>7.1059999999999999</v>
      </c>
      <c r="R4" s="223" t="s">
        <v>1887</v>
      </c>
      <c r="S4" s="223" t="s">
        <v>1888</v>
      </c>
      <c r="T4" s="223" t="s">
        <v>1889</v>
      </c>
      <c r="U4" s="7">
        <f>P4</f>
        <v>7.1509999999999998</v>
      </c>
      <c r="V4" s="7">
        <f>Q4</f>
        <v>7.1059999999999999</v>
      </c>
      <c r="W4" s="1">
        <v>31.4</v>
      </c>
      <c r="X4" s="1"/>
      <c r="Y4" s="1" t="s">
        <v>2147</v>
      </c>
      <c r="Z4" s="1">
        <v>7</v>
      </c>
      <c r="AA4" s="21" t="s">
        <v>1890</v>
      </c>
      <c r="AB4" s="1"/>
    </row>
    <row r="5" spans="1:28" x14ac:dyDescent="0.2">
      <c r="N5" s="7"/>
      <c r="O5" s="7"/>
    </row>
    <row r="7" spans="1:28" x14ac:dyDescent="0.2">
      <c r="A7" s="6" t="s">
        <v>6</v>
      </c>
      <c r="B7" s="5"/>
      <c r="C7" s="5" t="s">
        <v>153</v>
      </c>
      <c r="D7" s="5" t="s">
        <v>7</v>
      </c>
      <c r="E7" s="5" t="s">
        <v>24</v>
      </c>
      <c r="F7" s="5" t="s">
        <v>27</v>
      </c>
      <c r="G7" s="5" t="s">
        <v>29</v>
      </c>
      <c r="H7" s="5" t="s">
        <v>30</v>
      </c>
      <c r="I7" s="5" t="s">
        <v>29</v>
      </c>
      <c r="J7" s="5" t="s">
        <v>30</v>
      </c>
      <c r="K7" s="5" t="s">
        <v>34</v>
      </c>
      <c r="L7" s="5" t="s">
        <v>30</v>
      </c>
      <c r="M7" s="5" t="s">
        <v>7</v>
      </c>
      <c r="N7" s="5" t="s">
        <v>7</v>
      </c>
      <c r="O7" s="5" t="s">
        <v>7</v>
      </c>
      <c r="P7" s="5" t="s">
        <v>24</v>
      </c>
      <c r="Q7" s="5" t="s">
        <v>24</v>
      </c>
      <c r="R7" s="5" t="s">
        <v>24</v>
      </c>
      <c r="S7" s="5" t="s">
        <v>26</v>
      </c>
      <c r="T7" s="153" t="s">
        <v>834</v>
      </c>
      <c r="U7" s="153" t="s">
        <v>834</v>
      </c>
      <c r="V7" s="153" t="s">
        <v>834</v>
      </c>
      <c r="W7" s="153" t="s">
        <v>834</v>
      </c>
      <c r="X7" s="153" t="s">
        <v>834</v>
      </c>
      <c r="Y7" s="153" t="s">
        <v>834</v>
      </c>
      <c r="Z7" s="153" t="s">
        <v>834</v>
      </c>
    </row>
    <row r="8" spans="1:28" x14ac:dyDescent="0.2">
      <c r="A8" s="5"/>
      <c r="B8" s="5"/>
      <c r="C8" s="6" t="s">
        <v>8</v>
      </c>
      <c r="D8" s="6" t="s">
        <v>9</v>
      </c>
      <c r="E8" s="6" t="s">
        <v>18</v>
      </c>
      <c r="F8" s="6" t="s">
        <v>11</v>
      </c>
      <c r="G8" s="6" t="s">
        <v>10</v>
      </c>
      <c r="H8" s="6" t="s">
        <v>33</v>
      </c>
      <c r="I8" s="6" t="s">
        <v>12</v>
      </c>
      <c r="J8" s="6" t="s">
        <v>13</v>
      </c>
      <c r="K8" s="6" t="s">
        <v>14</v>
      </c>
      <c r="L8" s="6" t="s">
        <v>99</v>
      </c>
      <c r="M8" s="6" t="s">
        <v>17</v>
      </c>
      <c r="N8" s="6" t="s">
        <v>19</v>
      </c>
      <c r="O8" s="6" t="s">
        <v>20</v>
      </c>
      <c r="P8" s="6" t="s">
        <v>17</v>
      </c>
      <c r="Q8" s="6" t="s">
        <v>15</v>
      </c>
      <c r="R8" s="6" t="s">
        <v>16</v>
      </c>
      <c r="S8" s="6" t="s">
        <v>25</v>
      </c>
      <c r="T8" s="154" t="s">
        <v>835</v>
      </c>
      <c r="U8" s="154" t="s">
        <v>836</v>
      </c>
      <c r="V8" s="154" t="s">
        <v>837</v>
      </c>
      <c r="W8" s="154" t="s">
        <v>838</v>
      </c>
      <c r="X8" s="154" t="s">
        <v>839</v>
      </c>
      <c r="Y8" s="154" t="s">
        <v>840</v>
      </c>
      <c r="Z8" s="154" t="s">
        <v>841</v>
      </c>
    </row>
    <row r="9" spans="1:28" x14ac:dyDescent="0.2">
      <c r="A9" s="6" t="str">
        <f>A4</f>
        <v>Singlet</v>
      </c>
      <c r="B9" s="4" t="str">
        <f>B4</f>
        <v>D (double 2s,2s-2p,2p)</v>
      </c>
      <c r="C9" s="9"/>
      <c r="D9" s="9"/>
      <c r="E9" s="9"/>
      <c r="F9" s="9"/>
      <c r="G9" s="9"/>
      <c r="H9" s="9"/>
      <c r="I9" s="9"/>
      <c r="J9" s="13">
        <v>7.157</v>
      </c>
      <c r="K9" s="13">
        <v>7.1580000000000004</v>
      </c>
      <c r="L9" s="13">
        <v>7.1520000000000001</v>
      </c>
      <c r="M9" s="9"/>
      <c r="N9" s="9"/>
      <c r="O9" s="9"/>
      <c r="P9" s="9"/>
      <c r="Q9" s="9"/>
      <c r="R9" s="13">
        <v>6.1180000000000003</v>
      </c>
      <c r="S9" s="9"/>
      <c r="T9" s="9"/>
      <c r="U9" s="157">
        <v>7.12</v>
      </c>
      <c r="V9" s="9"/>
      <c r="W9" s="9"/>
      <c r="X9" s="9"/>
      <c r="Y9" s="9"/>
      <c r="Z9" s="157">
        <v>7.11</v>
      </c>
    </row>
    <row r="10" spans="1:28" x14ac:dyDescent="0.2">
      <c r="N10" s="7"/>
      <c r="O10" s="1"/>
      <c r="S10" s="7"/>
      <c r="T10" s="114"/>
      <c r="U10" s="114"/>
      <c r="V10" s="114"/>
      <c r="W10" s="114"/>
      <c r="X10" s="114"/>
      <c r="Y10" s="114"/>
      <c r="Z10" s="11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021A5-F518-DF45-963A-EFD23C667C37}">
  <dimension ref="A1:AC25"/>
  <sheetViews>
    <sheetView zoomScale="80" zoomScaleNormal="80" workbookViewId="0">
      <selection activeCell="F4" sqref="F4"/>
    </sheetView>
  </sheetViews>
  <sheetFormatPr baseColWidth="10" defaultRowHeight="16" x14ac:dyDescent="0.2"/>
  <sheetData>
    <row r="1" spans="1:29" x14ac:dyDescent="0.2">
      <c r="A1" s="40" t="s">
        <v>74</v>
      </c>
      <c r="B1" s="40"/>
      <c r="C1" s="40" t="s">
        <v>0</v>
      </c>
      <c r="D1" s="209"/>
      <c r="E1" s="211">
        <f>COUNT(C4:C4)</f>
        <v>1</v>
      </c>
      <c r="F1" s="145" t="s">
        <v>722</v>
      </c>
      <c r="G1" s="93" t="s">
        <v>958</v>
      </c>
      <c r="H1" s="93"/>
      <c r="L1" s="93"/>
      <c r="M1" s="41"/>
      <c r="N1" s="41"/>
      <c r="O1" s="41"/>
      <c r="P1" s="41"/>
      <c r="Q1" s="41"/>
      <c r="R1" s="41"/>
      <c r="S1" s="41"/>
      <c r="T1" s="41"/>
      <c r="U1" s="41"/>
      <c r="V1" s="41"/>
      <c r="W1" s="41"/>
      <c r="X1" s="41"/>
      <c r="Y1" s="93" t="s">
        <v>292</v>
      </c>
      <c r="Z1" s="93"/>
      <c r="AA1" s="41"/>
      <c r="AB1" s="41"/>
      <c r="AC1" s="41"/>
    </row>
    <row r="2" spans="1:29" x14ac:dyDescent="0.2">
      <c r="A2" s="42" t="s">
        <v>32</v>
      </c>
      <c r="B2" s="43"/>
      <c r="C2" s="43" t="s">
        <v>29</v>
      </c>
      <c r="D2" s="43" t="s">
        <v>29</v>
      </c>
      <c r="E2" s="43" t="s">
        <v>29</v>
      </c>
      <c r="F2" s="43" t="s">
        <v>29</v>
      </c>
      <c r="G2" s="43" t="s">
        <v>29</v>
      </c>
      <c r="H2" s="43" t="s">
        <v>29</v>
      </c>
      <c r="I2" s="43" t="s">
        <v>29</v>
      </c>
      <c r="J2" s="43" t="s">
        <v>30</v>
      </c>
      <c r="K2" s="43" t="s">
        <v>30</v>
      </c>
      <c r="L2" s="43" t="s">
        <v>30</v>
      </c>
      <c r="M2" s="43" t="s">
        <v>30</v>
      </c>
      <c r="N2" s="43" t="s">
        <v>30</v>
      </c>
      <c r="O2" s="43" t="s">
        <v>30</v>
      </c>
      <c r="P2" s="43" t="s">
        <v>30</v>
      </c>
      <c r="Q2" s="43" t="s">
        <v>91</v>
      </c>
      <c r="R2" s="43" t="s">
        <v>85</v>
      </c>
      <c r="S2" s="43" t="s">
        <v>85</v>
      </c>
      <c r="T2" s="43"/>
      <c r="U2" s="43"/>
      <c r="V2" s="109" t="s">
        <v>29</v>
      </c>
      <c r="W2" s="109" t="s">
        <v>29</v>
      </c>
      <c r="X2" s="210"/>
      <c r="Y2" s="109" t="s">
        <v>247</v>
      </c>
      <c r="Z2" s="109" t="s">
        <v>247</v>
      </c>
      <c r="AA2" s="109" t="s">
        <v>28</v>
      </c>
      <c r="AB2" s="41"/>
      <c r="AC2" s="41"/>
    </row>
    <row r="3" spans="1:29" x14ac:dyDescent="0.2">
      <c r="A3" s="43"/>
      <c r="B3" s="43"/>
      <c r="C3" s="42" t="s">
        <v>1</v>
      </c>
      <c r="D3" s="42" t="s">
        <v>2</v>
      </c>
      <c r="E3" s="42" t="s">
        <v>62</v>
      </c>
      <c r="F3" s="42" t="s">
        <v>2139</v>
      </c>
      <c r="G3" s="42" t="s">
        <v>2141</v>
      </c>
      <c r="H3" s="42" t="s">
        <v>2143</v>
      </c>
      <c r="I3" s="42" t="s">
        <v>69</v>
      </c>
      <c r="J3" s="92" t="s">
        <v>35</v>
      </c>
      <c r="K3" s="92" t="s">
        <v>63</v>
      </c>
      <c r="L3" s="92" t="s">
        <v>104</v>
      </c>
      <c r="M3" s="92" t="s">
        <v>106</v>
      </c>
      <c r="N3" s="92" t="s">
        <v>105</v>
      </c>
      <c r="O3" s="92" t="s">
        <v>101</v>
      </c>
      <c r="P3" s="92" t="s">
        <v>103</v>
      </c>
      <c r="Q3" s="42" t="s">
        <v>102</v>
      </c>
      <c r="R3" s="92" t="s">
        <v>86</v>
      </c>
      <c r="S3" s="92" t="s">
        <v>87</v>
      </c>
      <c r="T3" s="42" t="s">
        <v>1326</v>
      </c>
      <c r="U3" s="42" t="s">
        <v>1392</v>
      </c>
      <c r="V3" s="110" t="s">
        <v>67</v>
      </c>
      <c r="W3" s="110" t="s">
        <v>38</v>
      </c>
      <c r="X3" s="110" t="s">
        <v>678</v>
      </c>
      <c r="Y3" s="110" t="s">
        <v>248</v>
      </c>
      <c r="Z3" s="110" t="s">
        <v>248</v>
      </c>
      <c r="AA3" s="110" t="s">
        <v>52</v>
      </c>
      <c r="AB3" s="41"/>
      <c r="AC3" s="41"/>
    </row>
    <row r="4" spans="1:29" x14ac:dyDescent="0.2">
      <c r="A4" s="42" t="s">
        <v>98</v>
      </c>
      <c r="B4" s="44" t="s">
        <v>1356</v>
      </c>
      <c r="C4" s="7">
        <v>6.4779999999999998</v>
      </c>
      <c r="D4" s="7">
        <v>6.41</v>
      </c>
      <c r="E4" s="7">
        <v>6.3959999999999999</v>
      </c>
      <c r="F4" s="7">
        <v>6.39</v>
      </c>
      <c r="G4" s="7">
        <v>6.3949999999999996</v>
      </c>
      <c r="H4" s="7">
        <v>6.39</v>
      </c>
      <c r="I4" s="7">
        <v>6.3659999999999997</v>
      </c>
      <c r="J4" s="7">
        <v>6.4909999999999997</v>
      </c>
      <c r="K4" s="7">
        <v>6.423</v>
      </c>
      <c r="L4" s="7">
        <v>6.41</v>
      </c>
      <c r="M4" s="7">
        <v>6.484</v>
      </c>
      <c r="N4" s="7">
        <v>6.4160000000000004</v>
      </c>
      <c r="O4" s="7">
        <v>6.4850000000000003</v>
      </c>
      <c r="P4" s="7">
        <v>6.4169999999999998</v>
      </c>
      <c r="Q4" s="7">
        <v>6.4850000000000003</v>
      </c>
      <c r="R4" s="82" t="s">
        <v>1480</v>
      </c>
      <c r="S4" s="82" t="s">
        <v>1481</v>
      </c>
      <c r="T4" s="7">
        <v>6.4189999999999996</v>
      </c>
      <c r="U4" s="45">
        <f>T4+L4-K4</f>
        <v>6.4060000000000006</v>
      </c>
      <c r="V4" s="46">
        <v>94</v>
      </c>
      <c r="W4" s="93" t="s">
        <v>1482</v>
      </c>
      <c r="X4" s="93" t="s">
        <v>1458</v>
      </c>
      <c r="Y4" s="93" t="s">
        <v>293</v>
      </c>
      <c r="Z4" s="93">
        <v>3</v>
      </c>
      <c r="AA4" s="54" t="s">
        <v>1459</v>
      </c>
      <c r="AB4" s="54"/>
      <c r="AC4" s="54"/>
    </row>
    <row r="5" spans="1:29" x14ac:dyDescent="0.2">
      <c r="A5" s="41"/>
      <c r="B5" s="41"/>
      <c r="C5" s="41"/>
      <c r="D5" s="41"/>
      <c r="E5" s="41"/>
      <c r="F5" s="41"/>
      <c r="G5" s="41"/>
      <c r="H5" s="41"/>
      <c r="I5" s="41"/>
      <c r="J5" s="41"/>
      <c r="K5" s="41"/>
      <c r="L5" s="41"/>
      <c r="M5" s="41"/>
      <c r="N5" s="41"/>
      <c r="O5" s="41"/>
      <c r="P5" s="41"/>
      <c r="Q5" s="41"/>
      <c r="R5" s="66"/>
      <c r="S5" s="66"/>
      <c r="T5" s="41"/>
      <c r="U5" s="41"/>
      <c r="V5" s="41"/>
      <c r="W5" s="41"/>
      <c r="X5" s="93"/>
      <c r="Y5" s="93"/>
      <c r="Z5" s="93"/>
      <c r="AA5" s="93"/>
      <c r="AB5" s="93"/>
      <c r="AC5" s="41"/>
    </row>
    <row r="6" spans="1:29" x14ac:dyDescent="0.2">
      <c r="A6" s="41"/>
      <c r="B6" s="41"/>
      <c r="C6" s="41"/>
      <c r="D6" s="41"/>
      <c r="E6" s="41"/>
      <c r="F6" s="41"/>
      <c r="G6" s="41"/>
      <c r="H6" s="41"/>
      <c r="I6" s="41"/>
      <c r="J6" s="41"/>
      <c r="K6" s="41"/>
      <c r="L6" s="41"/>
      <c r="M6" s="41"/>
      <c r="N6" s="41"/>
      <c r="O6" s="41"/>
      <c r="P6" s="41"/>
      <c r="Q6" s="41"/>
      <c r="R6" s="41"/>
      <c r="S6" s="41"/>
      <c r="T6" s="41"/>
      <c r="U6" s="41"/>
      <c r="V6" s="41"/>
      <c r="W6" s="41"/>
      <c r="X6" s="41"/>
      <c r="Y6" s="41"/>
      <c r="Z6" s="41"/>
    </row>
    <row r="7" spans="1:29" x14ac:dyDescent="0.2">
      <c r="A7" s="42" t="s">
        <v>6</v>
      </c>
      <c r="B7" s="43"/>
      <c r="C7" s="43" t="s">
        <v>7</v>
      </c>
      <c r="D7" s="43" t="s">
        <v>30</v>
      </c>
      <c r="E7" s="43" t="s">
        <v>24</v>
      </c>
      <c r="F7" s="43" t="s">
        <v>27</v>
      </c>
      <c r="G7" s="43" t="s">
        <v>29</v>
      </c>
      <c r="H7" s="43" t="s">
        <v>30</v>
      </c>
      <c r="I7" s="43" t="s">
        <v>29</v>
      </c>
      <c r="J7" s="43" t="s">
        <v>30</v>
      </c>
      <c r="K7" s="43" t="s">
        <v>29</v>
      </c>
      <c r="L7" s="43" t="s">
        <v>55</v>
      </c>
      <c r="M7" s="43" t="s">
        <v>7</v>
      </c>
      <c r="N7" s="43" t="s">
        <v>7</v>
      </c>
      <c r="O7" s="43" t="s">
        <v>7</v>
      </c>
      <c r="P7" s="43" t="s">
        <v>24</v>
      </c>
      <c r="Q7" s="43" t="s">
        <v>24</v>
      </c>
      <c r="R7" s="43" t="s">
        <v>24</v>
      </c>
      <c r="S7" s="43" t="s">
        <v>26</v>
      </c>
      <c r="T7" s="41"/>
      <c r="U7" s="41"/>
      <c r="V7" s="41"/>
      <c r="W7" s="41"/>
      <c r="X7" s="41"/>
      <c r="Y7" s="41"/>
      <c r="Z7" s="41"/>
    </row>
    <row r="8" spans="1:29" x14ac:dyDescent="0.2">
      <c r="A8" s="43"/>
      <c r="B8" s="43"/>
      <c r="C8" s="42" t="s">
        <v>8</v>
      </c>
      <c r="D8" s="42" t="s">
        <v>9</v>
      </c>
      <c r="E8" s="42" t="s">
        <v>18</v>
      </c>
      <c r="F8" s="42" t="s">
        <v>11</v>
      </c>
      <c r="G8" s="42" t="s">
        <v>10</v>
      </c>
      <c r="H8" s="42" t="s">
        <v>33</v>
      </c>
      <c r="I8" s="42" t="s">
        <v>12</v>
      </c>
      <c r="J8" s="42" t="s">
        <v>13</v>
      </c>
      <c r="K8" s="42" t="s">
        <v>14</v>
      </c>
      <c r="L8" s="42" t="s">
        <v>99</v>
      </c>
      <c r="M8" s="42" t="s">
        <v>17</v>
      </c>
      <c r="N8" s="42" t="s">
        <v>19</v>
      </c>
      <c r="O8" s="42" t="s">
        <v>20</v>
      </c>
      <c r="P8" s="42" t="s">
        <v>17</v>
      </c>
      <c r="Q8" s="42" t="s">
        <v>15</v>
      </c>
      <c r="R8" s="42" t="s">
        <v>16</v>
      </c>
      <c r="S8" s="42" t="s">
        <v>25</v>
      </c>
      <c r="T8" s="41"/>
      <c r="U8" s="41"/>
      <c r="V8" s="41"/>
      <c r="W8" s="41"/>
      <c r="X8" s="41"/>
      <c r="Y8" s="41"/>
      <c r="Z8" s="41"/>
    </row>
    <row r="9" spans="1:29" x14ac:dyDescent="0.2">
      <c r="A9" s="42" t="s">
        <v>98</v>
      </c>
      <c r="B9" s="44" t="str">
        <f>B4</f>
        <v>Pi (Val, n-pi*)</v>
      </c>
      <c r="C9" s="7">
        <v>6.4640000000000004</v>
      </c>
      <c r="D9" s="7">
        <v>6.4450000000000003</v>
      </c>
      <c r="E9" s="7">
        <v>6.17</v>
      </c>
      <c r="F9" s="7">
        <v>6.508</v>
      </c>
      <c r="G9" s="7">
        <v>6.4640000000000004</v>
      </c>
      <c r="H9" s="7">
        <v>6.4189999999999996</v>
      </c>
      <c r="I9" s="7">
        <v>6.4169999999999998</v>
      </c>
      <c r="J9" s="7">
        <v>6.423</v>
      </c>
      <c r="K9" s="7">
        <v>6.41</v>
      </c>
      <c r="L9" s="7">
        <v>6.423</v>
      </c>
      <c r="M9" s="7">
        <v>6.4640000000000004</v>
      </c>
      <c r="N9" s="7">
        <v>6.4550000000000001</v>
      </c>
      <c r="O9" s="7">
        <v>6.452</v>
      </c>
      <c r="P9" s="7">
        <v>6.3710000000000004</v>
      </c>
      <c r="Q9" s="7">
        <v>6.4470000000000001</v>
      </c>
      <c r="R9" s="7">
        <v>6.16</v>
      </c>
      <c r="S9" s="204">
        <v>6.3034999999999997</v>
      </c>
      <c r="T9" s="45"/>
      <c r="U9" s="41"/>
      <c r="V9" s="41"/>
      <c r="W9" s="41"/>
      <c r="X9" s="41"/>
      <c r="Y9" s="41"/>
      <c r="Z9" s="41"/>
    </row>
    <row r="10" spans="1:29" x14ac:dyDescent="0.2">
      <c r="A10" s="93"/>
      <c r="B10" s="41"/>
      <c r="C10" s="41"/>
      <c r="D10" s="41"/>
      <c r="E10" s="41"/>
      <c r="F10" s="41"/>
      <c r="G10" s="41"/>
      <c r="H10" s="41"/>
      <c r="I10" s="41"/>
      <c r="J10" s="41"/>
      <c r="K10" s="41"/>
      <c r="L10" s="41"/>
      <c r="M10" s="41"/>
      <c r="N10" s="41"/>
      <c r="O10" s="41"/>
      <c r="P10" s="41"/>
      <c r="Q10" s="41"/>
      <c r="R10" s="41"/>
      <c r="S10" s="41"/>
      <c r="T10" s="41"/>
      <c r="U10" s="41"/>
      <c r="V10" s="41"/>
      <c r="W10" s="41"/>
      <c r="X10" s="41"/>
      <c r="Y10" s="41"/>
      <c r="Z10" s="41"/>
    </row>
    <row r="11" spans="1:29" x14ac:dyDescent="0.2">
      <c r="A11" s="93"/>
      <c r="B11" s="41"/>
      <c r="C11" s="41"/>
      <c r="D11" s="41"/>
      <c r="E11" s="41"/>
      <c r="F11" s="41"/>
      <c r="G11" s="45"/>
      <c r="H11" s="41"/>
      <c r="I11" s="41"/>
      <c r="J11" s="41"/>
      <c r="K11" s="41"/>
      <c r="L11" s="41"/>
      <c r="M11" s="41"/>
      <c r="N11" s="41"/>
      <c r="O11" s="41"/>
      <c r="P11" s="41"/>
      <c r="Q11" s="45"/>
      <c r="R11" s="45"/>
      <c r="S11" s="45"/>
      <c r="T11" s="41"/>
      <c r="U11" s="41"/>
      <c r="V11" s="41"/>
      <c r="W11" s="41"/>
      <c r="X11" s="41"/>
      <c r="Y11" s="41"/>
      <c r="Z11" s="41"/>
    </row>
    <row r="12" spans="1:29" x14ac:dyDescent="0.2">
      <c r="A12" s="93"/>
      <c r="B12" s="41"/>
      <c r="C12" s="41"/>
      <c r="D12" s="41"/>
      <c r="E12" s="41"/>
      <c r="F12" s="41"/>
      <c r="G12" s="41"/>
      <c r="H12" s="41"/>
      <c r="I12" s="41"/>
      <c r="J12" s="41"/>
      <c r="K12" s="41"/>
      <c r="L12" s="41"/>
      <c r="M12" s="41"/>
      <c r="N12" s="41"/>
      <c r="O12" s="41"/>
      <c r="P12" s="41"/>
      <c r="Q12" s="41"/>
      <c r="R12" s="41"/>
      <c r="S12" s="41"/>
      <c r="T12" s="41"/>
      <c r="U12" s="41"/>
      <c r="V12" s="41"/>
      <c r="W12" s="41"/>
      <c r="X12" s="41"/>
      <c r="Y12" s="41"/>
      <c r="Z12" s="41"/>
    </row>
    <row r="13" spans="1:29" x14ac:dyDescent="0.2">
      <c r="A13" s="93"/>
      <c r="B13" s="41"/>
      <c r="C13" s="41"/>
      <c r="D13" s="41"/>
      <c r="E13" s="41"/>
      <c r="F13" s="41"/>
      <c r="G13" s="41"/>
      <c r="H13" s="41"/>
      <c r="I13" s="41"/>
      <c r="J13" s="41"/>
      <c r="K13" s="41"/>
      <c r="L13" s="41"/>
      <c r="M13" s="41"/>
      <c r="N13" s="41"/>
      <c r="O13" s="41"/>
      <c r="P13" s="41"/>
      <c r="Q13" s="41"/>
      <c r="R13" s="41"/>
      <c r="S13" s="41"/>
      <c r="T13" s="41"/>
      <c r="U13" s="41"/>
      <c r="V13" s="41"/>
      <c r="W13" s="41"/>
      <c r="X13" s="41"/>
      <c r="Y13" s="41"/>
      <c r="Z13" s="41"/>
    </row>
    <row r="14" spans="1:29" x14ac:dyDescent="0.2">
      <c r="A14" s="93"/>
      <c r="B14" s="41"/>
      <c r="C14" s="41"/>
      <c r="D14" s="41"/>
      <c r="E14" s="41"/>
      <c r="F14" s="41"/>
      <c r="G14" s="41"/>
      <c r="H14" s="41"/>
      <c r="I14" s="41"/>
      <c r="J14" s="41"/>
      <c r="K14" s="41"/>
      <c r="L14" s="41"/>
      <c r="M14" s="41"/>
      <c r="N14" s="41"/>
      <c r="O14" s="41"/>
      <c r="P14" s="41"/>
      <c r="Q14" s="41"/>
      <c r="R14" s="41"/>
      <c r="S14" s="41"/>
      <c r="T14" s="41"/>
      <c r="U14" s="41"/>
      <c r="V14" s="41"/>
      <c r="W14" s="41"/>
      <c r="X14" s="41"/>
      <c r="Y14" s="41"/>
      <c r="Z14" s="41"/>
    </row>
    <row r="15" spans="1:29" x14ac:dyDescent="0.2">
      <c r="A15" s="93"/>
      <c r="B15" s="41"/>
      <c r="C15" s="41"/>
      <c r="D15" s="41"/>
      <c r="E15" s="41"/>
      <c r="F15" s="41"/>
      <c r="G15" s="41"/>
      <c r="H15" s="41"/>
      <c r="I15" s="41"/>
      <c r="J15" s="41"/>
      <c r="K15" s="41"/>
      <c r="L15" s="41"/>
      <c r="M15" s="41"/>
      <c r="N15" s="41"/>
      <c r="O15" s="41"/>
      <c r="P15" s="41"/>
      <c r="Q15" s="41"/>
      <c r="R15" s="41"/>
      <c r="S15" s="41"/>
      <c r="T15" s="41"/>
      <c r="U15" s="41"/>
      <c r="V15" s="41"/>
      <c r="W15" s="41"/>
      <c r="X15" s="41"/>
      <c r="Y15" s="41"/>
      <c r="Z15" s="41"/>
    </row>
    <row r="16" spans="1:29" x14ac:dyDescent="0.2">
      <c r="A16" s="93"/>
      <c r="B16" s="41"/>
      <c r="C16" s="41"/>
      <c r="D16" s="41"/>
      <c r="E16" s="41"/>
      <c r="F16" s="41"/>
      <c r="G16" s="41"/>
      <c r="H16" s="41"/>
      <c r="I16" s="41"/>
      <c r="J16" s="41"/>
      <c r="K16" s="41"/>
      <c r="L16" s="41"/>
      <c r="M16" s="41"/>
      <c r="N16" s="41"/>
      <c r="O16" s="41"/>
      <c r="P16" s="41"/>
      <c r="Q16" s="41"/>
      <c r="R16" s="41"/>
      <c r="S16" s="41"/>
      <c r="T16" s="41"/>
      <c r="U16" s="41"/>
      <c r="V16" s="41"/>
      <c r="W16" s="41"/>
      <c r="X16" s="41"/>
      <c r="Y16" s="41"/>
      <c r="Z16" s="41"/>
    </row>
    <row r="17" spans="1:26" x14ac:dyDescent="0.2">
      <c r="A17" s="93"/>
      <c r="B17" s="41"/>
      <c r="C17" s="41"/>
      <c r="D17" s="41"/>
      <c r="E17" s="41"/>
      <c r="F17" s="41"/>
      <c r="G17" s="41"/>
      <c r="H17" s="41"/>
      <c r="I17" s="41"/>
      <c r="J17" s="41"/>
      <c r="K17" s="41"/>
      <c r="L17" s="41"/>
      <c r="M17" s="41"/>
      <c r="N17" s="41"/>
      <c r="O17" s="41"/>
      <c r="P17" s="41"/>
      <c r="Q17" s="41"/>
      <c r="R17" s="41"/>
      <c r="S17" s="41"/>
      <c r="T17" s="41"/>
      <c r="U17" s="41"/>
      <c r="V17" s="41"/>
      <c r="W17" s="41"/>
      <c r="X17" s="41"/>
      <c r="Y17" s="41"/>
      <c r="Z17" s="41"/>
    </row>
    <row r="18" spans="1:26" x14ac:dyDescent="0.2">
      <c r="A18" s="93"/>
      <c r="B18" s="41"/>
      <c r="C18" s="41"/>
      <c r="D18" s="41"/>
      <c r="E18" s="41"/>
      <c r="F18" s="41"/>
      <c r="G18" s="41"/>
      <c r="H18" s="41"/>
      <c r="I18" s="41"/>
      <c r="J18" s="41"/>
      <c r="K18" s="41"/>
      <c r="L18" s="41"/>
      <c r="M18" s="41"/>
      <c r="N18" s="41"/>
      <c r="O18" s="41"/>
      <c r="P18" s="41"/>
      <c r="Q18" s="41"/>
      <c r="R18" s="41"/>
      <c r="S18" s="41"/>
      <c r="T18" s="41"/>
      <c r="U18" s="41"/>
      <c r="V18" s="41"/>
      <c r="W18" s="41"/>
      <c r="X18" s="41"/>
      <c r="Y18" s="41"/>
      <c r="Z18" s="41"/>
    </row>
    <row r="19" spans="1:26" x14ac:dyDescent="0.2">
      <c r="A19" s="93"/>
      <c r="B19" s="41"/>
      <c r="C19" s="41"/>
      <c r="D19" s="41"/>
      <c r="E19" s="41"/>
      <c r="F19" s="41"/>
      <c r="G19" s="41"/>
      <c r="H19" s="41"/>
      <c r="I19" s="41"/>
      <c r="J19" s="41"/>
      <c r="K19" s="41"/>
      <c r="L19" s="41"/>
      <c r="M19" s="41"/>
      <c r="N19" s="41"/>
      <c r="O19" s="41"/>
      <c r="P19" s="41"/>
      <c r="Q19" s="41"/>
      <c r="R19" s="41"/>
      <c r="S19" s="41"/>
      <c r="T19" s="41"/>
      <c r="U19" s="41"/>
      <c r="V19" s="41"/>
      <c r="W19" s="41"/>
      <c r="X19" s="41"/>
      <c r="Y19" s="41"/>
      <c r="Z19" s="41"/>
    </row>
    <row r="20" spans="1:26" x14ac:dyDescent="0.2">
      <c r="A20" s="93"/>
      <c r="B20" s="41"/>
      <c r="C20" s="41"/>
      <c r="D20" s="41"/>
      <c r="E20" s="41"/>
      <c r="F20" s="41"/>
      <c r="G20" s="41"/>
      <c r="H20" s="41"/>
      <c r="I20" s="41"/>
      <c r="J20" s="41"/>
      <c r="K20" s="41"/>
      <c r="L20" s="41"/>
      <c r="M20" s="41"/>
      <c r="N20" s="41"/>
      <c r="O20" s="41"/>
      <c r="P20" s="41"/>
      <c r="Q20" s="41"/>
      <c r="R20" s="41"/>
      <c r="S20" s="41"/>
      <c r="T20" s="41"/>
      <c r="U20" s="41"/>
      <c r="V20" s="41"/>
      <c r="W20" s="41"/>
      <c r="X20" s="41"/>
      <c r="Y20" s="41"/>
      <c r="Z20" s="41"/>
    </row>
    <row r="21" spans="1:26" x14ac:dyDescent="0.2">
      <c r="A21" s="93"/>
      <c r="B21" s="41"/>
      <c r="C21" s="41"/>
      <c r="D21" s="41"/>
      <c r="E21" s="41"/>
      <c r="F21" s="41"/>
      <c r="G21" s="41"/>
      <c r="H21" s="41"/>
      <c r="I21" s="41"/>
      <c r="J21" s="41"/>
      <c r="K21" s="41"/>
      <c r="L21" s="41"/>
      <c r="M21" s="41"/>
      <c r="N21" s="41"/>
      <c r="O21" s="41"/>
      <c r="P21" s="41"/>
      <c r="Q21" s="41"/>
      <c r="R21" s="41"/>
      <c r="S21" s="41"/>
      <c r="T21" s="41"/>
      <c r="U21" s="41"/>
      <c r="V21" s="41"/>
      <c r="W21" s="41"/>
      <c r="X21" s="41"/>
      <c r="Y21" s="41"/>
      <c r="Z21" s="41"/>
    </row>
    <row r="22" spans="1:26" x14ac:dyDescent="0.2">
      <c r="A22" s="93"/>
      <c r="B22" s="41"/>
      <c r="C22" s="41"/>
      <c r="D22" s="41"/>
      <c r="E22" s="41"/>
      <c r="F22" s="41"/>
      <c r="G22" s="41"/>
      <c r="H22" s="41"/>
      <c r="I22" s="41"/>
      <c r="J22" s="41"/>
      <c r="K22" s="41"/>
      <c r="L22" s="41"/>
      <c r="M22" s="41"/>
      <c r="N22" s="41"/>
      <c r="O22" s="41"/>
      <c r="P22" s="41"/>
      <c r="Q22" s="41"/>
      <c r="R22" s="41"/>
      <c r="S22" s="41"/>
      <c r="T22" s="41"/>
      <c r="U22" s="41"/>
      <c r="V22" s="41"/>
      <c r="W22" s="41"/>
      <c r="X22" s="41"/>
      <c r="Y22" s="41"/>
      <c r="Z22" s="41"/>
    </row>
    <row r="23" spans="1:26" x14ac:dyDescent="0.2">
      <c r="A23" s="93"/>
      <c r="B23" s="41"/>
      <c r="C23" s="41"/>
      <c r="D23" s="41"/>
      <c r="E23" s="41"/>
      <c r="F23" s="41"/>
      <c r="G23" s="41"/>
      <c r="H23" s="41"/>
      <c r="I23" s="41"/>
      <c r="J23" s="41"/>
      <c r="K23" s="41"/>
      <c r="L23" s="41"/>
      <c r="M23" s="41"/>
      <c r="N23" s="41"/>
      <c r="O23" s="41"/>
      <c r="P23" s="41"/>
      <c r="Q23" s="41"/>
      <c r="R23" s="41"/>
      <c r="S23" s="41"/>
      <c r="T23" s="41"/>
      <c r="U23" s="41"/>
      <c r="V23" s="41"/>
      <c r="W23" s="41"/>
      <c r="X23" s="41"/>
      <c r="Y23" s="41"/>
      <c r="Z23" s="41"/>
    </row>
    <row r="24" spans="1:26" x14ac:dyDescent="0.2">
      <c r="A24" s="93"/>
      <c r="B24" s="41"/>
      <c r="C24" s="41"/>
      <c r="D24" s="41"/>
      <c r="E24" s="41"/>
      <c r="F24" s="41"/>
      <c r="G24" s="41"/>
      <c r="H24" s="41"/>
      <c r="I24" s="41"/>
      <c r="J24" s="41"/>
      <c r="K24" s="41"/>
      <c r="L24" s="41"/>
      <c r="M24" s="41"/>
      <c r="N24" s="41"/>
      <c r="O24" s="41"/>
      <c r="P24" s="41"/>
      <c r="Q24" s="41"/>
      <c r="R24" s="41"/>
      <c r="S24" s="41"/>
      <c r="T24" s="41"/>
      <c r="U24" s="41"/>
      <c r="V24" s="41"/>
      <c r="W24" s="41"/>
      <c r="X24" s="41"/>
      <c r="Y24" s="41"/>
      <c r="Z24" s="41"/>
    </row>
    <row r="25" spans="1:26" x14ac:dyDescent="0.2">
      <c r="A25" s="93"/>
      <c r="B25" s="41"/>
      <c r="C25" s="41"/>
      <c r="D25" s="41"/>
      <c r="E25" s="41"/>
      <c r="F25" s="41"/>
      <c r="G25" s="41"/>
      <c r="H25" s="41"/>
      <c r="I25" s="41"/>
      <c r="J25" s="41"/>
      <c r="K25" s="41"/>
      <c r="L25" s="41"/>
      <c r="M25" s="41"/>
      <c r="N25" s="41"/>
      <c r="O25" s="41"/>
      <c r="P25" s="41"/>
      <c r="Q25" s="41"/>
      <c r="R25" s="41"/>
      <c r="S25" s="41"/>
      <c r="T25" s="41"/>
      <c r="U25" s="41"/>
      <c r="V25" s="41"/>
      <c r="W25" s="41"/>
      <c r="X25" s="41"/>
      <c r="Y25" s="41"/>
      <c r="Z25" s="41"/>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3D044-5B5D-114B-8FD7-F82631423623}">
  <dimension ref="A1:AA25"/>
  <sheetViews>
    <sheetView zoomScale="80" zoomScaleNormal="80" workbookViewId="0">
      <selection activeCell="F4" sqref="F4:F5"/>
    </sheetView>
  </sheetViews>
  <sheetFormatPr baseColWidth="10" defaultRowHeight="16" x14ac:dyDescent="0.2"/>
  <sheetData>
    <row r="1" spans="1:27" x14ac:dyDescent="0.2">
      <c r="A1" s="40" t="s">
        <v>74</v>
      </c>
      <c r="B1" s="40"/>
      <c r="C1" s="40" t="s">
        <v>0</v>
      </c>
      <c r="D1" s="198"/>
      <c r="E1" s="41">
        <f>COUNT(C4:C5)</f>
        <v>2</v>
      </c>
      <c r="F1" s="145" t="s">
        <v>722</v>
      </c>
      <c r="G1" s="1" t="s">
        <v>1350</v>
      </c>
      <c r="W1" s="1" t="s">
        <v>1354</v>
      </c>
      <c r="X1" s="1" t="s">
        <v>1358</v>
      </c>
    </row>
    <row r="2" spans="1:27" x14ac:dyDescent="0.2">
      <c r="A2" s="6" t="s">
        <v>32</v>
      </c>
      <c r="B2" s="5"/>
      <c r="C2" s="5" t="s">
        <v>34</v>
      </c>
      <c r="D2" s="5" t="s">
        <v>34</v>
      </c>
      <c r="E2" s="5" t="s">
        <v>34</v>
      </c>
      <c r="F2" s="5" t="s">
        <v>29</v>
      </c>
      <c r="G2" s="5" t="s">
        <v>29</v>
      </c>
      <c r="H2" s="5" t="s">
        <v>29</v>
      </c>
      <c r="I2" s="5" t="s">
        <v>34</v>
      </c>
      <c r="J2" s="5" t="s">
        <v>55</v>
      </c>
      <c r="K2" s="5" t="s">
        <v>55</v>
      </c>
      <c r="L2" s="5" t="s">
        <v>55</v>
      </c>
      <c r="M2" s="5" t="s">
        <v>30</v>
      </c>
      <c r="N2" s="5" t="s">
        <v>30</v>
      </c>
      <c r="O2" s="5" t="s">
        <v>55</v>
      </c>
      <c r="P2" s="5" t="s">
        <v>55</v>
      </c>
      <c r="Q2" s="5" t="s">
        <v>85</v>
      </c>
      <c r="R2" s="5" t="s">
        <v>85</v>
      </c>
      <c r="S2" s="5"/>
      <c r="T2" s="5"/>
      <c r="U2" s="98" t="s">
        <v>29</v>
      </c>
      <c r="V2" s="98" t="s">
        <v>29</v>
      </c>
      <c r="W2" s="98" t="s">
        <v>247</v>
      </c>
      <c r="X2" s="98" t="s">
        <v>247</v>
      </c>
      <c r="Y2" s="98" t="s">
        <v>28</v>
      </c>
    </row>
    <row r="3" spans="1:27" x14ac:dyDescent="0.2">
      <c r="A3" s="5"/>
      <c r="B3" s="5"/>
      <c r="C3" s="6" t="s">
        <v>1</v>
      </c>
      <c r="D3" s="6" t="s">
        <v>2</v>
      </c>
      <c r="E3" s="6" t="s">
        <v>62</v>
      </c>
      <c r="F3" s="6" t="s">
        <v>2139</v>
      </c>
      <c r="G3" s="6" t="s">
        <v>2141</v>
      </c>
      <c r="H3" s="6" t="s">
        <v>2143</v>
      </c>
      <c r="I3" s="6" t="s">
        <v>69</v>
      </c>
      <c r="J3" s="52" t="s">
        <v>35</v>
      </c>
      <c r="K3" s="52" t="s">
        <v>63</v>
      </c>
      <c r="L3" s="52" t="s">
        <v>104</v>
      </c>
      <c r="M3" s="52" t="s">
        <v>106</v>
      </c>
      <c r="N3" s="52" t="s">
        <v>105</v>
      </c>
      <c r="O3" s="52" t="s">
        <v>101</v>
      </c>
      <c r="P3" s="52" t="s">
        <v>103</v>
      </c>
      <c r="Q3" s="52" t="s">
        <v>86</v>
      </c>
      <c r="R3" s="52" t="s">
        <v>87</v>
      </c>
      <c r="S3" s="42" t="s">
        <v>1326</v>
      </c>
      <c r="T3" s="42" t="s">
        <v>1392</v>
      </c>
      <c r="U3" s="95" t="s">
        <v>67</v>
      </c>
      <c r="V3" s="99" t="s">
        <v>38</v>
      </c>
      <c r="W3" s="99" t="s">
        <v>248</v>
      </c>
      <c r="X3" s="99" t="s">
        <v>248</v>
      </c>
      <c r="Y3" s="99" t="s">
        <v>52</v>
      </c>
    </row>
    <row r="4" spans="1:27" x14ac:dyDescent="0.2">
      <c r="A4" s="6" t="s">
        <v>98</v>
      </c>
      <c r="B4" s="4" t="s">
        <v>1356</v>
      </c>
      <c r="C4" s="12">
        <v>2.9550000000000001</v>
      </c>
      <c r="D4" s="12">
        <v>2.91</v>
      </c>
      <c r="E4" s="12">
        <v>2.8980000000000001</v>
      </c>
      <c r="F4" s="12">
        <v>2.8959999999999999</v>
      </c>
      <c r="G4" s="12">
        <v>2.8980000000000001</v>
      </c>
      <c r="H4" s="12">
        <v>2.895</v>
      </c>
      <c r="I4" s="12">
        <v>2.88</v>
      </c>
      <c r="J4" s="12">
        <v>2.9460000000000002</v>
      </c>
      <c r="K4" s="12">
        <v>2.9001000000000001</v>
      </c>
      <c r="L4" s="12">
        <v>2.8896999999999999</v>
      </c>
      <c r="M4" s="12">
        <v>2.9470000000000001</v>
      </c>
      <c r="N4" s="12">
        <v>2.9011</v>
      </c>
      <c r="O4" s="12">
        <v>2.9474</v>
      </c>
      <c r="P4" s="12">
        <v>2.9011</v>
      </c>
      <c r="Q4" s="70" t="s">
        <v>1352</v>
      </c>
      <c r="R4" s="70" t="s">
        <v>1351</v>
      </c>
      <c r="S4" s="7">
        <f>P4</f>
        <v>2.9011</v>
      </c>
      <c r="T4" s="7">
        <f>S4+L4-K4</f>
        <v>2.8906999999999998</v>
      </c>
      <c r="U4" s="20">
        <v>95</v>
      </c>
      <c r="V4" s="1" t="s">
        <v>1000</v>
      </c>
      <c r="W4" s="1" t="s">
        <v>1353</v>
      </c>
      <c r="X4" s="1">
        <v>1</v>
      </c>
      <c r="Y4" s="1" t="s">
        <v>1355</v>
      </c>
      <c r="AA4" s="1"/>
    </row>
    <row r="5" spans="1:27" x14ac:dyDescent="0.2">
      <c r="A5" s="6" t="s">
        <v>97</v>
      </c>
      <c r="B5" s="4" t="s">
        <v>1356</v>
      </c>
      <c r="C5" s="12">
        <v>2.952</v>
      </c>
      <c r="D5" s="12">
        <v>2.9060000000000001</v>
      </c>
      <c r="E5" s="12">
        <v>2.895</v>
      </c>
      <c r="F5" s="12">
        <v>2.8919999999999999</v>
      </c>
      <c r="G5" s="12">
        <v>2.895</v>
      </c>
      <c r="H5" s="12">
        <v>2.8919999999999999</v>
      </c>
      <c r="I5" s="12">
        <v>2.8769999999999998</v>
      </c>
      <c r="J5" s="12">
        <v>2.9430000000000001</v>
      </c>
      <c r="K5" s="12">
        <v>2.8969999999999998</v>
      </c>
      <c r="L5" s="12">
        <v>2.887</v>
      </c>
      <c r="M5" s="12">
        <v>2.944</v>
      </c>
      <c r="N5" s="12">
        <v>2.8980000000000001</v>
      </c>
      <c r="O5" s="12">
        <v>2.9449999999999998</v>
      </c>
      <c r="P5" s="12">
        <v>2.8980000000000001</v>
      </c>
      <c r="S5" s="7">
        <f>P5</f>
        <v>2.8980000000000001</v>
      </c>
      <c r="T5" s="7">
        <f>S5+L5-K5</f>
        <v>2.8880000000000003</v>
      </c>
      <c r="U5" s="20">
        <v>95.1</v>
      </c>
      <c r="V5" s="1" t="s">
        <v>1357</v>
      </c>
      <c r="W5" s="1" t="s">
        <v>1353</v>
      </c>
      <c r="X5" s="1">
        <v>1</v>
      </c>
      <c r="Y5" s="1" t="s">
        <v>1355</v>
      </c>
      <c r="AA5" s="1"/>
    </row>
    <row r="6" spans="1:27" x14ac:dyDescent="0.2">
      <c r="C6" s="7"/>
      <c r="D6" s="7"/>
      <c r="E6" s="7"/>
      <c r="F6" s="7"/>
      <c r="G6" s="7"/>
      <c r="H6" s="7"/>
      <c r="I6" s="7"/>
      <c r="J6" s="7"/>
      <c r="K6" s="7"/>
      <c r="L6" s="7"/>
      <c r="M6" s="7"/>
      <c r="O6" s="66"/>
      <c r="P6" s="66"/>
      <c r="X6" s="1"/>
    </row>
    <row r="8" spans="1:27" x14ac:dyDescent="0.2">
      <c r="A8" s="6" t="s">
        <v>6</v>
      </c>
      <c r="B8" s="5"/>
      <c r="C8" s="5" t="s">
        <v>7</v>
      </c>
      <c r="D8" s="5" t="s">
        <v>29</v>
      </c>
      <c r="E8" s="5" t="s">
        <v>24</v>
      </c>
      <c r="F8" s="5" t="s">
        <v>27</v>
      </c>
      <c r="G8" s="5" t="s">
        <v>29</v>
      </c>
      <c r="H8" s="5" t="s">
        <v>30</v>
      </c>
      <c r="I8" s="5" t="s">
        <v>29</v>
      </c>
      <c r="J8" s="5" t="s">
        <v>30</v>
      </c>
      <c r="K8" s="5" t="s">
        <v>29</v>
      </c>
      <c r="L8" s="5" t="s">
        <v>55</v>
      </c>
      <c r="M8" s="5" t="s">
        <v>7</v>
      </c>
      <c r="N8" s="5" t="s">
        <v>7</v>
      </c>
      <c r="O8" s="5" t="s">
        <v>7</v>
      </c>
      <c r="P8" s="5" t="s">
        <v>24</v>
      </c>
      <c r="Q8" s="5" t="s">
        <v>24</v>
      </c>
      <c r="R8" s="5" t="s">
        <v>24</v>
      </c>
      <c r="S8" s="5" t="s">
        <v>26</v>
      </c>
    </row>
    <row r="9" spans="1:27" x14ac:dyDescent="0.2">
      <c r="A9" s="5"/>
      <c r="B9" s="5"/>
      <c r="C9" s="6" t="s">
        <v>8</v>
      </c>
      <c r="D9" s="6" t="s">
        <v>9</v>
      </c>
      <c r="E9" s="6" t="s">
        <v>18</v>
      </c>
      <c r="F9" s="6" t="s">
        <v>11</v>
      </c>
      <c r="G9" s="6" t="s">
        <v>10</v>
      </c>
      <c r="H9" s="6" t="s">
        <v>33</v>
      </c>
      <c r="I9" s="6" t="s">
        <v>12</v>
      </c>
      <c r="J9" s="6" t="s">
        <v>13</v>
      </c>
      <c r="K9" s="6" t="s">
        <v>14</v>
      </c>
      <c r="L9" s="6" t="s">
        <v>99</v>
      </c>
      <c r="M9" s="6" t="s">
        <v>17</v>
      </c>
      <c r="N9" s="6" t="s">
        <v>19</v>
      </c>
      <c r="O9" s="6" t="s">
        <v>20</v>
      </c>
      <c r="P9" s="6" t="s">
        <v>17</v>
      </c>
      <c r="Q9" s="6" t="s">
        <v>15</v>
      </c>
      <c r="R9" s="6" t="s">
        <v>16</v>
      </c>
      <c r="S9" s="6" t="s">
        <v>25</v>
      </c>
    </row>
    <row r="10" spans="1:27" x14ac:dyDescent="0.2">
      <c r="A10" s="6" t="str">
        <f>A4</f>
        <v>Singlet</v>
      </c>
      <c r="B10" s="4" t="str">
        <f>B4</f>
        <v>Pi (Val, n-pi*)</v>
      </c>
      <c r="C10" s="73">
        <v>2.8239999999999998</v>
      </c>
      <c r="D10" s="73">
        <v>2.831</v>
      </c>
      <c r="E10" s="73">
        <v>2.4260000000000002</v>
      </c>
      <c r="F10" s="11">
        <v>2.9277000000000002</v>
      </c>
      <c r="G10" s="11">
        <v>2.9277000000000002</v>
      </c>
      <c r="H10" s="11">
        <v>2.89</v>
      </c>
      <c r="I10" s="11">
        <v>2.91</v>
      </c>
      <c r="J10" s="73">
        <v>2.9129999999999998</v>
      </c>
      <c r="K10" s="11">
        <v>2.91</v>
      </c>
      <c r="L10" s="11">
        <v>2.9001000000000001</v>
      </c>
      <c r="M10" s="73">
        <v>2.915</v>
      </c>
      <c r="N10" s="73">
        <v>2.9239999999999999</v>
      </c>
      <c r="O10" s="115">
        <v>2.8929999999999998</v>
      </c>
      <c r="P10" s="115">
        <v>2.8420000000000001</v>
      </c>
      <c r="Q10" s="115">
        <v>2.8210000000000002</v>
      </c>
      <c r="R10" s="115">
        <v>2.64</v>
      </c>
      <c r="S10" s="204">
        <v>2.7305000000000001</v>
      </c>
      <c r="T10" s="13"/>
    </row>
    <row r="11" spans="1:27" x14ac:dyDescent="0.2">
      <c r="A11" s="6" t="s">
        <v>97</v>
      </c>
      <c r="B11" s="4" t="str">
        <f>B5</f>
        <v>Pi (Val, n-pi*)</v>
      </c>
      <c r="C11" s="73">
        <v>2.8170000000000002</v>
      </c>
      <c r="D11" s="73">
        <v>2.8239999999999998</v>
      </c>
      <c r="E11" s="73">
        <v>2.423</v>
      </c>
      <c r="F11" s="11">
        <v>2.9089999999999998</v>
      </c>
      <c r="G11" s="11">
        <v>2.9239999999999999</v>
      </c>
      <c r="H11" s="11">
        <v>2.8959999999999999</v>
      </c>
      <c r="I11" s="11">
        <v>2.895</v>
      </c>
      <c r="J11" s="73">
        <v>2.9089999999999998</v>
      </c>
      <c r="K11" s="12">
        <v>2.9060000000000001</v>
      </c>
      <c r="L11" s="12">
        <v>2.8969999999999998</v>
      </c>
      <c r="M11" s="73">
        <v>2.9089999999999998</v>
      </c>
      <c r="N11" s="73">
        <v>2.9180000000000001</v>
      </c>
      <c r="O11" s="115">
        <v>2.887</v>
      </c>
      <c r="P11" s="115">
        <v>2.8370000000000002</v>
      </c>
      <c r="Q11" s="115">
        <v>2.8149999999999999</v>
      </c>
      <c r="R11" s="115">
        <v>2.637</v>
      </c>
      <c r="S11" s="204">
        <v>2.726</v>
      </c>
      <c r="T11" s="13"/>
    </row>
    <row r="12" spans="1:27" x14ac:dyDescent="0.2">
      <c r="C12" s="73"/>
      <c r="D12" s="73"/>
      <c r="E12" s="73"/>
      <c r="F12" s="73"/>
      <c r="G12" s="115"/>
      <c r="H12" s="73"/>
      <c r="I12" s="73"/>
      <c r="J12" s="73"/>
      <c r="K12" s="73"/>
      <c r="L12" s="73"/>
      <c r="M12" s="73"/>
      <c r="N12" s="73"/>
      <c r="O12" s="115"/>
      <c r="P12" s="115"/>
      <c r="Q12" s="115"/>
      <c r="R12" s="115"/>
      <c r="S12" s="115"/>
      <c r="T12" s="13"/>
    </row>
    <row r="13" spans="1:27" x14ac:dyDescent="0.2">
      <c r="A13" s="1"/>
      <c r="G13" s="13"/>
      <c r="O13" s="13"/>
      <c r="P13" s="13"/>
      <c r="Q13" s="13"/>
      <c r="R13" s="13"/>
      <c r="S13" s="13"/>
    </row>
    <row r="14" spans="1:27" x14ac:dyDescent="0.2">
      <c r="A14" s="1"/>
      <c r="G14" s="13"/>
      <c r="O14" s="13"/>
      <c r="P14" s="13"/>
      <c r="Q14" s="13"/>
      <c r="R14" s="13"/>
      <c r="S14" s="13"/>
    </row>
    <row r="15" spans="1:27" x14ac:dyDescent="0.2">
      <c r="A15" s="1"/>
      <c r="G15" s="13"/>
      <c r="O15" s="13"/>
      <c r="P15" s="13"/>
      <c r="Q15" s="13"/>
      <c r="R15" s="13"/>
      <c r="S15" s="13"/>
    </row>
    <row r="16" spans="1:27" x14ac:dyDescent="0.2">
      <c r="A16" s="1"/>
      <c r="G16" s="13"/>
      <c r="O16" s="13"/>
      <c r="P16" s="13"/>
      <c r="Q16" s="13"/>
      <c r="R16" s="13"/>
      <c r="S16" s="13"/>
    </row>
    <row r="17" spans="1:19" x14ac:dyDescent="0.2">
      <c r="A17" s="1"/>
      <c r="G17" s="13"/>
      <c r="O17" s="13"/>
      <c r="P17" s="13"/>
      <c r="Q17" s="13"/>
      <c r="R17" s="13"/>
      <c r="S17" s="13"/>
    </row>
    <row r="18" spans="1:19" x14ac:dyDescent="0.2">
      <c r="A18" s="1"/>
      <c r="G18" s="13"/>
      <c r="O18" s="13"/>
      <c r="P18" s="13"/>
      <c r="Q18" s="13"/>
      <c r="R18" s="13"/>
      <c r="S18" s="13"/>
    </row>
    <row r="19" spans="1:19" x14ac:dyDescent="0.2">
      <c r="A19" s="1"/>
      <c r="G19" s="13"/>
      <c r="O19" s="13"/>
      <c r="P19" s="13"/>
      <c r="Q19" s="13"/>
      <c r="R19" s="13"/>
      <c r="S19" s="13"/>
    </row>
    <row r="20" spans="1:19" x14ac:dyDescent="0.2">
      <c r="G20" s="13"/>
      <c r="O20" s="13"/>
      <c r="P20" s="13"/>
      <c r="Q20" s="13"/>
      <c r="R20" s="13"/>
      <c r="S20" s="13"/>
    </row>
    <row r="21" spans="1:19" x14ac:dyDescent="0.2">
      <c r="G21" s="13"/>
      <c r="O21" s="13"/>
      <c r="P21" s="13"/>
      <c r="Q21" s="13"/>
      <c r="R21" s="13"/>
      <c r="S21" s="13"/>
    </row>
    <row r="22" spans="1:19" x14ac:dyDescent="0.2">
      <c r="G22" s="13"/>
      <c r="O22" s="13"/>
      <c r="P22" s="13"/>
      <c r="Q22" s="13"/>
      <c r="R22" s="13"/>
      <c r="S22" s="13"/>
    </row>
    <row r="23" spans="1:19" x14ac:dyDescent="0.2">
      <c r="G23" s="13"/>
      <c r="O23" s="13"/>
      <c r="P23" s="13"/>
      <c r="Q23" s="13"/>
      <c r="R23" s="13"/>
      <c r="S23" s="13"/>
    </row>
    <row r="24" spans="1:19" x14ac:dyDescent="0.2">
      <c r="G24" s="13"/>
      <c r="O24" s="13"/>
      <c r="P24" s="13"/>
      <c r="Q24" s="13"/>
      <c r="R24" s="13"/>
      <c r="S24" s="13"/>
    </row>
    <row r="25" spans="1:19" x14ac:dyDescent="0.2">
      <c r="G25" s="13"/>
      <c r="O25" s="13"/>
      <c r="P25" s="13"/>
      <c r="Q25" s="13"/>
      <c r="R25" s="13"/>
      <c r="S25" s="13"/>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92BBB-C880-2A4D-860E-A72687485577}">
  <dimension ref="A1:AA29"/>
  <sheetViews>
    <sheetView zoomScale="80" zoomScaleNormal="80" workbookViewId="0">
      <selection activeCell="B7" sqref="B7"/>
    </sheetView>
  </sheetViews>
  <sheetFormatPr baseColWidth="10" defaultRowHeight="16" x14ac:dyDescent="0.2"/>
  <cols>
    <col min="2" max="2" width="13.5" customWidth="1"/>
  </cols>
  <sheetData>
    <row r="1" spans="1:22" x14ac:dyDescent="0.2">
      <c r="A1" s="40" t="s">
        <v>74</v>
      </c>
      <c r="B1" s="40"/>
      <c r="C1" s="40" t="s">
        <v>0</v>
      </c>
      <c r="D1" s="198"/>
      <c r="E1">
        <f>NB(C4:C14)</f>
        <v>11</v>
      </c>
      <c r="F1" s="145" t="s">
        <v>722</v>
      </c>
      <c r="G1" s="1" t="s">
        <v>2133</v>
      </c>
      <c r="R1" s="1" t="s">
        <v>1389</v>
      </c>
      <c r="S1" s="1"/>
      <c r="T1" s="1"/>
    </row>
    <row r="2" spans="1:22" x14ac:dyDescent="0.2">
      <c r="A2" s="6" t="s">
        <v>32</v>
      </c>
      <c r="B2" s="5"/>
      <c r="C2" s="5" t="s">
        <v>29</v>
      </c>
      <c r="D2" s="5" t="s">
        <v>29</v>
      </c>
      <c r="E2" s="5" t="s">
        <v>29</v>
      </c>
      <c r="F2" s="5" t="s">
        <v>29</v>
      </c>
      <c r="G2" s="5" t="s">
        <v>55</v>
      </c>
      <c r="H2" s="5" t="s">
        <v>55</v>
      </c>
      <c r="I2" s="5" t="s">
        <v>30</v>
      </c>
      <c r="J2" s="5" t="s">
        <v>30</v>
      </c>
      <c r="K2" s="5" t="s">
        <v>30</v>
      </c>
      <c r="L2" s="5" t="s">
        <v>30</v>
      </c>
      <c r="M2" s="5" t="s">
        <v>85</v>
      </c>
      <c r="N2" s="5"/>
      <c r="O2" s="5"/>
      <c r="P2" s="98" t="s">
        <v>29</v>
      </c>
      <c r="Q2" s="98" t="s">
        <v>29</v>
      </c>
      <c r="R2" s="98" t="s">
        <v>247</v>
      </c>
      <c r="S2" s="98" t="s">
        <v>247</v>
      </c>
      <c r="T2" s="98" t="s">
        <v>28</v>
      </c>
    </row>
    <row r="3" spans="1:22" x14ac:dyDescent="0.2">
      <c r="A3" s="5"/>
      <c r="B3" s="5"/>
      <c r="C3" s="6" t="s">
        <v>2087</v>
      </c>
      <c r="D3" s="6" t="s">
        <v>1</v>
      </c>
      <c r="E3" s="6" t="s">
        <v>2</v>
      </c>
      <c r="F3" s="6" t="s">
        <v>62</v>
      </c>
      <c r="G3" s="52" t="s">
        <v>2086</v>
      </c>
      <c r="H3" s="52" t="s">
        <v>35</v>
      </c>
      <c r="I3" s="52" t="s">
        <v>63</v>
      </c>
      <c r="J3" s="52" t="s">
        <v>50</v>
      </c>
      <c r="K3" s="61" t="s">
        <v>106</v>
      </c>
      <c r="L3" s="61" t="s">
        <v>1943</v>
      </c>
      <c r="M3" s="52" t="s">
        <v>1978</v>
      </c>
      <c r="N3" s="42" t="s">
        <v>1326</v>
      </c>
      <c r="O3" s="42" t="s">
        <v>1392</v>
      </c>
      <c r="P3" s="95" t="s">
        <v>67</v>
      </c>
      <c r="Q3" s="99" t="s">
        <v>38</v>
      </c>
      <c r="R3" s="99" t="s">
        <v>248</v>
      </c>
      <c r="S3" s="99" t="s">
        <v>248</v>
      </c>
      <c r="T3" s="99" t="s">
        <v>52</v>
      </c>
    </row>
    <row r="4" spans="1:22" x14ac:dyDescent="0.2">
      <c r="A4" s="42" t="s">
        <v>98</v>
      </c>
      <c r="B4" s="4" t="s">
        <v>57</v>
      </c>
      <c r="C4" s="7">
        <v>2.8359999999999999</v>
      </c>
      <c r="D4" s="7">
        <v>2.7570000000000001</v>
      </c>
      <c r="E4" s="7">
        <v>2.762</v>
      </c>
      <c r="F4" s="7">
        <v>2.7650000000000001</v>
      </c>
      <c r="G4" s="7">
        <v>2.8490000000000002</v>
      </c>
      <c r="H4" s="7">
        <v>2.7709999999999999</v>
      </c>
      <c r="I4" s="7">
        <v>2.7810000000000001</v>
      </c>
      <c r="J4" s="7">
        <v>2.8420000000000001</v>
      </c>
      <c r="K4" s="7">
        <v>2.7650000000000001</v>
      </c>
      <c r="L4" s="7">
        <v>2.84</v>
      </c>
      <c r="M4" s="53"/>
      <c r="N4" s="7">
        <f>K4+I4-H4+L4-J4</f>
        <v>2.7730000000000001</v>
      </c>
      <c r="O4" s="7">
        <f>N4+F4-E4</f>
        <v>2.7760000000000002</v>
      </c>
      <c r="P4" s="20">
        <v>93.3</v>
      </c>
      <c r="Q4" s="21" t="s">
        <v>78</v>
      </c>
      <c r="R4" s="1" t="s">
        <v>1391</v>
      </c>
      <c r="S4" s="1">
        <v>2</v>
      </c>
      <c r="T4" s="1" t="s">
        <v>1377</v>
      </c>
    </row>
    <row r="5" spans="1:22" x14ac:dyDescent="0.2">
      <c r="A5" s="5"/>
      <c r="B5" s="4" t="s">
        <v>596</v>
      </c>
      <c r="C5" s="7">
        <v>4.6180000000000003</v>
      </c>
      <c r="D5" s="7">
        <v>4.5679999999999996</v>
      </c>
      <c r="E5" s="7">
        <v>4.5609999999999999</v>
      </c>
      <c r="F5" s="7">
        <v>4.5730000000000004</v>
      </c>
      <c r="G5" s="7">
        <v>4.6020000000000003</v>
      </c>
      <c r="H5" s="7">
        <v>4.5519999999999996</v>
      </c>
      <c r="I5" s="7">
        <v>4.5519999999999996</v>
      </c>
      <c r="J5" s="7">
        <v>4.5919999999999996</v>
      </c>
      <c r="K5" s="53">
        <v>4.5460000000000003</v>
      </c>
      <c r="L5" s="53">
        <v>4.5910000000000002</v>
      </c>
      <c r="M5" s="53"/>
      <c r="N5" s="7">
        <f>K5+I5-H5+L5-J5</f>
        <v>4.5450000000000008</v>
      </c>
      <c r="O5" s="7">
        <f>N5+F5-E5</f>
        <v>4.5570000000000022</v>
      </c>
      <c r="P5" s="20">
        <v>90.6</v>
      </c>
      <c r="R5" s="1" t="s">
        <v>1390</v>
      </c>
      <c r="S5" s="1">
        <v>1</v>
      </c>
      <c r="T5" s="1" t="s">
        <v>1325</v>
      </c>
    </row>
    <row r="6" spans="1:22" x14ac:dyDescent="0.2">
      <c r="A6" s="5"/>
      <c r="B6" s="4" t="s">
        <v>1342</v>
      </c>
      <c r="C6" s="7">
        <v>4.9119999999999999</v>
      </c>
      <c r="D6" s="7">
        <v>4.891</v>
      </c>
      <c r="E6" s="7">
        <v>4.8819999999999997</v>
      </c>
      <c r="F6" s="7">
        <v>4.8860000000000001</v>
      </c>
      <c r="G6" s="7">
        <v>4.8970000000000002</v>
      </c>
      <c r="H6" s="7">
        <v>4.8789999999999996</v>
      </c>
      <c r="I6" s="7">
        <v>4.8739999999999997</v>
      </c>
      <c r="J6" s="7">
        <v>4.8840000000000003</v>
      </c>
      <c r="K6" s="53">
        <v>4.8680000000000003</v>
      </c>
      <c r="L6" s="53">
        <v>4.8840000000000003</v>
      </c>
      <c r="M6" s="53"/>
      <c r="N6" s="7">
        <f>K6+I6-H6+L6-J6</f>
        <v>4.8630000000000013</v>
      </c>
      <c r="O6" s="7">
        <f>N6+F6-E6</f>
        <v>4.8670000000000027</v>
      </c>
      <c r="P6" s="20">
        <v>91.4</v>
      </c>
      <c r="Q6" s="21" t="s">
        <v>77</v>
      </c>
      <c r="R6" s="1" t="s">
        <v>1039</v>
      </c>
      <c r="S6" s="1">
        <v>-1</v>
      </c>
      <c r="T6" s="1" t="s">
        <v>1369</v>
      </c>
    </row>
    <row r="7" spans="1:22" x14ac:dyDescent="0.2">
      <c r="A7" s="5"/>
      <c r="B7" s="4" t="s">
        <v>1387</v>
      </c>
      <c r="C7" s="7">
        <v>5.4119999999999999</v>
      </c>
      <c r="D7" s="7">
        <v>5.46</v>
      </c>
      <c r="E7" s="7">
        <v>5.5170000000000003</v>
      </c>
      <c r="F7" s="7">
        <v>5.5149999999999997</v>
      </c>
      <c r="G7" s="7">
        <v>5.069</v>
      </c>
      <c r="H7" s="7">
        <v>5.0979999999999999</v>
      </c>
      <c r="I7" s="7">
        <v>5.2110000000000003</v>
      </c>
      <c r="J7" s="7">
        <v>4.718</v>
      </c>
      <c r="K7" s="7">
        <v>4.7089999999999996</v>
      </c>
      <c r="L7" s="7">
        <v>4.7110000000000003</v>
      </c>
      <c r="M7" s="70" t="s">
        <v>2025</v>
      </c>
      <c r="N7" s="7">
        <v>4.7080000000000002</v>
      </c>
      <c r="O7" s="67"/>
      <c r="P7" s="20">
        <v>19.899999999999999</v>
      </c>
      <c r="Q7" s="54" t="s">
        <v>138</v>
      </c>
      <c r="R7" s="1" t="s">
        <v>261</v>
      </c>
      <c r="S7" s="1">
        <v>3</v>
      </c>
      <c r="T7" s="1" t="s">
        <v>1386</v>
      </c>
      <c r="V7" s="41" t="s">
        <v>2050</v>
      </c>
    </row>
    <row r="8" spans="1:22" x14ac:dyDescent="0.2">
      <c r="A8" s="5"/>
      <c r="B8" s="4" t="s">
        <v>56</v>
      </c>
      <c r="C8" s="7">
        <v>6.1260000000000003</v>
      </c>
      <c r="D8" s="7">
        <v>6.0449999999999999</v>
      </c>
      <c r="E8" s="7">
        <v>6.1139999999999999</v>
      </c>
      <c r="F8" s="7">
        <v>6.1349999999999998</v>
      </c>
      <c r="G8" s="7">
        <v>6.1379999999999999</v>
      </c>
      <c r="H8" s="7">
        <v>6.0460000000000003</v>
      </c>
      <c r="I8" s="7">
        <v>6.1189999999999998</v>
      </c>
      <c r="J8" s="7">
        <v>6.141</v>
      </c>
      <c r="K8" s="7">
        <v>6.0650000000000004</v>
      </c>
      <c r="L8" s="7">
        <v>6.1379999999999999</v>
      </c>
      <c r="M8" s="7"/>
      <c r="N8" s="7">
        <f>K8+I8-H8+L8-J8</f>
        <v>6.1349999999999998</v>
      </c>
      <c r="O8" s="7">
        <f t="shared" ref="O8:O14" si="0">N8+F8-E8</f>
        <v>6.1559999999999997</v>
      </c>
      <c r="P8" s="20">
        <v>94.4</v>
      </c>
      <c r="R8" s="1" t="s">
        <v>320</v>
      </c>
      <c r="S8" s="1">
        <v>45</v>
      </c>
      <c r="T8" s="1" t="s">
        <v>1378</v>
      </c>
    </row>
    <row r="9" spans="1:22" x14ac:dyDescent="0.2">
      <c r="A9" s="5"/>
      <c r="B9" s="4" t="s">
        <v>1342</v>
      </c>
      <c r="C9" s="7">
        <v>6.2309999999999999</v>
      </c>
      <c r="D9" s="7">
        <v>6.1440000000000001</v>
      </c>
      <c r="E9" s="7">
        <v>6.1219999999999999</v>
      </c>
      <c r="F9" s="7">
        <v>6.13</v>
      </c>
      <c r="G9" s="7">
        <v>6.2309999999999999</v>
      </c>
      <c r="H9" s="7">
        <v>6.1429999999999998</v>
      </c>
      <c r="I9" s="53">
        <v>6.1280000000000001</v>
      </c>
      <c r="J9" s="7">
        <v>6.2229999999999999</v>
      </c>
      <c r="K9" s="7">
        <v>6.1390000000000002</v>
      </c>
      <c r="L9" s="7">
        <v>6.2220000000000004</v>
      </c>
      <c r="M9" s="7"/>
      <c r="N9" s="7">
        <f>K9+I9-H9+L9-J9</f>
        <v>6.1230000000000002</v>
      </c>
      <c r="O9" s="7">
        <f t="shared" si="0"/>
        <v>6.1310000000000002</v>
      </c>
      <c r="P9" s="20">
        <v>91</v>
      </c>
      <c r="Q9" s="21" t="s">
        <v>73</v>
      </c>
      <c r="R9" s="1" t="s">
        <v>1389</v>
      </c>
      <c r="S9" s="1">
        <v>0</v>
      </c>
      <c r="T9" s="1" t="s">
        <v>1379</v>
      </c>
    </row>
    <row r="10" spans="1:22" x14ac:dyDescent="0.2">
      <c r="A10" s="6"/>
      <c r="B10" s="4" t="s">
        <v>1359</v>
      </c>
      <c r="C10" s="7">
        <v>6.6749999999999998</v>
      </c>
      <c r="D10" s="7">
        <v>6.5839999999999996</v>
      </c>
      <c r="E10" s="7">
        <v>6.5709999999999997</v>
      </c>
      <c r="F10" s="7">
        <v>6.57</v>
      </c>
      <c r="G10" s="7">
        <v>6.6369999999999996</v>
      </c>
      <c r="H10" s="7">
        <v>6.5460000000000003</v>
      </c>
      <c r="I10" s="7">
        <v>6.5410000000000004</v>
      </c>
      <c r="J10" s="7">
        <v>6.5839999999999996</v>
      </c>
      <c r="K10" s="7">
        <v>6.4939999999999998</v>
      </c>
      <c r="L10" s="7">
        <v>6.5789999999999997</v>
      </c>
      <c r="M10" s="70" t="s">
        <v>2018</v>
      </c>
      <c r="N10" s="7">
        <f>K10+I10-H10+L10-J10</f>
        <v>6.484</v>
      </c>
      <c r="O10" s="7">
        <f t="shared" si="0"/>
        <v>6.4830000000000005</v>
      </c>
      <c r="P10" s="20">
        <v>80.7</v>
      </c>
      <c r="Q10" s="54" t="s">
        <v>1397</v>
      </c>
      <c r="R10" s="1" t="s">
        <v>338</v>
      </c>
      <c r="S10" s="1">
        <v>4</v>
      </c>
      <c r="T10" s="1" t="s">
        <v>1909</v>
      </c>
    </row>
    <row r="11" spans="1:22" x14ac:dyDescent="0.2">
      <c r="A11" s="6" t="s">
        <v>5</v>
      </c>
      <c r="B11" s="4" t="s">
        <v>57</v>
      </c>
      <c r="C11" s="7">
        <v>1.671</v>
      </c>
      <c r="D11" s="7">
        <v>1.6639999999999999</v>
      </c>
      <c r="E11" s="7">
        <v>1.68</v>
      </c>
      <c r="F11" s="7">
        <v>1.6890000000000001</v>
      </c>
      <c r="G11" s="7">
        <v>1.681</v>
      </c>
      <c r="H11" s="7">
        <v>1.671</v>
      </c>
      <c r="I11" s="67"/>
      <c r="J11" s="67"/>
      <c r="K11" s="67"/>
      <c r="L11" s="67"/>
      <c r="M11" s="67"/>
      <c r="N11" s="7">
        <f>D11+H11-C11</f>
        <v>1.6639999999999999</v>
      </c>
      <c r="O11" s="7">
        <f t="shared" si="0"/>
        <v>1.6729999999999998</v>
      </c>
      <c r="P11" s="20">
        <v>98.3</v>
      </c>
      <c r="R11" s="1" t="s">
        <v>1390</v>
      </c>
      <c r="S11" s="1">
        <v>1</v>
      </c>
      <c r="T11" s="1" t="s">
        <v>1368</v>
      </c>
    </row>
    <row r="12" spans="1:22" x14ac:dyDescent="0.2">
      <c r="A12" s="6"/>
      <c r="B12" s="4" t="s">
        <v>58</v>
      </c>
      <c r="C12" s="7">
        <v>4.335</v>
      </c>
      <c r="D12" s="7">
        <v>4.3440000000000003</v>
      </c>
      <c r="E12" s="7">
        <v>4.34</v>
      </c>
      <c r="F12" s="7">
        <v>4.3479999999999999</v>
      </c>
      <c r="G12" s="7">
        <v>4.3419999999999996</v>
      </c>
      <c r="H12" s="7">
        <v>4.3470000000000004</v>
      </c>
      <c r="I12" s="67"/>
      <c r="J12" s="67"/>
      <c r="K12" s="67"/>
      <c r="L12" s="67"/>
      <c r="M12" s="67"/>
      <c r="N12" s="7">
        <f>D12+H12-C12</f>
        <v>4.3560000000000008</v>
      </c>
      <c r="O12" s="7">
        <f t="shared" si="0"/>
        <v>4.3640000000000008</v>
      </c>
      <c r="P12" s="20">
        <v>98.6</v>
      </c>
      <c r="R12" s="1" t="s">
        <v>1391</v>
      </c>
      <c r="S12" s="1">
        <v>2</v>
      </c>
      <c r="T12" s="1" t="s">
        <v>1376</v>
      </c>
    </row>
    <row r="13" spans="1:22" x14ac:dyDescent="0.2">
      <c r="A13" s="6"/>
      <c r="B13" s="4" t="s">
        <v>596</v>
      </c>
      <c r="C13" s="7">
        <v>4.2839999999999998</v>
      </c>
      <c r="D13" s="7">
        <v>4.226</v>
      </c>
      <c r="E13" s="7">
        <v>4.2309999999999999</v>
      </c>
      <c r="F13" s="7">
        <v>4.2480000000000002</v>
      </c>
      <c r="G13" s="7">
        <v>4.2770000000000001</v>
      </c>
      <c r="H13" s="7">
        <v>4.22</v>
      </c>
      <c r="I13" s="67"/>
      <c r="J13" s="67"/>
      <c r="K13" s="67"/>
      <c r="L13" s="67"/>
      <c r="M13" s="67"/>
      <c r="N13" s="7">
        <f>D13+H13-C13</f>
        <v>4.1619999999999999</v>
      </c>
      <c r="O13" s="7">
        <f t="shared" si="0"/>
        <v>4.1790000000000003</v>
      </c>
      <c r="P13" s="20">
        <v>97.5</v>
      </c>
      <c r="R13" s="1" t="s">
        <v>1390</v>
      </c>
      <c r="S13" s="1">
        <v>1</v>
      </c>
      <c r="T13" s="1" t="s">
        <v>1325</v>
      </c>
    </row>
    <row r="14" spans="1:22" x14ac:dyDescent="0.2">
      <c r="A14" s="6"/>
      <c r="B14" s="4" t="s">
        <v>1342</v>
      </c>
      <c r="C14" s="7">
        <v>4.5659999999999998</v>
      </c>
      <c r="D14" s="7">
        <v>4.5069999999999997</v>
      </c>
      <c r="E14" s="7">
        <v>4.5149999999999997</v>
      </c>
      <c r="F14" s="7">
        <v>4.5250000000000004</v>
      </c>
      <c r="G14" s="7">
        <v>4.5609999999999999</v>
      </c>
      <c r="H14" s="7">
        <v>4.5030000000000001</v>
      </c>
      <c r="I14" s="67"/>
      <c r="J14" s="67"/>
      <c r="K14" s="67"/>
      <c r="L14" s="67"/>
      <c r="M14" s="67"/>
      <c r="N14" s="7">
        <f>D14+H14-C14</f>
        <v>4.444</v>
      </c>
      <c r="O14" s="7">
        <f t="shared" si="0"/>
        <v>4.4540000000000015</v>
      </c>
      <c r="P14" s="20">
        <v>97.6</v>
      </c>
      <c r="R14" s="1" t="s">
        <v>1039</v>
      </c>
      <c r="S14" s="1">
        <v>-1</v>
      </c>
      <c r="T14" s="1" t="s">
        <v>1369</v>
      </c>
    </row>
    <row r="17" spans="1:27" x14ac:dyDescent="0.2">
      <c r="A17" s="6" t="s">
        <v>6</v>
      </c>
      <c r="B17" s="5"/>
      <c r="C17" s="5" t="s">
        <v>7</v>
      </c>
      <c r="D17" s="5" t="s">
        <v>7</v>
      </c>
      <c r="E17" s="5" t="s">
        <v>24</v>
      </c>
      <c r="F17" s="5" t="s">
        <v>27</v>
      </c>
      <c r="G17" s="5" t="s">
        <v>29</v>
      </c>
      <c r="H17" s="5" t="s">
        <v>30</v>
      </c>
      <c r="I17" s="5" t="s">
        <v>29</v>
      </c>
      <c r="J17" s="5" t="s">
        <v>30</v>
      </c>
      <c r="K17" s="5" t="s">
        <v>34</v>
      </c>
      <c r="L17" s="5" t="s">
        <v>30</v>
      </c>
      <c r="M17" s="5" t="s">
        <v>7</v>
      </c>
      <c r="N17" s="5" t="s">
        <v>7</v>
      </c>
      <c r="O17" s="5" t="s">
        <v>7</v>
      </c>
      <c r="P17" s="5" t="s">
        <v>24</v>
      </c>
      <c r="Q17" s="5" t="s">
        <v>24</v>
      </c>
      <c r="R17" s="5" t="s">
        <v>24</v>
      </c>
      <c r="S17" s="5" t="s">
        <v>26</v>
      </c>
      <c r="T17" s="153" t="s">
        <v>834</v>
      </c>
      <c r="U17" s="153" t="s">
        <v>834</v>
      </c>
      <c r="V17" s="153" t="s">
        <v>834</v>
      </c>
      <c r="W17" s="153" t="s">
        <v>834</v>
      </c>
      <c r="X17" s="153" t="s">
        <v>834</v>
      </c>
      <c r="Y17" s="153" t="s">
        <v>834</v>
      </c>
      <c r="Z17" s="153" t="s">
        <v>834</v>
      </c>
    </row>
    <row r="18" spans="1:27" x14ac:dyDescent="0.2">
      <c r="A18" s="5"/>
      <c r="B18" s="5"/>
      <c r="C18" s="6" t="s">
        <v>8</v>
      </c>
      <c r="D18" s="6" t="s">
        <v>9</v>
      </c>
      <c r="E18" s="6" t="s">
        <v>18</v>
      </c>
      <c r="F18" s="6" t="s">
        <v>11</v>
      </c>
      <c r="G18" s="6" t="s">
        <v>10</v>
      </c>
      <c r="H18" s="6" t="s">
        <v>33</v>
      </c>
      <c r="I18" s="6" t="s">
        <v>12</v>
      </c>
      <c r="J18" s="6" t="s">
        <v>13</v>
      </c>
      <c r="K18" s="6" t="s">
        <v>14</v>
      </c>
      <c r="L18" s="6" t="s">
        <v>99</v>
      </c>
      <c r="M18" s="6" t="s">
        <v>17</v>
      </c>
      <c r="N18" s="6" t="s">
        <v>19</v>
      </c>
      <c r="O18" s="6" t="s">
        <v>20</v>
      </c>
      <c r="P18" s="6" t="s">
        <v>17</v>
      </c>
      <c r="Q18" s="6" t="s">
        <v>15</v>
      </c>
      <c r="R18" s="6" t="s">
        <v>16</v>
      </c>
      <c r="S18" s="6" t="s">
        <v>25</v>
      </c>
      <c r="T18" s="154" t="s">
        <v>835</v>
      </c>
      <c r="U18" s="154" t="s">
        <v>836</v>
      </c>
      <c r="V18" s="154" t="s">
        <v>837</v>
      </c>
      <c r="W18" s="154" t="s">
        <v>838</v>
      </c>
      <c r="X18" s="154" t="s">
        <v>839</v>
      </c>
      <c r="Y18" s="154" t="s">
        <v>840</v>
      </c>
      <c r="Z18" s="154" t="s">
        <v>841</v>
      </c>
    </row>
    <row r="19" spans="1:27" x14ac:dyDescent="0.2">
      <c r="A19" s="42" t="s">
        <v>98</v>
      </c>
      <c r="B19" s="4" t="str">
        <f>B4</f>
        <v>B2 (Val, pi-pi*)</v>
      </c>
      <c r="C19" s="7">
        <v>2.8119999999999998</v>
      </c>
      <c r="D19" s="7">
        <v>2.7349999999999999</v>
      </c>
      <c r="E19">
        <v>2.8410000000000002</v>
      </c>
      <c r="F19" s="17">
        <v>2.6619999999999999</v>
      </c>
      <c r="G19" s="7">
        <v>2.8929999999999998</v>
      </c>
      <c r="H19" s="7">
        <v>2.758</v>
      </c>
      <c r="I19" s="7">
        <v>2.7570000000000001</v>
      </c>
      <c r="J19" s="59">
        <v>2.7869999999999999</v>
      </c>
      <c r="K19" s="7">
        <v>2.762</v>
      </c>
      <c r="L19" s="7">
        <v>2.7810000000000001</v>
      </c>
      <c r="M19" s="13">
        <v>3.012</v>
      </c>
      <c r="N19" s="13">
        <v>3.0310000000000001</v>
      </c>
      <c r="O19" s="13">
        <v>2.9319999999999999</v>
      </c>
      <c r="P19" s="13">
        <v>2.8620000000000001</v>
      </c>
      <c r="Q19" s="7">
        <v>2.7280000000000002</v>
      </c>
      <c r="R19" s="7">
        <v>2.5939999999999999</v>
      </c>
      <c r="S19" s="16">
        <f t="shared" ref="S19:S29" si="1">0.5*(Q19+R19)</f>
        <v>2.661</v>
      </c>
      <c r="T19" s="67"/>
      <c r="U19" s="67"/>
      <c r="V19" s="67"/>
      <c r="W19" s="67"/>
      <c r="X19" s="67"/>
      <c r="Y19" s="67"/>
      <c r="Z19" s="67"/>
      <c r="AA19" s="17"/>
    </row>
    <row r="20" spans="1:27" x14ac:dyDescent="0.2">
      <c r="A20" s="26"/>
      <c r="B20" s="4" t="str">
        <f>B5</f>
        <v>A2 (Val, s-pi*)</v>
      </c>
      <c r="C20" s="7">
        <v>4.6970000000000001</v>
      </c>
      <c r="D20" s="7">
        <v>4.625</v>
      </c>
      <c r="E20">
        <v>4.6369999999999996</v>
      </c>
      <c r="F20">
        <v>4.4930000000000003</v>
      </c>
      <c r="G20" s="7">
        <v>4.7050000000000001</v>
      </c>
      <c r="H20" s="7">
        <v>4.5759999999999996</v>
      </c>
      <c r="I20" s="7">
        <v>4.5750000000000002</v>
      </c>
      <c r="J20" s="59">
        <v>4.5990000000000002</v>
      </c>
      <c r="K20" s="7">
        <v>4.5609999999999999</v>
      </c>
      <c r="L20" s="7">
        <v>4.5519999999999996</v>
      </c>
      <c r="M20" s="13">
        <v>5.391</v>
      </c>
      <c r="N20" s="13">
        <v>4.9539999999999997</v>
      </c>
      <c r="O20" s="13">
        <v>4.8470000000000004</v>
      </c>
      <c r="P20" s="13">
        <v>4.8209999999999997</v>
      </c>
      <c r="Q20" s="7">
        <v>4.6589999999999998</v>
      </c>
      <c r="R20" s="7">
        <v>4.532</v>
      </c>
      <c r="S20" s="16">
        <f>0.5*(Q20+R20)</f>
        <v>4.5954999999999995</v>
      </c>
      <c r="T20" s="67"/>
      <c r="U20" s="67"/>
      <c r="V20" s="67"/>
      <c r="W20" s="67"/>
      <c r="X20" s="67"/>
      <c r="Y20" s="67"/>
      <c r="Z20" s="67"/>
      <c r="AA20" s="17"/>
    </row>
    <row r="21" spans="1:27" x14ac:dyDescent="0.2">
      <c r="A21" s="5"/>
      <c r="B21" s="4" t="str">
        <f>B6</f>
        <v>B1 (Val, s-pi*)</v>
      </c>
      <c r="C21" s="7">
        <v>5.0679999999999996</v>
      </c>
      <c r="D21" s="7">
        <v>4.9749999999999996</v>
      </c>
      <c r="E21">
        <v>4.9169999999999998</v>
      </c>
      <c r="F21" s="7">
        <v>4.8099999999999996</v>
      </c>
      <c r="G21" s="7">
        <v>5.0250000000000004</v>
      </c>
      <c r="H21" s="7">
        <v>4.9000000000000004</v>
      </c>
      <c r="I21" s="7">
        <v>4.8970000000000002</v>
      </c>
      <c r="J21" s="59">
        <v>4.92</v>
      </c>
      <c r="K21" s="7">
        <v>4.8819999999999997</v>
      </c>
      <c r="L21" s="7">
        <v>4.8739999999999997</v>
      </c>
      <c r="M21" s="13">
        <v>4.984</v>
      </c>
      <c r="N21" s="13">
        <v>5.36</v>
      </c>
      <c r="O21" s="13">
        <v>5.2359999999999998</v>
      </c>
      <c r="P21" s="13">
        <v>5.242</v>
      </c>
      <c r="Q21" s="7">
        <v>5.0149999999999997</v>
      </c>
      <c r="R21" s="7">
        <v>4.835</v>
      </c>
      <c r="S21" s="16">
        <f t="shared" si="1"/>
        <v>4.9249999999999998</v>
      </c>
      <c r="T21" s="67"/>
      <c r="U21" s="67"/>
      <c r="V21" s="67"/>
      <c r="W21" s="67"/>
      <c r="X21" s="67"/>
      <c r="Y21" s="67"/>
      <c r="Z21" s="67"/>
      <c r="AA21" s="17"/>
    </row>
    <row r="22" spans="1:27" x14ac:dyDescent="0.2">
      <c r="A22" s="5"/>
      <c r="B22" s="4" t="str">
        <f>B7</f>
        <v>A1 (Val, double, pi,pi-pi*,pi*)</v>
      </c>
      <c r="C22" s="67"/>
      <c r="D22" s="67"/>
      <c r="E22" s="67"/>
      <c r="F22" s="67"/>
      <c r="G22" s="67"/>
      <c r="H22" s="67"/>
      <c r="I22" s="67"/>
      <c r="J22" s="7">
        <v>5.7729999999999997</v>
      </c>
      <c r="K22" s="7">
        <v>5.5170000000000003</v>
      </c>
      <c r="L22" s="7">
        <v>5.2110000000000003</v>
      </c>
      <c r="M22" s="67"/>
      <c r="N22" s="67"/>
      <c r="O22" s="67"/>
      <c r="P22" s="67"/>
      <c r="Q22" s="67"/>
      <c r="R22" s="7">
        <v>3.5129999999999999</v>
      </c>
      <c r="S22" s="67"/>
      <c r="T22" s="17">
        <v>5.0129999999999999</v>
      </c>
      <c r="U22" s="17">
        <v>4.798</v>
      </c>
      <c r="V22" s="17">
        <v>4.58</v>
      </c>
      <c r="W22" s="17">
        <v>4.7910000000000004</v>
      </c>
      <c r="X22" s="17">
        <v>4.7530000000000001</v>
      </c>
      <c r="Y22" s="17">
        <v>4.7850000000000001</v>
      </c>
      <c r="Z22" s="13">
        <v>4.76</v>
      </c>
      <c r="AA22" s="17"/>
    </row>
    <row r="23" spans="1:27" x14ac:dyDescent="0.2">
      <c r="A23" s="5"/>
      <c r="B23" s="4" t="str">
        <f t="shared" ref="B23:B28" si="2">B8</f>
        <v>A2 (Ryd, pi-3s)</v>
      </c>
      <c r="C23" s="7">
        <v>6.0570000000000004</v>
      </c>
      <c r="D23" s="7">
        <v>5.9939999999999998</v>
      </c>
      <c r="E23">
        <v>6.218</v>
      </c>
      <c r="F23">
        <v>6.1479999999999997</v>
      </c>
      <c r="G23" s="7">
        <v>6.1539999999999999</v>
      </c>
      <c r="H23" s="7">
        <v>6.1070000000000002</v>
      </c>
      <c r="I23" s="7">
        <v>6.11</v>
      </c>
      <c r="J23" s="59">
        <v>6.117</v>
      </c>
      <c r="K23" s="7">
        <v>6.1139999999999999</v>
      </c>
      <c r="L23" s="7">
        <v>6.1189999999999998</v>
      </c>
      <c r="M23" s="13">
        <v>6.6509999999999998</v>
      </c>
      <c r="N23" s="13">
        <v>6.2190000000000003</v>
      </c>
      <c r="O23" s="13">
        <v>6.1440000000000001</v>
      </c>
      <c r="P23" s="13">
        <v>6.1470000000000002</v>
      </c>
      <c r="Q23" s="7">
        <v>6.0259999999999998</v>
      </c>
      <c r="R23" s="7">
        <v>5.9349999999999996</v>
      </c>
      <c r="S23" s="16">
        <f t="shared" si="1"/>
        <v>5.9804999999999993</v>
      </c>
      <c r="T23" s="67"/>
      <c r="U23" s="67"/>
      <c r="V23" s="67"/>
      <c r="W23" s="67"/>
      <c r="X23" s="67"/>
      <c r="Y23" s="67"/>
      <c r="Z23" s="67"/>
      <c r="AA23" s="17"/>
    </row>
    <row r="24" spans="1:27" x14ac:dyDescent="0.2">
      <c r="A24" s="5"/>
      <c r="B24" s="4" t="str">
        <f t="shared" si="2"/>
        <v>B1 (Val, s-pi*)</v>
      </c>
      <c r="C24" s="7">
        <v>6.3949999999999996</v>
      </c>
      <c r="D24" s="7">
        <v>6.1479999999999997</v>
      </c>
      <c r="E24" s="7">
        <v>6.29</v>
      </c>
      <c r="F24">
        <v>6.1310000000000002</v>
      </c>
      <c r="G24" s="7">
        <v>6.3209999999999997</v>
      </c>
      <c r="H24" s="7">
        <v>6.1459999999999999</v>
      </c>
      <c r="I24" s="7">
        <v>6.1479999999999997</v>
      </c>
      <c r="J24" s="59">
        <v>6.1769999999999996</v>
      </c>
      <c r="K24" s="7">
        <v>6.1219999999999999</v>
      </c>
      <c r="L24" s="53">
        <v>6.1280000000000001</v>
      </c>
      <c r="M24" s="13">
        <v>6.2480000000000002</v>
      </c>
      <c r="N24" s="13">
        <v>6.5880000000000001</v>
      </c>
      <c r="O24" s="13">
        <v>6.4429999999999996</v>
      </c>
      <c r="P24" s="13">
        <v>6.4749999999999996</v>
      </c>
      <c r="Q24" s="7">
        <v>6.2110000000000003</v>
      </c>
      <c r="R24" s="7">
        <v>6.1289999999999996</v>
      </c>
      <c r="S24" s="16">
        <f t="shared" si="1"/>
        <v>6.17</v>
      </c>
      <c r="T24" s="67"/>
      <c r="U24" s="67"/>
      <c r="V24" s="67"/>
      <c r="W24" s="67"/>
      <c r="X24" s="67"/>
      <c r="Y24" s="67"/>
      <c r="Z24" s="67"/>
      <c r="AA24" s="17"/>
    </row>
    <row r="25" spans="1:27" x14ac:dyDescent="0.2">
      <c r="A25" s="5"/>
      <c r="B25" s="4" t="str">
        <f t="shared" si="2"/>
        <v>A1 (Val, par dou, pi-pi*)</v>
      </c>
      <c r="C25" s="7">
        <v>6.56</v>
      </c>
      <c r="D25" s="7">
        <v>6.4729999999999999</v>
      </c>
      <c r="E25" s="7">
        <v>6.577</v>
      </c>
      <c r="F25" s="7">
        <v>6.4880000000000004</v>
      </c>
      <c r="G25" s="7">
        <v>6.609</v>
      </c>
      <c r="H25" s="7">
        <v>6.3</v>
      </c>
      <c r="I25" s="7">
        <v>6.2809999999999997</v>
      </c>
      <c r="J25" s="13">
        <v>6.6890000000000001</v>
      </c>
      <c r="K25" s="7">
        <v>6.5709999999999997</v>
      </c>
      <c r="L25" s="7">
        <v>6.5410000000000004</v>
      </c>
      <c r="M25" s="13">
        <v>6.8460000000000001</v>
      </c>
      <c r="N25" s="13">
        <v>6.8559999999999999</v>
      </c>
      <c r="O25" s="13">
        <v>6.7279999999999998</v>
      </c>
      <c r="P25" s="13">
        <v>6.6719999999999997</v>
      </c>
      <c r="Q25" s="7">
        <v>6.4749999999999996</v>
      </c>
      <c r="R25" s="7">
        <v>6.4660000000000002</v>
      </c>
      <c r="S25" s="16">
        <f t="shared" si="1"/>
        <v>6.4704999999999995</v>
      </c>
      <c r="T25" s="7">
        <v>7.8140000000000001</v>
      </c>
      <c r="U25" s="7">
        <v>6.65</v>
      </c>
      <c r="V25" s="7">
        <v>5.9790000000000001</v>
      </c>
      <c r="W25" s="7">
        <v>6.76</v>
      </c>
      <c r="X25" s="7">
        <v>6.6219999999999999</v>
      </c>
      <c r="Y25" s="7">
        <v>6.484</v>
      </c>
      <c r="Z25" s="7">
        <v>6.6379999999999999</v>
      </c>
      <c r="AA25" s="17"/>
    </row>
    <row r="26" spans="1:27" x14ac:dyDescent="0.2">
      <c r="A26" s="6" t="s">
        <v>5</v>
      </c>
      <c r="B26" s="4" t="str">
        <f t="shared" si="2"/>
        <v>B2 (Val, pi-pi*)</v>
      </c>
      <c r="C26" s="7">
        <v>1.831</v>
      </c>
      <c r="D26" s="7">
        <v>1.702</v>
      </c>
      <c r="E26" s="7">
        <v>1.7</v>
      </c>
      <c r="F26" s="7">
        <v>1.5620000000000001</v>
      </c>
      <c r="G26" s="7">
        <v>1.659</v>
      </c>
      <c r="H26" s="67"/>
      <c r="I26" s="67"/>
      <c r="J26" s="67"/>
      <c r="K26" s="7">
        <v>1.68</v>
      </c>
      <c r="L26" s="67"/>
      <c r="M26" s="13">
        <v>1.9259999999999999</v>
      </c>
      <c r="N26" s="13">
        <v>1.9379999999999999</v>
      </c>
      <c r="O26" s="13">
        <v>1.86</v>
      </c>
      <c r="P26" s="13">
        <v>1.81</v>
      </c>
      <c r="Q26" s="7">
        <v>1.696</v>
      </c>
      <c r="R26" s="7">
        <v>1.4370000000000001</v>
      </c>
      <c r="S26" s="16">
        <f t="shared" si="1"/>
        <v>1.5665</v>
      </c>
      <c r="T26" s="67"/>
      <c r="U26" s="67"/>
      <c r="V26" s="67"/>
      <c r="W26" s="67"/>
      <c r="X26" s="67"/>
      <c r="Y26" s="67"/>
      <c r="Z26" s="67"/>
      <c r="AA26" s="17"/>
    </row>
    <row r="27" spans="1:27" x14ac:dyDescent="0.2">
      <c r="A27" s="5"/>
      <c r="B27" s="4" t="str">
        <f t="shared" si="2"/>
        <v>A1 (Val, pi-pi*)</v>
      </c>
      <c r="C27" s="7">
        <v>4.5350000000000001</v>
      </c>
      <c r="D27" s="7">
        <v>4.4370000000000003</v>
      </c>
      <c r="E27">
        <v>4.3440000000000003</v>
      </c>
      <c r="F27" s="7">
        <v>4.12</v>
      </c>
      <c r="G27" s="7">
        <v>4.3019999999999996</v>
      </c>
      <c r="H27" s="67"/>
      <c r="I27" s="67"/>
      <c r="J27" s="67"/>
      <c r="K27" s="7">
        <v>4.34</v>
      </c>
      <c r="L27" s="67"/>
      <c r="M27" s="13">
        <v>4.3789999999999996</v>
      </c>
      <c r="N27" s="13">
        <v>4.375</v>
      </c>
      <c r="O27" s="13">
        <v>4.399</v>
      </c>
      <c r="P27" s="13">
        <v>4.2859999999999996</v>
      </c>
      <c r="Q27" s="7">
        <v>4.4329999999999998</v>
      </c>
      <c r="R27" s="7">
        <v>4.08</v>
      </c>
      <c r="S27" s="16">
        <f t="shared" si="1"/>
        <v>4.2565</v>
      </c>
      <c r="T27" s="67"/>
      <c r="U27" s="67"/>
      <c r="V27" s="67"/>
      <c r="W27" s="67"/>
      <c r="X27" s="67"/>
      <c r="Y27" s="67"/>
      <c r="Z27" s="67"/>
      <c r="AA27" s="17"/>
    </row>
    <row r="28" spans="1:27" x14ac:dyDescent="0.2">
      <c r="A28" s="5"/>
      <c r="B28" s="4" t="str">
        <f t="shared" si="2"/>
        <v>A2 (Val, s-pi*)</v>
      </c>
      <c r="C28" s="7">
        <v>4.3730000000000002</v>
      </c>
      <c r="D28" s="7">
        <v>4.2549999999999999</v>
      </c>
      <c r="E28">
        <v>4.2469999999999999</v>
      </c>
      <c r="F28" s="7">
        <v>4.1669999999999998</v>
      </c>
      <c r="G28" s="7">
        <v>4.32</v>
      </c>
      <c r="H28" s="67"/>
      <c r="I28" s="67"/>
      <c r="J28" s="67"/>
      <c r="K28" s="7">
        <v>4.2309999999999999</v>
      </c>
      <c r="L28" s="67"/>
      <c r="M28" s="13">
        <v>4.6669999999999998</v>
      </c>
      <c r="N28" s="13">
        <v>4.6429999999999998</v>
      </c>
      <c r="O28" s="13">
        <v>4.5149999999999997</v>
      </c>
      <c r="P28" s="13">
        <v>4.5250000000000004</v>
      </c>
      <c r="Q28" s="7">
        <v>4.282</v>
      </c>
      <c r="R28" s="7">
        <v>4.1820000000000004</v>
      </c>
      <c r="S28" s="16">
        <f t="shared" si="1"/>
        <v>4.2320000000000002</v>
      </c>
      <c r="T28" s="67"/>
      <c r="U28" s="67"/>
      <c r="V28" s="67"/>
      <c r="W28" s="67"/>
      <c r="X28" s="67"/>
      <c r="Y28" s="67"/>
      <c r="Z28" s="67"/>
      <c r="AA28" s="17"/>
    </row>
    <row r="29" spans="1:27" x14ac:dyDescent="0.2">
      <c r="A29" s="5"/>
      <c r="B29" s="4" t="str">
        <f>B14</f>
        <v>B1 (Val, s-pi*)</v>
      </c>
      <c r="C29" s="7">
        <v>4.7039999999999997</v>
      </c>
      <c r="D29" s="7">
        <v>4.5620000000000003</v>
      </c>
      <c r="E29">
        <v>4.5049999999999999</v>
      </c>
      <c r="F29" s="7">
        <v>4.468</v>
      </c>
      <c r="G29" s="7">
        <v>4.6100000000000003</v>
      </c>
      <c r="H29" s="67"/>
      <c r="I29" s="67"/>
      <c r="J29" s="67"/>
      <c r="K29" s="7">
        <v>4.5149999999999997</v>
      </c>
      <c r="L29" s="67"/>
      <c r="M29" s="13">
        <v>5.0270000000000001</v>
      </c>
      <c r="N29" s="13">
        <v>4.9989999999999997</v>
      </c>
      <c r="O29" s="13">
        <v>4.8550000000000004</v>
      </c>
      <c r="P29" s="13">
        <v>4.8979999999999997</v>
      </c>
      <c r="Q29" s="7">
        <v>4.5979999999999999</v>
      </c>
      <c r="R29" s="7">
        <v>4.4589999999999996</v>
      </c>
      <c r="S29" s="16">
        <f t="shared" si="1"/>
        <v>4.5284999999999993</v>
      </c>
      <c r="T29" s="67"/>
      <c r="U29" s="67"/>
      <c r="V29" s="67"/>
      <c r="W29" s="67"/>
      <c r="X29" s="67"/>
      <c r="Y29" s="67"/>
      <c r="Z29" s="67"/>
      <c r="AA29" s="17"/>
    </row>
  </sheetData>
  <pageMargins left="0.7" right="0.7" top="0.75" bottom="0.75" header="0.3" footer="0.3"/>
  <pageSetup paperSize="9" orientation="portrait" horizontalDpi="0" verticalDpi="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7ED3A5-0AB4-CE4C-99E4-AEE48813E52C}">
  <dimension ref="A1:Z34"/>
  <sheetViews>
    <sheetView topLeftCell="A6" zoomScale="80" zoomScaleNormal="80" workbookViewId="0">
      <selection activeCell="T23" sqref="T23:Z23"/>
    </sheetView>
  </sheetViews>
  <sheetFormatPr baseColWidth="10" defaultRowHeight="16" x14ac:dyDescent="0.2"/>
  <sheetData>
    <row r="1" spans="1:23" x14ac:dyDescent="0.2">
      <c r="A1" s="40" t="s">
        <v>74</v>
      </c>
      <c r="B1" s="40"/>
      <c r="C1" s="40" t="s">
        <v>0</v>
      </c>
      <c r="D1" s="198"/>
      <c r="E1" s="41">
        <f>COUNT(C4:C16)</f>
        <v>13</v>
      </c>
      <c r="F1" s="145" t="s">
        <v>722</v>
      </c>
      <c r="G1" s="1" t="s">
        <v>961</v>
      </c>
      <c r="U1" s="1" t="s">
        <v>322</v>
      </c>
    </row>
    <row r="2" spans="1:23" x14ac:dyDescent="0.2">
      <c r="A2" s="6" t="s">
        <v>32</v>
      </c>
      <c r="B2" s="5"/>
      <c r="C2" s="5" t="s">
        <v>29</v>
      </c>
      <c r="D2" s="5" t="s">
        <v>29</v>
      </c>
      <c r="E2" s="5" t="s">
        <v>29</v>
      </c>
      <c r="F2" s="5" t="s">
        <v>29</v>
      </c>
      <c r="G2" s="5" t="s">
        <v>29</v>
      </c>
      <c r="H2" s="5" t="s">
        <v>55</v>
      </c>
      <c r="I2" s="5" t="s">
        <v>55</v>
      </c>
      <c r="J2" s="5" t="s">
        <v>30</v>
      </c>
      <c r="K2" s="5" t="s">
        <v>30</v>
      </c>
      <c r="L2" s="5" t="s">
        <v>30</v>
      </c>
      <c r="M2" s="5" t="s">
        <v>30</v>
      </c>
      <c r="N2" s="5" t="s">
        <v>85</v>
      </c>
      <c r="O2" s="5" t="s">
        <v>85</v>
      </c>
      <c r="P2" s="5" t="s">
        <v>85</v>
      </c>
      <c r="Q2" s="5"/>
      <c r="R2" s="5"/>
      <c r="S2" s="98" t="s">
        <v>29</v>
      </c>
      <c r="T2" s="98" t="s">
        <v>29</v>
      </c>
      <c r="U2" s="98" t="s">
        <v>247</v>
      </c>
      <c r="V2" s="98" t="s">
        <v>247</v>
      </c>
      <c r="W2" s="98" t="s">
        <v>28</v>
      </c>
    </row>
    <row r="3" spans="1:23" x14ac:dyDescent="0.2">
      <c r="A3" s="5"/>
      <c r="B3" s="5"/>
      <c r="C3" s="6" t="s">
        <v>2087</v>
      </c>
      <c r="D3" s="6" t="s">
        <v>1</v>
      </c>
      <c r="E3" s="6" t="s">
        <v>2</v>
      </c>
      <c r="F3" s="6" t="s">
        <v>62</v>
      </c>
      <c r="G3" s="6" t="s">
        <v>69</v>
      </c>
      <c r="H3" s="52" t="s">
        <v>2086</v>
      </c>
      <c r="I3" s="52" t="s">
        <v>35</v>
      </c>
      <c r="J3" s="52" t="s">
        <v>63</v>
      </c>
      <c r="K3" s="52" t="s">
        <v>50</v>
      </c>
      <c r="L3" s="52" t="s">
        <v>106</v>
      </c>
      <c r="M3" s="52" t="s">
        <v>1943</v>
      </c>
      <c r="N3" s="52" t="s">
        <v>1978</v>
      </c>
      <c r="O3" s="52" t="s">
        <v>86</v>
      </c>
      <c r="P3" s="52" t="s">
        <v>87</v>
      </c>
      <c r="Q3" s="42" t="s">
        <v>1326</v>
      </c>
      <c r="R3" s="42" t="s">
        <v>1392</v>
      </c>
      <c r="S3" s="95" t="s">
        <v>67</v>
      </c>
      <c r="T3" s="99" t="s">
        <v>38</v>
      </c>
      <c r="U3" s="99" t="s">
        <v>248</v>
      </c>
      <c r="V3" s="99" t="s">
        <v>248</v>
      </c>
      <c r="W3" s="99" t="s">
        <v>52</v>
      </c>
    </row>
    <row r="4" spans="1:23" x14ac:dyDescent="0.2">
      <c r="A4" s="6" t="s">
        <v>98</v>
      </c>
      <c r="B4" s="4" t="s">
        <v>450</v>
      </c>
      <c r="C4" s="7">
        <v>6.4139999999999997</v>
      </c>
      <c r="D4" s="136">
        <v>6.2519999999999998</v>
      </c>
      <c r="E4" s="13">
        <v>6.2190000000000003</v>
      </c>
      <c r="F4" s="7">
        <v>6.2130000000000001</v>
      </c>
      <c r="G4" s="7">
        <v>6.2169999999999996</v>
      </c>
      <c r="H4">
        <v>6.4290000000000003</v>
      </c>
      <c r="I4" s="136">
        <v>6.2679999999999998</v>
      </c>
      <c r="J4" s="13">
        <v>6.2380000000000004</v>
      </c>
      <c r="K4" s="7">
        <v>6.4130000000000003</v>
      </c>
      <c r="L4" s="136">
        <v>6.2539999999999996</v>
      </c>
      <c r="M4" s="7">
        <v>6.4109999999999996</v>
      </c>
      <c r="N4" s="78" t="s">
        <v>1005</v>
      </c>
      <c r="O4" s="7"/>
      <c r="P4" s="7"/>
      <c r="Q4" s="7">
        <f t="shared" ref="Q4:Q11" si="0">M4+L4-K4+J4-I4</f>
        <v>6.2219999999999986</v>
      </c>
      <c r="R4" s="7">
        <f t="shared" ref="R4:R16" si="1">Q4+F4-E4</f>
        <v>6.2159999999999984</v>
      </c>
      <c r="S4" s="81">
        <v>93.3</v>
      </c>
      <c r="T4" s="89" t="s">
        <v>999</v>
      </c>
      <c r="U4" s="1" t="s">
        <v>1018</v>
      </c>
      <c r="V4" s="1">
        <v>10</v>
      </c>
      <c r="W4" s="1" t="s">
        <v>1011</v>
      </c>
    </row>
    <row r="5" spans="1:23" x14ac:dyDescent="0.2">
      <c r="A5" s="5"/>
      <c r="B5" s="4" t="s">
        <v>455</v>
      </c>
      <c r="C5" s="7">
        <v>6.5350000000000001</v>
      </c>
      <c r="D5" s="137">
        <v>6.258</v>
      </c>
      <c r="E5" s="13">
        <v>6.33</v>
      </c>
      <c r="F5" s="7">
        <v>6.35</v>
      </c>
      <c r="G5" s="7">
        <v>6.3630000000000004</v>
      </c>
      <c r="H5">
        <v>6.5540000000000003</v>
      </c>
      <c r="I5" s="137">
        <v>6.27</v>
      </c>
      <c r="J5">
        <v>6.3440000000000003</v>
      </c>
      <c r="K5" s="7">
        <v>6.5449999999999999</v>
      </c>
      <c r="L5" s="137">
        <v>6.2770000000000001</v>
      </c>
      <c r="M5" s="7">
        <v>6.5449999999999999</v>
      </c>
      <c r="N5" s="7"/>
      <c r="O5" s="7"/>
      <c r="P5" s="7"/>
      <c r="Q5" s="7">
        <f t="shared" si="0"/>
        <v>6.3509999999999991</v>
      </c>
      <c r="R5" s="7">
        <f t="shared" si="1"/>
        <v>6.3709999999999987</v>
      </c>
      <c r="S5" s="81">
        <v>94.1</v>
      </c>
      <c r="T5" s="87"/>
      <c r="U5" s="1" t="s">
        <v>1019</v>
      </c>
      <c r="V5" s="1">
        <v>40</v>
      </c>
      <c r="W5" s="1" t="s">
        <v>1012</v>
      </c>
    </row>
    <row r="6" spans="1:23" x14ac:dyDescent="0.2">
      <c r="A6" s="5"/>
      <c r="B6" s="4" t="s">
        <v>1003</v>
      </c>
      <c r="C6" s="7">
        <v>6.7309999999999999</v>
      </c>
      <c r="D6" s="137">
        <v>6.6779999999999999</v>
      </c>
      <c r="E6" s="13">
        <v>6.6710000000000003</v>
      </c>
      <c r="F6" s="7">
        <v>6.6710000000000003</v>
      </c>
      <c r="G6" s="7">
        <v>6.6680000000000001</v>
      </c>
      <c r="H6">
        <v>6.6319999999999997</v>
      </c>
      <c r="I6" s="136">
        <v>6.5890000000000004</v>
      </c>
      <c r="J6" s="13">
        <v>6.5979999999999999</v>
      </c>
      <c r="K6">
        <v>6.5579999999999998</v>
      </c>
      <c r="L6" s="136">
        <v>6.508</v>
      </c>
      <c r="M6">
        <v>6.556</v>
      </c>
      <c r="N6" s="78" t="s">
        <v>2051</v>
      </c>
      <c r="O6" s="78" t="s">
        <v>2052</v>
      </c>
      <c r="P6" s="78" t="s">
        <v>2053</v>
      </c>
      <c r="Q6" s="7">
        <f>M6+L6-K6+J6-I6</f>
        <v>6.5149999999999988</v>
      </c>
      <c r="R6" s="7">
        <f t="shared" si="1"/>
        <v>6.5149999999999997</v>
      </c>
      <c r="S6" s="81">
        <v>75.099999999999994</v>
      </c>
      <c r="T6" s="87"/>
      <c r="U6" s="1" t="s">
        <v>1017</v>
      </c>
      <c r="V6" s="1">
        <v>3</v>
      </c>
      <c r="W6" s="1" t="s">
        <v>1013</v>
      </c>
    </row>
    <row r="7" spans="1:23" x14ac:dyDescent="0.2">
      <c r="A7" s="5"/>
      <c r="B7" s="4" t="s">
        <v>1001</v>
      </c>
      <c r="C7" s="7">
        <v>6.8680000000000003</v>
      </c>
      <c r="D7" s="137">
        <v>6.5739999999999998</v>
      </c>
      <c r="E7" s="13">
        <v>6.6429999999999998</v>
      </c>
      <c r="F7" s="7">
        <v>6.6630000000000003</v>
      </c>
      <c r="G7" s="7">
        <v>6.6740000000000004</v>
      </c>
      <c r="H7">
        <v>6.8869999999999996</v>
      </c>
      <c r="I7" s="136">
        <v>6.5880000000000001</v>
      </c>
      <c r="J7" s="13">
        <v>6.6580000000000004</v>
      </c>
      <c r="K7">
        <v>6.8789999999999996</v>
      </c>
      <c r="L7" s="136">
        <v>6.5940000000000003</v>
      </c>
      <c r="M7">
        <v>6.8780000000000001</v>
      </c>
      <c r="N7" s="7"/>
      <c r="O7" s="7"/>
      <c r="P7" s="7"/>
      <c r="Q7" s="7">
        <f t="shared" si="0"/>
        <v>6.6630000000000011</v>
      </c>
      <c r="R7" s="7">
        <f t="shared" si="1"/>
        <v>6.6830000000000007</v>
      </c>
      <c r="S7" s="81">
        <v>94.1</v>
      </c>
      <c r="T7" s="89" t="s">
        <v>77</v>
      </c>
      <c r="U7" s="1" t="s">
        <v>1020</v>
      </c>
      <c r="V7" s="1">
        <v>41</v>
      </c>
      <c r="W7" s="1" t="s">
        <v>1009</v>
      </c>
    </row>
    <row r="8" spans="1:23" x14ac:dyDescent="0.2">
      <c r="A8" s="5"/>
      <c r="B8" s="4" t="s">
        <v>1001</v>
      </c>
      <c r="C8" s="7">
        <v>6.931</v>
      </c>
      <c r="D8" s="137">
        <v>6.7320000000000002</v>
      </c>
      <c r="E8" s="13">
        <v>6.7990000000000004</v>
      </c>
      <c r="F8" s="7">
        <v>6.8179999999999996</v>
      </c>
      <c r="G8" s="7">
        <v>6.8319999999999999</v>
      </c>
      <c r="H8">
        <v>6.9509999999999996</v>
      </c>
      <c r="I8" s="136">
        <v>6.7439999999999998</v>
      </c>
      <c r="J8" s="13">
        <v>6.8140000000000001</v>
      </c>
      <c r="K8">
        <v>6.9429999999999996</v>
      </c>
      <c r="L8" s="136">
        <v>6.7510000000000003</v>
      </c>
      <c r="M8">
        <v>6.9420000000000002</v>
      </c>
      <c r="N8" s="78" t="s">
        <v>1006</v>
      </c>
      <c r="O8" s="7"/>
      <c r="P8" s="7"/>
      <c r="Q8" s="7">
        <f t="shared" si="0"/>
        <v>6.8200000000000021</v>
      </c>
      <c r="R8" s="7">
        <f t="shared" si="1"/>
        <v>6.8390000000000013</v>
      </c>
      <c r="S8" s="81">
        <v>94.1</v>
      </c>
      <c r="T8" s="89" t="s">
        <v>1000</v>
      </c>
      <c r="U8" s="1" t="s">
        <v>1022</v>
      </c>
      <c r="V8" s="1">
        <v>60</v>
      </c>
      <c r="W8" s="1" t="s">
        <v>1010</v>
      </c>
    </row>
    <row r="9" spans="1:23" x14ac:dyDescent="0.2">
      <c r="A9" s="4"/>
      <c r="B9" s="4" t="s">
        <v>1025</v>
      </c>
      <c r="C9" s="13">
        <v>7.726</v>
      </c>
      <c r="D9" s="13">
        <v>7.5119999999999996</v>
      </c>
      <c r="E9" s="13">
        <v>7.5369999999999999</v>
      </c>
      <c r="F9" s="13">
        <v>7.54</v>
      </c>
      <c r="G9" s="13">
        <v>7.5529999999999999</v>
      </c>
      <c r="H9" s="13">
        <v>7.7460000000000004</v>
      </c>
      <c r="I9" s="13">
        <v>7.5250000000000004</v>
      </c>
      <c r="J9" s="13">
        <v>7.5529999999999999</v>
      </c>
      <c r="K9">
        <v>7.7389999999999999</v>
      </c>
      <c r="L9" s="13">
        <v>7.5330000000000004</v>
      </c>
      <c r="M9">
        <v>7.7389999999999999</v>
      </c>
      <c r="N9" s="7"/>
      <c r="O9" s="7"/>
      <c r="P9" s="7"/>
      <c r="Q9" s="7">
        <f t="shared" si="0"/>
        <v>7.5609999999999999</v>
      </c>
      <c r="R9" s="7">
        <f t="shared" si="1"/>
        <v>7.5639999999999992</v>
      </c>
      <c r="S9" s="81">
        <v>94.2</v>
      </c>
      <c r="T9" s="87"/>
      <c r="U9" s="1" t="s">
        <v>1023</v>
      </c>
      <c r="V9" s="1">
        <v>70</v>
      </c>
      <c r="W9" s="1" t="s">
        <v>1015</v>
      </c>
    </row>
    <row r="10" spans="1:23" x14ac:dyDescent="0.2">
      <c r="A10" s="4"/>
      <c r="B10" s="4" t="s">
        <v>1025</v>
      </c>
      <c r="C10" s="13">
        <v>8.0169999999999995</v>
      </c>
      <c r="D10" s="13">
        <v>7.5679999999999996</v>
      </c>
      <c r="E10" s="13">
        <v>7.6050000000000004</v>
      </c>
      <c r="F10" s="13">
        <v>7.6029999999999998</v>
      </c>
      <c r="G10" s="13">
        <v>7.6150000000000002</v>
      </c>
      <c r="H10" s="13">
        <v>8.0380000000000003</v>
      </c>
      <c r="I10" s="13">
        <v>7.5819999999999999</v>
      </c>
      <c r="J10" s="13">
        <v>7.62</v>
      </c>
      <c r="K10" s="13">
        <v>8.0310000000000006</v>
      </c>
      <c r="L10" s="13">
        <v>7.5910000000000002</v>
      </c>
      <c r="M10" s="13">
        <v>8.0299999999999994</v>
      </c>
      <c r="N10" s="7"/>
      <c r="O10" s="7"/>
      <c r="P10" s="7"/>
      <c r="Q10" s="7">
        <f t="shared" si="0"/>
        <v>7.6279999999999974</v>
      </c>
      <c r="R10" s="7">
        <f t="shared" si="1"/>
        <v>7.6259999999999977</v>
      </c>
      <c r="S10" s="81">
        <v>94.5</v>
      </c>
      <c r="T10" s="87"/>
      <c r="U10" s="1" t="s">
        <v>1024</v>
      </c>
      <c r="V10" s="1">
        <v>73</v>
      </c>
      <c r="W10" s="1" t="s">
        <v>1016</v>
      </c>
    </row>
    <row r="11" spans="1:23" x14ac:dyDescent="0.2">
      <c r="A11" s="5"/>
      <c r="B11" s="4" t="s">
        <v>1002</v>
      </c>
      <c r="C11" s="7">
        <v>7.984</v>
      </c>
      <c r="D11" s="137">
        <v>7.8620000000000001</v>
      </c>
      <c r="E11" s="13">
        <v>7.6749999999999998</v>
      </c>
      <c r="F11" s="7">
        <v>7.5359999999999996</v>
      </c>
      <c r="G11" s="7">
        <v>7.5460000000000003</v>
      </c>
      <c r="H11" s="7">
        <v>8</v>
      </c>
      <c r="I11" s="136">
        <v>7.8719999999999999</v>
      </c>
      <c r="J11" s="13">
        <v>7.69</v>
      </c>
      <c r="K11">
        <v>7.9859999999999998</v>
      </c>
      <c r="L11" s="137">
        <v>7.8710000000000004</v>
      </c>
      <c r="M11">
        <v>7.9859999999999998</v>
      </c>
      <c r="N11" s="7"/>
      <c r="O11" s="7"/>
      <c r="P11" s="7"/>
      <c r="Q11" s="7">
        <f t="shared" si="0"/>
        <v>7.6890000000000001</v>
      </c>
      <c r="R11" s="7">
        <f t="shared" si="1"/>
        <v>7.55</v>
      </c>
      <c r="S11" s="81">
        <v>93.8</v>
      </c>
      <c r="T11" s="89" t="s">
        <v>802</v>
      </c>
      <c r="U11" s="1" t="s">
        <v>398</v>
      </c>
      <c r="V11" s="1">
        <v>25</v>
      </c>
      <c r="W11" s="1" t="s">
        <v>1014</v>
      </c>
    </row>
    <row r="12" spans="1:23" x14ac:dyDescent="0.2">
      <c r="A12" s="6" t="s">
        <v>5</v>
      </c>
      <c r="B12" s="4" t="s">
        <v>450</v>
      </c>
      <c r="C12" s="7">
        <v>3.3519999999999999</v>
      </c>
      <c r="D12" s="13">
        <v>3.363</v>
      </c>
      <c r="E12" s="13">
        <v>3.3610000000000002</v>
      </c>
      <c r="F12" s="7">
        <v>3.3679999999999999</v>
      </c>
      <c r="G12" s="7">
        <v>3.3620000000000001</v>
      </c>
      <c r="H12" s="13">
        <v>3.359</v>
      </c>
      <c r="I12" s="13">
        <v>3.3639999999999999</v>
      </c>
      <c r="J12" s="175"/>
      <c r="K12" s="175"/>
      <c r="L12" s="175"/>
      <c r="M12" s="175"/>
      <c r="N12" s="7"/>
      <c r="O12" s="7"/>
      <c r="P12" s="7"/>
      <c r="Q12" s="7">
        <f>I12+E12-D12</f>
        <v>3.3619999999999997</v>
      </c>
      <c r="R12" s="7">
        <f t="shared" si="1"/>
        <v>3.3689999999999993</v>
      </c>
      <c r="S12" s="81">
        <v>98.4</v>
      </c>
      <c r="T12" s="87"/>
      <c r="U12" s="1" t="s">
        <v>319</v>
      </c>
      <c r="V12" s="1">
        <v>1</v>
      </c>
      <c r="W12" s="1" t="s">
        <v>1007</v>
      </c>
    </row>
    <row r="13" spans="1:23" x14ac:dyDescent="0.2">
      <c r="A13" s="6"/>
      <c r="B13" s="4" t="s">
        <v>451</v>
      </c>
      <c r="C13" s="7">
        <v>5.218</v>
      </c>
      <c r="D13" s="13">
        <v>5.2119999999999997</v>
      </c>
      <c r="E13" s="13">
        <v>5.1989999999999998</v>
      </c>
      <c r="F13" s="7">
        <v>5.2080000000000002</v>
      </c>
      <c r="G13" s="7">
        <v>5.2009999999999996</v>
      </c>
      <c r="H13" s="13">
        <v>5.22</v>
      </c>
      <c r="I13" s="13">
        <v>5.2110000000000003</v>
      </c>
      <c r="J13" s="83"/>
      <c r="K13" s="83"/>
      <c r="L13" s="83"/>
      <c r="M13" s="83"/>
      <c r="N13" s="7"/>
      <c r="O13" s="7"/>
      <c r="P13" s="7"/>
      <c r="Q13" s="7">
        <f>I13+E13-D13</f>
        <v>5.1980000000000004</v>
      </c>
      <c r="R13" s="7">
        <f t="shared" si="1"/>
        <v>5.2070000000000007</v>
      </c>
      <c r="S13" s="81">
        <v>98.7</v>
      </c>
      <c r="T13" s="87"/>
      <c r="U13" s="1" t="s">
        <v>1017</v>
      </c>
      <c r="V13" s="1">
        <v>3</v>
      </c>
      <c r="W13" s="1" t="s">
        <v>1008</v>
      </c>
    </row>
    <row r="14" spans="1:23" x14ac:dyDescent="0.2">
      <c r="A14" s="6"/>
      <c r="B14" s="4" t="s">
        <v>455</v>
      </c>
      <c r="C14" s="7">
        <v>6.4560000000000004</v>
      </c>
      <c r="D14" s="13">
        <v>6.2</v>
      </c>
      <c r="E14" s="13">
        <v>6.2770000000000001</v>
      </c>
      <c r="F14" s="7">
        <v>6.2990000000000004</v>
      </c>
      <c r="G14" s="7">
        <v>6.3120000000000003</v>
      </c>
      <c r="H14" s="13">
        <v>6.4749999999999996</v>
      </c>
      <c r="I14" s="13">
        <v>6.2119999999999997</v>
      </c>
      <c r="J14" s="83"/>
      <c r="K14" s="83"/>
      <c r="L14" s="83"/>
      <c r="M14" s="83"/>
      <c r="N14" s="7"/>
      <c r="O14" s="7"/>
      <c r="P14" s="7"/>
      <c r="Q14" s="7">
        <f>I14+E14-D14</f>
        <v>6.2890000000000006</v>
      </c>
      <c r="R14" s="7">
        <f t="shared" si="1"/>
        <v>6.3110000000000008</v>
      </c>
      <c r="S14" s="81">
        <v>97.9</v>
      </c>
      <c r="T14" s="87"/>
      <c r="U14" s="1" t="s">
        <v>321</v>
      </c>
      <c r="V14" s="1">
        <v>39</v>
      </c>
      <c r="W14" s="1" t="s">
        <v>1012</v>
      </c>
    </row>
    <row r="15" spans="1:23" x14ac:dyDescent="0.2">
      <c r="A15" s="4"/>
      <c r="B15" s="4" t="s">
        <v>1001</v>
      </c>
      <c r="C15" s="13">
        <v>6.8239999999999998</v>
      </c>
      <c r="D15" s="13">
        <v>6.548</v>
      </c>
      <c r="E15" s="13">
        <v>6.62</v>
      </c>
      <c r="F15" s="13">
        <v>6.64</v>
      </c>
      <c r="G15" s="13">
        <v>6.6520000000000001</v>
      </c>
      <c r="H15" s="13">
        <v>6.843</v>
      </c>
      <c r="I15" s="13">
        <v>6.5620000000000003</v>
      </c>
      <c r="J15" s="83"/>
      <c r="K15" s="83"/>
      <c r="L15" s="83"/>
      <c r="M15" s="83"/>
      <c r="N15" s="7"/>
      <c r="O15" s="7"/>
      <c r="P15" s="7"/>
      <c r="Q15" s="7">
        <f>I15+E15-D15</f>
        <v>6.6340000000000003</v>
      </c>
      <c r="R15" s="7">
        <f t="shared" si="1"/>
        <v>6.6540000000000008</v>
      </c>
      <c r="S15" s="81">
        <v>97.9</v>
      </c>
      <c r="T15" s="87"/>
      <c r="U15" s="1" t="s">
        <v>1019</v>
      </c>
      <c r="V15" s="1">
        <v>40</v>
      </c>
      <c r="W15" s="1" t="s">
        <v>1009</v>
      </c>
    </row>
    <row r="16" spans="1:23" x14ac:dyDescent="0.2">
      <c r="A16" s="4"/>
      <c r="B16" s="4" t="s">
        <v>1001</v>
      </c>
      <c r="C16" s="13">
        <v>6.8319999999999999</v>
      </c>
      <c r="D16" s="13">
        <v>6.6550000000000002</v>
      </c>
      <c r="E16" s="13">
        <v>6.7279999999999998</v>
      </c>
      <c r="F16" s="13">
        <v>6.75</v>
      </c>
      <c r="G16" s="13">
        <v>6.7640000000000002</v>
      </c>
      <c r="H16" s="13">
        <v>6.8529999999999998</v>
      </c>
      <c r="I16" s="13">
        <v>6.6669999999999998</v>
      </c>
      <c r="J16" s="83"/>
      <c r="K16" s="83"/>
      <c r="L16" s="83"/>
      <c r="M16" s="83"/>
      <c r="N16" s="7"/>
      <c r="O16" s="7"/>
      <c r="P16" s="7"/>
      <c r="Q16" s="7">
        <f>I16+E16-D16</f>
        <v>6.7399999999999993</v>
      </c>
      <c r="R16" s="7">
        <f t="shared" si="1"/>
        <v>6.7619999999999987</v>
      </c>
      <c r="S16" s="81">
        <v>97.9</v>
      </c>
      <c r="T16" s="87"/>
      <c r="U16" s="1" t="s">
        <v>1021</v>
      </c>
      <c r="V16" s="1">
        <v>57</v>
      </c>
      <c r="W16" s="1" t="s">
        <v>1010</v>
      </c>
    </row>
    <row r="17" spans="1:26" x14ac:dyDescent="0.2">
      <c r="I17" s="7"/>
      <c r="J17" s="7"/>
      <c r="K17" s="7"/>
      <c r="S17" s="87"/>
      <c r="T17" s="87"/>
    </row>
    <row r="19" spans="1:26" x14ac:dyDescent="0.2">
      <c r="A19" s="6" t="s">
        <v>6</v>
      </c>
      <c r="B19" s="5"/>
      <c r="C19" s="5" t="s">
        <v>7</v>
      </c>
      <c r="D19" s="5" t="s">
        <v>7</v>
      </c>
      <c r="E19" s="5" t="s">
        <v>24</v>
      </c>
      <c r="F19" s="5" t="s">
        <v>27</v>
      </c>
      <c r="G19" s="5" t="s">
        <v>28</v>
      </c>
      <c r="H19" s="5" t="s">
        <v>30</v>
      </c>
      <c r="I19" s="5" t="s">
        <v>29</v>
      </c>
      <c r="J19" s="5" t="s">
        <v>30</v>
      </c>
      <c r="K19" s="5" t="s">
        <v>34</v>
      </c>
      <c r="L19" s="5" t="s">
        <v>30</v>
      </c>
      <c r="M19" s="5" t="s">
        <v>7</v>
      </c>
      <c r="N19" s="5" t="s">
        <v>7</v>
      </c>
      <c r="O19" s="5" t="s">
        <v>7</v>
      </c>
      <c r="P19" s="5" t="s">
        <v>24</v>
      </c>
      <c r="Q19" s="5" t="s">
        <v>24</v>
      </c>
      <c r="R19" s="5" t="s">
        <v>24</v>
      </c>
      <c r="S19" s="5" t="s">
        <v>26</v>
      </c>
      <c r="T19" s="153" t="s">
        <v>834</v>
      </c>
      <c r="U19" s="153" t="s">
        <v>834</v>
      </c>
      <c r="V19" s="153" t="s">
        <v>834</v>
      </c>
      <c r="W19" s="153" t="s">
        <v>834</v>
      </c>
      <c r="X19" s="153" t="s">
        <v>834</v>
      </c>
      <c r="Y19" s="153" t="s">
        <v>834</v>
      </c>
      <c r="Z19" s="153" t="s">
        <v>834</v>
      </c>
    </row>
    <row r="20" spans="1:26" x14ac:dyDescent="0.2">
      <c r="A20" s="5"/>
      <c r="B20" s="5"/>
      <c r="C20" s="6" t="s">
        <v>8</v>
      </c>
      <c r="D20" s="6" t="s">
        <v>9</v>
      </c>
      <c r="E20" s="6" t="s">
        <v>18</v>
      </c>
      <c r="F20" s="6" t="s">
        <v>11</v>
      </c>
      <c r="G20" s="6" t="s">
        <v>10</v>
      </c>
      <c r="H20" s="6" t="s">
        <v>33</v>
      </c>
      <c r="I20" s="6" t="s">
        <v>12</v>
      </c>
      <c r="J20" s="6" t="s">
        <v>13</v>
      </c>
      <c r="K20" s="6" t="s">
        <v>14</v>
      </c>
      <c r="L20" s="6" t="s">
        <v>99</v>
      </c>
      <c r="M20" s="6" t="s">
        <v>17</v>
      </c>
      <c r="N20" s="6" t="s">
        <v>19</v>
      </c>
      <c r="O20" s="6" t="s">
        <v>20</v>
      </c>
      <c r="P20" s="6" t="s">
        <v>17</v>
      </c>
      <c r="Q20" s="6" t="s">
        <v>15</v>
      </c>
      <c r="R20" s="6" t="s">
        <v>16</v>
      </c>
      <c r="S20" s="6" t="s">
        <v>25</v>
      </c>
      <c r="T20" s="176" t="s">
        <v>835</v>
      </c>
      <c r="U20" s="176" t="s">
        <v>836</v>
      </c>
      <c r="V20" s="176" t="s">
        <v>837</v>
      </c>
      <c r="W20" s="176" t="s">
        <v>838</v>
      </c>
      <c r="X20" s="176" t="s">
        <v>839</v>
      </c>
      <c r="Y20" s="176" t="s">
        <v>840</v>
      </c>
      <c r="Z20" s="176" t="s">
        <v>841</v>
      </c>
    </row>
    <row r="21" spans="1:26" x14ac:dyDescent="0.2">
      <c r="A21" s="6" t="str">
        <f>A4</f>
        <v>Singlet</v>
      </c>
      <c r="B21" s="4" t="str">
        <f>B4</f>
        <v>Bu (Val, pi-pi*)</v>
      </c>
      <c r="C21" s="13">
        <v>6.2380000000000004</v>
      </c>
      <c r="D21" s="13">
        <v>6.1559999999999997</v>
      </c>
      <c r="E21" s="13">
        <v>6.2450000000000001</v>
      </c>
      <c r="F21" s="13">
        <v>6.2359999999999998</v>
      </c>
      <c r="G21" s="13">
        <v>6.3470000000000004</v>
      </c>
      <c r="H21" s="13">
        <v>6.218</v>
      </c>
      <c r="I21" s="13">
        <v>6.2089999999999996</v>
      </c>
      <c r="J21" s="13">
        <v>6.242</v>
      </c>
      <c r="K21" s="13">
        <v>6.2190000000000003</v>
      </c>
      <c r="L21" s="13">
        <v>6.2380000000000004</v>
      </c>
      <c r="M21" s="13">
        <v>6.3019999999999996</v>
      </c>
      <c r="N21" s="13">
        <v>6.3419999999999996</v>
      </c>
      <c r="O21" s="13">
        <v>6.2809999999999997</v>
      </c>
      <c r="P21" s="13">
        <v>6.1580000000000004</v>
      </c>
      <c r="Q21" s="13">
        <v>6.1180000000000003</v>
      </c>
      <c r="R21" s="13">
        <v>6.0149999999999997</v>
      </c>
      <c r="S21" s="14">
        <v>6.0664999999999996</v>
      </c>
      <c r="T21" s="156">
        <v>6.65</v>
      </c>
      <c r="U21" s="156">
        <v>6.76</v>
      </c>
      <c r="V21" s="156">
        <v>6.52</v>
      </c>
      <c r="W21" s="178">
        <v>6.72</v>
      </c>
      <c r="X21" s="178">
        <v>6.65</v>
      </c>
      <c r="Y21" s="156">
        <v>6.72</v>
      </c>
      <c r="Z21" s="156">
        <v>6.68</v>
      </c>
    </row>
    <row r="22" spans="1:26" x14ac:dyDescent="0.2">
      <c r="A22" s="6"/>
      <c r="B22" s="4" t="str">
        <f t="shared" ref="B22:B27" si="2">B5</f>
        <v>Bg (Ryd, pi-3s)</v>
      </c>
      <c r="C22" s="13">
        <v>6.3360000000000003</v>
      </c>
      <c r="D22" s="13">
        <v>6.2560000000000002</v>
      </c>
      <c r="E22" s="13">
        <v>6.4420000000000002</v>
      </c>
      <c r="F22" s="13">
        <v>6.3810000000000002</v>
      </c>
      <c r="G22" s="13">
        <v>6.3979999999999997</v>
      </c>
      <c r="H22" s="13">
        <v>6.33</v>
      </c>
      <c r="I22" s="13">
        <v>6.3330000000000002</v>
      </c>
      <c r="J22" s="13">
        <v>6.3419999999999996</v>
      </c>
      <c r="K22" s="13">
        <v>6.33</v>
      </c>
      <c r="L22">
        <v>6.3440000000000003</v>
      </c>
      <c r="M22" s="7">
        <v>6.5350000000000001</v>
      </c>
      <c r="N22" s="7">
        <v>6.49</v>
      </c>
      <c r="O22" s="13">
        <v>6.4109999999999996</v>
      </c>
      <c r="P22" s="13">
        <v>6.4390000000000001</v>
      </c>
      <c r="Q22" s="13">
        <v>6.31</v>
      </c>
      <c r="R22" s="13">
        <v>6.1210000000000004</v>
      </c>
      <c r="S22" s="14">
        <v>6.2155000000000005</v>
      </c>
      <c r="T22" s="156">
        <v>5.94</v>
      </c>
      <c r="U22" s="156">
        <v>6.49</v>
      </c>
      <c r="V22" s="156">
        <v>6.32</v>
      </c>
      <c r="W22" s="178">
        <v>6.43</v>
      </c>
      <c r="X22" s="178">
        <v>6.38</v>
      </c>
      <c r="Y22" s="156">
        <v>6.48</v>
      </c>
      <c r="Z22" s="156">
        <v>6.44</v>
      </c>
    </row>
    <row r="23" spans="1:26" x14ac:dyDescent="0.2">
      <c r="A23" s="6"/>
      <c r="B23" s="4" t="str">
        <f t="shared" si="2"/>
        <v>Ag (Val, par dou, pi-pi*)</v>
      </c>
      <c r="C23" s="13">
        <v>7.3520000000000003</v>
      </c>
      <c r="D23" s="13">
        <v>7.0919999999999996</v>
      </c>
      <c r="E23" s="13">
        <v>7.1379999999999999</v>
      </c>
      <c r="F23" s="13">
        <v>7.0190000000000001</v>
      </c>
      <c r="G23" s="13">
        <v>7.1230000000000002</v>
      </c>
      <c r="H23" s="13">
        <v>6.89</v>
      </c>
      <c r="I23" s="13">
        <v>6.8570000000000002</v>
      </c>
      <c r="J23" s="13">
        <v>6.7649999999999997</v>
      </c>
      <c r="K23" s="13">
        <v>6.6710000000000003</v>
      </c>
      <c r="L23" s="13">
        <v>6.5979999999999999</v>
      </c>
      <c r="M23" s="13">
        <v>7.3689999999999998</v>
      </c>
      <c r="N23" s="13">
        <v>7.3440000000000003</v>
      </c>
      <c r="O23" s="13">
        <v>7.26</v>
      </c>
      <c r="P23" s="13">
        <v>7.2249999999999996</v>
      </c>
      <c r="Q23" s="13">
        <v>7.14</v>
      </c>
      <c r="R23" s="13">
        <v>5.8559999999999999</v>
      </c>
      <c r="S23" s="14">
        <v>6.4979999999999993</v>
      </c>
      <c r="T23" s="14">
        <v>6.99</v>
      </c>
      <c r="U23" s="14">
        <v>6.7359999999999998</v>
      </c>
      <c r="V23" s="14">
        <v>6.3840000000000003</v>
      </c>
      <c r="W23" s="226">
        <v>6.718</v>
      </c>
      <c r="X23" s="226">
        <v>6.6269999999999998</v>
      </c>
      <c r="Y23" s="14">
        <v>6.78</v>
      </c>
      <c r="Z23" s="14">
        <v>6.7</v>
      </c>
    </row>
    <row r="24" spans="1:26" x14ac:dyDescent="0.2">
      <c r="A24" s="6"/>
      <c r="B24" s="4" t="str">
        <f t="shared" si="2"/>
        <v>Au (Ryd, pi-3p)</v>
      </c>
      <c r="C24" s="13">
        <v>6.6539999999999999</v>
      </c>
      <c r="D24" s="13">
        <v>6.5709999999999997</v>
      </c>
      <c r="E24" s="13">
        <v>6.7489999999999997</v>
      </c>
      <c r="F24" s="13">
        <v>6.7270000000000003</v>
      </c>
      <c r="G24" s="13">
        <v>6.7130000000000001</v>
      </c>
      <c r="H24" s="13">
        <v>6.6429999999999998</v>
      </c>
      <c r="I24" s="13">
        <v>6.6449999999999996</v>
      </c>
      <c r="J24" s="13">
        <v>6.6559999999999997</v>
      </c>
      <c r="K24" s="13">
        <v>6.6429999999999998</v>
      </c>
      <c r="L24" s="13">
        <v>6.6580000000000004</v>
      </c>
      <c r="M24" s="13">
        <v>6.875</v>
      </c>
      <c r="N24" s="13">
        <v>6.8319999999999999</v>
      </c>
      <c r="O24" s="13">
        <v>6.7439999999999998</v>
      </c>
      <c r="P24" s="13">
        <v>6.7779999999999996</v>
      </c>
      <c r="Q24" s="13">
        <v>6.6260000000000003</v>
      </c>
      <c r="R24" s="13">
        <v>6.4379999999999997</v>
      </c>
      <c r="S24" s="14">
        <v>6.532</v>
      </c>
      <c r="T24" s="156">
        <v>5.95</v>
      </c>
      <c r="U24" s="156">
        <v>6.74</v>
      </c>
      <c r="V24" s="156">
        <v>6.64</v>
      </c>
      <c r="W24" s="178">
        <v>6.7</v>
      </c>
      <c r="X24" s="178">
        <v>6.67</v>
      </c>
      <c r="Y24" s="156">
        <v>6.81</v>
      </c>
      <c r="Z24" s="156">
        <v>6.84</v>
      </c>
    </row>
    <row r="25" spans="1:26" x14ac:dyDescent="0.2">
      <c r="A25" s="6"/>
      <c r="B25" s="4" t="str">
        <f t="shared" si="2"/>
        <v>Au (Ryd, pi-3p)</v>
      </c>
      <c r="C25" s="13">
        <v>6.782</v>
      </c>
      <c r="D25" s="13">
        <v>6.702</v>
      </c>
      <c r="E25" s="13">
        <v>6.9160000000000004</v>
      </c>
      <c r="F25" s="13">
        <v>6.88</v>
      </c>
      <c r="G25" s="13">
        <v>6.8739999999999997</v>
      </c>
      <c r="H25" s="13">
        <v>6.8019999999999996</v>
      </c>
      <c r="I25" s="13">
        <v>6.8049999999999997</v>
      </c>
      <c r="J25" s="13">
        <v>6.8120000000000003</v>
      </c>
      <c r="K25" s="13">
        <v>6.7990000000000004</v>
      </c>
      <c r="L25" s="13">
        <v>6.8140000000000001</v>
      </c>
      <c r="M25" s="13">
        <v>7.0170000000000003</v>
      </c>
      <c r="N25" s="13">
        <v>6.97</v>
      </c>
      <c r="O25" s="13">
        <v>6.88</v>
      </c>
      <c r="P25" s="13">
        <v>6.92</v>
      </c>
      <c r="Q25" s="13">
        <v>6.76</v>
      </c>
      <c r="R25" s="13">
        <v>6.59</v>
      </c>
      <c r="S25" s="14">
        <v>6.6749999999999998</v>
      </c>
      <c r="T25" s="156">
        <v>6.12</v>
      </c>
      <c r="U25" s="156">
        <v>6.95</v>
      </c>
      <c r="V25" s="156">
        <v>6.84</v>
      </c>
      <c r="W25" s="178">
        <v>6.9</v>
      </c>
      <c r="X25" s="178">
        <v>6.86</v>
      </c>
      <c r="Y25" s="156">
        <v>7</v>
      </c>
      <c r="Z25" s="156">
        <v>7.02</v>
      </c>
    </row>
    <row r="26" spans="1:26" x14ac:dyDescent="0.2">
      <c r="A26" s="6"/>
      <c r="B26" s="4" t="str">
        <f t="shared" si="2"/>
        <v>Bg (Ryd, pi-3d)</v>
      </c>
      <c r="C26" s="13">
        <v>7.5149999999999997</v>
      </c>
      <c r="D26" s="13">
        <v>7.4249999999999998</v>
      </c>
      <c r="E26" s="13">
        <v>7.6479999999999997</v>
      </c>
      <c r="F26" s="13">
        <v>7.6159999999999997</v>
      </c>
      <c r="G26" s="13">
        <v>7.6029999999999998</v>
      </c>
      <c r="H26" s="13">
        <v>7.5380000000000003</v>
      </c>
      <c r="I26" s="13">
        <v>7.5410000000000004</v>
      </c>
      <c r="J26" s="13">
        <v>7.5490000000000004</v>
      </c>
      <c r="K26" s="13">
        <v>7.5369999999999999</v>
      </c>
      <c r="L26" s="13">
        <v>7.5529999999999999</v>
      </c>
      <c r="M26" s="7">
        <v>7.7380000000000004</v>
      </c>
      <c r="N26" s="7">
        <v>7.69</v>
      </c>
      <c r="O26" s="13">
        <v>7.601</v>
      </c>
      <c r="P26" s="13">
        <v>7.6429999999999998</v>
      </c>
      <c r="Q26" s="13">
        <v>7.4820000000000002</v>
      </c>
      <c r="R26" s="13">
        <v>7.3310000000000004</v>
      </c>
      <c r="S26" s="14">
        <v>7.4065000000000003</v>
      </c>
      <c r="T26" s="160"/>
      <c r="U26" s="160"/>
      <c r="V26" s="160"/>
      <c r="W26" s="160"/>
      <c r="X26" s="160"/>
      <c r="Y26" s="160"/>
      <c r="Z26" s="160"/>
    </row>
    <row r="27" spans="1:26" x14ac:dyDescent="0.2">
      <c r="A27" s="6"/>
      <c r="B27" s="4" t="str">
        <f t="shared" si="2"/>
        <v>Bg (Ryd, pi-3d)</v>
      </c>
      <c r="C27" s="13">
        <v>7.5449999999999999</v>
      </c>
      <c r="D27" s="13">
        <v>7.4790000000000001</v>
      </c>
      <c r="E27" s="13">
        <v>7.71</v>
      </c>
      <c r="F27" s="13">
        <v>7.6559999999999997</v>
      </c>
      <c r="G27" s="13">
        <v>7.6630000000000003</v>
      </c>
      <c r="H27" s="13">
        <v>7.6040000000000001</v>
      </c>
      <c r="I27" s="13">
        <v>7.6070000000000002</v>
      </c>
      <c r="J27" s="13">
        <v>7.6139999999999999</v>
      </c>
      <c r="K27" s="13">
        <v>7.6050000000000004</v>
      </c>
      <c r="L27" s="13">
        <v>7.62</v>
      </c>
      <c r="M27" s="7">
        <v>7.7910000000000004</v>
      </c>
      <c r="N27" s="7">
        <v>7.7430000000000003</v>
      </c>
      <c r="O27" s="13">
        <v>7.6539999999999999</v>
      </c>
      <c r="P27" s="13">
        <v>7.6980000000000004</v>
      </c>
      <c r="Q27" s="13">
        <v>7.5380000000000003</v>
      </c>
      <c r="R27" s="13">
        <v>7.3949999999999996</v>
      </c>
      <c r="S27" s="14">
        <v>7.4664999999999999</v>
      </c>
      <c r="T27" s="160"/>
      <c r="U27" s="160"/>
      <c r="V27" s="160"/>
      <c r="W27" s="160"/>
      <c r="X27" s="160"/>
      <c r="Y27" s="160"/>
      <c r="Z27" s="160"/>
    </row>
    <row r="28" spans="1:26" x14ac:dyDescent="0.2">
      <c r="A28" s="6"/>
      <c r="B28" s="4" t="str">
        <f t="shared" ref="B28:B33" si="3">B11</f>
        <v>Bu (Ryd, pi-3p)</v>
      </c>
      <c r="C28" s="13">
        <v>7.7110000000000003</v>
      </c>
      <c r="D28" s="13">
        <v>7.6269999999999998</v>
      </c>
      <c r="E28" s="13">
        <v>7.7869999999999999</v>
      </c>
      <c r="F28" s="13">
        <v>7.774</v>
      </c>
      <c r="G28" s="13">
        <v>7.76</v>
      </c>
      <c r="H28" s="13">
        <v>7.6760000000000002</v>
      </c>
      <c r="I28" s="13">
        <v>7.6760000000000002</v>
      </c>
      <c r="J28" s="13">
        <v>7.69</v>
      </c>
      <c r="K28" s="13">
        <v>7.6749999999999998</v>
      </c>
      <c r="L28" s="13">
        <v>7.69</v>
      </c>
      <c r="M28" s="13">
        <v>7.8390000000000004</v>
      </c>
      <c r="N28" s="13">
        <v>7.8029999999999999</v>
      </c>
      <c r="O28" s="13">
        <v>7.7439999999999998</v>
      </c>
      <c r="P28" s="13">
        <v>7.7370000000000001</v>
      </c>
      <c r="Q28" s="13">
        <v>7.6660000000000004</v>
      </c>
      <c r="R28" s="13">
        <v>7.4640000000000004</v>
      </c>
      <c r="S28" s="14">
        <v>7.5650000000000004</v>
      </c>
      <c r="T28" s="156">
        <v>7.93</v>
      </c>
      <c r="U28" s="156">
        <v>7.6</v>
      </c>
      <c r="V28" s="156">
        <v>7.3</v>
      </c>
      <c r="W28" s="178">
        <v>7.62</v>
      </c>
      <c r="X28" s="178">
        <v>7.54</v>
      </c>
      <c r="Y28" s="156">
        <v>7.53</v>
      </c>
      <c r="Z28" s="156">
        <v>7.45</v>
      </c>
    </row>
    <row r="29" spans="1:26" x14ac:dyDescent="0.2">
      <c r="A29" s="6" t="str">
        <f>A12</f>
        <v>Triplet</v>
      </c>
      <c r="B29" s="4" t="str">
        <f t="shared" si="3"/>
        <v>Bu (Val, pi-pi*)</v>
      </c>
      <c r="C29" s="13">
        <v>3.55</v>
      </c>
      <c r="D29" s="13">
        <v>3.452</v>
      </c>
      <c r="E29" s="13">
        <v>3.37</v>
      </c>
      <c r="F29" s="13">
        <v>3.1760000000000002</v>
      </c>
      <c r="G29" s="13">
        <v>3.2949999999999999</v>
      </c>
      <c r="H29" s="67"/>
      <c r="I29" s="67"/>
      <c r="J29" s="67"/>
      <c r="K29" s="13">
        <v>3.3610000000000002</v>
      </c>
      <c r="L29" s="67"/>
      <c r="M29" s="13">
        <v>3.5350000000000001</v>
      </c>
      <c r="N29" s="13">
        <v>3.5339999999999998</v>
      </c>
      <c r="O29" s="13">
        <v>3.5070000000000001</v>
      </c>
      <c r="P29" s="13">
        <v>3.4319999999999999</v>
      </c>
      <c r="Q29" s="13">
        <v>3.4609999999999999</v>
      </c>
      <c r="R29" s="13">
        <v>3.089</v>
      </c>
      <c r="S29" s="14">
        <v>3.2749999999999999</v>
      </c>
      <c r="T29" s="156">
        <v>3.55</v>
      </c>
      <c r="U29" s="156">
        <v>3.4</v>
      </c>
      <c r="V29" s="156">
        <v>3.19</v>
      </c>
      <c r="W29" s="178">
        <v>3.4</v>
      </c>
      <c r="X29" s="178">
        <v>3.35</v>
      </c>
      <c r="Y29" s="156">
        <v>3.43</v>
      </c>
      <c r="Z29" s="156">
        <v>3.4</v>
      </c>
    </row>
    <row r="30" spans="1:26" x14ac:dyDescent="0.2">
      <c r="A30" s="6"/>
      <c r="B30" s="4" t="str">
        <f t="shared" si="3"/>
        <v>Ag (Val, pi-pi*)</v>
      </c>
      <c r="C30" s="13">
        <v>5.3250000000000002</v>
      </c>
      <c r="D30" s="13">
        <v>5.2949999999999999</v>
      </c>
      <c r="E30" s="13">
        <v>5.1550000000000002</v>
      </c>
      <c r="F30" s="13">
        <v>5.0369999999999999</v>
      </c>
      <c r="G30" s="13">
        <v>5.1660000000000004</v>
      </c>
      <c r="H30" s="67"/>
      <c r="I30" s="67"/>
      <c r="J30" s="67"/>
      <c r="K30" s="13">
        <v>5.1989999999999998</v>
      </c>
      <c r="L30" s="67"/>
      <c r="M30" s="13">
        <v>5.2220000000000004</v>
      </c>
      <c r="N30" s="13">
        <v>5.2229999999999999</v>
      </c>
      <c r="O30" s="13">
        <v>5.2469999999999999</v>
      </c>
      <c r="P30" s="13">
        <v>5.1310000000000002</v>
      </c>
      <c r="Q30" s="13">
        <v>5.2779999999999996</v>
      </c>
      <c r="R30" s="13">
        <v>4.9359999999999999</v>
      </c>
      <c r="S30" s="14">
        <v>5.1069999999999993</v>
      </c>
      <c r="T30" s="156">
        <v>5.52</v>
      </c>
      <c r="U30" s="156">
        <v>5.32</v>
      </c>
      <c r="V30" s="156">
        <v>4.93</v>
      </c>
      <c r="W30" s="178">
        <v>5.29</v>
      </c>
      <c r="X30" s="178">
        <v>5.19</v>
      </c>
      <c r="Y30" s="156">
        <v>5.36</v>
      </c>
      <c r="Z30" s="156">
        <v>5.3</v>
      </c>
    </row>
    <row r="31" spans="1:26" x14ac:dyDescent="0.2">
      <c r="A31" s="6"/>
      <c r="B31" s="4" t="str">
        <f t="shared" si="3"/>
        <v>Bg (Ryd, pi-3s)</v>
      </c>
      <c r="C31" s="13">
        <v>6.3049999999999997</v>
      </c>
      <c r="D31" s="13">
        <v>6.2119999999999997</v>
      </c>
      <c r="E31" s="13">
        <v>6.375</v>
      </c>
      <c r="F31" s="13">
        <v>6.4180000000000001</v>
      </c>
      <c r="G31" s="13">
        <v>6.3330000000000002</v>
      </c>
      <c r="H31" s="67"/>
      <c r="I31" s="67"/>
      <c r="J31" s="67"/>
      <c r="K31" s="13">
        <v>6.2770000000000001</v>
      </c>
      <c r="L31" s="67"/>
      <c r="M31" s="13">
        <v>6.5090000000000003</v>
      </c>
      <c r="N31" s="13">
        <v>6.4649999999999999</v>
      </c>
      <c r="O31" s="13">
        <v>6.38</v>
      </c>
      <c r="P31" s="13">
        <v>6.4169999999999998</v>
      </c>
      <c r="Q31" s="13">
        <v>6.2649999999999997</v>
      </c>
      <c r="R31" s="13">
        <v>6.0650000000000004</v>
      </c>
      <c r="S31" s="14">
        <v>6.165</v>
      </c>
      <c r="T31" s="156">
        <v>5.89</v>
      </c>
      <c r="U31" s="156">
        <v>6.44</v>
      </c>
      <c r="V31" s="156">
        <v>6.27</v>
      </c>
      <c r="W31" s="178">
        <v>6.38</v>
      </c>
      <c r="X31" s="178">
        <v>6.33</v>
      </c>
      <c r="Y31" s="156">
        <v>6.43</v>
      </c>
      <c r="Z31" s="156">
        <v>6.38</v>
      </c>
    </row>
    <row r="32" spans="1:26" x14ac:dyDescent="0.2">
      <c r="A32" s="6"/>
      <c r="B32" s="4" t="str">
        <f t="shared" si="3"/>
        <v>Au (Ryd, pi-3p)</v>
      </c>
      <c r="C32" s="13">
        <v>6.6420000000000003</v>
      </c>
      <c r="D32" s="13">
        <v>6.5490000000000004</v>
      </c>
      <c r="E32" s="13">
        <v>6.7210000000000001</v>
      </c>
      <c r="F32" s="13">
        <v>6.7809999999999997</v>
      </c>
      <c r="G32" s="13">
        <v>6.6840000000000002</v>
      </c>
      <c r="H32" s="67"/>
      <c r="I32" s="67"/>
      <c r="J32" s="67"/>
      <c r="K32" s="13">
        <v>6.62</v>
      </c>
      <c r="L32" s="67"/>
      <c r="M32" s="13">
        <v>6.8609999999999998</v>
      </c>
      <c r="N32" s="13">
        <v>6.8170000000000002</v>
      </c>
      <c r="O32" s="13">
        <v>6.7270000000000003</v>
      </c>
      <c r="P32" s="13">
        <v>6.7649999999999997</v>
      </c>
      <c r="Q32" s="13">
        <v>6.6029999999999998</v>
      </c>
      <c r="R32" s="13">
        <v>6.4130000000000003</v>
      </c>
      <c r="S32" s="14">
        <v>6.508</v>
      </c>
      <c r="T32" s="160"/>
      <c r="U32" s="160"/>
      <c r="V32" s="160"/>
      <c r="W32" s="160"/>
      <c r="X32" s="160"/>
      <c r="Y32" s="160"/>
      <c r="Z32" s="160"/>
    </row>
    <row r="33" spans="1:26" x14ac:dyDescent="0.2">
      <c r="A33" s="6"/>
      <c r="B33" s="4" t="str">
        <f t="shared" si="3"/>
        <v>Au (Ryd, pi-3p)</v>
      </c>
      <c r="C33" s="13">
        <v>6.7190000000000003</v>
      </c>
      <c r="D33" s="13">
        <v>6.6390000000000002</v>
      </c>
      <c r="E33" s="13">
        <v>6.8330000000000002</v>
      </c>
      <c r="F33" s="13">
        <v>6.9269999999999996</v>
      </c>
      <c r="G33" s="13">
        <v>6.7910000000000004</v>
      </c>
      <c r="H33" s="67"/>
      <c r="I33" s="67"/>
      <c r="J33" s="67"/>
      <c r="K33" s="13">
        <v>6.7279999999999998</v>
      </c>
      <c r="L33" s="67"/>
      <c r="M33" s="13">
        <v>6.9669999999999996</v>
      </c>
      <c r="N33" s="13">
        <v>6.92</v>
      </c>
      <c r="O33" s="13">
        <v>6.8259999999999996</v>
      </c>
      <c r="P33" s="13">
        <v>6.8739999999999997</v>
      </c>
      <c r="Q33" s="13">
        <v>6.6959999999999997</v>
      </c>
      <c r="R33" s="13">
        <v>6.52</v>
      </c>
      <c r="S33" s="14">
        <v>6.6079999999999997</v>
      </c>
      <c r="T33" s="160"/>
      <c r="U33" s="160"/>
      <c r="V33" s="160"/>
      <c r="W33" s="160"/>
      <c r="X33" s="160"/>
      <c r="Y33" s="160"/>
      <c r="Z33" s="160"/>
    </row>
    <row r="34" spans="1:26" x14ac:dyDescent="0.2">
      <c r="N34" s="7"/>
      <c r="S34" s="7"/>
      <c r="T34" s="114"/>
      <c r="U34" s="114"/>
      <c r="V34" s="114"/>
      <c r="W34" s="114"/>
      <c r="X34" s="114"/>
      <c r="Y34" s="114"/>
      <c r="Z34" s="114"/>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9F98E-4E2D-9841-B2A8-6F93D976ED53}">
  <dimension ref="A1:AA23"/>
  <sheetViews>
    <sheetView zoomScale="80" zoomScaleNormal="80" workbookViewId="0">
      <selection activeCell="M4" sqref="M4:M10"/>
    </sheetView>
  </sheetViews>
  <sheetFormatPr baseColWidth="10" defaultRowHeight="16" x14ac:dyDescent="0.2"/>
  <cols>
    <col min="2" max="2" width="13.5" customWidth="1"/>
    <col min="19" max="19" width="10.83203125" customWidth="1"/>
  </cols>
  <sheetData>
    <row r="1" spans="1:27" x14ac:dyDescent="0.2">
      <c r="A1" s="40" t="s">
        <v>74</v>
      </c>
      <c r="B1" s="40"/>
      <c r="C1" s="40" t="s">
        <v>0</v>
      </c>
      <c r="D1" s="198"/>
      <c r="E1">
        <f>NB(C4:C10)</f>
        <v>7</v>
      </c>
      <c r="F1" s="51" t="s">
        <v>722</v>
      </c>
      <c r="G1" s="1" t="s">
        <v>959</v>
      </c>
      <c r="S1" s="1" t="s">
        <v>251</v>
      </c>
      <c r="T1" s="1"/>
    </row>
    <row r="2" spans="1:27" x14ac:dyDescent="0.2">
      <c r="A2" s="6" t="s">
        <v>32</v>
      </c>
      <c r="B2" s="5"/>
      <c r="C2" s="5" t="s">
        <v>29</v>
      </c>
      <c r="D2" s="5" t="s">
        <v>29</v>
      </c>
      <c r="E2" s="5" t="s">
        <v>29</v>
      </c>
      <c r="F2" s="5" t="s">
        <v>29</v>
      </c>
      <c r="G2" s="5" t="s">
        <v>29</v>
      </c>
      <c r="H2" s="5" t="s">
        <v>55</v>
      </c>
      <c r="I2" s="5" t="s">
        <v>55</v>
      </c>
      <c r="J2" s="5" t="s">
        <v>30</v>
      </c>
      <c r="K2" s="5" t="s">
        <v>30</v>
      </c>
      <c r="L2" s="5" t="s">
        <v>30</v>
      </c>
      <c r="M2" s="5" t="s">
        <v>30</v>
      </c>
      <c r="N2" s="5" t="s">
        <v>85</v>
      </c>
      <c r="O2" s="5"/>
      <c r="P2" s="5"/>
      <c r="Q2" s="98" t="s">
        <v>29</v>
      </c>
      <c r="R2" s="98" t="s">
        <v>29</v>
      </c>
      <c r="S2" s="98" t="s">
        <v>247</v>
      </c>
      <c r="T2" s="98" t="s">
        <v>247</v>
      </c>
      <c r="U2" s="98" t="s">
        <v>28</v>
      </c>
    </row>
    <row r="3" spans="1:27" x14ac:dyDescent="0.2">
      <c r="A3" s="5"/>
      <c r="B3" s="5"/>
      <c r="C3" s="6" t="s">
        <v>2087</v>
      </c>
      <c r="D3" s="6" t="s">
        <v>1</v>
      </c>
      <c r="E3" s="6" t="s">
        <v>2</v>
      </c>
      <c r="F3" s="6" t="s">
        <v>62</v>
      </c>
      <c r="G3" s="6" t="s">
        <v>69</v>
      </c>
      <c r="H3" s="52" t="s">
        <v>2086</v>
      </c>
      <c r="I3" s="52" t="s">
        <v>35</v>
      </c>
      <c r="J3" s="52" t="s">
        <v>63</v>
      </c>
      <c r="K3" s="52" t="s">
        <v>50</v>
      </c>
      <c r="L3" s="52" t="s">
        <v>106</v>
      </c>
      <c r="M3" s="52" t="s">
        <v>1943</v>
      </c>
      <c r="N3" s="52" t="s">
        <v>1978</v>
      </c>
      <c r="O3" s="42" t="s">
        <v>1326</v>
      </c>
      <c r="P3" s="42" t="s">
        <v>1392</v>
      </c>
      <c r="Q3" s="95" t="s">
        <v>67</v>
      </c>
      <c r="R3" s="99" t="s">
        <v>38</v>
      </c>
      <c r="S3" s="99" t="s">
        <v>248</v>
      </c>
      <c r="T3" s="99" t="s">
        <v>248</v>
      </c>
      <c r="U3" s="99" t="s">
        <v>52</v>
      </c>
    </row>
    <row r="4" spans="1:27" x14ac:dyDescent="0.2">
      <c r="A4" s="6" t="s">
        <v>98</v>
      </c>
      <c r="B4" s="4" t="s">
        <v>191</v>
      </c>
      <c r="C4" s="59">
        <v>4.5529999999999999</v>
      </c>
      <c r="D4" s="59">
        <v>4.5019999999999998</v>
      </c>
      <c r="E4" s="60">
        <v>4.4809999999999999</v>
      </c>
      <c r="F4" s="7">
        <v>4.4909999999999997</v>
      </c>
      <c r="G4" s="7">
        <v>4.4809999999999999</v>
      </c>
      <c r="H4" s="59">
        <v>4.5220000000000002</v>
      </c>
      <c r="I4" s="59">
        <v>4.4749999999999996</v>
      </c>
      <c r="J4" s="60">
        <v>4.4560000000000004</v>
      </c>
      <c r="K4" s="59">
        <v>4.532</v>
      </c>
      <c r="L4" s="59">
        <v>4.4870000000000001</v>
      </c>
      <c r="M4">
        <v>4.532</v>
      </c>
      <c r="N4" s="79" t="s">
        <v>143</v>
      </c>
      <c r="O4" s="7">
        <f>M4+L4-K4+J4-I4</f>
        <v>4.4680000000000017</v>
      </c>
      <c r="P4" s="7">
        <f>O4+F4-E4</f>
        <v>4.4780000000000015</v>
      </c>
      <c r="Q4" s="20">
        <v>91.1</v>
      </c>
      <c r="S4" s="1" t="s">
        <v>250</v>
      </c>
      <c r="T4" s="1">
        <v>-1</v>
      </c>
      <c r="U4" s="100" t="s">
        <v>271</v>
      </c>
    </row>
    <row r="5" spans="1:27" x14ac:dyDescent="0.2">
      <c r="A5" s="5"/>
      <c r="B5" s="4" t="s">
        <v>192</v>
      </c>
      <c r="C5" s="59">
        <v>6.6470000000000002</v>
      </c>
      <c r="D5" s="59">
        <v>6.306</v>
      </c>
      <c r="E5" s="60">
        <v>6.4269999999999996</v>
      </c>
      <c r="F5" s="7">
        <v>6.476</v>
      </c>
      <c r="G5" s="7">
        <v>6.4870000000000001</v>
      </c>
      <c r="H5" s="59">
        <v>6.6440000000000001</v>
      </c>
      <c r="I5" s="59">
        <v>6.3019999999999996</v>
      </c>
      <c r="J5" s="60">
        <v>6.4219999999999997</v>
      </c>
      <c r="K5" s="59">
        <v>6.6879999999999997</v>
      </c>
      <c r="L5" s="59">
        <v>6.3650000000000002</v>
      </c>
      <c r="M5">
        <v>6.6820000000000004</v>
      </c>
      <c r="O5" s="7">
        <f>M5+L5-K5+J5-I5</f>
        <v>6.479000000000001</v>
      </c>
      <c r="P5" s="7">
        <f t="shared" ref="P5:P10" si="0">O5+F5-E5</f>
        <v>6.5280000000000022</v>
      </c>
      <c r="Q5" s="20">
        <v>90.5</v>
      </c>
      <c r="R5" s="21" t="s">
        <v>73</v>
      </c>
      <c r="S5" s="1" t="s">
        <v>252</v>
      </c>
      <c r="T5" s="1">
        <v>31</v>
      </c>
      <c r="U5" s="100" t="s">
        <v>272</v>
      </c>
    </row>
    <row r="6" spans="1:27" x14ac:dyDescent="0.2">
      <c r="A6" s="5"/>
      <c r="B6" s="4" t="s">
        <v>193</v>
      </c>
      <c r="C6" s="59">
        <v>7.8339999999999996</v>
      </c>
      <c r="D6" s="59">
        <v>7.37</v>
      </c>
      <c r="E6" s="60">
        <v>7.4480000000000004</v>
      </c>
      <c r="F6" s="7">
        <v>7.4820000000000002</v>
      </c>
      <c r="G6" s="7">
        <v>7.49</v>
      </c>
      <c r="H6" s="59">
        <v>7.83</v>
      </c>
      <c r="I6" s="59">
        <v>7.3630000000000004</v>
      </c>
      <c r="J6" s="60">
        <v>7.4390000000000001</v>
      </c>
      <c r="K6" s="59">
        <v>7.8769999999999998</v>
      </c>
      <c r="L6" s="60">
        <v>7.431</v>
      </c>
      <c r="M6">
        <v>7.8719999999999999</v>
      </c>
      <c r="O6" s="7">
        <f>M6+L6-K6+J6-I6</f>
        <v>7.5020000000000016</v>
      </c>
      <c r="P6" s="7">
        <f t="shared" si="0"/>
        <v>7.5360000000000014</v>
      </c>
      <c r="Q6" s="20">
        <v>90.9</v>
      </c>
      <c r="R6" s="1"/>
      <c r="S6" s="1" t="s">
        <v>253</v>
      </c>
      <c r="T6" s="1">
        <v>49</v>
      </c>
      <c r="U6" s="100" t="s">
        <v>273</v>
      </c>
    </row>
    <row r="7" spans="1:27" x14ac:dyDescent="0.2">
      <c r="A7" s="5"/>
      <c r="B7" s="4" t="s">
        <v>194</v>
      </c>
      <c r="C7" s="59">
        <v>7.806</v>
      </c>
      <c r="D7" s="59">
        <v>7.3879999999999999</v>
      </c>
      <c r="E7" s="60">
        <v>7.484</v>
      </c>
      <c r="F7" s="7">
        <v>7.5250000000000004</v>
      </c>
      <c r="G7" s="7">
        <v>7.5330000000000004</v>
      </c>
      <c r="H7" s="59">
        <v>7.8079999999999998</v>
      </c>
      <c r="I7" s="59">
        <v>7.383</v>
      </c>
      <c r="J7" s="60">
        <v>7.4779999999999998</v>
      </c>
      <c r="K7" s="59">
        <v>7.85</v>
      </c>
      <c r="L7" s="59">
        <v>7.4470000000000001</v>
      </c>
      <c r="M7">
        <v>7.8449999999999998</v>
      </c>
      <c r="O7" s="7">
        <f>M7+L7-K7+J7-I7</f>
        <v>7.5369999999999999</v>
      </c>
      <c r="P7" s="7">
        <f t="shared" si="0"/>
        <v>7.5780000000000012</v>
      </c>
      <c r="Q7" s="20">
        <v>90.6</v>
      </c>
      <c r="R7" s="54" t="s">
        <v>90</v>
      </c>
      <c r="S7" s="1" t="s">
        <v>254</v>
      </c>
      <c r="T7" s="1">
        <v>60</v>
      </c>
      <c r="U7" s="100" t="s">
        <v>274</v>
      </c>
    </row>
    <row r="8" spans="1:27" x14ac:dyDescent="0.2">
      <c r="A8" s="5"/>
      <c r="B8" s="4" t="s">
        <v>195</v>
      </c>
      <c r="C8" s="59">
        <v>7.8680000000000003</v>
      </c>
      <c r="D8" s="59">
        <v>7.56</v>
      </c>
      <c r="E8" s="59">
        <v>7.5949999999999998</v>
      </c>
      <c r="F8" s="7">
        <v>7.6050000000000004</v>
      </c>
      <c r="G8" s="7">
        <v>7.6139999999999999</v>
      </c>
      <c r="H8" s="59">
        <v>7.8680000000000003</v>
      </c>
      <c r="I8" s="59">
        <v>7.55</v>
      </c>
      <c r="J8" s="60">
        <v>7.5839999999999996</v>
      </c>
      <c r="K8" s="59">
        <v>7.91</v>
      </c>
      <c r="L8" s="59">
        <v>7.6120000000000001</v>
      </c>
      <c r="M8">
        <v>7.9050000000000002</v>
      </c>
      <c r="O8" s="7">
        <f>M8+L8-K8+J8-I8</f>
        <v>7.6409999999999991</v>
      </c>
      <c r="P8" s="7">
        <f t="shared" si="0"/>
        <v>7.6509999999999989</v>
      </c>
      <c r="Q8" s="20">
        <v>91.2</v>
      </c>
      <c r="R8" s="21" t="s">
        <v>89</v>
      </c>
      <c r="S8" s="1" t="s">
        <v>255</v>
      </c>
      <c r="T8" s="1">
        <v>52</v>
      </c>
      <c r="U8" s="100" t="s">
        <v>275</v>
      </c>
    </row>
    <row r="9" spans="1:27" x14ac:dyDescent="0.2">
      <c r="A9" s="6" t="s">
        <v>5</v>
      </c>
      <c r="B9" s="4" t="s">
        <v>191</v>
      </c>
      <c r="C9" s="7">
        <v>4.2119999999999997</v>
      </c>
      <c r="D9" s="7">
        <v>4.1559999999999997</v>
      </c>
      <c r="E9" s="7">
        <v>4.1500000000000004</v>
      </c>
      <c r="F9" s="7">
        <v>4.165</v>
      </c>
      <c r="G9" s="7">
        <v>4.1550000000000002</v>
      </c>
      <c r="H9" s="7">
        <v>4.1859999999999999</v>
      </c>
      <c r="I9" s="7">
        <v>4.1340000000000003</v>
      </c>
      <c r="J9" s="24"/>
      <c r="K9" s="24"/>
      <c r="L9" s="24"/>
      <c r="M9" s="24"/>
      <c r="N9" s="79" t="s">
        <v>144</v>
      </c>
      <c r="O9" s="7">
        <f>E9+I9-D9</f>
        <v>4.128000000000001</v>
      </c>
      <c r="P9" s="7">
        <f t="shared" si="0"/>
        <v>4.1430000000000007</v>
      </c>
      <c r="Q9" s="20">
        <v>97.8</v>
      </c>
      <c r="S9" s="1" t="s">
        <v>250</v>
      </c>
      <c r="T9" s="1">
        <v>-1</v>
      </c>
      <c r="U9" s="100" t="s">
        <v>271</v>
      </c>
    </row>
    <row r="10" spans="1:27" x14ac:dyDescent="0.2">
      <c r="A10" s="6"/>
      <c r="B10" s="4" t="s">
        <v>58</v>
      </c>
      <c r="C10" s="7">
        <v>6.3170000000000002</v>
      </c>
      <c r="D10" s="7">
        <v>6.306</v>
      </c>
      <c r="E10" s="7">
        <v>6.2789999999999999</v>
      </c>
      <c r="F10" s="7">
        <v>6.2930000000000001</v>
      </c>
      <c r="G10" s="7">
        <v>6.282</v>
      </c>
      <c r="H10" s="7">
        <v>6.96</v>
      </c>
      <c r="I10" s="7">
        <v>6.2850000000000001</v>
      </c>
      <c r="J10" s="24"/>
      <c r="K10" s="24"/>
      <c r="L10" s="24"/>
      <c r="M10" s="24"/>
      <c r="O10" s="7">
        <f>E10+I10-D10</f>
        <v>6.258</v>
      </c>
      <c r="P10" s="7">
        <f t="shared" si="0"/>
        <v>6.2720000000000002</v>
      </c>
      <c r="Q10" s="1">
        <v>98.7</v>
      </c>
      <c r="S10" s="1" t="s">
        <v>251</v>
      </c>
      <c r="T10" s="1">
        <v>0</v>
      </c>
      <c r="U10" s="100" t="s">
        <v>291</v>
      </c>
    </row>
    <row r="11" spans="1:27" x14ac:dyDescent="0.2">
      <c r="I11" s="7"/>
      <c r="J11" s="7"/>
      <c r="K11" s="7"/>
    </row>
    <row r="13" spans="1:27" x14ac:dyDescent="0.2">
      <c r="A13" s="6" t="s">
        <v>6</v>
      </c>
      <c r="B13" s="5"/>
      <c r="C13" s="5" t="s">
        <v>7</v>
      </c>
      <c r="D13" s="5" t="s">
        <v>7</v>
      </c>
      <c r="E13" s="5" t="s">
        <v>24</v>
      </c>
      <c r="F13" s="5" t="s">
        <v>27</v>
      </c>
      <c r="G13" s="5" t="s">
        <v>29</v>
      </c>
      <c r="H13" s="5" t="s">
        <v>30</v>
      </c>
      <c r="I13" s="5" t="s">
        <v>29</v>
      </c>
      <c r="J13" s="5" t="s">
        <v>30</v>
      </c>
      <c r="K13" s="5" t="s">
        <v>34</v>
      </c>
      <c r="L13" s="5" t="s">
        <v>30</v>
      </c>
      <c r="M13" s="5" t="s">
        <v>7</v>
      </c>
      <c r="N13" s="5" t="s">
        <v>7</v>
      </c>
      <c r="O13" s="5" t="s">
        <v>7</v>
      </c>
      <c r="P13" s="5" t="s">
        <v>24</v>
      </c>
      <c r="Q13" s="5" t="s">
        <v>24</v>
      </c>
      <c r="R13" s="5" t="s">
        <v>24</v>
      </c>
      <c r="S13" s="5" t="s">
        <v>26</v>
      </c>
      <c r="T13" s="153" t="s">
        <v>834</v>
      </c>
      <c r="U13" s="153" t="s">
        <v>834</v>
      </c>
      <c r="V13" s="153" t="s">
        <v>834</v>
      </c>
      <c r="W13" s="153" t="s">
        <v>834</v>
      </c>
      <c r="X13" s="153" t="s">
        <v>834</v>
      </c>
      <c r="Y13" s="153" t="s">
        <v>834</v>
      </c>
      <c r="Z13" s="153" t="s">
        <v>834</v>
      </c>
    </row>
    <row r="14" spans="1:27" x14ac:dyDescent="0.2">
      <c r="A14" s="5"/>
      <c r="B14" s="5"/>
      <c r="C14" s="6" t="s">
        <v>8</v>
      </c>
      <c r="D14" s="6" t="s">
        <v>9</v>
      </c>
      <c r="E14" s="6" t="s">
        <v>18</v>
      </c>
      <c r="F14" s="6" t="s">
        <v>11</v>
      </c>
      <c r="G14" s="6" t="s">
        <v>10</v>
      </c>
      <c r="H14" s="6" t="s">
        <v>33</v>
      </c>
      <c r="I14" s="6" t="s">
        <v>12</v>
      </c>
      <c r="J14" s="6" t="s">
        <v>13</v>
      </c>
      <c r="K14" s="6" t="s">
        <v>14</v>
      </c>
      <c r="L14" s="6" t="s">
        <v>99</v>
      </c>
      <c r="M14" s="6" t="s">
        <v>17</v>
      </c>
      <c r="N14" s="6" t="s">
        <v>19</v>
      </c>
      <c r="O14" s="6" t="s">
        <v>20</v>
      </c>
      <c r="P14" s="6" t="s">
        <v>17</v>
      </c>
      <c r="Q14" s="6" t="s">
        <v>15</v>
      </c>
      <c r="R14" s="6" t="s">
        <v>16</v>
      </c>
      <c r="S14" s="6" t="s">
        <v>25</v>
      </c>
      <c r="T14" s="154" t="s">
        <v>835</v>
      </c>
      <c r="U14" s="154" t="s">
        <v>836</v>
      </c>
      <c r="V14" s="154" t="s">
        <v>837</v>
      </c>
      <c r="W14" s="154" t="s">
        <v>838</v>
      </c>
      <c r="X14" s="154" t="s">
        <v>839</v>
      </c>
      <c r="Y14" s="154" t="s">
        <v>840</v>
      </c>
      <c r="Z14" s="154" t="s">
        <v>841</v>
      </c>
    </row>
    <row r="15" spans="1:27" x14ac:dyDescent="0.2">
      <c r="A15" s="6" t="str">
        <f>A4</f>
        <v>Singlet</v>
      </c>
      <c r="B15" s="4" t="str">
        <f>B4</f>
        <v>A2 (Val, n-pi*)</v>
      </c>
      <c r="C15" s="13">
        <v>4.5069999999999997</v>
      </c>
      <c r="D15" s="13">
        <v>4.5529999999999999</v>
      </c>
      <c r="E15" s="13">
        <v>4.5209999999999999</v>
      </c>
      <c r="F15" s="13">
        <v>4.3070000000000004</v>
      </c>
      <c r="G15">
        <v>4.5380000000000003</v>
      </c>
      <c r="H15" s="13">
        <v>4.4820000000000002</v>
      </c>
      <c r="I15" s="13">
        <v>4.4829999999999997</v>
      </c>
      <c r="J15" s="71">
        <v>4.4939999999999998</v>
      </c>
      <c r="K15" s="60">
        <v>4.4809999999999999</v>
      </c>
      <c r="L15" s="60">
        <v>4.4560000000000004</v>
      </c>
      <c r="M15" s="13">
        <v>4.5199999999999996</v>
      </c>
      <c r="N15" s="18">
        <v>4.6790000000000003</v>
      </c>
      <c r="O15" s="13">
        <v>4.6369999999999996</v>
      </c>
      <c r="P15" s="13">
        <v>4.306</v>
      </c>
      <c r="Q15" s="13">
        <v>4.3659999999999997</v>
      </c>
      <c r="R15" s="13">
        <v>4.4969999999999999</v>
      </c>
      <c r="S15" s="16">
        <f t="shared" ref="S15:S21" si="1">0.5*(Q15+R15)</f>
        <v>4.4314999999999998</v>
      </c>
      <c r="T15" s="156">
        <v>4.7699999999999996</v>
      </c>
      <c r="U15" s="156">
        <v>4.4400000000000004</v>
      </c>
      <c r="V15" s="156">
        <v>4.1900000000000004</v>
      </c>
      <c r="W15" s="189">
        <v>4.57</v>
      </c>
      <c r="X15" s="189">
        <v>4.55</v>
      </c>
      <c r="Y15" s="156">
        <v>4.5</v>
      </c>
      <c r="Z15" s="156">
        <v>4.4800000000000004</v>
      </c>
      <c r="AA15" s="155"/>
    </row>
    <row r="16" spans="1:27" x14ac:dyDescent="0.2">
      <c r="A16" s="6"/>
      <c r="B16" s="4" t="str">
        <f t="shared" ref="A16:B20" si="2">B5</f>
        <v>B2 (Ryd, n-3s)</v>
      </c>
      <c r="C16" s="13">
        <v>5.9139999999999997</v>
      </c>
      <c r="D16" s="13">
        <v>5.9119999999999999</v>
      </c>
      <c r="E16" s="13">
        <v>6.6</v>
      </c>
      <c r="F16" s="13">
        <v>6.5019999999999998</v>
      </c>
      <c r="G16">
        <v>6.5860000000000003</v>
      </c>
      <c r="H16" s="13">
        <v>6.4589999999999996</v>
      </c>
      <c r="I16" s="13">
        <v>6.46</v>
      </c>
      <c r="J16" s="13">
        <v>6.4960000000000004</v>
      </c>
      <c r="K16" s="60">
        <v>6.4269999999999996</v>
      </c>
      <c r="L16" s="60">
        <v>6.4219999999999997</v>
      </c>
      <c r="M16" s="13">
        <v>6.5439999999999996</v>
      </c>
      <c r="N16" s="18">
        <v>6.5940000000000003</v>
      </c>
      <c r="O16" s="13">
        <v>6.3659999999999997</v>
      </c>
      <c r="P16" s="13">
        <v>6.3449999999999998</v>
      </c>
      <c r="Q16" s="13">
        <v>5.8710000000000004</v>
      </c>
      <c r="R16" s="13">
        <v>6.9109999999999996</v>
      </c>
      <c r="S16" s="16">
        <f>0.5*(Q16+R16)</f>
        <v>6.391</v>
      </c>
      <c r="T16" s="156">
        <v>5.5</v>
      </c>
      <c r="U16" s="156">
        <v>6.46</v>
      </c>
      <c r="V16" s="156">
        <v>6.35</v>
      </c>
      <c r="W16" s="189">
        <v>6.64</v>
      </c>
      <c r="X16" s="189">
        <v>6.67</v>
      </c>
      <c r="Y16" s="156">
        <v>6.7</v>
      </c>
      <c r="Z16" s="156">
        <v>6.81</v>
      </c>
      <c r="AA16" s="155"/>
    </row>
    <row r="17" spans="1:27" x14ac:dyDescent="0.2">
      <c r="A17" s="6"/>
      <c r="B17" s="4" t="str">
        <f t="shared" si="2"/>
        <v>A2 (Ryd, n-3p)</v>
      </c>
      <c r="C17" s="13">
        <v>6.827</v>
      </c>
      <c r="D17" s="13">
        <v>6.8419999999999996</v>
      </c>
      <c r="E17" s="13">
        <v>7.5960000000000001</v>
      </c>
      <c r="F17" s="13">
        <v>7.5730000000000004</v>
      </c>
      <c r="G17">
        <v>7.5670000000000002</v>
      </c>
      <c r="H17" s="13">
        <v>7.4720000000000004</v>
      </c>
      <c r="I17" s="13">
        <v>7.4729999999999999</v>
      </c>
      <c r="J17" s="71">
        <v>7.51</v>
      </c>
      <c r="K17" s="60">
        <v>7.4480000000000004</v>
      </c>
      <c r="L17" s="60">
        <v>7.4390000000000001</v>
      </c>
      <c r="M17" s="13">
        <v>7.4690000000000003</v>
      </c>
      <c r="N17" s="18">
        <v>7.5140000000000002</v>
      </c>
      <c r="O17" s="13">
        <v>7.2880000000000003</v>
      </c>
      <c r="P17" s="13">
        <v>7.2750000000000004</v>
      </c>
      <c r="Q17" s="13">
        <v>6.8049999999999997</v>
      </c>
      <c r="R17" s="13">
        <v>7.9020000000000001</v>
      </c>
      <c r="S17" s="16">
        <f t="shared" si="1"/>
        <v>7.3535000000000004</v>
      </c>
      <c r="T17" s="156">
        <v>7.46</v>
      </c>
      <c r="U17" s="156">
        <v>7.8</v>
      </c>
      <c r="V17" s="156">
        <v>7.55</v>
      </c>
      <c r="W17" s="189">
        <v>7.76</v>
      </c>
      <c r="X17" s="189">
        <v>7.68</v>
      </c>
      <c r="Y17" s="156">
        <v>7.71</v>
      </c>
      <c r="Z17" s="156">
        <v>7.65</v>
      </c>
      <c r="AA17" s="155"/>
    </row>
    <row r="18" spans="1:27" x14ac:dyDescent="0.2">
      <c r="A18" s="6"/>
      <c r="B18" s="4" t="str">
        <f t="shared" si="2"/>
        <v>A1 (Ryd, n-3p)</v>
      </c>
      <c r="C18" s="13">
        <v>7.0369999999999999</v>
      </c>
      <c r="D18" s="13">
        <v>6.8869999999999996</v>
      </c>
      <c r="E18" s="13">
        <v>7.6539999999999999</v>
      </c>
      <c r="F18" s="13">
        <v>7.5819999999999999</v>
      </c>
      <c r="G18">
        <v>7.6260000000000003</v>
      </c>
      <c r="H18" s="13">
        <v>7.516</v>
      </c>
      <c r="I18" s="13">
        <v>7.516</v>
      </c>
      <c r="J18" s="13">
        <v>7.5510000000000002</v>
      </c>
      <c r="K18" s="60">
        <v>7.484</v>
      </c>
      <c r="L18" s="60">
        <v>7.4779999999999998</v>
      </c>
      <c r="M18" s="13">
        <v>7.5170000000000003</v>
      </c>
      <c r="N18" s="18">
        <v>7.5609999999999999</v>
      </c>
      <c r="O18" s="13">
        <v>7.3339999999999996</v>
      </c>
      <c r="P18" s="13">
        <v>7.3209999999999997</v>
      </c>
      <c r="Q18" s="13">
        <v>6.85</v>
      </c>
      <c r="R18" s="13">
        <v>7.92</v>
      </c>
      <c r="S18" s="16">
        <f t="shared" si="1"/>
        <v>7.3849999999999998</v>
      </c>
      <c r="T18" s="156">
        <v>7.03</v>
      </c>
      <c r="U18" s="156">
        <v>7.67</v>
      </c>
      <c r="V18" s="156">
        <v>7.46</v>
      </c>
      <c r="W18" s="189">
        <v>7.76</v>
      </c>
      <c r="X18" s="189">
        <v>7.75</v>
      </c>
      <c r="Y18" s="156">
        <v>7.75</v>
      </c>
      <c r="Z18" s="156">
        <v>7.75</v>
      </c>
      <c r="AA18" s="155"/>
    </row>
    <row r="19" spans="1:27" x14ac:dyDescent="0.2">
      <c r="A19" s="6"/>
      <c r="B19" s="4" t="str">
        <f t="shared" si="2"/>
        <v>B2 (Ryd, n-3p)</v>
      </c>
      <c r="C19" s="13">
        <v>6.9320000000000004</v>
      </c>
      <c r="D19" s="13">
        <v>7.024</v>
      </c>
      <c r="E19" s="13">
        <v>7.742</v>
      </c>
      <c r="F19" s="13">
        <v>7.6849999999999996</v>
      </c>
      <c r="G19">
        <v>7.7009999999999996</v>
      </c>
      <c r="H19" s="13">
        <v>7.6130000000000004</v>
      </c>
      <c r="I19" s="13">
        <v>7.6150000000000002</v>
      </c>
      <c r="J19" s="13">
        <v>7.6509999999999998</v>
      </c>
      <c r="K19" s="59">
        <v>7.5949999999999998</v>
      </c>
      <c r="L19" s="60">
        <v>7.5839999999999996</v>
      </c>
      <c r="M19" s="13">
        <v>7.6050000000000004</v>
      </c>
      <c r="N19" s="18">
        <v>7.6449999999999996</v>
      </c>
      <c r="O19" s="13">
        <v>7.4349999999999996</v>
      </c>
      <c r="P19" s="13">
        <v>7.4139999999999997</v>
      </c>
      <c r="Q19" s="13">
        <v>6.99</v>
      </c>
      <c r="R19" s="13">
        <v>8.0079999999999991</v>
      </c>
      <c r="S19" s="16">
        <f t="shared" si="1"/>
        <v>7.4989999999999997</v>
      </c>
      <c r="T19" s="156">
        <v>6.44</v>
      </c>
      <c r="U19" s="156">
        <v>7.56</v>
      </c>
      <c r="V19" s="156">
        <v>7.47</v>
      </c>
      <c r="W19" s="189">
        <v>7.73</v>
      </c>
      <c r="X19" s="189">
        <v>7.76</v>
      </c>
      <c r="Y19" s="156">
        <v>7.8</v>
      </c>
      <c r="Z19" s="156">
        <v>7.91</v>
      </c>
      <c r="AA19" s="155"/>
    </row>
    <row r="20" spans="1:27" x14ac:dyDescent="0.2">
      <c r="A20" s="6" t="str">
        <f t="shared" si="2"/>
        <v>Triplet</v>
      </c>
      <c r="B20" s="4" t="str">
        <f t="shared" si="2"/>
        <v>A2 (Val, n-pi*)</v>
      </c>
      <c r="C20" s="13">
        <v>4.1500000000000004</v>
      </c>
      <c r="D20" s="13">
        <v>4.1639999999999997</v>
      </c>
      <c r="E20" s="13">
        <v>4.1500000000000004</v>
      </c>
      <c r="F20" s="17">
        <v>4.0720000000000001</v>
      </c>
      <c r="G20">
        <v>4.1529999999999996</v>
      </c>
      <c r="H20" s="25"/>
      <c r="I20" s="25"/>
      <c r="J20" s="25"/>
      <c r="K20" s="7">
        <v>4.1500000000000004</v>
      </c>
      <c r="L20" s="24"/>
      <c r="M20" s="13">
        <v>4.2359999999999998</v>
      </c>
      <c r="N20" s="18">
        <v>4.3760000000000003</v>
      </c>
      <c r="O20" s="13">
        <v>4.3049999999999997</v>
      </c>
      <c r="P20" s="13">
        <v>4.0430000000000001</v>
      </c>
      <c r="Q20" s="13">
        <v>3.9950000000000001</v>
      </c>
      <c r="R20" s="13">
        <v>4.1239999999999997</v>
      </c>
      <c r="S20" s="16">
        <f t="shared" si="1"/>
        <v>4.0594999999999999</v>
      </c>
      <c r="T20" s="156">
        <v>4.47</v>
      </c>
      <c r="U20" s="156">
        <v>4.13</v>
      </c>
      <c r="V20" s="156">
        <v>3.89</v>
      </c>
      <c r="W20" s="189">
        <v>4.2699999999999996</v>
      </c>
      <c r="X20" s="189">
        <v>4.24</v>
      </c>
      <c r="Y20" s="156">
        <v>4.22</v>
      </c>
      <c r="Z20" s="156">
        <v>4.2</v>
      </c>
      <c r="AA20" s="155"/>
    </row>
    <row r="21" spans="1:27" x14ac:dyDescent="0.2">
      <c r="A21" s="6"/>
      <c r="B21" s="4" t="str">
        <f>B10</f>
        <v>A1 (Val, pi-pi*)</v>
      </c>
      <c r="C21" s="13">
        <v>6.4950000000000001</v>
      </c>
      <c r="D21" s="13">
        <v>6.4980000000000002</v>
      </c>
      <c r="E21" s="13">
        <v>6.33</v>
      </c>
      <c r="F21" s="17">
        <v>6.0810000000000004</v>
      </c>
      <c r="G21">
        <v>6.1879999999999997</v>
      </c>
      <c r="H21" s="25"/>
      <c r="I21" s="25"/>
      <c r="J21" s="25"/>
      <c r="K21" s="7">
        <v>6.2789999999999999</v>
      </c>
      <c r="L21" s="24"/>
      <c r="M21" s="13">
        <v>6.34</v>
      </c>
      <c r="N21" s="18">
        <v>6.4329999999999998</v>
      </c>
      <c r="O21" s="13">
        <v>6.4580000000000002</v>
      </c>
      <c r="P21" s="13">
        <v>6.2149999999999999</v>
      </c>
      <c r="Q21" s="13">
        <v>6.3659999999999997</v>
      </c>
      <c r="R21" s="13">
        <v>6.008</v>
      </c>
      <c r="S21" s="16">
        <f t="shared" si="1"/>
        <v>6.1869999999999994</v>
      </c>
      <c r="T21" s="156">
        <v>6.22</v>
      </c>
      <c r="U21" s="156">
        <v>6.24</v>
      </c>
      <c r="V21" s="156">
        <v>6.07</v>
      </c>
      <c r="W21" s="189">
        <v>6.26</v>
      </c>
      <c r="X21" s="189">
        <v>6.22</v>
      </c>
      <c r="Y21" s="156">
        <v>6.28</v>
      </c>
      <c r="Z21" s="156">
        <v>6.28</v>
      </c>
      <c r="AA21" s="155"/>
    </row>
    <row r="22" spans="1:27" x14ac:dyDescent="0.2">
      <c r="T22" s="155"/>
      <c r="U22" s="155"/>
      <c r="V22" s="155"/>
      <c r="Y22" s="155"/>
      <c r="Z22" s="155"/>
      <c r="AA22" s="155"/>
    </row>
    <row r="23" spans="1:27" x14ac:dyDescent="0.2">
      <c r="T23" s="155"/>
      <c r="U23" s="155"/>
      <c r="V23" s="155"/>
      <c r="W23" s="155"/>
      <c r="X23" s="155"/>
      <c r="Y23" s="155"/>
      <c r="Z23" s="155"/>
      <c r="AA23" s="155"/>
    </row>
  </sheetData>
  <pageMargins left="0.7" right="0.7" top="0.75" bottom="0.75" header="0.3" footer="0.3"/>
  <pageSetup paperSize="9" orientation="portrait" horizontalDpi="0" verticalDpi="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21EB6-BB94-BF40-A1E2-2A3B28A0777E}">
  <dimension ref="A1:AH48"/>
  <sheetViews>
    <sheetView zoomScale="83" zoomScaleNormal="120" workbookViewId="0">
      <selection activeCell="T5" sqref="T5"/>
    </sheetView>
  </sheetViews>
  <sheetFormatPr baseColWidth="10" defaultRowHeight="16" x14ac:dyDescent="0.2"/>
  <sheetData>
    <row r="1" spans="1:34" x14ac:dyDescent="0.2">
      <c r="A1" s="40" t="s">
        <v>74</v>
      </c>
      <c r="B1" s="40"/>
      <c r="C1" s="40" t="s">
        <v>0</v>
      </c>
      <c r="D1" s="198"/>
      <c r="E1">
        <f>COUNT(D4:D18)</f>
        <v>15</v>
      </c>
      <c r="F1" s="51" t="s">
        <v>722</v>
      </c>
      <c r="G1" s="1" t="s">
        <v>962</v>
      </c>
      <c r="H1" s="1"/>
      <c r="I1" s="1"/>
      <c r="J1" s="1"/>
      <c r="AE1" s="41"/>
      <c r="AF1" s="1" t="s">
        <v>968</v>
      </c>
    </row>
    <row r="2" spans="1:34" x14ac:dyDescent="0.2">
      <c r="A2" s="5"/>
      <c r="B2" s="6" t="s">
        <v>32</v>
      </c>
      <c r="C2" s="5"/>
      <c r="D2" s="5" t="s">
        <v>29</v>
      </c>
      <c r="E2" s="5" t="s">
        <v>29</v>
      </c>
      <c r="F2" s="5" t="s">
        <v>29</v>
      </c>
      <c r="G2" s="5" t="s">
        <v>29</v>
      </c>
      <c r="H2" s="5" t="s">
        <v>29</v>
      </c>
      <c r="I2" s="5" t="s">
        <v>29</v>
      </c>
      <c r="J2" s="5" t="s">
        <v>29</v>
      </c>
      <c r="K2" s="5" t="s">
        <v>29</v>
      </c>
      <c r="L2" s="5" t="s">
        <v>55</v>
      </c>
      <c r="M2" s="5" t="s">
        <v>55</v>
      </c>
      <c r="N2" s="5" t="s">
        <v>55</v>
      </c>
      <c r="O2" s="5" t="s">
        <v>30</v>
      </c>
      <c r="P2" s="5" t="s">
        <v>30</v>
      </c>
      <c r="Q2" s="5" t="s">
        <v>30</v>
      </c>
      <c r="R2" s="5" t="s">
        <v>55</v>
      </c>
      <c r="S2" s="5" t="s">
        <v>55</v>
      </c>
      <c r="T2" s="5" t="s">
        <v>55</v>
      </c>
      <c r="U2" s="5" t="s">
        <v>91</v>
      </c>
      <c r="V2" s="5" t="s">
        <v>91</v>
      </c>
      <c r="W2" s="5" t="s">
        <v>91</v>
      </c>
      <c r="X2" s="5" t="s">
        <v>91</v>
      </c>
      <c r="Y2" s="5" t="s">
        <v>85</v>
      </c>
      <c r="Z2" s="5" t="s">
        <v>85</v>
      </c>
      <c r="AA2" s="5" t="s">
        <v>85</v>
      </c>
      <c r="AB2" s="5"/>
      <c r="AC2" s="98" t="s">
        <v>29</v>
      </c>
      <c r="AD2" s="98" t="s">
        <v>29</v>
      </c>
      <c r="AE2" s="109"/>
      <c r="AF2" s="98" t="s">
        <v>247</v>
      </c>
      <c r="AG2" s="98" t="s">
        <v>247</v>
      </c>
      <c r="AH2" s="98" t="s">
        <v>30</v>
      </c>
    </row>
    <row r="3" spans="1:34" x14ac:dyDescent="0.2">
      <c r="A3" s="5"/>
      <c r="B3" s="5"/>
      <c r="C3" s="5"/>
      <c r="D3" s="6" t="s">
        <v>2087</v>
      </c>
      <c r="E3" s="6" t="s">
        <v>1</v>
      </c>
      <c r="F3" s="6" t="s">
        <v>2</v>
      </c>
      <c r="G3" s="6" t="s">
        <v>62</v>
      </c>
      <c r="H3" s="6" t="s">
        <v>2139</v>
      </c>
      <c r="I3" s="6" t="s">
        <v>2141</v>
      </c>
      <c r="J3" s="6" t="s">
        <v>2143</v>
      </c>
      <c r="K3" s="6" t="s">
        <v>69</v>
      </c>
      <c r="L3" s="52" t="s">
        <v>2086</v>
      </c>
      <c r="M3" s="52" t="s">
        <v>35</v>
      </c>
      <c r="N3" s="52" t="s">
        <v>63</v>
      </c>
      <c r="O3" s="52" t="s">
        <v>50</v>
      </c>
      <c r="P3" s="52" t="s">
        <v>106</v>
      </c>
      <c r="Q3" s="52" t="s">
        <v>105</v>
      </c>
      <c r="R3" s="52" t="s">
        <v>1943</v>
      </c>
      <c r="S3" s="52" t="s">
        <v>101</v>
      </c>
      <c r="T3" s="52" t="s">
        <v>103</v>
      </c>
      <c r="U3" s="52" t="s">
        <v>2093</v>
      </c>
      <c r="V3" s="52" t="s">
        <v>102</v>
      </c>
      <c r="W3" s="52" t="s">
        <v>1942</v>
      </c>
      <c r="X3" s="52" t="s">
        <v>2094</v>
      </c>
      <c r="Y3" s="52" t="s">
        <v>1978</v>
      </c>
      <c r="Z3" s="52" t="s">
        <v>86</v>
      </c>
      <c r="AA3" s="52" t="s">
        <v>87</v>
      </c>
      <c r="AB3" s="42" t="s">
        <v>3</v>
      </c>
      <c r="AC3" s="95" t="s">
        <v>67</v>
      </c>
      <c r="AD3" s="99" t="s">
        <v>38</v>
      </c>
      <c r="AE3" s="110" t="s">
        <v>297</v>
      </c>
      <c r="AF3" s="99" t="s">
        <v>248</v>
      </c>
      <c r="AG3" s="99" t="s">
        <v>248</v>
      </c>
      <c r="AH3" s="99" t="s">
        <v>2</v>
      </c>
    </row>
    <row r="4" spans="1:34" x14ac:dyDescent="0.2">
      <c r="A4" s="6" t="s">
        <v>963</v>
      </c>
      <c r="B4" s="6" t="s">
        <v>98</v>
      </c>
      <c r="C4" s="4" t="s">
        <v>1913</v>
      </c>
      <c r="D4">
        <v>1.351</v>
      </c>
      <c r="E4">
        <v>1.2529999999999999</v>
      </c>
      <c r="F4">
        <v>1.163</v>
      </c>
      <c r="G4" s="7">
        <v>1.153</v>
      </c>
      <c r="H4" s="7">
        <v>1.149</v>
      </c>
      <c r="I4" s="7">
        <v>1.153</v>
      </c>
      <c r="J4" s="7">
        <v>1.149</v>
      </c>
      <c r="K4" s="7">
        <v>1.153</v>
      </c>
      <c r="L4" s="7">
        <v>1.46</v>
      </c>
      <c r="M4" s="7">
        <v>1.351</v>
      </c>
      <c r="N4" s="7">
        <v>1.2589999999999999</v>
      </c>
      <c r="O4">
        <v>1.4510000000000001</v>
      </c>
      <c r="P4" s="7">
        <v>1.3420000000000001</v>
      </c>
      <c r="Q4" s="7">
        <v>1.246</v>
      </c>
      <c r="R4" s="7">
        <v>1.4279999999999999</v>
      </c>
      <c r="S4">
        <v>1.319</v>
      </c>
      <c r="T4" s="7">
        <v>1.2290000000000001</v>
      </c>
      <c r="U4" s="7">
        <v>1.425</v>
      </c>
      <c r="V4" s="7">
        <v>1.3169999999999999</v>
      </c>
      <c r="W4" s="7">
        <v>1.226</v>
      </c>
      <c r="X4" s="7">
        <v>1.4259999999999999</v>
      </c>
      <c r="Y4" s="82" t="s">
        <v>1939</v>
      </c>
      <c r="Z4" s="82" t="s">
        <v>1934</v>
      </c>
      <c r="AA4" s="82" t="s">
        <v>1927</v>
      </c>
      <c r="AB4" s="41">
        <v>1.2250000000000001</v>
      </c>
      <c r="AC4" s="1">
        <v>95.8</v>
      </c>
      <c r="AD4" s="1" t="s">
        <v>129</v>
      </c>
      <c r="AE4" s="93" t="s">
        <v>1508</v>
      </c>
      <c r="AF4" s="1" t="s">
        <v>43</v>
      </c>
      <c r="AG4" s="1" t="s">
        <v>43</v>
      </c>
      <c r="AH4" s="1" t="s">
        <v>1911</v>
      </c>
    </row>
    <row r="5" spans="1:34" x14ac:dyDescent="0.2">
      <c r="A5" s="6"/>
      <c r="B5" s="6"/>
      <c r="C5" s="4" t="s">
        <v>1914</v>
      </c>
      <c r="D5" s="16">
        <v>3.1</v>
      </c>
      <c r="E5" s="16">
        <v>3.1070000000000002</v>
      </c>
      <c r="F5" s="16">
        <v>3.0529999999999999</v>
      </c>
      <c r="G5" s="7">
        <v>3.03</v>
      </c>
      <c r="H5" s="7">
        <v>3.016</v>
      </c>
      <c r="I5" s="7">
        <v>3.0289999999999999</v>
      </c>
      <c r="J5" s="7">
        <v>3.016</v>
      </c>
      <c r="K5" s="7">
        <v>3.024</v>
      </c>
      <c r="L5" s="7">
        <v>2.694</v>
      </c>
      <c r="M5" s="7">
        <v>2.6320000000000001</v>
      </c>
      <c r="N5" s="7">
        <v>2.5670000000000002</v>
      </c>
      <c r="O5" s="16">
        <v>2.4129999999999998</v>
      </c>
      <c r="P5" s="16">
        <v>2.3410000000000002</v>
      </c>
      <c r="Q5" s="16">
        <v>2.2090000000000001</v>
      </c>
      <c r="R5" s="16">
        <v>2.3159999999999998</v>
      </c>
      <c r="S5" s="16">
        <v>2.2410000000000001</v>
      </c>
      <c r="T5" s="16">
        <v>2.1269999999999998</v>
      </c>
      <c r="U5" s="16">
        <v>2.2919999999999998</v>
      </c>
      <c r="V5" s="16">
        <v>2.214</v>
      </c>
      <c r="W5" s="7">
        <v>2.0910000000000002</v>
      </c>
      <c r="X5" s="16">
        <v>2.2919999999999998</v>
      </c>
      <c r="Y5" s="82" t="s">
        <v>1979</v>
      </c>
      <c r="Z5" s="82" t="s">
        <v>1930</v>
      </c>
      <c r="AA5" s="82" t="s">
        <v>2026</v>
      </c>
      <c r="AB5" s="45">
        <v>2.0910000000000002</v>
      </c>
      <c r="AC5" s="162">
        <v>0.2</v>
      </c>
      <c r="AE5" s="93" t="s">
        <v>1924</v>
      </c>
      <c r="AF5" s="1" t="s">
        <v>43</v>
      </c>
      <c r="AG5" s="1" t="s">
        <v>43</v>
      </c>
      <c r="AH5" s="1" t="s">
        <v>1910</v>
      </c>
    </row>
    <row r="6" spans="1:34" x14ac:dyDescent="0.2">
      <c r="A6" s="5"/>
      <c r="B6" s="6"/>
      <c r="C6" s="4" t="s">
        <v>1917</v>
      </c>
      <c r="D6" s="16">
        <v>3.2309999999999999</v>
      </c>
      <c r="E6" s="16">
        <v>3.2829999999999999</v>
      </c>
      <c r="F6" s="16">
        <v>3.2559999999999998</v>
      </c>
      <c r="G6" s="7">
        <v>3.2389999999999999</v>
      </c>
      <c r="H6" s="7">
        <v>3.2269999999999999</v>
      </c>
      <c r="I6" s="7">
        <v>3.2389999999999999</v>
      </c>
      <c r="J6" s="7">
        <v>3.2269999999999999</v>
      </c>
      <c r="K6" s="7">
        <v>3.234</v>
      </c>
      <c r="L6" s="7">
        <v>2.847</v>
      </c>
      <c r="M6" s="7">
        <v>2.8740000000000001</v>
      </c>
      <c r="N6" s="7">
        <v>2.8610000000000002</v>
      </c>
      <c r="O6" s="16">
        <v>2.5979999999999999</v>
      </c>
      <c r="P6" s="16">
        <v>2.6019999999999999</v>
      </c>
      <c r="Q6" s="16">
        <v>2.5150000000000001</v>
      </c>
      <c r="R6" s="16">
        <v>2.524</v>
      </c>
      <c r="S6" s="16">
        <v>2.5209999999999999</v>
      </c>
      <c r="T6" s="16">
        <v>2.4470000000000001</v>
      </c>
      <c r="U6" s="16">
        <v>2.5110000000000001</v>
      </c>
      <c r="V6" s="16">
        <v>2.5049999999999999</v>
      </c>
      <c r="W6" s="16">
        <v>2.423</v>
      </c>
      <c r="X6" s="16">
        <v>2.5099999999999998</v>
      </c>
      <c r="Y6" s="82" t="s">
        <v>1980</v>
      </c>
      <c r="Z6" s="82" t="s">
        <v>1931</v>
      </c>
      <c r="AA6" s="82" t="s">
        <v>1984</v>
      </c>
      <c r="AB6" s="45">
        <v>2.42</v>
      </c>
      <c r="AC6" s="162">
        <v>0.4</v>
      </c>
      <c r="AE6" s="93" t="s">
        <v>1143</v>
      </c>
      <c r="AF6" s="1" t="s">
        <v>43</v>
      </c>
      <c r="AG6" s="1" t="s">
        <v>43</v>
      </c>
      <c r="AH6" s="1" t="s">
        <v>1910</v>
      </c>
    </row>
    <row r="7" spans="1:34" x14ac:dyDescent="0.2">
      <c r="A7" s="5"/>
      <c r="B7" s="6" t="s">
        <v>5</v>
      </c>
      <c r="C7" s="4" t="s">
        <v>1913</v>
      </c>
      <c r="D7" s="16">
        <v>0.26400000000000001</v>
      </c>
      <c r="E7" s="16">
        <v>0.23699999999999999</v>
      </c>
      <c r="F7" s="16">
        <v>0.191</v>
      </c>
      <c r="G7" s="7">
        <v>0.193</v>
      </c>
      <c r="H7" s="7">
        <v>0.19500000000000001</v>
      </c>
      <c r="I7" s="7">
        <v>0.193</v>
      </c>
      <c r="J7" s="7">
        <v>0.19500000000000001</v>
      </c>
      <c r="K7" s="7">
        <v>0.192</v>
      </c>
      <c r="L7" s="7">
        <v>0.314</v>
      </c>
      <c r="M7" s="7">
        <v>0.28199999999999997</v>
      </c>
      <c r="N7" s="7">
        <v>0.23200000000000001</v>
      </c>
      <c r="O7" s="9"/>
      <c r="P7" s="9"/>
      <c r="Q7" s="9"/>
      <c r="R7" s="16">
        <v>0.30599999999999999</v>
      </c>
      <c r="S7" s="16">
        <v>0.27500000000000002</v>
      </c>
      <c r="T7" s="16">
        <v>0.23100000000000001</v>
      </c>
      <c r="U7" s="16">
        <v>0.30099999999999999</v>
      </c>
      <c r="V7" s="16">
        <v>0.27500000000000002</v>
      </c>
      <c r="W7" s="16">
        <v>0.22700000000000001</v>
      </c>
      <c r="X7" s="16">
        <v>0.30199999999999999</v>
      </c>
      <c r="Y7" s="82" t="s">
        <v>1936</v>
      </c>
      <c r="Z7" s="82" t="s">
        <v>1932</v>
      </c>
      <c r="AA7" s="82" t="s">
        <v>1929</v>
      </c>
      <c r="AB7">
        <v>0.22700000000000001</v>
      </c>
      <c r="AC7" s="162">
        <v>99.1</v>
      </c>
      <c r="AE7" s="93" t="s">
        <v>1508</v>
      </c>
      <c r="AF7" s="1" t="s">
        <v>43</v>
      </c>
      <c r="AG7" s="1" t="s">
        <v>43</v>
      </c>
      <c r="AH7" s="1" t="s">
        <v>1911</v>
      </c>
    </row>
    <row r="8" spans="1:34" x14ac:dyDescent="0.2">
      <c r="A8" s="5"/>
      <c r="B8" s="6"/>
      <c r="C8" s="4" t="s">
        <v>1921</v>
      </c>
      <c r="D8" s="16">
        <v>1.075</v>
      </c>
      <c r="E8" s="16">
        <v>1.071</v>
      </c>
      <c r="F8" s="16">
        <v>1.0920000000000001</v>
      </c>
      <c r="G8" s="7">
        <v>1.0980000000000001</v>
      </c>
      <c r="H8" s="7">
        <v>1.101</v>
      </c>
      <c r="I8" s="7">
        <v>1.099</v>
      </c>
      <c r="J8" s="7">
        <v>1.101</v>
      </c>
      <c r="K8" s="7">
        <v>1.077</v>
      </c>
      <c r="L8" s="7">
        <v>1.1619999999999999</v>
      </c>
      <c r="M8" s="7">
        <v>1.145</v>
      </c>
      <c r="N8" s="7">
        <v>1.1379999999999999</v>
      </c>
      <c r="O8" s="9"/>
      <c r="P8" s="9"/>
      <c r="Q8" s="9"/>
      <c r="R8" s="16">
        <v>1.2250000000000001</v>
      </c>
      <c r="S8" s="16">
        <v>1.2090000000000001</v>
      </c>
      <c r="T8" s="16">
        <v>1.2110000000000001</v>
      </c>
      <c r="U8" s="16">
        <v>1.2310000000000001</v>
      </c>
      <c r="V8" s="16">
        <v>1.2170000000000001</v>
      </c>
      <c r="W8" s="16">
        <v>1.22</v>
      </c>
      <c r="X8" s="16">
        <v>1.2330000000000001</v>
      </c>
      <c r="Y8" s="82" t="s">
        <v>1937</v>
      </c>
      <c r="Z8" s="82" t="s">
        <v>1933</v>
      </c>
      <c r="AA8" s="82" t="s">
        <v>1927</v>
      </c>
      <c r="AB8">
        <v>1.2250000000000001</v>
      </c>
      <c r="AC8" s="162">
        <v>99.2</v>
      </c>
      <c r="AE8" s="93" t="s">
        <v>95</v>
      </c>
      <c r="AF8" s="1" t="s">
        <v>43</v>
      </c>
      <c r="AG8" s="1" t="s">
        <v>43</v>
      </c>
      <c r="AH8" s="1" t="s">
        <v>1912</v>
      </c>
    </row>
    <row r="9" spans="1:34" x14ac:dyDescent="0.2">
      <c r="A9" s="5"/>
      <c r="B9" s="6"/>
      <c r="C9" s="4" t="s">
        <v>1915</v>
      </c>
      <c r="D9" s="16">
        <v>2.3940000000000001</v>
      </c>
      <c r="E9" s="16">
        <v>2.399</v>
      </c>
      <c r="F9" s="16">
        <v>2.3879999999999999</v>
      </c>
      <c r="G9" s="7">
        <v>2.379</v>
      </c>
      <c r="H9" s="7">
        <v>2.37</v>
      </c>
      <c r="I9" s="7">
        <v>2.3780000000000001</v>
      </c>
      <c r="J9" s="7">
        <v>2.3690000000000002</v>
      </c>
      <c r="K9" s="7">
        <v>2.3740000000000001</v>
      </c>
      <c r="L9" s="7">
        <v>1.899</v>
      </c>
      <c r="M9" s="7">
        <v>1.827</v>
      </c>
      <c r="N9" s="7">
        <v>1.825</v>
      </c>
      <c r="O9" s="9"/>
      <c r="P9" s="9"/>
      <c r="Q9" s="9"/>
      <c r="R9" s="16">
        <v>1.431</v>
      </c>
      <c r="S9" s="16">
        <v>1.355</v>
      </c>
      <c r="T9" s="16">
        <v>1.3080000000000001</v>
      </c>
      <c r="U9" s="16">
        <v>1.395</v>
      </c>
      <c r="V9" s="16">
        <v>1.3169999999999999</v>
      </c>
      <c r="W9" s="16">
        <v>1.2609999999999999</v>
      </c>
      <c r="X9" s="16">
        <v>1.3939999999999999</v>
      </c>
      <c r="Y9" s="82" t="s">
        <v>1938</v>
      </c>
      <c r="Z9" s="82" t="s">
        <v>1935</v>
      </c>
      <c r="AA9" s="82" t="s">
        <v>1928</v>
      </c>
      <c r="AB9">
        <v>1.258</v>
      </c>
      <c r="AC9" s="162">
        <v>0.4</v>
      </c>
      <c r="AE9" s="93" t="s">
        <v>1925</v>
      </c>
      <c r="AF9" s="1" t="s">
        <v>43</v>
      </c>
      <c r="AG9" s="1" t="s">
        <v>43</v>
      </c>
      <c r="AH9" s="1" t="s">
        <v>1916</v>
      </c>
    </row>
    <row r="10" spans="1:34" x14ac:dyDescent="0.2">
      <c r="A10" s="6" t="s">
        <v>964</v>
      </c>
      <c r="B10" s="6" t="s">
        <v>98</v>
      </c>
      <c r="C10" s="4" t="s">
        <v>1507</v>
      </c>
      <c r="D10" s="16">
        <v>3.2869999999999999</v>
      </c>
      <c r="E10" s="16">
        <v>3.234</v>
      </c>
      <c r="F10" s="16">
        <v>3.21</v>
      </c>
      <c r="G10" s="7">
        <v>3.2080000000000002</v>
      </c>
      <c r="H10" s="7">
        <v>3.2069999999999999</v>
      </c>
      <c r="I10" s="7">
        <v>3.2069999999999999</v>
      </c>
      <c r="J10" s="7">
        <v>3.206</v>
      </c>
      <c r="K10" s="7">
        <v>3.1960000000000002</v>
      </c>
      <c r="L10" s="7">
        <v>3.2170000000000001</v>
      </c>
      <c r="M10" s="7">
        <v>3.1680000000000001</v>
      </c>
      <c r="N10" s="7">
        <v>3.1579999999999999</v>
      </c>
      <c r="O10" s="7">
        <v>3.2130000000000001</v>
      </c>
      <c r="P10" s="7">
        <v>3.1629999999999998</v>
      </c>
      <c r="Q10" s="7">
        <v>3.1509999999999998</v>
      </c>
      <c r="R10" s="7">
        <v>3.2050000000000001</v>
      </c>
      <c r="S10" s="7">
        <v>3.157</v>
      </c>
      <c r="T10" s="7">
        <v>3.1440000000000001</v>
      </c>
      <c r="U10" s="7">
        <v>3.206</v>
      </c>
      <c r="V10" s="9"/>
      <c r="W10" s="9"/>
      <c r="X10" s="9"/>
      <c r="Y10" s="82" t="s">
        <v>1981</v>
      </c>
      <c r="AB10" s="7">
        <f>T10+U10-R10</f>
        <v>3.1449999999999996</v>
      </c>
      <c r="AC10" s="162">
        <v>85.8</v>
      </c>
      <c r="AD10" s="1" t="s">
        <v>1926</v>
      </c>
      <c r="AE10" s="93" t="s">
        <v>1508</v>
      </c>
      <c r="AF10" s="1" t="s">
        <v>736</v>
      </c>
      <c r="AG10" s="1">
        <v>-1</v>
      </c>
      <c r="AH10" s="1" t="s">
        <v>1919</v>
      </c>
    </row>
    <row r="11" spans="1:34" x14ac:dyDescent="0.2">
      <c r="A11" s="5"/>
      <c r="B11" s="6"/>
      <c r="C11" s="4" t="s">
        <v>196</v>
      </c>
      <c r="D11" s="16">
        <v>4.08</v>
      </c>
      <c r="E11" s="16">
        <v>4.0659999999999998</v>
      </c>
      <c r="F11" s="16">
        <v>3.9950000000000001</v>
      </c>
      <c r="G11" s="7">
        <v>3.9950000000000001</v>
      </c>
      <c r="H11" s="7">
        <v>3.9950000000000001</v>
      </c>
      <c r="I11" s="16">
        <v>3.9950000000000001</v>
      </c>
      <c r="J11" s="16">
        <v>3.9950000000000001</v>
      </c>
      <c r="K11" s="7">
        <v>3.99</v>
      </c>
      <c r="L11" s="7">
        <v>4.0060000000000002</v>
      </c>
      <c r="M11" s="7">
        <v>3.9940000000000002</v>
      </c>
      <c r="N11" s="7">
        <v>3.9239999999999999</v>
      </c>
      <c r="O11" s="7">
        <v>3.992</v>
      </c>
      <c r="P11" s="7">
        <v>3.9830000000000001</v>
      </c>
      <c r="Q11" s="7">
        <v>3.9159999999999999</v>
      </c>
      <c r="R11" s="7">
        <v>3.9990000000000001</v>
      </c>
      <c r="S11" s="7">
        <v>3.988</v>
      </c>
      <c r="T11" s="7">
        <v>3.923</v>
      </c>
      <c r="U11" s="7">
        <v>3.996</v>
      </c>
      <c r="V11" s="9"/>
      <c r="W11" s="9"/>
      <c r="X11" s="9"/>
      <c r="Y11" s="82" t="s">
        <v>1982</v>
      </c>
      <c r="AB11" s="7">
        <f>T11+U11-R11</f>
        <v>3.9200000000000004</v>
      </c>
      <c r="AC11" s="162">
        <v>92.2</v>
      </c>
      <c r="AE11" s="93" t="s">
        <v>93</v>
      </c>
      <c r="AF11" s="1" t="s">
        <v>287</v>
      </c>
      <c r="AG11" s="1">
        <v>2</v>
      </c>
      <c r="AH11" s="1" t="s">
        <v>1920</v>
      </c>
    </row>
    <row r="12" spans="1:34" x14ac:dyDescent="0.2">
      <c r="A12" s="5"/>
      <c r="B12" s="6"/>
      <c r="C12" s="4" t="s">
        <v>197</v>
      </c>
      <c r="D12" s="16">
        <v>4.0640000000000001</v>
      </c>
      <c r="E12" s="16">
        <v>4.0789999999999997</v>
      </c>
      <c r="F12" s="16">
        <v>4.03</v>
      </c>
      <c r="G12" s="16">
        <v>4.03</v>
      </c>
      <c r="H12" s="16">
        <v>4.03</v>
      </c>
      <c r="I12" s="16">
        <v>4.0289999999999999</v>
      </c>
      <c r="J12" s="16">
        <v>4.0289999999999999</v>
      </c>
      <c r="K12" s="7">
        <v>4.0250000000000004</v>
      </c>
      <c r="L12" s="7">
        <v>4.008</v>
      </c>
      <c r="M12" s="7">
        <v>4.0209999999999999</v>
      </c>
      <c r="N12" s="7">
        <v>3.97</v>
      </c>
      <c r="O12" s="7">
        <v>3.9910000000000001</v>
      </c>
      <c r="P12" s="7">
        <v>4.0060000000000002</v>
      </c>
      <c r="Q12" s="7">
        <v>3.9590000000000001</v>
      </c>
      <c r="R12" s="7">
        <v>3.9980000000000002</v>
      </c>
      <c r="S12" s="7">
        <v>4.0119999999999996</v>
      </c>
      <c r="T12" s="7">
        <v>3.9660000000000002</v>
      </c>
      <c r="U12" s="7">
        <v>3.9940000000000002</v>
      </c>
      <c r="V12" s="9"/>
      <c r="W12" s="9"/>
      <c r="X12" s="9"/>
      <c r="Y12" s="82" t="s">
        <v>1982</v>
      </c>
      <c r="AB12" s="7">
        <f>T12+U12-R12</f>
        <v>3.9620000000000006</v>
      </c>
      <c r="AC12" s="162">
        <v>89.6</v>
      </c>
      <c r="AE12" s="93" t="s">
        <v>711</v>
      </c>
      <c r="AF12" s="1" t="s">
        <v>287</v>
      </c>
      <c r="AG12" s="1">
        <v>2</v>
      </c>
      <c r="AH12" s="1" t="s">
        <v>1920</v>
      </c>
    </row>
    <row r="13" spans="1:34" x14ac:dyDescent="0.2">
      <c r="A13" s="5"/>
      <c r="B13" s="6"/>
      <c r="C13" s="4" t="s">
        <v>1501</v>
      </c>
      <c r="D13" s="16">
        <v>4.2640000000000002</v>
      </c>
      <c r="E13" s="16">
        <v>4.2240000000000002</v>
      </c>
      <c r="F13" s="16">
        <v>4.2039999999999997</v>
      </c>
      <c r="G13" s="7">
        <v>4.1950000000000003</v>
      </c>
      <c r="H13" s="7">
        <v>4.1920000000000002</v>
      </c>
      <c r="I13" s="7">
        <v>4.1950000000000003</v>
      </c>
      <c r="J13" s="7">
        <v>4.1909999999999998</v>
      </c>
      <c r="K13" s="7">
        <v>4.165</v>
      </c>
      <c r="L13" s="7">
        <v>4.1280000000000001</v>
      </c>
      <c r="M13" s="7">
        <v>4.093</v>
      </c>
      <c r="N13" s="7">
        <v>4.0949999999999998</v>
      </c>
      <c r="O13" s="7">
        <v>4.0709999999999997</v>
      </c>
      <c r="P13" s="7">
        <v>4.0350000000000001</v>
      </c>
      <c r="Q13" s="7">
        <v>4.0309999999999997</v>
      </c>
      <c r="R13" s="7">
        <v>4.0510000000000002</v>
      </c>
      <c r="S13" s="7">
        <v>4.0170000000000003</v>
      </c>
      <c r="T13" s="7">
        <v>4.0140000000000002</v>
      </c>
      <c r="U13" s="7">
        <v>4.0430000000000001</v>
      </c>
      <c r="V13" s="9"/>
      <c r="W13" s="9"/>
      <c r="X13" s="9"/>
      <c r="Y13" s="82" t="s">
        <v>2019</v>
      </c>
      <c r="Z13" s="82" t="s">
        <v>2020</v>
      </c>
      <c r="AA13" s="82" t="s">
        <v>2021</v>
      </c>
      <c r="AB13" s="7">
        <v>4.008</v>
      </c>
      <c r="AC13" s="162">
        <v>76.5</v>
      </c>
      <c r="AE13" s="93" t="s">
        <v>1502</v>
      </c>
      <c r="AF13" s="1" t="s">
        <v>736</v>
      </c>
      <c r="AG13" s="1">
        <v>-1</v>
      </c>
      <c r="AH13" s="1" t="s">
        <v>1922</v>
      </c>
    </row>
    <row r="14" spans="1:34" x14ac:dyDescent="0.2">
      <c r="A14" s="6"/>
      <c r="B14" s="6"/>
      <c r="C14" s="4" t="s">
        <v>965</v>
      </c>
      <c r="D14" s="16">
        <v>6.6529999999999996</v>
      </c>
      <c r="E14" s="16">
        <v>6.6459999999999999</v>
      </c>
      <c r="F14" s="18">
        <v>6.681</v>
      </c>
      <c r="G14" s="16">
        <v>6.6639999999999997</v>
      </c>
      <c r="H14" s="16">
        <v>6.6529999999999996</v>
      </c>
      <c r="I14" s="16">
        <v>6.6639999999999997</v>
      </c>
      <c r="J14" s="16">
        <v>6.6520000000000001</v>
      </c>
      <c r="K14" s="16">
        <v>6.64</v>
      </c>
      <c r="L14" s="16">
        <v>5.8540000000000001</v>
      </c>
      <c r="M14" s="16">
        <v>5.8159999999999998</v>
      </c>
      <c r="N14" s="16">
        <v>5.899</v>
      </c>
      <c r="O14" s="16">
        <v>5.4119999999999999</v>
      </c>
      <c r="P14" s="16">
        <v>5.3760000000000003</v>
      </c>
      <c r="Q14" s="16">
        <v>5.3730000000000002</v>
      </c>
      <c r="R14" s="16">
        <v>5.3529999999999998</v>
      </c>
      <c r="S14" s="16">
        <v>5.3120000000000003</v>
      </c>
      <c r="T14" s="16">
        <v>5.33</v>
      </c>
      <c r="U14" s="16">
        <v>5.27</v>
      </c>
      <c r="V14" s="9"/>
      <c r="W14" s="9"/>
      <c r="X14" s="9"/>
      <c r="Y14" s="82" t="s">
        <v>2027</v>
      </c>
      <c r="Z14" s="82" t="s">
        <v>2028</v>
      </c>
      <c r="AA14" s="82" t="s">
        <v>2029</v>
      </c>
      <c r="AB14" s="16">
        <v>5.23</v>
      </c>
      <c r="AC14" s="162">
        <v>0.5</v>
      </c>
      <c r="AE14" s="93" t="s">
        <v>1924</v>
      </c>
      <c r="AF14" s="1" t="s">
        <v>967</v>
      </c>
      <c r="AG14" s="1">
        <v>-5</v>
      </c>
      <c r="AH14" s="1" t="s">
        <v>1918</v>
      </c>
    </row>
    <row r="15" spans="1:34" x14ac:dyDescent="0.2">
      <c r="A15" s="5"/>
      <c r="B15" s="6"/>
      <c r="C15" s="4" t="s">
        <v>966</v>
      </c>
      <c r="D15" s="16">
        <v>7.1959999999999997</v>
      </c>
      <c r="E15" s="16">
        <v>7.194</v>
      </c>
      <c r="F15" s="18">
        <v>7.2380000000000004</v>
      </c>
      <c r="G15" s="16">
        <v>7.2220000000000004</v>
      </c>
      <c r="H15" s="16">
        <v>7.21</v>
      </c>
      <c r="I15" s="16">
        <v>7.2210000000000001</v>
      </c>
      <c r="J15" s="16">
        <v>7.2089999999999996</v>
      </c>
      <c r="K15" s="16">
        <v>7.2</v>
      </c>
      <c r="L15" s="16">
        <v>6.52</v>
      </c>
      <c r="M15" s="16">
        <v>6.4930000000000003</v>
      </c>
      <c r="N15" s="16">
        <v>6.5709999999999997</v>
      </c>
      <c r="O15" s="16">
        <v>6.0960000000000001</v>
      </c>
      <c r="P15" s="16">
        <v>6.0730000000000004</v>
      </c>
      <c r="Q15" s="16">
        <v>6.0709999999999997</v>
      </c>
      <c r="R15" s="16">
        <v>6.0209999999999999</v>
      </c>
      <c r="S15" s="16">
        <v>5.9960000000000004</v>
      </c>
      <c r="T15" s="16">
        <v>6.016</v>
      </c>
      <c r="U15" s="16">
        <v>5.9320000000000004</v>
      </c>
      <c r="V15" s="9"/>
      <c r="W15" s="9"/>
      <c r="X15" s="9"/>
      <c r="Y15" s="82" t="s">
        <v>2030</v>
      </c>
      <c r="Z15" s="82" t="s">
        <v>2031</v>
      </c>
      <c r="AA15" s="82" t="s">
        <v>2032</v>
      </c>
      <c r="AB15" s="16">
        <v>5.9080000000000004</v>
      </c>
      <c r="AC15" s="162">
        <v>1</v>
      </c>
      <c r="AE15" s="93" t="s">
        <v>1143</v>
      </c>
      <c r="AF15" s="1" t="s">
        <v>967</v>
      </c>
      <c r="AG15" s="1">
        <v>-5</v>
      </c>
      <c r="AH15" s="1" t="s">
        <v>1918</v>
      </c>
    </row>
    <row r="16" spans="1:34" x14ac:dyDescent="0.2">
      <c r="A16" s="5"/>
      <c r="B16" s="6" t="s">
        <v>5</v>
      </c>
      <c r="C16" s="4" t="s">
        <v>1507</v>
      </c>
      <c r="D16" s="16">
        <v>2.15</v>
      </c>
      <c r="E16" s="16">
        <v>2.149</v>
      </c>
      <c r="F16" s="13">
        <v>2.1760000000000002</v>
      </c>
      <c r="G16" s="16">
        <v>2.1850000000000001</v>
      </c>
      <c r="H16" s="16">
        <v>2.19</v>
      </c>
      <c r="I16" s="16">
        <v>2.1859999999999999</v>
      </c>
      <c r="J16" s="16">
        <v>2.19</v>
      </c>
      <c r="K16" s="16">
        <v>2.1739999999999999</v>
      </c>
      <c r="L16" s="16">
        <v>2.0859999999999999</v>
      </c>
      <c r="M16" s="16">
        <v>2.089</v>
      </c>
      <c r="N16" s="16">
        <v>2.1259999999999999</v>
      </c>
      <c r="O16" s="9"/>
      <c r="P16" s="9"/>
      <c r="Q16" s="9"/>
      <c r="R16" s="16">
        <v>2.0739999999999998</v>
      </c>
      <c r="S16" s="16">
        <v>2.0779999999999998</v>
      </c>
      <c r="T16" s="16">
        <v>2.1139999999999999</v>
      </c>
      <c r="U16" s="16">
        <v>2.0720000000000001</v>
      </c>
      <c r="V16" s="9"/>
      <c r="W16" s="9"/>
      <c r="X16" s="9"/>
      <c r="Y16" s="224" t="s">
        <v>1940</v>
      </c>
      <c r="Z16" s="16"/>
      <c r="AA16" s="16"/>
      <c r="AB16" s="7">
        <f>T16+U16-R16</f>
        <v>2.1120000000000001</v>
      </c>
      <c r="AC16" s="162">
        <v>96.7</v>
      </c>
      <c r="AE16" s="93" t="s">
        <v>1508</v>
      </c>
      <c r="AF16" s="1" t="s">
        <v>492</v>
      </c>
      <c r="AG16" s="1">
        <v>-2</v>
      </c>
      <c r="AH16" s="1" t="s">
        <v>1919</v>
      </c>
    </row>
    <row r="17" spans="1:34" x14ac:dyDescent="0.2">
      <c r="A17" s="5"/>
      <c r="B17" s="6"/>
      <c r="C17" s="4" t="s">
        <v>1923</v>
      </c>
      <c r="D17" s="16">
        <v>3.016</v>
      </c>
      <c r="E17" s="16">
        <v>3.0329999999999999</v>
      </c>
      <c r="F17" s="13">
        <v>3.0510000000000002</v>
      </c>
      <c r="G17" s="16">
        <v>3.0529999999999999</v>
      </c>
      <c r="H17" s="16">
        <v>3.0539999999999998</v>
      </c>
      <c r="I17" s="16">
        <v>3.0539999999999998</v>
      </c>
      <c r="J17" s="16">
        <v>3.0539999999999998</v>
      </c>
      <c r="K17" s="16">
        <v>3.0259999999999998</v>
      </c>
      <c r="L17" s="16">
        <v>2.9169999999999998</v>
      </c>
      <c r="M17" s="16">
        <v>2.9390000000000001</v>
      </c>
      <c r="N17" s="16">
        <v>2.97</v>
      </c>
      <c r="O17" s="9"/>
      <c r="P17" s="9"/>
      <c r="Q17" s="9"/>
      <c r="R17" s="16">
        <v>2.8740000000000001</v>
      </c>
      <c r="S17" s="16">
        <v>2.8969999999999998</v>
      </c>
      <c r="T17" s="16">
        <v>2.927</v>
      </c>
      <c r="U17" s="16">
        <v>2.8719999999999999</v>
      </c>
      <c r="V17" s="9"/>
      <c r="W17" s="9"/>
      <c r="X17" s="9"/>
      <c r="Y17" s="16"/>
      <c r="Z17" s="16"/>
      <c r="AA17" s="16"/>
      <c r="AB17" s="7">
        <f>T17+U17-R17</f>
        <v>2.9249999999999994</v>
      </c>
      <c r="AC17" s="162">
        <v>95.7</v>
      </c>
      <c r="AE17" s="93" t="s">
        <v>1502</v>
      </c>
      <c r="AF17" s="1" t="s">
        <v>492</v>
      </c>
      <c r="AG17" s="1">
        <v>-2</v>
      </c>
      <c r="AH17" s="1" t="s">
        <v>1922</v>
      </c>
    </row>
    <row r="18" spans="1:34" x14ac:dyDescent="0.2">
      <c r="A18" s="5"/>
      <c r="B18" s="6"/>
      <c r="C18" s="4" t="s">
        <v>198</v>
      </c>
      <c r="D18" s="16">
        <v>3.2770000000000001</v>
      </c>
      <c r="E18" s="16">
        <v>3.2330000000000001</v>
      </c>
      <c r="F18" s="13">
        <v>3.23</v>
      </c>
      <c r="G18" s="16">
        <v>3.2440000000000002</v>
      </c>
      <c r="H18" s="16">
        <v>3.25</v>
      </c>
      <c r="I18" s="16">
        <v>3.2440000000000002</v>
      </c>
      <c r="J18" s="16">
        <v>3.25</v>
      </c>
      <c r="K18" s="16">
        <v>3.2410000000000001</v>
      </c>
      <c r="L18" s="16">
        <v>3.2170000000000001</v>
      </c>
      <c r="M18" s="16">
        <v>3.1749999999999998</v>
      </c>
      <c r="N18" s="16">
        <v>3.161</v>
      </c>
      <c r="O18" s="9"/>
      <c r="P18" s="9"/>
      <c r="Q18" s="9"/>
      <c r="R18" s="16">
        <v>3.2490000000000001</v>
      </c>
      <c r="S18" s="16">
        <v>3.2080000000000002</v>
      </c>
      <c r="T18" s="16">
        <v>3.198</v>
      </c>
      <c r="U18" s="16">
        <v>3.2490000000000001</v>
      </c>
      <c r="V18" s="9"/>
      <c r="W18" s="9"/>
      <c r="X18" s="9"/>
      <c r="Y18" s="16"/>
      <c r="Z18" s="16"/>
      <c r="AA18" s="16"/>
      <c r="AB18" s="7">
        <f>T18+U18-R18</f>
        <v>3.198</v>
      </c>
      <c r="AC18" s="162">
        <v>98.4</v>
      </c>
      <c r="AE18" s="93" t="s">
        <v>95</v>
      </c>
      <c r="AF18" s="1" t="s">
        <v>287</v>
      </c>
      <c r="AG18" s="1">
        <v>2</v>
      </c>
      <c r="AH18" s="1" t="s">
        <v>1920</v>
      </c>
    </row>
    <row r="19" spans="1:34" x14ac:dyDescent="0.2">
      <c r="AB19" s="41"/>
    </row>
    <row r="21" spans="1:34" x14ac:dyDescent="0.2">
      <c r="A21" s="26"/>
      <c r="B21" s="6" t="s">
        <v>6</v>
      </c>
      <c r="C21" s="5"/>
      <c r="D21" s="5" t="s">
        <v>7</v>
      </c>
      <c r="E21" s="5" t="s">
        <v>7</v>
      </c>
      <c r="F21" s="5" t="s">
        <v>24</v>
      </c>
      <c r="G21" s="5" t="s">
        <v>27</v>
      </c>
      <c r="H21" s="5" t="s">
        <v>29</v>
      </c>
      <c r="I21" s="5" t="s">
        <v>30</v>
      </c>
      <c r="J21" s="5" t="s">
        <v>29</v>
      </c>
      <c r="K21" s="5" t="s">
        <v>30</v>
      </c>
      <c r="L21" s="5" t="s">
        <v>29</v>
      </c>
      <c r="M21" s="5" t="s">
        <v>30</v>
      </c>
      <c r="N21" s="5" t="s">
        <v>7</v>
      </c>
      <c r="O21" s="5" t="s">
        <v>7</v>
      </c>
      <c r="P21" s="5" t="s">
        <v>7</v>
      </c>
      <c r="Q21" s="5" t="s">
        <v>24</v>
      </c>
      <c r="R21" s="5" t="s">
        <v>24</v>
      </c>
      <c r="S21" s="5" t="s">
        <v>24</v>
      </c>
      <c r="T21" s="5" t="s">
        <v>26</v>
      </c>
      <c r="U21" s="153" t="s">
        <v>834</v>
      </c>
      <c r="V21" s="153" t="s">
        <v>834</v>
      </c>
      <c r="W21" s="153" t="s">
        <v>834</v>
      </c>
      <c r="X21" s="153" t="s">
        <v>834</v>
      </c>
      <c r="Y21" s="153" t="s">
        <v>834</v>
      </c>
      <c r="Z21" s="153" t="s">
        <v>834</v>
      </c>
      <c r="AA21" s="153" t="s">
        <v>834</v>
      </c>
    </row>
    <row r="22" spans="1:34" x14ac:dyDescent="0.2">
      <c r="A22" s="26"/>
      <c r="B22" s="5"/>
      <c r="C22" s="5"/>
      <c r="D22" s="6" t="s">
        <v>8</v>
      </c>
      <c r="E22" s="6" t="s">
        <v>9</v>
      </c>
      <c r="F22" s="6" t="s">
        <v>18</v>
      </c>
      <c r="G22" s="6" t="s">
        <v>11</v>
      </c>
      <c r="H22" s="6" t="s">
        <v>10</v>
      </c>
      <c r="I22" s="6" t="s">
        <v>33</v>
      </c>
      <c r="J22" s="6" t="s">
        <v>12</v>
      </c>
      <c r="K22" s="6" t="s">
        <v>13</v>
      </c>
      <c r="L22" s="6" t="s">
        <v>14</v>
      </c>
      <c r="M22" s="6" t="s">
        <v>99</v>
      </c>
      <c r="N22" s="6" t="s">
        <v>17</v>
      </c>
      <c r="O22" s="6" t="s">
        <v>19</v>
      </c>
      <c r="P22" s="6" t="s">
        <v>20</v>
      </c>
      <c r="Q22" s="6" t="s">
        <v>17</v>
      </c>
      <c r="R22" s="6" t="s">
        <v>15</v>
      </c>
      <c r="S22" s="6" t="s">
        <v>16</v>
      </c>
      <c r="T22" s="6" t="s">
        <v>25</v>
      </c>
      <c r="U22" s="154" t="s">
        <v>835</v>
      </c>
      <c r="V22" s="154" t="s">
        <v>836</v>
      </c>
      <c r="W22" s="154" t="s">
        <v>837</v>
      </c>
      <c r="X22" s="154" t="s">
        <v>838</v>
      </c>
      <c r="Y22" s="154" t="s">
        <v>839</v>
      </c>
      <c r="Z22" s="154" t="s">
        <v>840</v>
      </c>
      <c r="AA22" s="154" t="s">
        <v>841</v>
      </c>
    </row>
    <row r="23" spans="1:34" x14ac:dyDescent="0.2">
      <c r="A23" s="6" t="str">
        <f>A4</f>
        <v>Carbon dimer</v>
      </c>
      <c r="B23" s="6" t="str">
        <f>B4</f>
        <v>Singlet</v>
      </c>
      <c r="C23" s="4" t="str">
        <f>C4</f>
        <v>Pi_u (Val, pi-sigma)</v>
      </c>
      <c r="D23" s="7">
        <v>1.2529999999999999</v>
      </c>
      <c r="E23" s="7">
        <v>1.6040000000000001</v>
      </c>
      <c r="F23" s="7">
        <v>1.077</v>
      </c>
      <c r="G23" s="7">
        <v>1.248</v>
      </c>
      <c r="H23" s="7">
        <v>1.284</v>
      </c>
      <c r="I23" s="7">
        <v>1.1919999999999999</v>
      </c>
      <c r="J23" s="7">
        <v>1.1870000000000001</v>
      </c>
      <c r="K23" s="7">
        <v>1.1679999999999999</v>
      </c>
      <c r="L23" s="7">
        <v>1.163</v>
      </c>
      <c r="M23" s="7">
        <v>1.2589999999999999</v>
      </c>
      <c r="N23" s="7">
        <v>1.1579999999999999</v>
      </c>
      <c r="O23" s="7">
        <v>1.613</v>
      </c>
      <c r="P23" s="7">
        <v>1.61</v>
      </c>
      <c r="Q23" s="7">
        <v>1.04</v>
      </c>
      <c r="R23" s="7">
        <v>1.161</v>
      </c>
      <c r="S23" s="10"/>
      <c r="T23" s="10"/>
      <c r="U23" s="9"/>
      <c r="V23" s="9"/>
      <c r="W23" s="9"/>
      <c r="X23" s="9"/>
      <c r="Y23" s="9"/>
      <c r="Z23" s="9"/>
      <c r="AA23" s="9"/>
    </row>
    <row r="24" spans="1:34" x14ac:dyDescent="0.2">
      <c r="A24" s="6"/>
      <c r="B24" s="6"/>
      <c r="C24" s="4" t="str">
        <f t="shared" ref="C24:C34" si="0">C5</f>
        <v>Delta_g (Val, dou, pi,pi-sigma,sigma)</v>
      </c>
      <c r="D24" s="9" t="s">
        <v>100</v>
      </c>
      <c r="E24" s="10"/>
      <c r="F24" s="7">
        <v>4.79</v>
      </c>
      <c r="G24" s="10"/>
      <c r="H24" s="7">
        <v>4.617</v>
      </c>
      <c r="I24" s="7">
        <v>3.02</v>
      </c>
      <c r="J24" s="7">
        <v>3.056</v>
      </c>
      <c r="K24" s="7">
        <v>3.032</v>
      </c>
      <c r="L24" s="7">
        <v>3.0529999999999999</v>
      </c>
      <c r="M24" s="7">
        <v>2.5670000000000002</v>
      </c>
      <c r="N24" s="10"/>
      <c r="O24" s="10"/>
      <c r="P24" s="10"/>
      <c r="Q24" s="10"/>
      <c r="R24" s="10"/>
      <c r="S24" s="10"/>
      <c r="T24" s="10"/>
      <c r="U24" s="7">
        <v>2.4870000000000001</v>
      </c>
      <c r="V24" s="7">
        <v>2.2709999999999999</v>
      </c>
      <c r="W24" s="7">
        <v>2.2770000000000001</v>
      </c>
      <c r="X24" s="7">
        <v>2.1259999999999999</v>
      </c>
      <c r="Y24" s="7">
        <v>2.0960000000000001</v>
      </c>
      <c r="Z24" s="7">
        <v>2.1440000000000001</v>
      </c>
      <c r="AA24" s="7">
        <v>2.1190000000000002</v>
      </c>
    </row>
    <row r="25" spans="1:34" x14ac:dyDescent="0.2">
      <c r="A25" s="26"/>
      <c r="B25" s="6"/>
      <c r="C25" s="4" t="str">
        <f t="shared" si="0"/>
        <v>Sigma_g^+ (Val, dou, pi,pi-sigma,sigma)</v>
      </c>
      <c r="D25" s="9" t="s">
        <v>100</v>
      </c>
      <c r="E25" s="10"/>
      <c r="F25" s="7">
        <v>5</v>
      </c>
      <c r="G25" s="10"/>
      <c r="H25" s="7">
        <v>4.7640000000000002</v>
      </c>
      <c r="I25" s="7">
        <v>3.238</v>
      </c>
      <c r="J25" s="7">
        <v>3.298</v>
      </c>
      <c r="K25" s="7">
        <v>3.286</v>
      </c>
      <c r="L25" s="7">
        <v>3.2559999999999998</v>
      </c>
      <c r="M25" s="7">
        <v>2.8610000000000002</v>
      </c>
      <c r="N25" s="10"/>
      <c r="O25" s="10"/>
      <c r="P25" s="10"/>
      <c r="Q25" s="10"/>
      <c r="R25" s="10"/>
      <c r="S25" s="10"/>
      <c r="T25" s="10"/>
      <c r="U25" s="7">
        <v>2.8420000000000001</v>
      </c>
      <c r="V25" s="7">
        <v>2.5579999999999998</v>
      </c>
      <c r="W25" s="7">
        <v>2.5179999999999998</v>
      </c>
      <c r="X25" s="7">
        <v>2.4390000000000001</v>
      </c>
      <c r="Y25" s="7">
        <v>2.3969999999999998</v>
      </c>
      <c r="Z25" s="7">
        <v>2.4780000000000002</v>
      </c>
      <c r="AA25" s="7">
        <v>2.423</v>
      </c>
    </row>
    <row r="26" spans="1:34" x14ac:dyDescent="0.2">
      <c r="A26" s="26"/>
      <c r="B26" s="6" t="str">
        <f>B7</f>
        <v>Triplet</v>
      </c>
      <c r="C26" s="4" t="str">
        <f t="shared" si="0"/>
        <v>Pi_u (Val, pi-sigma)</v>
      </c>
      <c r="D26" s="7">
        <v>0.27800000000000002</v>
      </c>
      <c r="E26" s="7">
        <v>0.58499999999999996</v>
      </c>
      <c r="F26" s="7">
        <v>0.14699999999999999</v>
      </c>
      <c r="G26" s="7">
        <v>0.17</v>
      </c>
      <c r="H26" s="7">
        <v>0.16700000000000001</v>
      </c>
      <c r="I26" s="10"/>
      <c r="J26" s="10"/>
      <c r="K26" s="10"/>
      <c r="L26" s="7">
        <v>0.191</v>
      </c>
      <c r="M26" s="7">
        <v>0.23200000000000001</v>
      </c>
      <c r="N26" s="7">
        <v>0.36599999999999999</v>
      </c>
      <c r="O26" s="7">
        <v>0.75800000000000001</v>
      </c>
      <c r="P26" s="7">
        <v>0.7</v>
      </c>
      <c r="Q26" s="7">
        <v>0.27300000000000002</v>
      </c>
      <c r="R26" s="7">
        <v>0.20399999999999999</v>
      </c>
      <c r="S26" s="10"/>
      <c r="T26" s="10"/>
      <c r="U26" s="10"/>
      <c r="V26" s="10"/>
      <c r="W26" s="10"/>
      <c r="X26" s="10"/>
      <c r="Y26" s="10"/>
      <c r="Z26" s="10"/>
      <c r="AA26" s="10"/>
    </row>
    <row r="27" spans="1:34" x14ac:dyDescent="0.2">
      <c r="A27" s="26"/>
      <c r="B27" s="6"/>
      <c r="C27" s="4" t="str">
        <f t="shared" si="0"/>
        <v>Sigma_u^+ (Val, n-sigma)</v>
      </c>
      <c r="D27" s="7">
        <v>1.323</v>
      </c>
      <c r="E27" s="7">
        <v>1.446</v>
      </c>
      <c r="F27" s="7">
        <v>1.3080000000000001</v>
      </c>
      <c r="G27" s="7">
        <v>0.77700000000000002</v>
      </c>
      <c r="H27" s="7">
        <v>0.77300000000000002</v>
      </c>
      <c r="I27" s="10"/>
      <c r="J27" s="10"/>
      <c r="K27" s="10"/>
      <c r="L27" s="7">
        <v>1.0920000000000001</v>
      </c>
      <c r="M27" s="7">
        <v>1.1379999999999999</v>
      </c>
      <c r="N27" s="7">
        <v>0.755</v>
      </c>
      <c r="O27" s="7">
        <v>0.88500000000000001</v>
      </c>
      <c r="P27" s="7">
        <v>1.0920000000000001</v>
      </c>
      <c r="Q27" s="7">
        <v>0.66800000000000004</v>
      </c>
      <c r="R27" s="7">
        <v>1.214</v>
      </c>
      <c r="S27" s="10"/>
      <c r="T27" s="10"/>
      <c r="U27" s="10"/>
      <c r="V27" s="10"/>
      <c r="W27" s="10"/>
      <c r="X27" s="10"/>
      <c r="Y27" s="10"/>
      <c r="Z27" s="10"/>
      <c r="AA27" s="10"/>
    </row>
    <row r="28" spans="1:34" x14ac:dyDescent="0.2">
      <c r="A28" s="26"/>
      <c r="B28" s="6"/>
      <c r="C28" s="4" t="str">
        <f t="shared" si="0"/>
        <v>Sigma_g^- (Val, dou, pi,pi-sigma,sigma)</v>
      </c>
      <c r="D28" s="9" t="s">
        <v>100</v>
      </c>
      <c r="E28" s="10"/>
      <c r="F28" s="7">
        <v>3.9020000000000001</v>
      </c>
      <c r="G28" s="10"/>
      <c r="H28" s="7">
        <v>3.87</v>
      </c>
      <c r="I28" s="10"/>
      <c r="J28" s="10"/>
      <c r="K28" s="10"/>
      <c r="L28" s="7">
        <v>2.3879999999999999</v>
      </c>
      <c r="M28" s="7">
        <v>1.825</v>
      </c>
      <c r="N28" s="10"/>
      <c r="O28" s="10"/>
      <c r="P28" s="10"/>
      <c r="Q28" s="10"/>
      <c r="R28" s="10"/>
      <c r="S28" s="10"/>
      <c r="T28" s="10"/>
      <c r="U28" s="7">
        <v>1.742</v>
      </c>
      <c r="V28" s="7">
        <v>1.476</v>
      </c>
      <c r="W28" s="7">
        <v>1.4610000000000001</v>
      </c>
      <c r="X28" s="7">
        <v>1.3180000000000001</v>
      </c>
      <c r="Y28" s="7">
        <v>1.2789999999999999</v>
      </c>
      <c r="Z28" s="7">
        <v>1.3280000000000001</v>
      </c>
      <c r="AA28" s="7">
        <v>1.266</v>
      </c>
    </row>
    <row r="29" spans="1:34" x14ac:dyDescent="0.2">
      <c r="A29" s="6" t="str">
        <f>A10</f>
        <v>Carbon trimer</v>
      </c>
      <c r="B29" s="6" t="str">
        <f>B10</f>
        <v>Singlet</v>
      </c>
      <c r="C29" s="4" t="str">
        <f t="shared" si="0"/>
        <v>Pi_u (Val, n-pi*)</v>
      </c>
      <c r="D29" s="7">
        <v>3.6720000000000002</v>
      </c>
      <c r="E29" s="7">
        <v>3.2290000000000001</v>
      </c>
      <c r="F29" s="7">
        <v>3.5019999999999998</v>
      </c>
      <c r="G29" s="7">
        <v>3.1859999999999999</v>
      </c>
      <c r="H29" s="7">
        <v>3.3959999999999999</v>
      </c>
      <c r="I29" s="7">
        <v>3.3140000000000001</v>
      </c>
      <c r="J29" s="7">
        <v>3.31</v>
      </c>
      <c r="K29" s="7">
        <v>3.2570000000000001</v>
      </c>
      <c r="L29" s="7">
        <v>3.21</v>
      </c>
      <c r="M29" s="7">
        <v>3.1579999999999999</v>
      </c>
      <c r="N29" s="7">
        <v>3.71</v>
      </c>
      <c r="O29" s="7">
        <v>3.5990000000000002</v>
      </c>
      <c r="P29" s="7">
        <v>3.4780000000000002</v>
      </c>
      <c r="Q29" s="7">
        <v>3.524</v>
      </c>
      <c r="R29" s="7">
        <v>3.347</v>
      </c>
      <c r="S29" s="7">
        <v>3.173</v>
      </c>
      <c r="T29" s="7">
        <v>3.26</v>
      </c>
      <c r="U29" s="10"/>
      <c r="V29" s="10"/>
      <c r="W29" s="10"/>
      <c r="X29" s="10"/>
      <c r="Y29" s="10"/>
      <c r="Z29" s="10"/>
      <c r="AA29" s="10"/>
      <c r="AB29" s="7"/>
    </row>
    <row r="30" spans="1:34" x14ac:dyDescent="0.2">
      <c r="A30" s="26"/>
      <c r="B30" s="6"/>
      <c r="C30" s="4" t="str">
        <f t="shared" si="0"/>
        <v>Sigma_u^- (Val, pi-pi*)</v>
      </c>
      <c r="D30" s="7">
        <v>4.1970000000000001</v>
      </c>
      <c r="E30" s="7">
        <v>4.3780000000000001</v>
      </c>
      <c r="F30" s="7">
        <v>3.956</v>
      </c>
      <c r="G30" s="7">
        <v>3.71</v>
      </c>
      <c r="H30" s="7">
        <v>3.8380000000000001</v>
      </c>
      <c r="I30" s="7">
        <v>3.9780000000000002</v>
      </c>
      <c r="J30" s="7">
        <v>3.9870000000000001</v>
      </c>
      <c r="K30" s="7">
        <v>3.9590000000000001</v>
      </c>
      <c r="L30" s="7">
        <v>3.9950000000000001</v>
      </c>
      <c r="M30" s="7">
        <v>3.9239999999999999</v>
      </c>
      <c r="N30" s="7">
        <v>4.0229999999999997</v>
      </c>
      <c r="O30" s="7">
        <v>4.2380000000000004</v>
      </c>
      <c r="P30" s="7">
        <v>4.2839999999999998</v>
      </c>
      <c r="Q30" s="7">
        <v>3.8719999999999999</v>
      </c>
      <c r="R30" s="7">
        <v>4.1150000000000002</v>
      </c>
      <c r="S30" s="7">
        <v>3.395</v>
      </c>
      <c r="T30" s="7">
        <v>3.7549999999999999</v>
      </c>
      <c r="U30" s="10"/>
      <c r="V30" s="10"/>
      <c r="W30" s="10"/>
      <c r="X30" s="10"/>
      <c r="Y30" s="10"/>
      <c r="Z30" s="10"/>
      <c r="AA30" s="10"/>
      <c r="AB30" s="7"/>
    </row>
    <row r="31" spans="1:34" x14ac:dyDescent="0.2">
      <c r="A31" s="26"/>
      <c r="B31" s="6"/>
      <c r="C31" s="4" t="str">
        <f t="shared" si="0"/>
        <v>Delta_u (Val, pi-pi*)</v>
      </c>
      <c r="D31" s="7">
        <v>4.3650000000000002</v>
      </c>
      <c r="E31" s="7">
        <v>4.5679999999999996</v>
      </c>
      <c r="F31" s="7">
        <v>4.0039999999999996</v>
      </c>
      <c r="G31" s="7">
        <v>3.8039999999999998</v>
      </c>
      <c r="H31" s="7">
        <v>3.88</v>
      </c>
      <c r="I31" s="7">
        <v>4.0209999999999999</v>
      </c>
      <c r="J31" s="7">
        <v>4.0330000000000004</v>
      </c>
      <c r="K31" s="7">
        <v>3.9990000000000001</v>
      </c>
      <c r="L31" s="7">
        <v>4.03</v>
      </c>
      <c r="M31" s="7">
        <v>3.97</v>
      </c>
      <c r="N31" s="7">
        <v>4.0579999999999998</v>
      </c>
      <c r="O31" s="7">
        <v>4.2910000000000004</v>
      </c>
      <c r="P31" s="7">
        <v>4.3819999999999997</v>
      </c>
      <c r="Q31" s="7">
        <v>3.8929999999999998</v>
      </c>
      <c r="R31" s="7">
        <v>4.2750000000000004</v>
      </c>
      <c r="S31" s="7">
        <v>3.415</v>
      </c>
      <c r="T31" s="7">
        <v>3.8450000000000002</v>
      </c>
      <c r="U31" s="10"/>
      <c r="V31" s="10"/>
      <c r="W31" s="10"/>
      <c r="X31" s="10"/>
      <c r="Y31" s="10"/>
      <c r="Z31" s="10"/>
      <c r="AA31" s="10"/>
      <c r="AB31" s="7"/>
    </row>
    <row r="32" spans="1:34" x14ac:dyDescent="0.2">
      <c r="A32" s="26"/>
      <c r="B32" s="6"/>
      <c r="C32" s="4" t="str">
        <f t="shared" si="0"/>
        <v>Pi_g (Val, n-pi*)</v>
      </c>
      <c r="D32" s="7">
        <v>5.0369999999999999</v>
      </c>
      <c r="E32" s="7">
        <v>4.4359999999999999</v>
      </c>
      <c r="F32" s="7">
        <v>4.6150000000000002</v>
      </c>
      <c r="G32" s="7">
        <v>4.2229999999999999</v>
      </c>
      <c r="H32" s="7">
        <v>4.5469999999999997</v>
      </c>
      <c r="I32" s="7">
        <v>4.3929999999999998</v>
      </c>
      <c r="J32" s="7">
        <v>4.3730000000000002</v>
      </c>
      <c r="K32" s="7">
        <v>4.2750000000000004</v>
      </c>
      <c r="L32" s="7">
        <v>4.2039999999999997</v>
      </c>
      <c r="M32" s="7">
        <v>4.0949999999999998</v>
      </c>
      <c r="N32" s="7">
        <v>4.9160000000000004</v>
      </c>
      <c r="O32" s="7">
        <v>4.8029999999999999</v>
      </c>
      <c r="P32" s="7">
        <v>4.6859999999999999</v>
      </c>
      <c r="Q32" s="7">
        <v>4.7210000000000001</v>
      </c>
      <c r="R32" s="7">
        <v>4.5529999999999999</v>
      </c>
      <c r="S32" s="7">
        <v>4.0529999999999999</v>
      </c>
      <c r="T32" s="7">
        <v>4.3029999999999999</v>
      </c>
      <c r="U32" s="7">
        <v>4.109</v>
      </c>
      <c r="V32" s="7">
        <v>3.9340000000000002</v>
      </c>
      <c r="W32" s="7">
        <v>3.6539999999999999</v>
      </c>
      <c r="X32" s="7">
        <v>4.0090000000000003</v>
      </c>
      <c r="Y32" s="7">
        <v>3.9390000000000001</v>
      </c>
      <c r="Z32" s="7">
        <v>4.0629999999999997</v>
      </c>
      <c r="AA32" s="7">
        <v>4.0270000000000001</v>
      </c>
      <c r="AB32" s="7"/>
    </row>
    <row r="33" spans="1:27" x14ac:dyDescent="0.2">
      <c r="A33" s="6"/>
      <c r="B33" s="6"/>
      <c r="C33" s="4" t="str">
        <f t="shared" si="0"/>
        <v>Delta_g (Val, dou, n,n-pi*,pi*)</v>
      </c>
      <c r="D33" s="9" t="s">
        <v>100</v>
      </c>
      <c r="E33" s="9"/>
      <c r="F33" s="9"/>
      <c r="G33" s="9"/>
      <c r="H33" s="9"/>
      <c r="I33" s="9"/>
      <c r="J33" s="9"/>
      <c r="K33" s="7">
        <v>6.8840000000000003</v>
      </c>
      <c r="L33" s="13">
        <v>6.681</v>
      </c>
      <c r="M33" s="7">
        <v>5.899</v>
      </c>
      <c r="N33" s="9"/>
      <c r="O33" s="9"/>
      <c r="P33" s="9"/>
      <c r="Q33" s="9"/>
      <c r="R33" s="9"/>
      <c r="S33" s="7">
        <v>4.2709999999999999</v>
      </c>
      <c r="T33" s="9"/>
      <c r="U33" s="7">
        <v>4.9850000000000003</v>
      </c>
      <c r="V33" s="7">
        <v>5.0270000000000001</v>
      </c>
      <c r="W33" s="7">
        <v>4.7439999999999998</v>
      </c>
      <c r="X33" s="7">
        <v>5.1719999999999997</v>
      </c>
      <c r="Y33" s="7">
        <v>5.1230000000000002</v>
      </c>
      <c r="Z33" s="14">
        <v>5.2089999999999996</v>
      </c>
      <c r="AA33" s="14">
        <v>5.2549999999999999</v>
      </c>
    </row>
    <row r="34" spans="1:27" x14ac:dyDescent="0.2">
      <c r="A34" s="26"/>
      <c r="B34" s="6"/>
      <c r="C34" s="4" t="str">
        <f t="shared" si="0"/>
        <v>Sigma_g^+ (Val, dou, n,n-pi*,pi*)</v>
      </c>
      <c r="D34" s="10" t="s">
        <v>100</v>
      </c>
      <c r="E34" s="10"/>
      <c r="F34" s="10"/>
      <c r="G34" s="10"/>
      <c r="H34" s="10"/>
      <c r="I34" s="10"/>
      <c r="J34" s="10"/>
      <c r="K34" s="7">
        <v>7.4420000000000002</v>
      </c>
      <c r="L34" s="13">
        <v>7.2380000000000004</v>
      </c>
      <c r="M34" s="7">
        <v>6.5709999999999997</v>
      </c>
      <c r="N34" s="10"/>
      <c r="O34" s="10"/>
      <c r="P34" s="10"/>
      <c r="Q34" s="10"/>
      <c r="R34" s="10"/>
      <c r="S34" s="7">
        <v>4.742</v>
      </c>
      <c r="T34" s="10"/>
      <c r="U34" s="7">
        <v>5.8369999999999997</v>
      </c>
      <c r="V34" s="7">
        <v>5.7759999999999998</v>
      </c>
      <c r="W34" s="7">
        <v>5.5060000000000002</v>
      </c>
      <c r="X34" s="7">
        <v>5.8959999999999999</v>
      </c>
      <c r="Y34" s="7">
        <v>5.8259999999999996</v>
      </c>
      <c r="Z34" s="14">
        <v>5.9930000000000003</v>
      </c>
      <c r="AA34" s="14">
        <v>5.9859999999999998</v>
      </c>
    </row>
    <row r="35" spans="1:27" x14ac:dyDescent="0.2">
      <c r="A35" s="26"/>
      <c r="B35" s="6" t="str">
        <f t="shared" ref="B35" si="1">B16</f>
        <v>Triplet</v>
      </c>
      <c r="C35" s="4" t="str">
        <f t="shared" ref="C35:C37" si="2">C16</f>
        <v>Pi_u (Val, n-pi*)</v>
      </c>
      <c r="D35" s="7">
        <v>2.56</v>
      </c>
      <c r="E35" s="7">
        <v>2.202</v>
      </c>
      <c r="F35" s="13">
        <v>2.3050000000000002</v>
      </c>
      <c r="G35" s="7">
        <v>2.2040000000000002</v>
      </c>
      <c r="H35" s="7">
        <v>2.262</v>
      </c>
      <c r="I35" s="10"/>
      <c r="J35" s="10"/>
      <c r="K35" s="10"/>
      <c r="L35" s="13">
        <v>2.1760000000000002</v>
      </c>
      <c r="M35" s="7">
        <v>2.1259999999999999</v>
      </c>
      <c r="N35" s="7">
        <v>2.6419999999999999</v>
      </c>
      <c r="O35" s="7">
        <v>2.5790000000000002</v>
      </c>
      <c r="P35" s="7">
        <v>2.4550000000000001</v>
      </c>
      <c r="Q35" s="7">
        <v>2.5070000000000001</v>
      </c>
      <c r="R35" s="7">
        <v>2.2639999999999998</v>
      </c>
      <c r="S35" s="7">
        <v>1.9450000000000001</v>
      </c>
      <c r="T35" s="7">
        <v>2.1044999999999998</v>
      </c>
      <c r="U35" s="10"/>
      <c r="V35" s="10"/>
      <c r="W35" s="10"/>
      <c r="X35" s="10"/>
      <c r="Y35" s="10"/>
      <c r="Z35" s="10"/>
      <c r="AA35" s="10"/>
    </row>
    <row r="36" spans="1:27" x14ac:dyDescent="0.2">
      <c r="A36" s="26"/>
      <c r="B36" s="6"/>
      <c r="C36" s="4" t="str">
        <f t="shared" si="2"/>
        <v>Pi_g (Val, n-p*)</v>
      </c>
      <c r="D36" s="7">
        <v>3.492</v>
      </c>
      <c r="E36" s="7">
        <v>3.14</v>
      </c>
      <c r="F36" s="13">
        <v>3.153</v>
      </c>
      <c r="G36" s="7">
        <v>3.0449999999999999</v>
      </c>
      <c r="H36" s="7">
        <v>3.169</v>
      </c>
      <c r="I36" s="10"/>
      <c r="J36" s="10"/>
      <c r="K36" s="10"/>
      <c r="L36" s="13">
        <v>3.0510000000000002</v>
      </c>
      <c r="M36" s="7">
        <v>2.97</v>
      </c>
      <c r="N36" s="7">
        <v>3.528</v>
      </c>
      <c r="O36" s="7">
        <v>3.4809999999999999</v>
      </c>
      <c r="P36" s="7">
        <v>3.3690000000000002</v>
      </c>
      <c r="Q36" s="7">
        <v>3.4</v>
      </c>
      <c r="R36" s="7">
        <v>3.181</v>
      </c>
      <c r="S36" s="7">
        <v>2.69</v>
      </c>
      <c r="T36" s="7">
        <v>2.9355000000000002</v>
      </c>
      <c r="U36" s="10"/>
      <c r="V36" s="10"/>
      <c r="W36" s="10"/>
      <c r="X36" s="10"/>
      <c r="Y36" s="10"/>
      <c r="Z36" s="10"/>
      <c r="AA36" s="10"/>
    </row>
    <row r="37" spans="1:27" x14ac:dyDescent="0.2">
      <c r="A37" s="26"/>
      <c r="B37" s="6"/>
      <c r="C37" s="4" t="str">
        <f t="shared" si="2"/>
        <v>Sigma_u^+ (Val, pi-pi*)</v>
      </c>
      <c r="D37" s="7">
        <v>3.3650000000000002</v>
      </c>
      <c r="E37" s="7">
        <v>3.4940000000000002</v>
      </c>
      <c r="F37" s="13">
        <v>3.1709999999999998</v>
      </c>
      <c r="G37" s="7">
        <v>3.0190000000000001</v>
      </c>
      <c r="H37" s="7">
        <v>2.9649999999999999</v>
      </c>
      <c r="I37" s="10"/>
      <c r="J37" s="10"/>
      <c r="K37" s="10"/>
      <c r="L37" s="13">
        <v>3.23</v>
      </c>
      <c r="M37" s="7">
        <v>3.161</v>
      </c>
      <c r="N37" s="7">
        <v>3.2490000000000001</v>
      </c>
      <c r="O37" s="7">
        <v>3.38</v>
      </c>
      <c r="P37" s="7">
        <v>3.419</v>
      </c>
      <c r="Q37" s="7">
        <v>3.157</v>
      </c>
      <c r="R37" s="7">
        <v>3.2879999999999998</v>
      </c>
      <c r="S37" s="7">
        <v>2.69</v>
      </c>
      <c r="T37" s="7">
        <v>2.9889999999999999</v>
      </c>
      <c r="U37" s="10"/>
      <c r="V37" s="10"/>
      <c r="W37" s="10"/>
      <c r="X37" s="10"/>
      <c r="Y37" s="10"/>
      <c r="Z37" s="10"/>
      <c r="AA37" s="10"/>
    </row>
    <row r="38" spans="1:27" x14ac:dyDescent="0.2">
      <c r="F38" s="13"/>
    </row>
    <row r="39" spans="1:27" x14ac:dyDescent="0.2">
      <c r="F39" s="13"/>
    </row>
    <row r="40" spans="1:27" x14ac:dyDescent="0.2">
      <c r="F40" s="13"/>
    </row>
    <row r="41" spans="1:27" x14ac:dyDescent="0.2">
      <c r="F41" s="13"/>
    </row>
    <row r="42" spans="1:27" x14ac:dyDescent="0.2">
      <c r="F42" s="13"/>
    </row>
    <row r="43" spans="1:27" x14ac:dyDescent="0.2">
      <c r="F43" s="13"/>
    </row>
    <row r="44" spans="1:27" x14ac:dyDescent="0.2">
      <c r="F44" s="13"/>
    </row>
    <row r="45" spans="1:27" x14ac:dyDescent="0.2">
      <c r="F45" s="13"/>
    </row>
    <row r="46" spans="1:27" x14ac:dyDescent="0.2">
      <c r="F46" s="13"/>
    </row>
    <row r="47" spans="1:27" x14ac:dyDescent="0.2">
      <c r="F47" s="13"/>
    </row>
    <row r="48" spans="1:27" x14ac:dyDescent="0.2">
      <c r="F48" s="13"/>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922A9-7A3B-6B4B-B710-5477F554F7A1}">
  <dimension ref="A1:AE38"/>
  <sheetViews>
    <sheetView zoomScale="80" zoomScaleNormal="80" workbookViewId="0">
      <selection activeCell="S4" sqref="S4:S11"/>
    </sheetView>
  </sheetViews>
  <sheetFormatPr baseColWidth="10" defaultRowHeight="16" x14ac:dyDescent="0.2"/>
  <sheetData>
    <row r="1" spans="1:31" x14ac:dyDescent="0.2">
      <c r="A1" s="40" t="s">
        <v>1837</v>
      </c>
      <c r="B1" s="40"/>
      <c r="C1" s="40" t="s">
        <v>0</v>
      </c>
      <c r="D1" s="198"/>
      <c r="E1">
        <f>COUNT(C4:C15)</f>
        <v>12</v>
      </c>
      <c r="F1" s="145" t="s">
        <v>722</v>
      </c>
      <c r="G1" s="93" t="s">
        <v>960</v>
      </c>
      <c r="H1" s="145"/>
      <c r="I1" s="145"/>
      <c r="K1" s="93"/>
      <c r="L1" s="93"/>
      <c r="M1" s="41"/>
      <c r="N1" s="41"/>
      <c r="O1" s="41"/>
      <c r="P1" s="41"/>
      <c r="Q1" s="41"/>
      <c r="R1" s="41"/>
      <c r="S1" s="41"/>
      <c r="T1" s="41"/>
      <c r="U1" s="41"/>
      <c r="V1" s="41"/>
      <c r="W1" s="41"/>
      <c r="X1" s="41"/>
      <c r="Y1" s="93" t="s">
        <v>286</v>
      </c>
      <c r="Z1" s="93"/>
      <c r="AA1" s="41"/>
      <c r="AB1" s="41"/>
      <c r="AC1" s="41"/>
      <c r="AD1" s="41"/>
      <c r="AE1" s="41"/>
    </row>
    <row r="2" spans="1:31" x14ac:dyDescent="0.2">
      <c r="A2" s="42" t="s">
        <v>32</v>
      </c>
      <c r="B2" s="43"/>
      <c r="C2" s="43" t="s">
        <v>29</v>
      </c>
      <c r="D2" s="43" t="s">
        <v>29</v>
      </c>
      <c r="E2" s="43" t="s">
        <v>29</v>
      </c>
      <c r="F2" s="43" t="s">
        <v>29</v>
      </c>
      <c r="G2" s="43" t="s">
        <v>29</v>
      </c>
      <c r="H2" s="43" t="s">
        <v>29</v>
      </c>
      <c r="I2" s="43" t="s">
        <v>29</v>
      </c>
      <c r="J2" s="43" t="s">
        <v>29</v>
      </c>
      <c r="K2" s="43" t="s">
        <v>55</v>
      </c>
      <c r="L2" s="43" t="s">
        <v>55</v>
      </c>
      <c r="M2" s="43" t="s">
        <v>55</v>
      </c>
      <c r="N2" s="43" t="s">
        <v>30</v>
      </c>
      <c r="O2" s="43" t="s">
        <v>30</v>
      </c>
      <c r="P2" s="43" t="s">
        <v>30</v>
      </c>
      <c r="Q2" s="43" t="s">
        <v>55</v>
      </c>
      <c r="R2" s="43" t="s">
        <v>55</v>
      </c>
      <c r="S2" s="43" t="s">
        <v>30</v>
      </c>
      <c r="T2" s="43"/>
      <c r="U2" s="43"/>
      <c r="V2" s="109" t="s">
        <v>29</v>
      </c>
      <c r="W2" s="109" t="s">
        <v>29</v>
      </c>
      <c r="X2" s="109"/>
      <c r="Y2" s="109" t="s">
        <v>247</v>
      </c>
      <c r="Z2" s="109" t="s">
        <v>247</v>
      </c>
      <c r="AA2" s="109" t="s">
        <v>28</v>
      </c>
      <c r="AB2" s="41"/>
      <c r="AC2" s="41"/>
      <c r="AD2" s="41"/>
      <c r="AE2" s="41"/>
    </row>
    <row r="3" spans="1:31" x14ac:dyDescent="0.2">
      <c r="A3" s="43"/>
      <c r="B3" s="43"/>
      <c r="C3" s="42" t="s">
        <v>2087</v>
      </c>
      <c r="D3" s="42" t="s">
        <v>1</v>
      </c>
      <c r="E3" s="42" t="s">
        <v>2</v>
      </c>
      <c r="F3" s="42" t="s">
        <v>62</v>
      </c>
      <c r="G3" s="42" t="s">
        <v>2139</v>
      </c>
      <c r="H3" s="42" t="s">
        <v>2141</v>
      </c>
      <c r="I3" s="42" t="s">
        <v>2143</v>
      </c>
      <c r="J3" s="42" t="s">
        <v>69</v>
      </c>
      <c r="K3" s="92" t="s">
        <v>2086</v>
      </c>
      <c r="L3" s="92" t="s">
        <v>35</v>
      </c>
      <c r="M3" s="92" t="s">
        <v>63</v>
      </c>
      <c r="N3" s="92" t="s">
        <v>50</v>
      </c>
      <c r="O3" s="92" t="s">
        <v>106</v>
      </c>
      <c r="P3" s="92" t="s">
        <v>105</v>
      </c>
      <c r="Q3" s="92" t="s">
        <v>1943</v>
      </c>
      <c r="R3" s="92" t="s">
        <v>101</v>
      </c>
      <c r="S3" s="92" t="s">
        <v>103</v>
      </c>
      <c r="T3" s="42" t="s">
        <v>1326</v>
      </c>
      <c r="U3" s="42" t="s">
        <v>1392</v>
      </c>
      <c r="V3" s="110" t="s">
        <v>67</v>
      </c>
      <c r="W3" s="110" t="s">
        <v>38</v>
      </c>
      <c r="X3" s="110" t="s">
        <v>297</v>
      </c>
      <c r="Y3" s="110" t="s">
        <v>248</v>
      </c>
      <c r="Z3" s="110" t="s">
        <v>248</v>
      </c>
      <c r="AA3" s="110" t="s">
        <v>52</v>
      </c>
      <c r="AB3" s="41"/>
      <c r="AC3" s="41"/>
      <c r="AD3" s="41"/>
      <c r="AE3" s="41"/>
    </row>
    <row r="4" spans="1:31" x14ac:dyDescent="0.2">
      <c r="A4" s="42" t="s">
        <v>98</v>
      </c>
      <c r="B4" s="44" t="s">
        <v>1809</v>
      </c>
      <c r="C4" s="45">
        <v>8.75</v>
      </c>
      <c r="D4" s="45">
        <v>8.7750000000000004</v>
      </c>
      <c r="E4" s="45">
        <v>8.8460000000000001</v>
      </c>
      <c r="F4" s="45">
        <v>8.8940000000000001</v>
      </c>
      <c r="G4" s="45">
        <v>8.91</v>
      </c>
      <c r="H4" s="45">
        <v>8.8870000000000005</v>
      </c>
      <c r="I4" s="45">
        <v>8.9060000000000006</v>
      </c>
      <c r="J4" s="45">
        <v>8.9079999999999995</v>
      </c>
      <c r="K4" s="45">
        <v>8.7379999999999995</v>
      </c>
      <c r="L4" s="45">
        <v>8.7639999999999993</v>
      </c>
      <c r="M4" s="45">
        <v>8.84</v>
      </c>
      <c r="N4" s="45">
        <v>8.7490000000000006</v>
      </c>
      <c r="O4" s="45">
        <v>8.7780000000000005</v>
      </c>
      <c r="P4" s="45">
        <v>8.8529999999999998</v>
      </c>
      <c r="Q4" s="45">
        <v>8.7520000000000007</v>
      </c>
      <c r="R4" s="45">
        <v>8.7799999999999994</v>
      </c>
      <c r="S4" s="45">
        <v>8.8539999999999992</v>
      </c>
      <c r="T4" s="45">
        <f t="shared" ref="T4:T11" si="0">S4</f>
        <v>8.8539999999999992</v>
      </c>
      <c r="U4" s="45">
        <f t="shared" ref="U4:U15" si="1">T4+F4-E4</f>
        <v>8.9019999999999975</v>
      </c>
      <c r="V4" s="46">
        <v>92.3</v>
      </c>
      <c r="W4" s="41"/>
      <c r="X4" s="93" t="s">
        <v>1502</v>
      </c>
      <c r="Y4" s="93" t="s">
        <v>1769</v>
      </c>
      <c r="Z4" s="93">
        <v>10</v>
      </c>
      <c r="AA4" s="93" t="s">
        <v>1801</v>
      </c>
      <c r="AB4" s="41"/>
      <c r="AC4" s="41"/>
      <c r="AD4" s="41"/>
      <c r="AE4" s="41"/>
    </row>
    <row r="5" spans="1:31" x14ac:dyDescent="0.2">
      <c r="A5" s="42"/>
      <c r="B5" s="4" t="s">
        <v>196</v>
      </c>
      <c r="C5" s="45">
        <v>9.1229999999999993</v>
      </c>
      <c r="D5" s="45">
        <v>9.1199999999999992</v>
      </c>
      <c r="E5" s="45">
        <v>9.0419999999999998</v>
      </c>
      <c r="F5" s="45">
        <v>9.0440000000000005</v>
      </c>
      <c r="G5" s="45">
        <v>9.0440000000000005</v>
      </c>
      <c r="H5" s="45">
        <v>9.0399999999999991</v>
      </c>
      <c r="I5" s="45">
        <v>9.0429999999999993</v>
      </c>
      <c r="J5" s="45">
        <v>9.0229999999999997</v>
      </c>
      <c r="K5" s="45">
        <v>9.0730000000000004</v>
      </c>
      <c r="L5" s="45">
        <v>9.0760000000000005</v>
      </c>
      <c r="M5" s="45">
        <v>9.0009999999999994</v>
      </c>
      <c r="N5" s="45">
        <v>9.0719999999999992</v>
      </c>
      <c r="O5" s="45">
        <v>9.0739999999999998</v>
      </c>
      <c r="P5" s="45">
        <v>9</v>
      </c>
      <c r="Q5" s="45">
        <v>9.0739999999999998</v>
      </c>
      <c r="R5" s="45">
        <v>9.0749999999999993</v>
      </c>
      <c r="S5" s="45">
        <v>9.0009999999999994</v>
      </c>
      <c r="T5" s="45">
        <f t="shared" si="0"/>
        <v>9.0009999999999994</v>
      </c>
      <c r="U5" s="45">
        <f t="shared" si="1"/>
        <v>9.0030000000000019</v>
      </c>
      <c r="V5" s="46">
        <v>92</v>
      </c>
      <c r="W5" s="41"/>
      <c r="X5" s="93" t="s">
        <v>93</v>
      </c>
      <c r="Y5" s="93" t="s">
        <v>286</v>
      </c>
      <c r="Z5" s="93">
        <v>0</v>
      </c>
      <c r="AA5" s="93" t="s">
        <v>1802</v>
      </c>
      <c r="AB5" s="41"/>
      <c r="AC5" s="41"/>
      <c r="AD5" s="41"/>
      <c r="AE5" s="41"/>
    </row>
    <row r="6" spans="1:31" x14ac:dyDescent="0.2">
      <c r="A6" s="42"/>
      <c r="B6" s="4" t="s">
        <v>197</v>
      </c>
      <c r="C6" s="45">
        <v>9.1869999999999994</v>
      </c>
      <c r="D6" s="45">
        <v>9.1829999999999998</v>
      </c>
      <c r="E6" s="45">
        <v>9.1180000000000003</v>
      </c>
      <c r="F6" s="45">
        <v>9.1170000000000009</v>
      </c>
      <c r="G6" s="45">
        <v>9.1150000000000002</v>
      </c>
      <c r="H6" s="45">
        <v>9.1120000000000001</v>
      </c>
      <c r="I6" s="45">
        <v>9.1150000000000002</v>
      </c>
      <c r="J6" s="45">
        <v>9.0960000000000001</v>
      </c>
      <c r="K6" s="45">
        <v>9.14</v>
      </c>
      <c r="L6" s="45">
        <v>9.141</v>
      </c>
      <c r="M6" s="45">
        <v>9.0790000000000006</v>
      </c>
      <c r="N6" s="45">
        <v>9.1349999999999998</v>
      </c>
      <c r="O6" s="45">
        <v>9.1359999999999992</v>
      </c>
      <c r="P6" s="45">
        <v>9.0749999999999993</v>
      </c>
      <c r="Q6" s="45">
        <v>9.1370000000000005</v>
      </c>
      <c r="R6" s="45">
        <v>9.1379999999999999</v>
      </c>
      <c r="S6" s="45">
        <v>9.077</v>
      </c>
      <c r="T6" s="45">
        <f t="shared" si="0"/>
        <v>9.077</v>
      </c>
      <c r="U6" s="45">
        <f t="shared" si="1"/>
        <v>9.0760000000000023</v>
      </c>
      <c r="V6" s="46">
        <v>91.1</v>
      </c>
      <c r="W6" s="93"/>
      <c r="X6" s="93" t="s">
        <v>1504</v>
      </c>
      <c r="Y6" s="93" t="s">
        <v>286</v>
      </c>
      <c r="Z6" s="93">
        <v>0</v>
      </c>
      <c r="AA6" s="93" t="s">
        <v>1803</v>
      </c>
      <c r="AB6" s="41"/>
      <c r="AC6" s="41"/>
      <c r="AD6" s="41"/>
      <c r="AE6" s="41"/>
    </row>
    <row r="7" spans="1:31" x14ac:dyDescent="0.2">
      <c r="A7" s="42"/>
      <c r="B7" s="4" t="s">
        <v>1819</v>
      </c>
      <c r="C7" s="45">
        <v>11.19</v>
      </c>
      <c r="D7" s="45">
        <v>11.125</v>
      </c>
      <c r="E7" s="45">
        <v>11.159000000000001</v>
      </c>
      <c r="F7" s="45">
        <v>11.166</v>
      </c>
      <c r="G7" s="45">
        <v>11.1235</v>
      </c>
      <c r="H7" s="45">
        <v>11.069000000000001</v>
      </c>
      <c r="I7" s="45">
        <v>11.093999999999999</v>
      </c>
      <c r="J7" s="45">
        <v>11.173</v>
      </c>
      <c r="K7" s="45">
        <v>11.185</v>
      </c>
      <c r="L7" s="45">
        <v>11.119</v>
      </c>
      <c r="M7" s="45">
        <v>11.16</v>
      </c>
      <c r="N7" s="45">
        <v>11.212</v>
      </c>
      <c r="O7" s="45">
        <v>11.151</v>
      </c>
      <c r="P7" s="45">
        <v>11.189</v>
      </c>
      <c r="Q7" s="45">
        <v>11.214</v>
      </c>
      <c r="R7" s="45">
        <v>11.151</v>
      </c>
      <c r="S7" s="45">
        <v>11.188000000000001</v>
      </c>
      <c r="T7" s="45">
        <f t="shared" si="0"/>
        <v>11.188000000000001</v>
      </c>
      <c r="U7" s="45">
        <f t="shared" si="1"/>
        <v>11.194999999999999</v>
      </c>
      <c r="V7" s="46">
        <v>92.1</v>
      </c>
      <c r="W7" s="93" t="s">
        <v>1818</v>
      </c>
      <c r="X7" s="93" t="s">
        <v>95</v>
      </c>
      <c r="Y7" s="93" t="s">
        <v>1815</v>
      </c>
      <c r="Z7" s="93">
        <v>31</v>
      </c>
      <c r="AA7" s="93" t="s">
        <v>1804</v>
      </c>
      <c r="AB7" s="41"/>
      <c r="AC7" s="41"/>
      <c r="AD7" s="41"/>
      <c r="AE7" s="41"/>
    </row>
    <row r="8" spans="1:31" x14ac:dyDescent="0.2">
      <c r="A8" s="42"/>
      <c r="B8" s="4" t="s">
        <v>1810</v>
      </c>
      <c r="C8" s="45">
        <v>11.311</v>
      </c>
      <c r="D8" s="45">
        <v>11.227</v>
      </c>
      <c r="E8" s="45">
        <v>11.257</v>
      </c>
      <c r="F8" s="45">
        <v>11.263999999999999</v>
      </c>
      <c r="G8" s="45">
        <v>11.23</v>
      </c>
      <c r="H8" s="45">
        <v>11.156000000000001</v>
      </c>
      <c r="I8" s="45">
        <v>11.182</v>
      </c>
      <c r="J8" s="45">
        <v>11.275</v>
      </c>
      <c r="K8" s="45">
        <v>11.307</v>
      </c>
      <c r="L8" s="45">
        <v>11.222</v>
      </c>
      <c r="M8" s="45">
        <v>11.26</v>
      </c>
      <c r="N8" s="45">
        <v>11.321999999999999</v>
      </c>
      <c r="O8" s="45">
        <v>11.243</v>
      </c>
      <c r="P8" s="45">
        <v>11.276999999999999</v>
      </c>
      <c r="Q8" s="45">
        <v>11.324999999999999</v>
      </c>
      <c r="R8" s="45">
        <v>11.246</v>
      </c>
      <c r="S8" s="45">
        <v>11.279</v>
      </c>
      <c r="T8" s="45">
        <f t="shared" si="0"/>
        <v>11.279</v>
      </c>
      <c r="U8" s="45">
        <f t="shared" si="1"/>
        <v>11.286</v>
      </c>
      <c r="V8" s="46">
        <v>92.7</v>
      </c>
      <c r="W8" s="93"/>
      <c r="X8" s="93" t="s">
        <v>1504</v>
      </c>
      <c r="Y8" s="93" t="s">
        <v>1815</v>
      </c>
      <c r="Z8" s="93">
        <v>31</v>
      </c>
      <c r="AA8" s="93" t="s">
        <v>1806</v>
      </c>
      <c r="AB8" s="41"/>
      <c r="AC8" s="41"/>
      <c r="AD8" s="41"/>
      <c r="AE8" s="41"/>
    </row>
    <row r="9" spans="1:31" x14ac:dyDescent="0.2">
      <c r="A9" s="42"/>
      <c r="B9" s="4" t="s">
        <v>1811</v>
      </c>
      <c r="C9" s="45">
        <v>11.385</v>
      </c>
      <c r="D9" s="45">
        <v>11.301</v>
      </c>
      <c r="E9" s="45">
        <v>11.319000000000001</v>
      </c>
      <c r="F9" s="45">
        <v>11.321999999999999</v>
      </c>
      <c r="G9" s="45">
        <v>11.284000000000001</v>
      </c>
      <c r="H9" s="45">
        <v>11.205</v>
      </c>
      <c r="I9" s="45">
        <v>11.231</v>
      </c>
      <c r="J9" s="45">
        <v>11.333</v>
      </c>
      <c r="K9" s="45">
        <v>11.381</v>
      </c>
      <c r="L9" s="45">
        <v>11.295999999999999</v>
      </c>
      <c r="M9" s="45">
        <v>11.321999999999999</v>
      </c>
      <c r="N9" s="45">
        <v>11.395</v>
      </c>
      <c r="O9" s="45">
        <v>11.317</v>
      </c>
      <c r="P9" s="45">
        <v>11.339</v>
      </c>
      <c r="Q9" s="45">
        <v>11.398999999999999</v>
      </c>
      <c r="R9" s="45">
        <v>11.319000000000001</v>
      </c>
      <c r="S9" s="45">
        <v>11.340999999999999</v>
      </c>
      <c r="T9" s="45">
        <f t="shared" si="0"/>
        <v>11.340999999999999</v>
      </c>
      <c r="U9" s="45">
        <f t="shared" si="1"/>
        <v>11.343999999999996</v>
      </c>
      <c r="V9" s="46">
        <v>92.7</v>
      </c>
      <c r="W9" s="93"/>
      <c r="X9" s="93" t="s">
        <v>93</v>
      </c>
      <c r="Y9" s="93" t="s">
        <v>1815</v>
      </c>
      <c r="Z9" s="93">
        <v>31</v>
      </c>
      <c r="AA9" s="93" t="s">
        <v>1805</v>
      </c>
      <c r="AB9" s="41"/>
      <c r="AC9" s="41"/>
      <c r="AD9" s="41"/>
      <c r="AE9" s="41"/>
    </row>
    <row r="10" spans="1:31" x14ac:dyDescent="0.2">
      <c r="A10" s="42"/>
      <c r="B10" s="44" t="s">
        <v>1812</v>
      </c>
      <c r="C10" s="45">
        <v>11.590999999999999</v>
      </c>
      <c r="D10" s="45">
        <v>11.523</v>
      </c>
      <c r="E10" s="45">
        <v>11.551</v>
      </c>
      <c r="F10" s="7">
        <v>11.548999999999999</v>
      </c>
      <c r="G10" s="7">
        <v>11.502000000000001</v>
      </c>
      <c r="H10" s="7">
        <v>11.393000000000001</v>
      </c>
      <c r="I10" s="7">
        <v>11.419</v>
      </c>
      <c r="J10" s="45">
        <v>11.561999999999999</v>
      </c>
      <c r="K10" s="45">
        <v>11.602</v>
      </c>
      <c r="L10" s="45">
        <v>11.531000000000001</v>
      </c>
      <c r="M10" s="45">
        <v>11.567</v>
      </c>
      <c r="N10" s="45">
        <v>11.605</v>
      </c>
      <c r="O10" s="45">
        <v>11.542</v>
      </c>
      <c r="P10" s="45">
        <v>11.573</v>
      </c>
      <c r="Q10" s="45">
        <v>11.61</v>
      </c>
      <c r="R10" s="45">
        <v>11.545</v>
      </c>
      <c r="S10" s="45">
        <v>11.576000000000001</v>
      </c>
      <c r="T10" s="45">
        <f t="shared" si="0"/>
        <v>11.576000000000001</v>
      </c>
      <c r="U10" s="45">
        <f t="shared" si="1"/>
        <v>11.574</v>
      </c>
      <c r="V10" s="46">
        <v>93</v>
      </c>
      <c r="W10" s="93" t="s">
        <v>1813</v>
      </c>
      <c r="X10" s="93" t="s">
        <v>1508</v>
      </c>
      <c r="Y10" s="93" t="s">
        <v>1816</v>
      </c>
      <c r="Z10" s="93">
        <v>39</v>
      </c>
      <c r="AA10" s="93" t="s">
        <v>1807</v>
      </c>
      <c r="AB10" s="41"/>
      <c r="AC10" s="41"/>
      <c r="AD10" s="41"/>
      <c r="AE10" s="41"/>
    </row>
    <row r="11" spans="1:31" x14ac:dyDescent="0.2">
      <c r="A11" s="42"/>
      <c r="B11" s="4" t="s">
        <v>198</v>
      </c>
      <c r="C11" s="45">
        <v>12.496</v>
      </c>
      <c r="D11" s="45">
        <v>12.456</v>
      </c>
      <c r="E11" s="45">
        <v>12.412000000000001</v>
      </c>
      <c r="F11" s="45">
        <v>12.414999999999999</v>
      </c>
      <c r="G11" s="45">
        <v>12.404</v>
      </c>
      <c r="H11" s="45">
        <v>12.339</v>
      </c>
      <c r="I11" s="45">
        <v>12.347</v>
      </c>
      <c r="J11" s="45">
        <v>12.413</v>
      </c>
      <c r="K11" s="45">
        <v>12.468999999999999</v>
      </c>
      <c r="L11" s="45">
        <v>12.432</v>
      </c>
      <c r="M11" s="45">
        <v>12.395</v>
      </c>
      <c r="N11" s="45">
        <v>12.497999999999999</v>
      </c>
      <c r="O11" s="45">
        <v>12.457000000000001</v>
      </c>
      <c r="P11" s="45">
        <v>12.42</v>
      </c>
      <c r="Q11" s="45">
        <v>12.496</v>
      </c>
      <c r="R11" s="45">
        <v>12.456</v>
      </c>
      <c r="S11" s="45">
        <v>12.417</v>
      </c>
      <c r="T11" s="45">
        <f t="shared" si="0"/>
        <v>12.417</v>
      </c>
      <c r="U11" s="45">
        <f t="shared" si="1"/>
        <v>12.42</v>
      </c>
      <c r="V11" s="46">
        <v>90.1</v>
      </c>
      <c r="W11" s="93" t="s">
        <v>1814</v>
      </c>
      <c r="X11" s="93" t="s">
        <v>95</v>
      </c>
      <c r="Y11" s="93" t="s">
        <v>1817</v>
      </c>
      <c r="Z11" s="93">
        <v>5</v>
      </c>
      <c r="AA11" s="93" t="s">
        <v>1808</v>
      </c>
      <c r="AB11" s="41"/>
      <c r="AC11" s="41"/>
      <c r="AD11" s="41"/>
      <c r="AE11" s="41"/>
    </row>
    <row r="12" spans="1:31" x14ac:dyDescent="0.2">
      <c r="A12" s="42" t="s">
        <v>5</v>
      </c>
      <c r="B12" s="4" t="s">
        <v>198</v>
      </c>
      <c r="C12" s="45">
        <v>8.1210000000000004</v>
      </c>
      <c r="D12" s="45">
        <v>8.11</v>
      </c>
      <c r="E12" s="45">
        <v>8.1020000000000003</v>
      </c>
      <c r="F12" s="45">
        <v>8.1199999999999992</v>
      </c>
      <c r="G12" s="45">
        <v>8.1289999999999996</v>
      </c>
      <c r="H12" s="45">
        <v>8.1189999999999998</v>
      </c>
      <c r="I12" s="45">
        <v>8.1289999999999996</v>
      </c>
      <c r="J12" s="45">
        <v>8.0990000000000002</v>
      </c>
      <c r="K12" s="45">
        <v>8.0809999999999995</v>
      </c>
      <c r="L12" s="45">
        <v>8.0709999999999997</v>
      </c>
      <c r="M12" s="45">
        <v>8.0619999999999994</v>
      </c>
      <c r="N12" s="221"/>
      <c r="O12" s="221"/>
      <c r="P12" s="221"/>
      <c r="Q12" s="45">
        <v>8.1050000000000004</v>
      </c>
      <c r="R12" s="45">
        <v>8.0939999999999994</v>
      </c>
      <c r="S12" s="221"/>
      <c r="T12" s="45">
        <f>M12+R12-L12</f>
        <v>8.0849999999999991</v>
      </c>
      <c r="U12" s="45">
        <f t="shared" si="1"/>
        <v>8.102999999999998</v>
      </c>
      <c r="V12" s="46">
        <v>98.2</v>
      </c>
      <c r="W12" s="93"/>
      <c r="X12" s="93" t="s">
        <v>95</v>
      </c>
      <c r="Y12" s="93" t="s">
        <v>736</v>
      </c>
      <c r="Z12" s="93">
        <v>-1</v>
      </c>
      <c r="AA12" s="93" t="s">
        <v>1802</v>
      </c>
      <c r="AB12" s="41"/>
      <c r="AC12" s="93"/>
      <c r="AD12" s="41"/>
      <c r="AE12" s="41"/>
    </row>
    <row r="13" spans="1:31" x14ac:dyDescent="0.2">
      <c r="A13" s="42"/>
      <c r="B13" s="44" t="s">
        <v>1809</v>
      </c>
      <c r="C13" s="45">
        <v>8.5259999999999998</v>
      </c>
      <c r="D13" s="45">
        <v>8.5459999999999994</v>
      </c>
      <c r="E13" s="45">
        <v>8.6270000000000007</v>
      </c>
      <c r="F13" s="45">
        <v>8.6780000000000008</v>
      </c>
      <c r="G13" s="45">
        <v>8.6959999999999997</v>
      </c>
      <c r="H13" s="45">
        <v>8.673</v>
      </c>
      <c r="I13" s="45">
        <v>8.6940000000000008</v>
      </c>
      <c r="J13" s="45">
        <v>8.6929999999999996</v>
      </c>
      <c r="K13" s="45">
        <v>8.5090000000000003</v>
      </c>
      <c r="L13" s="45">
        <v>8.5289999999999999</v>
      </c>
      <c r="M13" s="45">
        <v>8.6150000000000002</v>
      </c>
      <c r="N13" s="221"/>
      <c r="O13" s="221"/>
      <c r="P13" s="221"/>
      <c r="Q13" s="45">
        <v>8.5269999999999992</v>
      </c>
      <c r="R13" s="45">
        <v>8.548</v>
      </c>
      <c r="S13" s="221"/>
      <c r="T13" s="45">
        <f>M13+R13-L13</f>
        <v>8.6340000000000003</v>
      </c>
      <c r="U13" s="45">
        <f t="shared" si="1"/>
        <v>8.6850000000000005</v>
      </c>
      <c r="V13" s="46">
        <v>97.5</v>
      </c>
      <c r="W13" s="41"/>
      <c r="X13" s="93" t="s">
        <v>1502</v>
      </c>
      <c r="Y13" s="93" t="s">
        <v>290</v>
      </c>
      <c r="Z13" s="93">
        <v>9</v>
      </c>
      <c r="AA13" s="93" t="s">
        <v>1801</v>
      </c>
      <c r="AB13" s="41"/>
      <c r="AC13" s="93"/>
      <c r="AD13" s="41"/>
      <c r="AE13" s="41"/>
    </row>
    <row r="14" spans="1:31" x14ac:dyDescent="0.2">
      <c r="A14" s="42"/>
      <c r="B14" s="4" t="s">
        <v>197</v>
      </c>
      <c r="C14" s="45">
        <v>8.7140000000000004</v>
      </c>
      <c r="D14" s="45">
        <v>8.7010000000000005</v>
      </c>
      <c r="E14" s="45">
        <v>8.6489999999999991</v>
      </c>
      <c r="F14" s="45">
        <v>8.6549999999999994</v>
      </c>
      <c r="G14" s="45">
        <v>8.6579999999999995</v>
      </c>
      <c r="H14" s="45">
        <v>8.6519999999999992</v>
      </c>
      <c r="I14" s="45">
        <v>8.657</v>
      </c>
      <c r="J14" s="45">
        <v>8.6329999999999991</v>
      </c>
      <c r="K14" s="45">
        <v>8.6669999999999998</v>
      </c>
      <c r="L14" s="45">
        <v>8.657</v>
      </c>
      <c r="M14" s="45">
        <v>8.6069999999999993</v>
      </c>
      <c r="N14" s="221"/>
      <c r="O14" s="221"/>
      <c r="P14" s="221"/>
      <c r="Q14" s="45">
        <v>8.6780000000000008</v>
      </c>
      <c r="R14" s="45">
        <v>8.6669999999999998</v>
      </c>
      <c r="S14" s="221"/>
      <c r="T14" s="45">
        <f>M14+R14-L14</f>
        <v>8.6170000000000009</v>
      </c>
      <c r="U14" s="45">
        <f t="shared" si="1"/>
        <v>8.6229999999999993</v>
      </c>
      <c r="V14" s="46">
        <v>97.9</v>
      </c>
      <c r="W14" s="93"/>
      <c r="X14" s="93" t="s">
        <v>1504</v>
      </c>
      <c r="Y14" s="93" t="s">
        <v>736</v>
      </c>
      <c r="Z14" s="93">
        <v>-1</v>
      </c>
      <c r="AA14" s="93" t="s">
        <v>1802</v>
      </c>
      <c r="AB14" s="41"/>
      <c r="AC14" s="93"/>
      <c r="AD14" s="41"/>
      <c r="AE14" s="41"/>
    </row>
    <row r="15" spans="1:31" x14ac:dyDescent="0.2">
      <c r="A15" s="42"/>
      <c r="B15" s="4" t="s">
        <v>196</v>
      </c>
      <c r="C15" s="45">
        <v>9.0909999999999993</v>
      </c>
      <c r="D15" s="45">
        <v>9.09</v>
      </c>
      <c r="E15" s="45">
        <v>9.0289999999999999</v>
      </c>
      <c r="F15" s="45">
        <v>9.0329999999999995</v>
      </c>
      <c r="G15" s="45">
        <v>9.0340000000000007</v>
      </c>
      <c r="H15" s="45">
        <v>9.0289999999999999</v>
      </c>
      <c r="I15" s="45">
        <v>9.0329999999999995</v>
      </c>
      <c r="J15" s="45">
        <v>9.0109999999999992</v>
      </c>
      <c r="K15" s="45">
        <v>9.048</v>
      </c>
      <c r="L15" s="45">
        <v>9.0489999999999995</v>
      </c>
      <c r="M15" s="45">
        <v>8.9920000000000009</v>
      </c>
      <c r="N15" s="221"/>
      <c r="O15" s="221"/>
      <c r="P15" s="221"/>
      <c r="Q15" s="45">
        <v>9.0489999999999995</v>
      </c>
      <c r="R15" s="45">
        <v>9.0500000000000007</v>
      </c>
      <c r="S15" s="221"/>
      <c r="T15" s="45">
        <f>M15+R15-L15</f>
        <v>8.9930000000000021</v>
      </c>
      <c r="U15" s="45">
        <f t="shared" si="1"/>
        <v>8.9970000000000034</v>
      </c>
      <c r="V15" s="46">
        <v>97.5</v>
      </c>
      <c r="W15" s="41"/>
      <c r="X15" s="93" t="s">
        <v>93</v>
      </c>
      <c r="Y15" s="93" t="s">
        <v>286</v>
      </c>
      <c r="Z15" s="93">
        <v>0</v>
      </c>
      <c r="AA15" s="93" t="s">
        <v>1802</v>
      </c>
      <c r="AB15" s="41"/>
      <c r="AC15" s="93"/>
      <c r="AD15" s="41"/>
      <c r="AE15" s="41"/>
    </row>
    <row r="16" spans="1:31" x14ac:dyDescent="0.2">
      <c r="A16" s="41"/>
      <c r="B16" s="41"/>
      <c r="C16" s="41"/>
      <c r="D16" s="41"/>
      <c r="E16" s="41"/>
      <c r="F16" s="41"/>
      <c r="G16" s="41"/>
      <c r="H16" s="41"/>
      <c r="I16" s="41"/>
      <c r="J16" s="41"/>
      <c r="K16" s="41"/>
      <c r="L16" s="45"/>
      <c r="M16" s="45"/>
      <c r="N16" s="45"/>
      <c r="O16" s="45"/>
      <c r="P16" s="151"/>
      <c r="Q16" s="151"/>
      <c r="R16" s="151"/>
      <c r="S16" s="151"/>
      <c r="T16" s="151"/>
      <c r="U16" s="151"/>
      <c r="V16" s="213"/>
      <c r="W16" s="41"/>
      <c r="X16" s="41"/>
      <c r="Y16" s="41"/>
      <c r="Z16" s="41"/>
      <c r="AA16" s="41"/>
      <c r="AB16" s="41"/>
      <c r="AC16" s="41"/>
      <c r="AD16" s="41"/>
      <c r="AE16" s="41"/>
    </row>
    <row r="17" spans="1:30" x14ac:dyDescent="0.2">
      <c r="A17" s="41"/>
      <c r="B17" s="41"/>
      <c r="C17" s="41"/>
      <c r="D17" s="41"/>
      <c r="E17" s="41"/>
      <c r="F17" s="41"/>
      <c r="G17" s="41"/>
      <c r="H17" s="41"/>
      <c r="I17" s="41"/>
      <c r="J17" s="41"/>
      <c r="K17" s="41"/>
      <c r="L17" s="41"/>
      <c r="M17" s="41"/>
      <c r="N17" s="41"/>
      <c r="O17" s="41"/>
      <c r="P17" s="41"/>
      <c r="Q17" s="41"/>
      <c r="R17" s="41"/>
      <c r="S17" s="41"/>
      <c r="T17" s="41"/>
      <c r="U17" s="93"/>
      <c r="V17" s="41"/>
      <c r="W17" s="41"/>
      <c r="X17" s="41"/>
      <c r="Y17" s="41"/>
      <c r="Z17" s="41"/>
      <c r="AA17" s="41"/>
      <c r="AB17" s="41"/>
      <c r="AC17" s="41"/>
      <c r="AD17" s="41"/>
    </row>
    <row r="18" spans="1:30" x14ac:dyDescent="0.2">
      <c r="A18" s="42" t="s">
        <v>6</v>
      </c>
      <c r="B18" s="43"/>
      <c r="C18" s="43" t="s">
        <v>7</v>
      </c>
      <c r="D18" s="43" t="s">
        <v>7</v>
      </c>
      <c r="E18" s="43" t="s">
        <v>24</v>
      </c>
      <c r="F18" s="43" t="s">
        <v>27</v>
      </c>
      <c r="G18" s="43" t="s">
        <v>28</v>
      </c>
      <c r="H18" s="43" t="s">
        <v>30</v>
      </c>
      <c r="I18" s="43" t="s">
        <v>29</v>
      </c>
      <c r="J18" s="43" t="s">
        <v>30</v>
      </c>
      <c r="K18" s="43" t="s">
        <v>29</v>
      </c>
      <c r="L18" s="43" t="s">
        <v>55</v>
      </c>
      <c r="M18" s="43" t="s">
        <v>7</v>
      </c>
      <c r="N18" s="43" t="s">
        <v>7</v>
      </c>
      <c r="O18" s="43" t="s">
        <v>7</v>
      </c>
      <c r="P18" s="43" t="s">
        <v>24</v>
      </c>
      <c r="Q18" s="43" t="s">
        <v>24</v>
      </c>
      <c r="R18" s="43" t="s">
        <v>24</v>
      </c>
      <c r="S18" s="43" t="s">
        <v>26</v>
      </c>
      <c r="T18" s="41"/>
      <c r="U18" s="41"/>
      <c r="V18" s="41"/>
      <c r="W18" s="41"/>
      <c r="X18" s="41"/>
      <c r="Y18" s="41"/>
      <c r="Z18" s="41"/>
      <c r="AA18" s="41"/>
    </row>
    <row r="19" spans="1:30" x14ac:dyDescent="0.2">
      <c r="A19" s="43"/>
      <c r="B19" s="43"/>
      <c r="C19" s="42" t="s">
        <v>8</v>
      </c>
      <c r="D19" s="42" t="s">
        <v>9</v>
      </c>
      <c r="E19" s="42" t="s">
        <v>18</v>
      </c>
      <c r="F19" s="42" t="s">
        <v>11</v>
      </c>
      <c r="G19" s="42" t="s">
        <v>10</v>
      </c>
      <c r="H19" s="42" t="s">
        <v>33</v>
      </c>
      <c r="I19" s="42" t="s">
        <v>12</v>
      </c>
      <c r="J19" s="42" t="s">
        <v>13</v>
      </c>
      <c r="K19" s="42" t="s">
        <v>14</v>
      </c>
      <c r="L19" s="131" t="s">
        <v>99</v>
      </c>
      <c r="M19" s="42" t="s">
        <v>17</v>
      </c>
      <c r="N19" s="42" t="s">
        <v>19</v>
      </c>
      <c r="O19" s="42" t="s">
        <v>20</v>
      </c>
      <c r="P19" s="42" t="s">
        <v>17</v>
      </c>
      <c r="Q19" s="42" t="s">
        <v>15</v>
      </c>
      <c r="R19" s="42" t="s">
        <v>16</v>
      </c>
      <c r="S19" s="42" t="s">
        <v>25</v>
      </c>
      <c r="T19" s="41"/>
      <c r="U19" s="41"/>
      <c r="V19" s="41"/>
      <c r="W19" s="41"/>
      <c r="X19" s="41"/>
      <c r="Y19" s="41"/>
      <c r="Z19" s="41"/>
      <c r="AA19" s="41"/>
    </row>
    <row r="20" spans="1:30" x14ac:dyDescent="0.2">
      <c r="A20" s="42" t="str">
        <f>A4</f>
        <v>Singlet</v>
      </c>
      <c r="B20" s="44" t="str">
        <f>B4</f>
        <v>Pi_g (Ryd, pi-3s)</v>
      </c>
      <c r="C20" s="45">
        <v>8.86</v>
      </c>
      <c r="D20" s="151">
        <v>8.907</v>
      </c>
      <c r="E20" s="151">
        <v>9.1519999999999992</v>
      </c>
      <c r="F20" s="151">
        <v>8.7409999999999997</v>
      </c>
      <c r="G20" s="151">
        <v>8.9390000000000001</v>
      </c>
      <c r="H20" s="151">
        <v>8.8580000000000005</v>
      </c>
      <c r="I20" s="151">
        <v>8.8729999999999993</v>
      </c>
      <c r="J20" s="151">
        <v>8.8460000000000001</v>
      </c>
      <c r="K20" s="45">
        <v>8.8460000000000001</v>
      </c>
      <c r="L20" s="45">
        <v>8.84</v>
      </c>
      <c r="M20" s="151">
        <v>8.9849999999999994</v>
      </c>
      <c r="N20" s="151">
        <v>8.9890000000000008</v>
      </c>
      <c r="O20" s="151">
        <v>8.907</v>
      </c>
      <c r="P20" s="151">
        <v>8.7940000000000005</v>
      </c>
      <c r="Q20" s="151">
        <v>8.7230000000000008</v>
      </c>
      <c r="R20" s="151">
        <v>9.0470000000000006</v>
      </c>
      <c r="S20" s="45">
        <v>8.8850000000000016</v>
      </c>
      <c r="T20" s="41"/>
      <c r="U20" s="66"/>
      <c r="V20" s="66"/>
      <c r="W20" s="66"/>
      <c r="X20" s="66"/>
      <c r="Y20" s="66"/>
      <c r="Z20" s="66"/>
      <c r="AA20" s="66"/>
    </row>
    <row r="21" spans="1:30" x14ac:dyDescent="0.2">
      <c r="A21" s="42"/>
      <c r="B21" s="44" t="str">
        <f>B5</f>
        <v>Sigma_u^- (Val, pi-pi*)</v>
      </c>
      <c r="C21" s="45">
        <v>9.2319999999999993</v>
      </c>
      <c r="D21" s="151">
        <v>9.3149999999999995</v>
      </c>
      <c r="E21" s="151">
        <v>9.2840000000000007</v>
      </c>
      <c r="F21" s="151">
        <v>8.8659999999999997</v>
      </c>
      <c r="G21" s="151">
        <v>9.0559999999999992</v>
      </c>
      <c r="H21" s="151">
        <v>9.0619999999999994</v>
      </c>
      <c r="I21" s="151">
        <v>9.0679999999999996</v>
      </c>
      <c r="J21" s="151">
        <v>9.0410000000000004</v>
      </c>
      <c r="K21" s="45">
        <v>9.0419999999999998</v>
      </c>
      <c r="L21" s="45">
        <v>9.0009999999999994</v>
      </c>
      <c r="M21" s="151">
        <v>9.1349999999999998</v>
      </c>
      <c r="N21" s="151">
        <v>9.31</v>
      </c>
      <c r="O21" s="151">
        <v>9.3149999999999995</v>
      </c>
      <c r="P21" s="151">
        <v>8.9130000000000003</v>
      </c>
      <c r="Q21" s="151">
        <v>9.109</v>
      </c>
      <c r="R21" s="151">
        <v>8.9019999999999992</v>
      </c>
      <c r="S21" s="45">
        <v>9.0054999999999996</v>
      </c>
      <c r="T21" s="41"/>
      <c r="U21" s="66"/>
      <c r="V21" s="66"/>
      <c r="W21" s="66"/>
      <c r="X21" s="66"/>
      <c r="Y21" s="66"/>
      <c r="Z21" s="66"/>
      <c r="AA21" s="66"/>
    </row>
    <row r="22" spans="1:30" x14ac:dyDescent="0.2">
      <c r="A22" s="42"/>
      <c r="B22" s="44" t="str">
        <f>B6</f>
        <v>Delta_u (Val, pi-pi*)</v>
      </c>
      <c r="C22" s="45">
        <v>9.2360000000000007</v>
      </c>
      <c r="D22" s="151">
        <v>9.343</v>
      </c>
      <c r="E22" s="151">
        <v>9.3490000000000002</v>
      </c>
      <c r="F22" s="151">
        <v>8.9280000000000008</v>
      </c>
      <c r="G22" s="151">
        <v>9.1329999999999991</v>
      </c>
      <c r="H22" s="151">
        <v>9.1370000000000005</v>
      </c>
      <c r="I22" s="151">
        <v>9.1449999999999996</v>
      </c>
      <c r="J22" s="151">
        <v>9.1180000000000003</v>
      </c>
      <c r="K22" s="45">
        <v>9.1180000000000003</v>
      </c>
      <c r="L22" s="45">
        <v>9.0790000000000006</v>
      </c>
      <c r="M22" s="151">
        <v>9.0969999999999995</v>
      </c>
      <c r="N22" s="151">
        <v>9.2929999999999993</v>
      </c>
      <c r="O22" s="151">
        <v>9.343</v>
      </c>
      <c r="P22" s="151">
        <v>8.8629999999999995</v>
      </c>
      <c r="Q22" s="151">
        <v>9.1959999999999997</v>
      </c>
      <c r="R22" s="151">
        <v>8.98</v>
      </c>
      <c r="S22" s="45">
        <v>9.088000000000001</v>
      </c>
      <c r="T22" s="41"/>
      <c r="U22" s="66"/>
      <c r="V22" s="66"/>
      <c r="W22" s="66"/>
      <c r="X22" s="66"/>
      <c r="Y22" s="66"/>
      <c r="Z22" s="66"/>
      <c r="AA22" s="66"/>
    </row>
    <row r="23" spans="1:30" x14ac:dyDescent="0.2">
      <c r="A23" s="42"/>
      <c r="B23" s="44" t="str">
        <f>B7</f>
        <v>Sigma_u^+(Ryd, pi-3p)</v>
      </c>
      <c r="C23" s="45">
        <v>10.991</v>
      </c>
      <c r="D23" s="151">
        <v>11.015000000000001</v>
      </c>
      <c r="E23" s="151">
        <v>11.545</v>
      </c>
      <c r="F23" s="151">
        <v>11.097</v>
      </c>
      <c r="G23" s="151">
        <v>11.24</v>
      </c>
      <c r="H23" s="151">
        <v>11.164</v>
      </c>
      <c r="I23" s="151">
        <v>11.180999999999999</v>
      </c>
      <c r="J23" s="151">
        <v>11.159000000000001</v>
      </c>
      <c r="K23" s="45">
        <v>11.159000000000001</v>
      </c>
      <c r="L23" s="45">
        <v>11.16</v>
      </c>
      <c r="M23" s="151">
        <v>11.071999999999999</v>
      </c>
      <c r="N23" s="151">
        <v>11.106999999999999</v>
      </c>
      <c r="O23" s="151">
        <v>10.015000000000001</v>
      </c>
      <c r="P23" s="151">
        <v>10.864000000000001</v>
      </c>
      <c r="Q23" s="151">
        <v>10.785</v>
      </c>
      <c r="R23" s="151">
        <v>11.433</v>
      </c>
      <c r="S23" s="45">
        <v>11.109</v>
      </c>
      <c r="T23" s="41"/>
      <c r="U23" s="66"/>
      <c r="V23" s="66"/>
      <c r="W23" s="66"/>
      <c r="X23" s="66"/>
      <c r="Y23" s="66"/>
      <c r="Z23" s="66"/>
      <c r="AA23" s="66"/>
    </row>
    <row r="24" spans="1:30" x14ac:dyDescent="0.2">
      <c r="A24" s="42"/>
      <c r="B24" s="44" t="str">
        <f>B8</f>
        <v>Delta_u (Ryd, pi-3p)</v>
      </c>
      <c r="C24" s="45">
        <v>11.1112</v>
      </c>
      <c r="D24" s="151">
        <v>11.196999999999999</v>
      </c>
      <c r="E24" s="151">
        <v>11.583</v>
      </c>
      <c r="F24" s="151">
        <v>11.340999999999999</v>
      </c>
      <c r="G24" s="151">
        <v>11.337999999999999</v>
      </c>
      <c r="H24" s="151">
        <v>11.263999999999999</v>
      </c>
      <c r="I24" s="151">
        <v>11.282</v>
      </c>
      <c r="J24" s="151">
        <v>11.257</v>
      </c>
      <c r="K24" s="45">
        <v>11.257</v>
      </c>
      <c r="L24" s="45">
        <v>11.26</v>
      </c>
      <c r="M24" s="151">
        <v>11.33</v>
      </c>
      <c r="N24" s="151">
        <v>11.295999999999999</v>
      </c>
      <c r="O24" s="151">
        <v>11.196999999999999</v>
      </c>
      <c r="P24" s="151">
        <v>11.154</v>
      </c>
      <c r="Q24" s="151">
        <v>11.021000000000001</v>
      </c>
      <c r="R24" s="151">
        <v>11.458</v>
      </c>
      <c r="S24" s="45">
        <v>11.2395</v>
      </c>
      <c r="T24" s="41"/>
      <c r="U24" s="66"/>
      <c r="V24" s="66"/>
      <c r="W24" s="66"/>
      <c r="X24" s="66"/>
      <c r="Y24" s="66"/>
      <c r="Z24" s="66"/>
      <c r="AA24" s="66"/>
    </row>
    <row r="25" spans="1:30" x14ac:dyDescent="0.2">
      <c r="A25" s="42"/>
      <c r="B25" s="44" t="str">
        <f>B9</f>
        <v>Sigma_u^- (Ryd, pi-3p)</v>
      </c>
      <c r="C25" s="45">
        <v>11.189</v>
      </c>
      <c r="D25" s="151">
        <v>11.266999999999999</v>
      </c>
      <c r="E25" s="151">
        <v>11.648</v>
      </c>
      <c r="F25" s="151">
        <v>11.404999999999999</v>
      </c>
      <c r="G25" s="151">
        <v>11.401999999999999</v>
      </c>
      <c r="H25" s="151">
        <v>11.327</v>
      </c>
      <c r="I25" s="151">
        <v>11.345000000000001</v>
      </c>
      <c r="J25" s="151">
        <v>11.319000000000001</v>
      </c>
      <c r="K25" s="45">
        <v>11.319000000000001</v>
      </c>
      <c r="L25" s="45">
        <v>11.321999999999999</v>
      </c>
      <c r="M25" s="151">
        <v>11.407999999999999</v>
      </c>
      <c r="N25" s="151">
        <v>11.372999999999999</v>
      </c>
      <c r="O25" s="151">
        <v>11.266999999999999</v>
      </c>
      <c r="P25" s="151">
        <v>11.231999999999999</v>
      </c>
      <c r="Q25" s="151">
        <v>11.077</v>
      </c>
      <c r="R25" s="151">
        <v>11.526999999999999</v>
      </c>
      <c r="S25" s="45">
        <v>11.302</v>
      </c>
      <c r="T25" s="41"/>
      <c r="U25" s="66"/>
      <c r="V25" s="66"/>
      <c r="W25" s="66"/>
      <c r="X25" s="66"/>
      <c r="Y25" s="66"/>
      <c r="Z25" s="66"/>
      <c r="AA25" s="66"/>
    </row>
    <row r="26" spans="1:30" x14ac:dyDescent="0.2">
      <c r="A26" s="42"/>
      <c r="B26" s="44" t="str">
        <f t="shared" ref="B26:B31" si="2">B10</f>
        <v>Pi_u (Ryd, pi-3p)</v>
      </c>
      <c r="C26" s="41">
        <v>11.582000000000001</v>
      </c>
      <c r="D26" s="151">
        <v>11.548</v>
      </c>
      <c r="E26" s="151">
        <v>11.939</v>
      </c>
      <c r="F26" s="151">
        <v>11.617000000000001</v>
      </c>
      <c r="G26" s="151">
        <v>11.669</v>
      </c>
      <c r="H26" s="151">
        <v>11.571999999999999</v>
      </c>
      <c r="I26" s="151">
        <v>11.587999999999999</v>
      </c>
      <c r="J26" s="151">
        <v>11.551</v>
      </c>
      <c r="K26" s="45">
        <v>11.551</v>
      </c>
      <c r="L26" s="45">
        <v>11.567</v>
      </c>
      <c r="M26" s="151">
        <v>11.71</v>
      </c>
      <c r="N26" s="151">
        <v>11.651</v>
      </c>
      <c r="O26" s="151">
        <v>11.548</v>
      </c>
      <c r="P26" s="151">
        <v>11.539</v>
      </c>
      <c r="Q26" s="151">
        <v>11.388999999999999</v>
      </c>
      <c r="R26" s="151">
        <v>11.673999999999999</v>
      </c>
      <c r="S26" s="45">
        <v>11.531499999999999</v>
      </c>
      <c r="T26" s="41"/>
      <c r="U26" s="66"/>
      <c r="V26" s="66"/>
      <c r="W26" s="66"/>
      <c r="X26" s="66"/>
      <c r="Y26" s="66"/>
      <c r="Z26" s="66"/>
      <c r="AA26" s="66"/>
    </row>
    <row r="27" spans="1:30" x14ac:dyDescent="0.2">
      <c r="A27" s="42"/>
      <c r="B27" s="44" t="str">
        <f t="shared" si="2"/>
        <v>Sigma_u^+ (Val, pi-pi*)</v>
      </c>
      <c r="C27" s="45">
        <v>12.006</v>
      </c>
      <c r="D27" s="151">
        <v>12.263999999999999</v>
      </c>
      <c r="E27" s="151">
        <v>12.622999999999999</v>
      </c>
      <c r="F27" s="151">
        <v>12.177</v>
      </c>
      <c r="G27" s="151">
        <v>12.592000000000001</v>
      </c>
      <c r="H27" s="151">
        <v>12.443</v>
      </c>
      <c r="I27" s="151">
        <v>12.412000000000001</v>
      </c>
      <c r="J27" s="151">
        <v>12.412000000000001</v>
      </c>
      <c r="K27" s="45">
        <v>12.412000000000001</v>
      </c>
      <c r="L27" s="45">
        <v>12.395</v>
      </c>
      <c r="M27" s="151">
        <v>12.141999999999999</v>
      </c>
      <c r="N27" s="151">
        <v>12.359</v>
      </c>
      <c r="O27" s="151">
        <v>12.263999999999999</v>
      </c>
      <c r="P27" s="151">
        <v>11.906000000000001</v>
      </c>
      <c r="Q27" s="151">
        <v>11.826000000000001</v>
      </c>
      <c r="R27" s="151">
        <v>12.893000000000001</v>
      </c>
      <c r="S27" s="45">
        <v>12.359500000000001</v>
      </c>
      <c r="T27" s="41"/>
      <c r="U27" s="66"/>
      <c r="V27" s="66"/>
      <c r="W27" s="66"/>
      <c r="X27" s="66"/>
      <c r="Y27" s="66"/>
      <c r="Z27" s="66"/>
      <c r="AA27" s="66"/>
    </row>
    <row r="28" spans="1:30" x14ac:dyDescent="0.2">
      <c r="A28" s="42" t="str">
        <f>A12</f>
        <v>Triplet</v>
      </c>
      <c r="B28" s="44" t="str">
        <f t="shared" si="2"/>
        <v>Sigma_u^+ (Val, pi-pi*)</v>
      </c>
      <c r="C28" s="151">
        <v>8.2829999999999995</v>
      </c>
      <c r="D28" s="151">
        <v>8.3239999999999998</v>
      </c>
      <c r="E28" s="151">
        <v>8.3239999999999998</v>
      </c>
      <c r="F28" s="151">
        <v>8</v>
      </c>
      <c r="G28" s="151">
        <v>8.0060000000000002</v>
      </c>
      <c r="H28" s="208"/>
      <c r="I28" s="208"/>
      <c r="J28" s="208"/>
      <c r="K28" s="45">
        <v>8.1020000000000003</v>
      </c>
      <c r="L28" s="45">
        <v>8.0619999999999994</v>
      </c>
      <c r="M28" s="151">
        <v>8.1590000000000007</v>
      </c>
      <c r="N28" s="151">
        <v>8.2520000000000007</v>
      </c>
      <c r="O28" s="151">
        <v>8.2810000000000006</v>
      </c>
      <c r="P28" s="151">
        <v>8.0030000000000001</v>
      </c>
      <c r="Q28" s="151">
        <v>8.1630000000000003</v>
      </c>
      <c r="R28" s="151">
        <v>7.9279999999999999</v>
      </c>
      <c r="S28" s="45">
        <v>8.0455000000000005</v>
      </c>
      <c r="T28" s="41"/>
      <c r="U28" s="66"/>
      <c r="V28" s="66"/>
      <c r="W28" s="66"/>
      <c r="X28" s="66"/>
      <c r="Y28" s="66"/>
      <c r="Z28" s="66"/>
      <c r="AA28" s="66"/>
    </row>
    <row r="29" spans="1:30" x14ac:dyDescent="0.2">
      <c r="A29" s="42"/>
      <c r="B29" s="44" t="str">
        <f t="shared" si="2"/>
        <v>Pi_g (Ryd, pi-3s)</v>
      </c>
      <c r="C29">
        <v>8.5630000000000006</v>
      </c>
      <c r="D29" s="151">
        <v>8.5660000000000007</v>
      </c>
      <c r="E29" s="151">
        <v>8.89</v>
      </c>
      <c r="F29">
        <v>8.6170000000000009</v>
      </c>
      <c r="G29" s="151">
        <v>8.6850000000000005</v>
      </c>
      <c r="H29" s="208"/>
      <c r="I29" s="208"/>
      <c r="J29" s="208"/>
      <c r="K29" s="45">
        <v>8.6270000000000007</v>
      </c>
      <c r="L29" s="45">
        <v>8.6150000000000002</v>
      </c>
      <c r="M29">
        <v>8.8539999999999992</v>
      </c>
      <c r="N29">
        <v>8.8680000000000003</v>
      </c>
      <c r="O29">
        <v>8.7669999999999995</v>
      </c>
      <c r="P29">
        <v>8.6769999999999996</v>
      </c>
      <c r="Q29">
        <v>8.5340000000000007</v>
      </c>
      <c r="R29">
        <v>8.7759999999999998</v>
      </c>
      <c r="S29" s="45">
        <v>8.6550000000000011</v>
      </c>
    </row>
    <row r="30" spans="1:30" x14ac:dyDescent="0.2">
      <c r="A30" s="42"/>
      <c r="B30" s="44" t="str">
        <f t="shared" si="2"/>
        <v>Delta_u (Val, pi-pi*)</v>
      </c>
      <c r="C30" s="151">
        <v>8.8190000000000008</v>
      </c>
      <c r="D30" s="151">
        <v>8.8919999999999995</v>
      </c>
      <c r="E30" s="151">
        <v>8.8689999999999998</v>
      </c>
      <c r="F30" s="151">
        <v>8.5329999999999995</v>
      </c>
      <c r="G30" s="151">
        <v>8.6059999999999999</v>
      </c>
      <c r="H30" s="208"/>
      <c r="I30" s="208"/>
      <c r="J30" s="208"/>
      <c r="K30" s="45">
        <v>8.6489999999999991</v>
      </c>
      <c r="L30" s="45">
        <v>8.6069999999999993</v>
      </c>
      <c r="M30" s="151">
        <v>8.7940000000000005</v>
      </c>
      <c r="N30" s="151">
        <v>8.9499999999999993</v>
      </c>
      <c r="O30" s="151">
        <v>8.93</v>
      </c>
      <c r="P30" s="151">
        <v>8.5950000000000006</v>
      </c>
      <c r="Q30" s="151">
        <v>8.7050000000000001</v>
      </c>
      <c r="R30" s="151">
        <v>8.4830000000000005</v>
      </c>
      <c r="S30" s="45">
        <v>8.5940000000000012</v>
      </c>
      <c r="T30" s="151"/>
      <c r="U30" s="66"/>
      <c r="V30" s="66"/>
      <c r="W30" s="66"/>
      <c r="X30" s="66"/>
      <c r="Y30" s="66"/>
      <c r="Z30" s="66"/>
      <c r="AA30" s="66"/>
    </row>
    <row r="31" spans="1:30" x14ac:dyDescent="0.2">
      <c r="A31" s="42"/>
      <c r="B31" s="44" t="str">
        <f t="shared" si="2"/>
        <v>Sigma_u^- (Val, pi-pi*)</v>
      </c>
      <c r="C31">
        <v>9.2129999999999992</v>
      </c>
      <c r="D31" s="151">
        <v>9.3219999999999992</v>
      </c>
      <c r="E31" s="151">
        <v>9.2840000000000007</v>
      </c>
      <c r="F31" s="151">
        <v>8.6950000000000003</v>
      </c>
      <c r="G31" s="151">
        <v>9.0419999999999998</v>
      </c>
      <c r="H31" s="208"/>
      <c r="I31" s="208"/>
      <c r="J31" s="208"/>
      <c r="K31" s="45">
        <v>9.0289999999999999</v>
      </c>
      <c r="L31" s="45">
        <v>8.9920000000000009</v>
      </c>
      <c r="M31" s="151">
        <v>9.1470000000000002</v>
      </c>
      <c r="N31" s="151">
        <v>9.3119999999999994</v>
      </c>
      <c r="O31" s="151">
        <v>9.3160000000000007</v>
      </c>
      <c r="P31" s="151">
        <v>8.9269999999999996</v>
      </c>
      <c r="Q31" s="151">
        <v>9.1170000000000009</v>
      </c>
      <c r="R31" s="151">
        <v>8.8930000000000007</v>
      </c>
      <c r="S31" s="45">
        <v>9.0050000000000008</v>
      </c>
    </row>
    <row r="32" spans="1:30" x14ac:dyDescent="0.2">
      <c r="D32" s="151"/>
    </row>
    <row r="33" spans="4:4" x14ac:dyDescent="0.2">
      <c r="D33" s="151"/>
    </row>
    <row r="34" spans="4:4" x14ac:dyDescent="0.2">
      <c r="D34" s="151"/>
    </row>
    <row r="35" spans="4:4" x14ac:dyDescent="0.2">
      <c r="D35" s="151"/>
    </row>
    <row r="36" spans="4:4" x14ac:dyDescent="0.2">
      <c r="D36" s="151"/>
    </row>
    <row r="37" spans="4:4" x14ac:dyDescent="0.2">
      <c r="D37" s="151"/>
    </row>
    <row r="38" spans="4:4" x14ac:dyDescent="0.2">
      <c r="D38" s="151"/>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07D8D-6F5F-7749-A51E-9CF886096440}">
  <dimension ref="A1:AA29"/>
  <sheetViews>
    <sheetView zoomScale="83" workbookViewId="0">
      <selection activeCell="G5" sqref="G5"/>
    </sheetView>
  </sheetViews>
  <sheetFormatPr baseColWidth="10" defaultRowHeight="16" x14ac:dyDescent="0.2"/>
  <cols>
    <col min="2" max="2" width="13.5" customWidth="1"/>
  </cols>
  <sheetData>
    <row r="1" spans="1:22" x14ac:dyDescent="0.2">
      <c r="A1" s="40" t="s">
        <v>1837</v>
      </c>
      <c r="B1" s="40"/>
      <c r="C1" s="40" t="s">
        <v>0</v>
      </c>
      <c r="D1" s="198"/>
      <c r="E1">
        <f>COUNT(C4:C13)</f>
        <v>10</v>
      </c>
      <c r="F1" s="51" t="s">
        <v>722</v>
      </c>
      <c r="G1" s="1" t="s">
        <v>960</v>
      </c>
      <c r="O1" s="7"/>
      <c r="S1" s="1" t="s">
        <v>1826</v>
      </c>
      <c r="T1" s="1"/>
    </row>
    <row r="2" spans="1:22" x14ac:dyDescent="0.2">
      <c r="A2" s="6" t="s">
        <v>32</v>
      </c>
      <c r="B2" s="5"/>
      <c r="C2" s="5" t="s">
        <v>29</v>
      </c>
      <c r="D2" s="5" t="s">
        <v>29</v>
      </c>
      <c r="E2" s="5" t="s">
        <v>29</v>
      </c>
      <c r="F2" s="5" t="s">
        <v>29</v>
      </c>
      <c r="G2" s="5" t="s">
        <v>29</v>
      </c>
      <c r="H2" s="5" t="s">
        <v>29</v>
      </c>
      <c r="I2" s="5" t="s">
        <v>55</v>
      </c>
      <c r="J2" s="5" t="s">
        <v>55</v>
      </c>
      <c r="K2" s="5" t="s">
        <v>30</v>
      </c>
      <c r="L2" s="5" t="s">
        <v>30</v>
      </c>
      <c r="M2" s="5" t="s">
        <v>30</v>
      </c>
      <c r="N2" s="5" t="s">
        <v>30</v>
      </c>
      <c r="O2" s="5"/>
      <c r="P2" s="5"/>
      <c r="Q2" s="98" t="s">
        <v>29</v>
      </c>
      <c r="R2" s="98" t="s">
        <v>29</v>
      </c>
      <c r="S2" s="98" t="s">
        <v>247</v>
      </c>
      <c r="T2" s="98" t="s">
        <v>247</v>
      </c>
      <c r="U2" s="98" t="s">
        <v>28</v>
      </c>
    </row>
    <row r="3" spans="1:22" x14ac:dyDescent="0.2">
      <c r="A3" s="5"/>
      <c r="B3" s="5"/>
      <c r="C3" s="6" t="s">
        <v>2087</v>
      </c>
      <c r="D3" s="6" t="s">
        <v>1</v>
      </c>
      <c r="E3" s="6" t="s">
        <v>2</v>
      </c>
      <c r="F3" s="6" t="s">
        <v>62</v>
      </c>
      <c r="G3" s="6" t="s">
        <v>2139</v>
      </c>
      <c r="H3" s="6" t="s">
        <v>69</v>
      </c>
      <c r="I3" s="52" t="s">
        <v>2086</v>
      </c>
      <c r="J3" s="52" t="s">
        <v>35</v>
      </c>
      <c r="K3" s="52" t="s">
        <v>63</v>
      </c>
      <c r="L3" s="52" t="s">
        <v>50</v>
      </c>
      <c r="M3" s="52" t="s">
        <v>106</v>
      </c>
      <c r="N3" s="52" t="s">
        <v>1943</v>
      </c>
      <c r="O3" s="42" t="s">
        <v>1326</v>
      </c>
      <c r="P3" s="42" t="s">
        <v>1392</v>
      </c>
      <c r="Q3" s="95" t="s">
        <v>67</v>
      </c>
      <c r="R3" s="99" t="s">
        <v>38</v>
      </c>
      <c r="S3" s="99" t="s">
        <v>248</v>
      </c>
      <c r="T3" s="99" t="s">
        <v>248</v>
      </c>
      <c r="U3" s="99" t="s">
        <v>52</v>
      </c>
    </row>
    <row r="4" spans="1:22" x14ac:dyDescent="0.2">
      <c r="A4" s="6" t="s">
        <v>98</v>
      </c>
      <c r="B4" s="4" t="s">
        <v>191</v>
      </c>
      <c r="C4" s="59">
        <v>7.3440000000000003</v>
      </c>
      <c r="D4" s="7">
        <v>7.2649999999999997</v>
      </c>
      <c r="E4" s="7">
        <v>7.2110000000000003</v>
      </c>
      <c r="F4" s="7">
        <v>7.2140000000000004</v>
      </c>
      <c r="G4" s="7">
        <v>7.2149999999999999</v>
      </c>
      <c r="H4" s="7">
        <v>7.1929999999999996</v>
      </c>
      <c r="I4" s="59">
        <v>7.31</v>
      </c>
      <c r="J4" s="59">
        <v>7.2350000000000003</v>
      </c>
      <c r="K4" s="7">
        <v>7.1849999999999996</v>
      </c>
      <c r="L4" s="59">
        <v>7.3250000000000002</v>
      </c>
      <c r="M4" s="59">
        <v>7.25</v>
      </c>
      <c r="N4" s="59">
        <v>7.3250000000000002</v>
      </c>
      <c r="O4" s="7">
        <f t="shared" ref="O4:O9" si="0">K4+M4-J4+N4-L4</f>
        <v>7.1999999999999984</v>
      </c>
      <c r="P4" s="7">
        <f t="shared" ref="P4:P13" si="1">O4+F4-E4</f>
        <v>7.2029999999999976</v>
      </c>
      <c r="Q4" s="20">
        <v>91</v>
      </c>
      <c r="S4" s="1" t="s">
        <v>1827</v>
      </c>
      <c r="T4" s="1">
        <v>-1</v>
      </c>
      <c r="U4" s="100" t="s">
        <v>1820</v>
      </c>
    </row>
    <row r="5" spans="1:22" x14ac:dyDescent="0.2">
      <c r="A5" s="5"/>
      <c r="B5" s="4" t="s">
        <v>192</v>
      </c>
      <c r="C5" s="59">
        <v>7.7370000000000001</v>
      </c>
      <c r="D5" s="7">
        <v>7.5019999999999998</v>
      </c>
      <c r="E5" s="7">
        <v>7.6130000000000004</v>
      </c>
      <c r="F5" s="7">
        <v>7.6740000000000004</v>
      </c>
      <c r="G5" s="7">
        <v>7.6929999999999996</v>
      </c>
      <c r="H5" s="7">
        <v>7.6879999999999997</v>
      </c>
      <c r="I5" s="59">
        <v>7.73</v>
      </c>
      <c r="J5" s="59">
        <v>7.4939999999999998</v>
      </c>
      <c r="K5" s="7">
        <v>7.61</v>
      </c>
      <c r="L5" s="59">
        <v>7.7619999999999996</v>
      </c>
      <c r="M5" s="59">
        <v>7.5350000000000001</v>
      </c>
      <c r="N5" s="59">
        <v>7.7569999999999997</v>
      </c>
      <c r="O5" s="7">
        <f t="shared" si="0"/>
        <v>7.6459999999999999</v>
      </c>
      <c r="P5" s="7">
        <f t="shared" si="1"/>
        <v>7.7069999999999999</v>
      </c>
      <c r="Q5" s="20">
        <v>90.9</v>
      </c>
      <c r="R5" s="54" t="s">
        <v>1836</v>
      </c>
      <c r="S5" s="1" t="s">
        <v>1829</v>
      </c>
      <c r="T5" s="1">
        <v>22</v>
      </c>
      <c r="U5" s="100" t="s">
        <v>1825</v>
      </c>
    </row>
    <row r="6" spans="1:22" x14ac:dyDescent="0.2">
      <c r="A6" s="5"/>
      <c r="B6" s="4" t="s">
        <v>126</v>
      </c>
      <c r="C6" s="59">
        <v>8.282</v>
      </c>
      <c r="D6" s="7">
        <v>8.1029999999999998</v>
      </c>
      <c r="E6" s="7">
        <v>8.2119999999999997</v>
      </c>
      <c r="F6" s="7">
        <v>8.2720000000000002</v>
      </c>
      <c r="G6" s="7">
        <v>8.2899999999999991</v>
      </c>
      <c r="H6" s="7">
        <v>8.2840000000000007</v>
      </c>
      <c r="I6" s="59">
        <v>8.282</v>
      </c>
      <c r="J6" s="7">
        <v>8.1010000000000009</v>
      </c>
      <c r="K6" s="7">
        <v>8.2170000000000005</v>
      </c>
      <c r="L6" s="59">
        <v>8.2870000000000008</v>
      </c>
      <c r="M6" s="7">
        <v>8.1159999999999997</v>
      </c>
      <c r="N6" s="59">
        <v>8.2870000000000008</v>
      </c>
      <c r="O6" s="7">
        <f t="shared" si="0"/>
        <v>8.2319999999999975</v>
      </c>
      <c r="P6" s="7">
        <f t="shared" si="1"/>
        <v>8.291999999999998</v>
      </c>
      <c r="Q6" s="20">
        <v>91.2</v>
      </c>
      <c r="R6" s="1"/>
      <c r="S6" s="1" t="s">
        <v>1828</v>
      </c>
      <c r="T6" s="1">
        <v>21</v>
      </c>
      <c r="U6" s="100" t="s">
        <v>1821</v>
      </c>
    </row>
    <row r="7" spans="1:22" x14ac:dyDescent="0.2">
      <c r="A7" s="5"/>
      <c r="B7" s="4" t="s">
        <v>194</v>
      </c>
      <c r="C7" s="7">
        <v>8.6820000000000004</v>
      </c>
      <c r="D7" s="7">
        <v>8.4510000000000005</v>
      </c>
      <c r="E7" s="7">
        <v>8.5289999999999999</v>
      </c>
      <c r="F7" s="7">
        <v>8.5730000000000004</v>
      </c>
      <c r="G7" s="7">
        <v>8.5820000000000007</v>
      </c>
      <c r="H7" s="7">
        <v>8.5749999999999993</v>
      </c>
      <c r="I7" s="7">
        <v>8.6769999999999996</v>
      </c>
      <c r="J7" s="7">
        <v>8.4440000000000008</v>
      </c>
      <c r="K7" s="7">
        <v>8.5269999999999992</v>
      </c>
      <c r="L7" s="59">
        <v>8.6980000000000004</v>
      </c>
      <c r="M7" s="7">
        <v>8.4789999999999992</v>
      </c>
      <c r="N7" s="59">
        <v>8.6950000000000003</v>
      </c>
      <c r="O7" s="7">
        <f t="shared" si="0"/>
        <v>8.5589999999999975</v>
      </c>
      <c r="P7" s="7">
        <f t="shared" si="1"/>
        <v>8.602999999999998</v>
      </c>
      <c r="Q7" s="20">
        <v>90.8</v>
      </c>
      <c r="R7" s="54" t="s">
        <v>1834</v>
      </c>
      <c r="S7" s="1" t="s">
        <v>1828</v>
      </c>
      <c r="T7" s="1">
        <v>21</v>
      </c>
      <c r="U7" s="100" t="s">
        <v>1831</v>
      </c>
    </row>
    <row r="8" spans="1:22" x14ac:dyDescent="0.2">
      <c r="A8" s="5"/>
      <c r="B8" s="4" t="s">
        <v>391</v>
      </c>
      <c r="C8" s="59">
        <v>8.9009999999999998</v>
      </c>
      <c r="D8" s="7">
        <v>8.7279999999999998</v>
      </c>
      <c r="E8" s="7">
        <v>8.8409999999999993</v>
      </c>
      <c r="F8" s="7">
        <v>8.8979999999999997</v>
      </c>
      <c r="G8" s="7">
        <v>8.9160000000000004</v>
      </c>
      <c r="H8" s="7">
        <v>8.9060000000000006</v>
      </c>
      <c r="I8" s="59">
        <v>8.91</v>
      </c>
      <c r="J8" s="7">
        <v>8.7319999999999993</v>
      </c>
      <c r="K8" s="7">
        <v>8.8520000000000003</v>
      </c>
      <c r="L8" s="59">
        <v>8.9120000000000008</v>
      </c>
      <c r="M8" s="7">
        <v>8.7469999999999999</v>
      </c>
      <c r="N8" s="59">
        <v>8.9139999999999997</v>
      </c>
      <c r="O8" s="7">
        <f t="shared" si="0"/>
        <v>8.868999999999998</v>
      </c>
      <c r="P8" s="7">
        <f t="shared" si="1"/>
        <v>8.9259999999999966</v>
      </c>
      <c r="Q8" s="20">
        <v>92.4</v>
      </c>
      <c r="R8" s="54" t="s">
        <v>77</v>
      </c>
      <c r="S8" s="1" t="s">
        <v>1830</v>
      </c>
      <c r="T8" s="1">
        <v>25</v>
      </c>
      <c r="U8" s="100" t="s">
        <v>1822</v>
      </c>
    </row>
    <row r="9" spans="1:22" x14ac:dyDescent="0.2">
      <c r="A9" s="5"/>
      <c r="B9" s="4" t="s">
        <v>58</v>
      </c>
      <c r="C9" s="7">
        <v>9.4779999999999998</v>
      </c>
      <c r="D9" s="7">
        <v>9.2629999999999999</v>
      </c>
      <c r="E9" s="7">
        <v>9.2449999999999992</v>
      </c>
      <c r="F9" s="7">
        <v>9.2550000000000008</v>
      </c>
      <c r="G9" s="7">
        <v>9.2509999999999994</v>
      </c>
      <c r="H9" s="7">
        <v>9.2469999999999999</v>
      </c>
      <c r="I9" s="7">
        <v>9.4629999999999992</v>
      </c>
      <c r="J9" s="7">
        <v>9.2479999999999993</v>
      </c>
      <c r="K9" s="7">
        <v>9.2349999999999994</v>
      </c>
      <c r="L9" s="7">
        <v>9.4779999999999998</v>
      </c>
      <c r="M9" s="7">
        <v>9.2629999999999999</v>
      </c>
      <c r="N9" s="7">
        <v>9.4789999999999992</v>
      </c>
      <c r="O9" s="7">
        <f t="shared" si="0"/>
        <v>9.2509999999999994</v>
      </c>
      <c r="P9" s="7">
        <f t="shared" si="1"/>
        <v>9.261000000000001</v>
      </c>
      <c r="Q9" s="20">
        <v>90.6</v>
      </c>
      <c r="R9" s="54" t="s">
        <v>1835</v>
      </c>
      <c r="S9" s="1" t="s">
        <v>1828</v>
      </c>
      <c r="T9" s="1">
        <v>21</v>
      </c>
      <c r="U9" s="100" t="s">
        <v>1823</v>
      </c>
    </row>
    <row r="10" spans="1:22" x14ac:dyDescent="0.2">
      <c r="A10" s="6" t="s">
        <v>5</v>
      </c>
      <c r="B10" s="4" t="s">
        <v>191</v>
      </c>
      <c r="C10" s="7">
        <v>7.1369999999999996</v>
      </c>
      <c r="D10" s="7">
        <v>7.0609999999999999</v>
      </c>
      <c r="E10" s="7">
        <v>7.016</v>
      </c>
      <c r="F10" s="7">
        <v>7.0220000000000002</v>
      </c>
      <c r="G10" s="7">
        <v>7.024</v>
      </c>
      <c r="H10" s="7">
        <v>6.9989999999999997</v>
      </c>
      <c r="I10" s="7">
        <v>7.1040000000000001</v>
      </c>
      <c r="J10" s="7">
        <v>7.0309999999999997</v>
      </c>
      <c r="K10" s="11">
        <v>6.9880000000000004</v>
      </c>
      <c r="L10" s="208"/>
      <c r="M10" s="208"/>
      <c r="N10" s="208"/>
      <c r="O10" s="7">
        <f>K10</f>
        <v>6.9880000000000004</v>
      </c>
      <c r="P10" s="7">
        <f t="shared" si="1"/>
        <v>6.9940000000000015</v>
      </c>
      <c r="Q10" s="20">
        <v>97.5</v>
      </c>
      <c r="S10" s="1" t="s">
        <v>1827</v>
      </c>
      <c r="T10" s="1">
        <v>-1</v>
      </c>
      <c r="U10" s="100" t="s">
        <v>1824</v>
      </c>
    </row>
    <row r="11" spans="1:22" x14ac:dyDescent="0.2">
      <c r="A11" s="6"/>
      <c r="B11" s="4" t="s">
        <v>58</v>
      </c>
      <c r="C11" s="7">
        <v>7.4710000000000001</v>
      </c>
      <c r="D11" s="7">
        <v>7.4279999999999999</v>
      </c>
      <c r="E11" s="7">
        <v>7.4009999999999998</v>
      </c>
      <c r="F11" s="7">
        <v>7.4139999999999997</v>
      </c>
      <c r="G11" s="7">
        <v>7.4189999999999996</v>
      </c>
      <c r="H11" s="7">
        <v>7.391</v>
      </c>
      <c r="I11" s="7">
        <v>7.4379999999999997</v>
      </c>
      <c r="J11" s="7">
        <v>7.3929999999999998</v>
      </c>
      <c r="K11" s="11">
        <v>7.3680000000000003</v>
      </c>
      <c r="L11" s="208"/>
      <c r="M11" s="208"/>
      <c r="N11" s="208"/>
      <c r="O11" s="7">
        <f>K11</f>
        <v>7.3680000000000003</v>
      </c>
      <c r="P11" s="7">
        <f t="shared" si="1"/>
        <v>7.3810000000000002</v>
      </c>
      <c r="Q11" s="20">
        <v>98.2</v>
      </c>
      <c r="S11" s="1" t="s">
        <v>1827</v>
      </c>
      <c r="T11" s="1">
        <v>-1</v>
      </c>
      <c r="U11" s="100" t="s">
        <v>1833</v>
      </c>
    </row>
    <row r="12" spans="1:22" x14ac:dyDescent="0.2">
      <c r="A12" s="6"/>
      <c r="B12" s="4" t="s">
        <v>192</v>
      </c>
      <c r="C12" s="7">
        <v>7.5880000000000001</v>
      </c>
      <c r="D12" s="7">
        <v>7.3760000000000003</v>
      </c>
      <c r="E12" s="7">
        <v>7.4909999999999997</v>
      </c>
      <c r="F12" s="7">
        <v>7.5519999999999996</v>
      </c>
      <c r="G12" s="7">
        <v>7.5720000000000001</v>
      </c>
      <c r="H12" s="7">
        <v>7.5670000000000002</v>
      </c>
      <c r="I12" s="7">
        <v>7.5759999999999996</v>
      </c>
      <c r="J12" s="7">
        <v>7.3620000000000001</v>
      </c>
      <c r="K12" s="7">
        <v>7.4809999999999999</v>
      </c>
      <c r="L12" s="208"/>
      <c r="M12" s="208"/>
      <c r="N12" s="208"/>
      <c r="O12" s="7">
        <f>K12</f>
        <v>7.4809999999999999</v>
      </c>
      <c r="P12" s="7">
        <f t="shared" si="1"/>
        <v>7.5419999999999998</v>
      </c>
      <c r="Q12" s="20">
        <v>96.6</v>
      </c>
      <c r="S12" s="1" t="s">
        <v>1828</v>
      </c>
      <c r="T12" s="1">
        <v>21</v>
      </c>
      <c r="U12" s="100" t="s">
        <v>1825</v>
      </c>
    </row>
    <row r="13" spans="1:22" x14ac:dyDescent="0.2">
      <c r="A13" s="6"/>
      <c r="B13" s="4" t="s">
        <v>126</v>
      </c>
      <c r="C13" s="7">
        <v>8.1199999999999992</v>
      </c>
      <c r="D13" s="7">
        <v>7.96</v>
      </c>
      <c r="E13" s="7">
        <v>8.0739999999999998</v>
      </c>
      <c r="F13" s="7">
        <v>8.1349999999999998</v>
      </c>
      <c r="G13" s="7">
        <v>8.1549999999999994</v>
      </c>
      <c r="H13" s="7">
        <v>8.1479999999999997</v>
      </c>
      <c r="I13" s="7">
        <v>8.1180000000000003</v>
      </c>
      <c r="J13" s="7">
        <v>7.9550000000000001</v>
      </c>
      <c r="K13" s="7">
        <v>8.0760000000000005</v>
      </c>
      <c r="L13" s="208"/>
      <c r="M13" s="208"/>
      <c r="N13" s="208"/>
      <c r="O13" s="7">
        <f>K13</f>
        <v>8.0760000000000005</v>
      </c>
      <c r="P13" s="7">
        <f t="shared" si="1"/>
        <v>8.1369999999999987</v>
      </c>
      <c r="Q13" s="20">
        <v>97.1</v>
      </c>
      <c r="S13" s="1" t="s">
        <v>1218</v>
      </c>
      <c r="T13" s="1">
        <v>20</v>
      </c>
      <c r="U13" s="100" t="s">
        <v>1821</v>
      </c>
    </row>
    <row r="14" spans="1:22" x14ac:dyDescent="0.2">
      <c r="B14" s="1"/>
      <c r="V14" s="100"/>
    </row>
    <row r="16" spans="1:22" x14ac:dyDescent="0.2">
      <c r="A16" s="6" t="s">
        <v>6</v>
      </c>
      <c r="B16" s="5"/>
      <c r="C16" s="5" t="s">
        <v>7</v>
      </c>
      <c r="D16" s="5" t="s">
        <v>7</v>
      </c>
      <c r="E16" s="5" t="s">
        <v>24</v>
      </c>
      <c r="F16" s="5" t="s">
        <v>27</v>
      </c>
      <c r="G16" s="5" t="s">
        <v>29</v>
      </c>
      <c r="H16" s="5" t="s">
        <v>30</v>
      </c>
      <c r="I16" s="5" t="s">
        <v>29</v>
      </c>
      <c r="J16" s="5" t="s">
        <v>30</v>
      </c>
      <c r="K16" s="5" t="s">
        <v>34</v>
      </c>
      <c r="L16" s="5" t="s">
        <v>30</v>
      </c>
      <c r="M16" s="5" t="s">
        <v>7</v>
      </c>
      <c r="N16" s="5" t="s">
        <v>7</v>
      </c>
      <c r="O16" s="5" t="s">
        <v>7</v>
      </c>
      <c r="P16" s="5" t="s">
        <v>24</v>
      </c>
      <c r="Q16" s="5" t="s">
        <v>24</v>
      </c>
      <c r="R16" s="5" t="s">
        <v>24</v>
      </c>
      <c r="S16" s="5" t="s">
        <v>26</v>
      </c>
    </row>
    <row r="17" spans="1:27" x14ac:dyDescent="0.2">
      <c r="A17" s="5"/>
      <c r="B17" s="5"/>
      <c r="C17" s="6" t="s">
        <v>8</v>
      </c>
      <c r="D17" s="6" t="s">
        <v>9</v>
      </c>
      <c r="E17" s="6" t="s">
        <v>18</v>
      </c>
      <c r="F17" s="6" t="s">
        <v>11</v>
      </c>
      <c r="G17" s="6" t="s">
        <v>10</v>
      </c>
      <c r="H17" s="6" t="s">
        <v>33</v>
      </c>
      <c r="I17" s="6" t="s">
        <v>12</v>
      </c>
      <c r="J17" s="6" t="s">
        <v>13</v>
      </c>
      <c r="K17" s="6" t="s">
        <v>14</v>
      </c>
      <c r="L17" s="6" t="s">
        <v>99</v>
      </c>
      <c r="M17" s="6" t="s">
        <v>17</v>
      </c>
      <c r="N17" s="6" t="s">
        <v>19</v>
      </c>
      <c r="O17" s="6" t="s">
        <v>20</v>
      </c>
      <c r="P17" s="6" t="s">
        <v>17</v>
      </c>
      <c r="Q17" s="6" t="s">
        <v>15</v>
      </c>
      <c r="R17" s="6" t="s">
        <v>16</v>
      </c>
      <c r="S17" s="6" t="s">
        <v>25</v>
      </c>
    </row>
    <row r="18" spans="1:27" x14ac:dyDescent="0.2">
      <c r="A18" s="6" t="str">
        <f>A4</f>
        <v>Singlet</v>
      </c>
      <c r="B18" s="4" t="str">
        <f>B4</f>
        <v>A2 (Val, n-pi*)</v>
      </c>
      <c r="C18" s="7">
        <v>7.1740000000000004</v>
      </c>
      <c r="D18" s="7">
        <v>7.2510000000000003</v>
      </c>
      <c r="E18" s="7">
        <v>7.3330000000000002</v>
      </c>
      <c r="F18" s="7">
        <v>7.03</v>
      </c>
      <c r="G18" s="7">
        <v>7.274</v>
      </c>
      <c r="H18" s="7">
        <v>7.218</v>
      </c>
      <c r="I18" s="7">
        <v>7.2220000000000004</v>
      </c>
      <c r="J18" s="7">
        <v>7.2359999999999998</v>
      </c>
      <c r="K18" s="7">
        <v>7.2110000000000003</v>
      </c>
      <c r="L18" s="59">
        <v>7.2350000000000003</v>
      </c>
      <c r="M18" s="7">
        <v>7.1559999999999997</v>
      </c>
      <c r="N18" s="7">
        <v>7.3479999999999999</v>
      </c>
      <c r="O18" s="7">
        <v>7.3170000000000002</v>
      </c>
      <c r="P18" s="7">
        <v>6.9139999999999997</v>
      </c>
      <c r="Q18" s="7">
        <v>7.016</v>
      </c>
      <c r="R18" s="7">
        <v>7.3470000000000004</v>
      </c>
      <c r="S18" s="45">
        <v>7.1814999999999998</v>
      </c>
    </row>
    <row r="19" spans="1:27" x14ac:dyDescent="0.2">
      <c r="A19" s="6"/>
      <c r="B19" s="4" t="str">
        <f>B5</f>
        <v>B2 (Ryd, n-3s)</v>
      </c>
      <c r="C19" s="7">
        <v>7.117</v>
      </c>
      <c r="D19" s="7">
        <v>7.2309999999999999</v>
      </c>
      <c r="E19" s="7">
        <v>7.8879999999999999</v>
      </c>
      <c r="F19" s="7">
        <v>7.7229999999999999</v>
      </c>
      <c r="G19" s="7">
        <v>7.8</v>
      </c>
      <c r="H19" s="7">
        <v>7.6639999999999997</v>
      </c>
      <c r="I19" s="7">
        <v>7.6639999999999997</v>
      </c>
      <c r="J19" s="7">
        <v>7.6909999999999998</v>
      </c>
      <c r="K19" s="7">
        <v>7.6130000000000004</v>
      </c>
      <c r="L19" s="59">
        <v>7.4939999999999998</v>
      </c>
      <c r="M19" s="7">
        <v>7.7480000000000002</v>
      </c>
      <c r="N19" s="7">
        <v>7.7809999999999997</v>
      </c>
      <c r="O19" s="7">
        <v>7.5979999999999999</v>
      </c>
      <c r="P19" s="7">
        <v>7.5419999999999998</v>
      </c>
      <c r="Q19" s="7">
        <v>7.2069999999999999</v>
      </c>
      <c r="R19" s="7">
        <v>8.1259999999999994</v>
      </c>
      <c r="S19" s="45">
        <v>7.6664999999999992</v>
      </c>
    </row>
    <row r="20" spans="1:27" x14ac:dyDescent="0.2">
      <c r="A20" s="6"/>
      <c r="B20" s="4" t="str">
        <f>B6</f>
        <v>B1 (Ryd, pi-3s)</v>
      </c>
      <c r="C20" s="7">
        <v>8.0860000000000003</v>
      </c>
      <c r="D20" s="7">
        <v>8.1129999999999995</v>
      </c>
      <c r="E20" s="7">
        <v>8.5150000000000006</v>
      </c>
      <c r="F20" s="7">
        <v>8.3070000000000004</v>
      </c>
      <c r="G20" s="7">
        <v>8.3789999999999996</v>
      </c>
      <c r="H20" s="7">
        <v>8.2550000000000008</v>
      </c>
      <c r="I20" s="7">
        <v>8.2590000000000003</v>
      </c>
      <c r="J20" s="7">
        <v>8.2739999999999991</v>
      </c>
      <c r="K20" s="7">
        <v>8.2119999999999997</v>
      </c>
      <c r="L20" s="7">
        <v>8.1010000000000009</v>
      </c>
      <c r="M20" s="7">
        <v>8.4369999999999994</v>
      </c>
      <c r="N20" s="7">
        <v>8.4410000000000007</v>
      </c>
      <c r="O20" s="7">
        <v>8.3320000000000007</v>
      </c>
      <c r="P20" s="7">
        <v>8.2509999999999994</v>
      </c>
      <c r="Q20" s="7">
        <v>8.1059999999999999</v>
      </c>
      <c r="R20" s="7">
        <v>8.4380000000000006</v>
      </c>
      <c r="S20" s="45">
        <v>8.2720000000000002</v>
      </c>
    </row>
    <row r="21" spans="1:27" x14ac:dyDescent="0.2">
      <c r="A21" s="6"/>
      <c r="B21" s="4" t="str">
        <f>B7</f>
        <v>A1 (Ryd, n-3p)</v>
      </c>
      <c r="C21" s="7">
        <v>8.3650000000000002</v>
      </c>
      <c r="D21" s="7">
        <v>8.1679999999999993</v>
      </c>
      <c r="E21" s="7">
        <v>8.8170000000000002</v>
      </c>
      <c r="F21" s="7">
        <v>8.5009999999999994</v>
      </c>
      <c r="G21" s="7">
        <v>8.7129999999999992</v>
      </c>
      <c r="H21" s="7">
        <v>8.59</v>
      </c>
      <c r="I21" s="7">
        <v>8.5860000000000003</v>
      </c>
      <c r="J21" s="7">
        <v>8.6029999999999998</v>
      </c>
      <c r="K21" s="7">
        <v>8.5289999999999999</v>
      </c>
      <c r="L21" s="7">
        <v>8.4440000000000008</v>
      </c>
      <c r="M21" s="7">
        <v>8.6189999999999998</v>
      </c>
      <c r="N21" s="7">
        <v>8.6760000000000002</v>
      </c>
      <c r="O21" s="7">
        <v>8.5139999999999993</v>
      </c>
      <c r="P21" s="7">
        <v>8.4039999999999999</v>
      </c>
      <c r="Q21" s="7">
        <v>8.14</v>
      </c>
      <c r="R21" s="7">
        <v>8.9079999999999995</v>
      </c>
      <c r="S21" s="45">
        <v>8.5240000000000009</v>
      </c>
    </row>
    <row r="22" spans="1:27" x14ac:dyDescent="0.2">
      <c r="A22" s="6"/>
      <c r="B22" s="4" t="str">
        <f>B8</f>
        <v>A2 (Ryd, n.d.)</v>
      </c>
      <c r="C22" s="208"/>
      <c r="D22" s="7">
        <v>8.6649999999999991</v>
      </c>
      <c r="E22" s="7">
        <v>9.1020000000000003</v>
      </c>
      <c r="F22" s="7">
        <v>8.92</v>
      </c>
      <c r="G22" s="7">
        <v>8.9749999999999996</v>
      </c>
      <c r="H22" s="7">
        <v>8.875</v>
      </c>
      <c r="I22" s="7">
        <v>8.8800000000000008</v>
      </c>
      <c r="J22" s="7">
        <v>8.9939999999999998</v>
      </c>
      <c r="K22" s="7">
        <v>8.8409999999999993</v>
      </c>
      <c r="L22" s="7">
        <v>8.7319999999999993</v>
      </c>
      <c r="M22" s="7">
        <v>9.0060000000000002</v>
      </c>
      <c r="N22" s="7">
        <v>8.9770000000000003</v>
      </c>
      <c r="O22" s="7">
        <v>8.8729999999999993</v>
      </c>
      <c r="P22" s="7">
        <v>8.8239999999999998</v>
      </c>
      <c r="Q22" s="7">
        <v>8.6910000000000007</v>
      </c>
      <c r="R22" s="7">
        <v>9.0329999999999995</v>
      </c>
      <c r="S22" s="45">
        <v>8.8620000000000001</v>
      </c>
    </row>
    <row r="23" spans="1:27" x14ac:dyDescent="0.2">
      <c r="A23" s="6"/>
      <c r="B23" s="4" t="str">
        <f>B9</f>
        <v>A1 (Val, pi-pi*)</v>
      </c>
      <c r="C23" s="7">
        <v>8.7260000000000009</v>
      </c>
      <c r="D23" s="7">
        <v>9.1210000000000004</v>
      </c>
      <c r="E23" s="7">
        <v>9.4160000000000004</v>
      </c>
      <c r="F23" s="7">
        <v>9.1359999999999992</v>
      </c>
      <c r="G23" s="7">
        <v>9.3810000000000002</v>
      </c>
      <c r="H23" s="7">
        <v>9.2720000000000002</v>
      </c>
      <c r="I23" s="7">
        <v>9.2650000000000006</v>
      </c>
      <c r="J23" s="7">
        <v>9.298</v>
      </c>
      <c r="K23" s="7">
        <v>9.2449999999999992</v>
      </c>
      <c r="L23" s="7">
        <v>9.2479999999999993</v>
      </c>
      <c r="M23" s="7">
        <v>9.1199999999999992</v>
      </c>
      <c r="N23" s="7">
        <v>9.2829999999999995</v>
      </c>
      <c r="O23" s="7">
        <v>9.2240000000000002</v>
      </c>
      <c r="P23" s="7">
        <v>8.8870000000000005</v>
      </c>
      <c r="Q23" s="7">
        <v>8.9209999999999994</v>
      </c>
      <c r="R23" s="7">
        <v>9.5619999999999994</v>
      </c>
      <c r="S23" s="45">
        <v>9.2414999999999985</v>
      </c>
    </row>
    <row r="24" spans="1:27" x14ac:dyDescent="0.2">
      <c r="A24" s="6" t="str">
        <f t="shared" ref="A24:B24" si="2">A10</f>
        <v>Triplet</v>
      </c>
      <c r="B24" s="4" t="str">
        <f t="shared" si="2"/>
        <v>A2 (Val, n-pi*)</v>
      </c>
      <c r="C24" s="7">
        <v>6.9909999999999997</v>
      </c>
      <c r="D24" s="7">
        <v>7.0350000000000001</v>
      </c>
      <c r="E24" s="7">
        <v>7.1120000000000001</v>
      </c>
      <c r="F24" s="7">
        <v>6.8650000000000002</v>
      </c>
      <c r="G24" s="7">
        <v>7.0330000000000004</v>
      </c>
      <c r="H24" s="208"/>
      <c r="I24" s="208"/>
      <c r="J24" s="208"/>
      <c r="K24" s="7">
        <v>7.06</v>
      </c>
      <c r="L24" s="208"/>
      <c r="M24" s="7">
        <v>7.0380000000000003</v>
      </c>
      <c r="N24" s="7">
        <v>7.2140000000000004</v>
      </c>
      <c r="O24" s="7">
        <v>7.1550000000000002</v>
      </c>
      <c r="P24" s="7">
        <v>6.8140000000000001</v>
      </c>
      <c r="Q24" s="7">
        <v>6.8179999999999996</v>
      </c>
      <c r="R24" s="7">
        <v>7.0990000000000002</v>
      </c>
      <c r="S24" s="45">
        <v>6.9584999999999999</v>
      </c>
    </row>
    <row r="25" spans="1:27" x14ac:dyDescent="0.2">
      <c r="A25" s="6"/>
      <c r="B25" s="4" t="str">
        <f>B11</f>
        <v>A1 (Val, pi-pi*)</v>
      </c>
      <c r="C25" s="7">
        <v>7.6210000000000004</v>
      </c>
      <c r="D25" s="7">
        <v>7.5579999999999998</v>
      </c>
      <c r="E25" s="7">
        <v>7.52</v>
      </c>
      <c r="F25" s="7">
        <v>7.2130000000000001</v>
      </c>
      <c r="G25" s="7">
        <v>7.3369999999999997</v>
      </c>
      <c r="H25" s="208"/>
      <c r="I25" s="208"/>
      <c r="J25" s="208"/>
      <c r="K25" s="7">
        <v>7.4020000000000001</v>
      </c>
      <c r="L25" s="208"/>
      <c r="M25" s="7">
        <v>7.4909999999999997</v>
      </c>
      <c r="N25" s="7">
        <v>7.5970000000000004</v>
      </c>
      <c r="O25" s="7">
        <v>7.5880000000000001</v>
      </c>
      <c r="P25" s="7">
        <v>7.3179999999999996</v>
      </c>
      <c r="Q25" s="7">
        <v>7.4009999999999998</v>
      </c>
      <c r="R25" s="7">
        <v>7.266</v>
      </c>
      <c r="S25" s="45">
        <v>7.3334999999999999</v>
      </c>
    </row>
    <row r="26" spans="1:27" x14ac:dyDescent="0.2">
      <c r="A26" s="6"/>
      <c r="B26" s="4" t="str">
        <f>B12</f>
        <v>B2 (Ryd, n-3s)</v>
      </c>
      <c r="C26" s="7">
        <v>7.1120000000000001</v>
      </c>
      <c r="D26" s="7">
        <v>7.1369999999999996</v>
      </c>
      <c r="E26" s="7">
        <v>7.7409999999999997</v>
      </c>
      <c r="F26" s="7">
        <v>7.641</v>
      </c>
      <c r="G26" s="7">
        <v>7.649</v>
      </c>
      <c r="H26" s="208"/>
      <c r="I26" s="208"/>
      <c r="J26" s="208"/>
      <c r="K26" s="7">
        <v>7.4909999999999997</v>
      </c>
      <c r="L26" s="208"/>
      <c r="M26" s="7">
        <v>7.67</v>
      </c>
      <c r="N26" s="7">
        <v>7.7039999999999997</v>
      </c>
      <c r="O26" s="7">
        <v>7.516</v>
      </c>
      <c r="P26" s="7">
        <v>7.4710000000000001</v>
      </c>
      <c r="Q26" s="7">
        <v>7.1130000000000004</v>
      </c>
      <c r="R26" s="7">
        <v>7.9539999999999997</v>
      </c>
      <c r="S26" s="45">
        <v>7.5335000000000001</v>
      </c>
      <c r="U26" s="155"/>
      <c r="V26" s="155"/>
      <c r="Y26" s="155"/>
      <c r="Z26" s="155"/>
      <c r="AA26" s="155"/>
    </row>
    <row r="27" spans="1:27" x14ac:dyDescent="0.2">
      <c r="A27" s="6"/>
      <c r="B27" s="4" t="str">
        <f>B13</f>
        <v>B1 (Ryd, pi-3s)</v>
      </c>
      <c r="C27" s="7">
        <v>8.0299999999999994</v>
      </c>
      <c r="D27" s="7">
        <v>7.9969999999999999</v>
      </c>
      <c r="E27" s="7">
        <v>8.35</v>
      </c>
      <c r="F27" s="7">
        <v>8.2010000000000005</v>
      </c>
      <c r="G27" s="7">
        <v>8.2159999999999993</v>
      </c>
      <c r="H27" s="208"/>
      <c r="I27" s="208"/>
      <c r="J27" s="208"/>
      <c r="K27" s="7">
        <v>8.0739999999999998</v>
      </c>
      <c r="L27" s="208"/>
      <c r="M27" s="7">
        <v>8.3460000000000001</v>
      </c>
      <c r="N27" s="7">
        <v>8.3490000000000002</v>
      </c>
      <c r="O27" s="7">
        <v>8.2309999999999999</v>
      </c>
      <c r="P27" s="7">
        <v>8.1690000000000005</v>
      </c>
      <c r="Q27" s="7">
        <v>7.9889999999999999</v>
      </c>
      <c r="R27" s="7">
        <v>8.2639999999999993</v>
      </c>
      <c r="S27" s="45">
        <v>8.1265000000000001</v>
      </c>
      <c r="U27" s="155"/>
      <c r="V27" s="155"/>
      <c r="W27" s="155"/>
      <c r="X27" s="155"/>
      <c r="Y27" s="155"/>
      <c r="Z27" s="155"/>
      <c r="AA27" s="155"/>
    </row>
    <row r="28" spans="1:27" x14ac:dyDescent="0.2">
      <c r="B28" s="1" t="s">
        <v>1832</v>
      </c>
      <c r="C28" s="7"/>
      <c r="D28" s="7"/>
      <c r="E28" s="7"/>
      <c r="F28" s="7"/>
      <c r="G28" s="7"/>
      <c r="H28" s="7"/>
      <c r="I28" s="7"/>
      <c r="J28" s="7"/>
      <c r="K28" s="7"/>
      <c r="L28" s="7"/>
      <c r="M28" s="7"/>
      <c r="N28" s="7"/>
      <c r="O28" s="7"/>
      <c r="P28" s="7"/>
      <c r="Q28" s="7"/>
      <c r="R28" s="7"/>
      <c r="S28" s="7"/>
    </row>
    <row r="29" spans="1:27" x14ac:dyDescent="0.2">
      <c r="C29" s="7"/>
      <c r="D29" s="7"/>
      <c r="E29" s="7"/>
      <c r="F29" s="7"/>
      <c r="G29" s="7"/>
      <c r="H29" s="7"/>
      <c r="I29" s="7"/>
      <c r="J29" s="7"/>
      <c r="K29" s="7"/>
      <c r="L29" s="7"/>
      <c r="M29" s="7"/>
      <c r="N29" s="7"/>
      <c r="O29" s="7"/>
      <c r="P29" s="7"/>
      <c r="Q29" s="7"/>
      <c r="R29" s="7"/>
      <c r="S29" s="7"/>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7724C-9422-7B41-906F-6B8E72A128DF}">
  <dimension ref="A1:AD47"/>
  <sheetViews>
    <sheetView zoomScale="80" zoomScaleNormal="80" workbookViewId="0">
      <selection activeCell="F4" sqref="F4:F15"/>
    </sheetView>
  </sheetViews>
  <sheetFormatPr baseColWidth="10" defaultRowHeight="16" x14ac:dyDescent="0.2"/>
  <sheetData>
    <row r="1" spans="1:30" x14ac:dyDescent="0.2">
      <c r="A1" s="40" t="s">
        <v>74</v>
      </c>
      <c r="B1" s="40"/>
      <c r="C1" s="40" t="s">
        <v>0</v>
      </c>
      <c r="D1" s="198"/>
      <c r="E1">
        <f>COUNT(C4:C15)</f>
        <v>12</v>
      </c>
      <c r="F1" s="145" t="s">
        <v>722</v>
      </c>
      <c r="G1" s="93" t="s">
        <v>958</v>
      </c>
      <c r="H1" s="93"/>
      <c r="I1" s="93"/>
      <c r="J1" s="93"/>
      <c r="K1" s="93"/>
      <c r="L1" s="41"/>
      <c r="M1" s="41"/>
      <c r="N1" s="41"/>
      <c r="O1" s="41"/>
      <c r="P1" s="41"/>
      <c r="Q1" s="41"/>
      <c r="R1" s="41"/>
      <c r="S1" s="41"/>
      <c r="T1" s="41"/>
      <c r="U1" s="41"/>
      <c r="V1" s="41"/>
      <c r="W1" s="41"/>
      <c r="X1" s="93"/>
      <c r="Y1" s="93"/>
      <c r="Z1" s="93" t="s">
        <v>1466</v>
      </c>
      <c r="AA1" s="41"/>
      <c r="AB1" s="41"/>
    </row>
    <row r="2" spans="1:30" x14ac:dyDescent="0.2">
      <c r="A2" s="42" t="s">
        <v>32</v>
      </c>
      <c r="B2" s="43"/>
      <c r="C2" s="43" t="s">
        <v>29</v>
      </c>
      <c r="D2" s="43" t="s">
        <v>29</v>
      </c>
      <c r="E2" s="43" t="s">
        <v>29</v>
      </c>
      <c r="F2" s="43" t="s">
        <v>29</v>
      </c>
      <c r="G2" s="43" t="s">
        <v>29</v>
      </c>
      <c r="H2" s="43" t="s">
        <v>29</v>
      </c>
      <c r="I2" s="43" t="s">
        <v>29</v>
      </c>
      <c r="J2" s="43" t="s">
        <v>29</v>
      </c>
      <c r="K2" s="43" t="s">
        <v>55</v>
      </c>
      <c r="L2" s="43" t="s">
        <v>55</v>
      </c>
      <c r="M2" s="43" t="s">
        <v>55</v>
      </c>
      <c r="N2" s="43" t="s">
        <v>30</v>
      </c>
      <c r="O2" s="43" t="s">
        <v>30</v>
      </c>
      <c r="P2" s="43" t="s">
        <v>55</v>
      </c>
      <c r="Q2" s="43" t="s">
        <v>55</v>
      </c>
      <c r="R2" s="43" t="s">
        <v>91</v>
      </c>
      <c r="S2" s="43" t="s">
        <v>85</v>
      </c>
      <c r="T2" s="43" t="s">
        <v>85</v>
      </c>
      <c r="U2" s="43"/>
      <c r="V2" s="43"/>
      <c r="W2" s="109" t="s">
        <v>29</v>
      </c>
      <c r="X2" s="109" t="s">
        <v>29</v>
      </c>
      <c r="Y2" s="138"/>
      <c r="Z2" s="109" t="s">
        <v>247</v>
      </c>
      <c r="AA2" s="109" t="s">
        <v>247</v>
      </c>
      <c r="AB2" s="109" t="s">
        <v>28</v>
      </c>
      <c r="AC2" s="41"/>
      <c r="AD2" s="41"/>
    </row>
    <row r="3" spans="1:30" x14ac:dyDescent="0.2">
      <c r="A3" s="43"/>
      <c r="B3" s="43"/>
      <c r="C3" s="42" t="s">
        <v>1</v>
      </c>
      <c r="D3" s="42" t="s">
        <v>2</v>
      </c>
      <c r="E3" s="42" t="s">
        <v>62</v>
      </c>
      <c r="F3" s="42" t="s">
        <v>2139</v>
      </c>
      <c r="G3" s="42" t="s">
        <v>2141</v>
      </c>
      <c r="H3" s="42" t="s">
        <v>2143</v>
      </c>
      <c r="I3" s="42" t="s">
        <v>2142</v>
      </c>
      <c r="J3" s="42" t="s">
        <v>69</v>
      </c>
      <c r="K3" s="92" t="s">
        <v>35</v>
      </c>
      <c r="L3" s="92" t="s">
        <v>63</v>
      </c>
      <c r="M3" s="92" t="s">
        <v>104</v>
      </c>
      <c r="N3" s="92" t="s">
        <v>106</v>
      </c>
      <c r="O3" s="92" t="s">
        <v>105</v>
      </c>
      <c r="P3" s="92" t="s">
        <v>101</v>
      </c>
      <c r="Q3" s="92" t="s">
        <v>103</v>
      </c>
      <c r="R3" s="42" t="s">
        <v>102</v>
      </c>
      <c r="S3" s="92" t="s">
        <v>86</v>
      </c>
      <c r="T3" s="92" t="s">
        <v>87</v>
      </c>
      <c r="U3" s="42" t="s">
        <v>1326</v>
      </c>
      <c r="V3" s="42" t="s">
        <v>1392</v>
      </c>
      <c r="W3" s="110" t="s">
        <v>67</v>
      </c>
      <c r="X3" s="110" t="s">
        <v>38</v>
      </c>
      <c r="Y3" s="95" t="s">
        <v>678</v>
      </c>
      <c r="Z3" s="110" t="s">
        <v>248</v>
      </c>
      <c r="AA3" s="110" t="s">
        <v>248</v>
      </c>
      <c r="AB3" s="110" t="s">
        <v>52</v>
      </c>
      <c r="AC3" s="41"/>
      <c r="AD3" s="41"/>
    </row>
    <row r="4" spans="1:30" x14ac:dyDescent="0.2">
      <c r="A4" s="42" t="s">
        <v>98</v>
      </c>
      <c r="B4" s="44" t="s">
        <v>1356</v>
      </c>
      <c r="C4" s="7">
        <v>8.5719999999999992</v>
      </c>
      <c r="D4" s="45">
        <v>8.4860000000000007</v>
      </c>
      <c r="E4" s="45">
        <v>8.4719999999999995</v>
      </c>
      <c r="F4" s="45">
        <v>8.4689999999999994</v>
      </c>
      <c r="G4" s="45">
        <v>8.4700000000000006</v>
      </c>
      <c r="H4" s="45">
        <v>8.4689999999999994</v>
      </c>
      <c r="I4" s="45">
        <v>8.4700000000000006</v>
      </c>
      <c r="J4" s="45">
        <v>8.468</v>
      </c>
      <c r="K4" s="7">
        <v>8.5739999999999998</v>
      </c>
      <c r="L4" s="7">
        <v>8.4920000000000009</v>
      </c>
      <c r="M4" s="7">
        <v>8.48</v>
      </c>
      <c r="N4" s="7">
        <v>8.5619999999999994</v>
      </c>
      <c r="O4" s="7">
        <v>8.4789999999999992</v>
      </c>
      <c r="P4" s="7">
        <v>8.5630000000000006</v>
      </c>
      <c r="Q4" s="7">
        <v>8.48</v>
      </c>
      <c r="R4" s="7">
        <v>8.5609999999999999</v>
      </c>
      <c r="S4" s="82" t="s">
        <v>1472</v>
      </c>
      <c r="T4" s="68">
        <v>8.49</v>
      </c>
      <c r="U4" s="45">
        <f>8.565+Q4-P4</f>
        <v>8.4820000000000011</v>
      </c>
      <c r="V4" s="45">
        <f>U4+M4-L4</f>
        <v>8.4700000000000024</v>
      </c>
      <c r="W4" s="46">
        <v>93.1</v>
      </c>
      <c r="X4" s="93" t="s">
        <v>1477</v>
      </c>
      <c r="Y4" s="1" t="s">
        <v>1458</v>
      </c>
      <c r="Z4" s="93" t="s">
        <v>1467</v>
      </c>
      <c r="AA4" s="93">
        <v>2</v>
      </c>
      <c r="AB4" s="54" t="s">
        <v>1459</v>
      </c>
      <c r="AC4" s="54"/>
      <c r="AD4" s="93"/>
    </row>
    <row r="5" spans="1:30" x14ac:dyDescent="0.2">
      <c r="A5" s="43"/>
      <c r="B5" s="44" t="s">
        <v>1653</v>
      </c>
      <c r="C5" s="7">
        <v>10.122</v>
      </c>
      <c r="D5" s="45">
        <v>9.9920000000000009</v>
      </c>
      <c r="E5" s="45">
        <v>9.9920000000000009</v>
      </c>
      <c r="F5" s="45">
        <v>9.9930000000000003</v>
      </c>
      <c r="G5" s="45">
        <v>9.9920000000000009</v>
      </c>
      <c r="H5" s="45">
        <v>9.9930000000000003</v>
      </c>
      <c r="I5" s="45">
        <v>9.9909999999999997</v>
      </c>
      <c r="J5" s="45">
        <v>9.9849999999999994</v>
      </c>
      <c r="K5" s="7">
        <v>10.061999999999999</v>
      </c>
      <c r="L5" s="7">
        <v>9.94</v>
      </c>
      <c r="M5" s="45">
        <v>9.94</v>
      </c>
      <c r="N5" s="7">
        <v>10.055</v>
      </c>
      <c r="O5" s="7">
        <v>9.93</v>
      </c>
      <c r="P5" s="7">
        <v>10.057</v>
      </c>
      <c r="Q5" s="7">
        <v>9.9320000000000004</v>
      </c>
      <c r="R5" s="7">
        <v>10.057</v>
      </c>
      <c r="S5" s="82" t="s">
        <v>1473</v>
      </c>
      <c r="T5" s="68">
        <v>9.92</v>
      </c>
      <c r="U5" s="45">
        <f>10.056+Q5-P5</f>
        <v>9.9309999999999992</v>
      </c>
      <c r="V5" s="45">
        <f t="shared" ref="V5:V14" si="0">U5+M5-L5</f>
        <v>9.9309999999999992</v>
      </c>
      <c r="W5" s="46">
        <v>93.3</v>
      </c>
      <c r="X5" s="41"/>
      <c r="Y5" s="1" t="s">
        <v>527</v>
      </c>
      <c r="Z5" s="93" t="s">
        <v>1467</v>
      </c>
      <c r="AA5" s="93">
        <v>2</v>
      </c>
      <c r="AB5" s="54" t="s">
        <v>1463</v>
      </c>
      <c r="AC5" s="54"/>
      <c r="AD5" s="93"/>
    </row>
    <row r="6" spans="1:30" x14ac:dyDescent="0.2">
      <c r="A6" s="43"/>
      <c r="B6" s="44" t="s">
        <v>665</v>
      </c>
      <c r="C6" s="7">
        <v>10.225</v>
      </c>
      <c r="D6" s="45">
        <v>10.119</v>
      </c>
      <c r="E6" s="45">
        <v>10.116</v>
      </c>
      <c r="F6" s="45">
        <v>10.116</v>
      </c>
      <c r="G6" s="45">
        <v>10.115</v>
      </c>
      <c r="H6" s="45">
        <v>10.116</v>
      </c>
      <c r="I6" s="45">
        <v>10.115</v>
      </c>
      <c r="J6" s="45">
        <v>10.111000000000001</v>
      </c>
      <c r="K6" s="7">
        <v>10.178000000000001</v>
      </c>
      <c r="L6" s="7">
        <v>10.076000000000001</v>
      </c>
      <c r="M6" s="45">
        <v>10.073</v>
      </c>
      <c r="N6" s="7">
        <v>10.167</v>
      </c>
      <c r="O6" s="7">
        <v>10.064</v>
      </c>
      <c r="P6" s="7">
        <v>10.169</v>
      </c>
      <c r="Q6" s="7">
        <v>10.066000000000001</v>
      </c>
      <c r="R6" s="7">
        <v>10.167999999999999</v>
      </c>
      <c r="S6" s="82" t="s">
        <v>1474</v>
      </c>
      <c r="T6" s="68">
        <v>10.06</v>
      </c>
      <c r="U6" s="45">
        <f>10.168+Q6-P6</f>
        <v>10.065000000000001</v>
      </c>
      <c r="V6" s="45">
        <f>U6+M6-L6</f>
        <v>10.062000000000001</v>
      </c>
      <c r="W6" s="46">
        <v>91.8</v>
      </c>
      <c r="X6" s="41"/>
      <c r="Y6" s="1" t="s">
        <v>1461</v>
      </c>
      <c r="Z6" s="93" t="s">
        <v>1467</v>
      </c>
      <c r="AA6" s="93">
        <v>2</v>
      </c>
      <c r="AB6" s="54" t="s">
        <v>1462</v>
      </c>
      <c r="AC6" s="41"/>
      <c r="AD6" s="93"/>
    </row>
    <row r="7" spans="1:30" x14ac:dyDescent="0.2">
      <c r="A7" s="43"/>
      <c r="B7" s="44" t="s">
        <v>1654</v>
      </c>
      <c r="C7" s="7">
        <v>10.917</v>
      </c>
      <c r="D7" s="45">
        <v>10.943</v>
      </c>
      <c r="E7" s="45">
        <v>10.904999999999999</v>
      </c>
      <c r="F7" s="45">
        <v>10.843</v>
      </c>
      <c r="G7" s="45">
        <v>10.72</v>
      </c>
      <c r="H7" s="45">
        <v>10.736000000000001</v>
      </c>
      <c r="I7" s="45">
        <v>10.72</v>
      </c>
      <c r="J7" s="45">
        <v>10.909000000000001</v>
      </c>
      <c r="K7" s="7">
        <v>10.944000000000001</v>
      </c>
      <c r="L7" s="7">
        <v>10.987</v>
      </c>
      <c r="M7" s="45">
        <v>10.952999999999999</v>
      </c>
      <c r="N7" s="7">
        <v>10.925000000000001</v>
      </c>
      <c r="O7" s="7">
        <v>10.961</v>
      </c>
      <c r="P7" s="7">
        <v>10.926</v>
      </c>
      <c r="Q7" s="7">
        <v>10.962999999999999</v>
      </c>
      <c r="R7" s="7">
        <v>10.919</v>
      </c>
      <c r="S7" s="68">
        <v>10.94</v>
      </c>
      <c r="T7" s="68">
        <v>10.95</v>
      </c>
      <c r="U7" s="45">
        <f>R7+Q7-P7</f>
        <v>10.955999999999998</v>
      </c>
      <c r="V7" s="45">
        <f t="shared" si="0"/>
        <v>10.921999999999999</v>
      </c>
      <c r="W7" s="46">
        <v>91.5</v>
      </c>
      <c r="X7" s="93" t="s">
        <v>78</v>
      </c>
      <c r="Y7" s="1" t="s">
        <v>528</v>
      </c>
      <c r="Z7" s="93" t="s">
        <v>314</v>
      </c>
      <c r="AA7" s="93">
        <v>23</v>
      </c>
      <c r="AB7" s="54" t="s">
        <v>1464</v>
      </c>
      <c r="AC7" s="54"/>
      <c r="AD7" s="93"/>
    </row>
    <row r="8" spans="1:30" x14ac:dyDescent="0.2">
      <c r="A8" s="43"/>
      <c r="B8" s="44" t="s">
        <v>1654</v>
      </c>
      <c r="C8" s="7">
        <v>11.483000000000001</v>
      </c>
      <c r="D8" s="45">
        <v>11.489000000000001</v>
      </c>
      <c r="E8" s="45">
        <v>11.458</v>
      </c>
      <c r="F8" s="45">
        <v>11.407</v>
      </c>
      <c r="G8" s="45">
        <v>11.33</v>
      </c>
      <c r="H8" s="45">
        <v>11.346</v>
      </c>
      <c r="I8" s="45">
        <v>11.329000000000001</v>
      </c>
      <c r="J8" s="45">
        <v>11.465</v>
      </c>
      <c r="K8" s="7">
        <v>11.518000000000001</v>
      </c>
      <c r="L8" s="7">
        <v>11.54</v>
      </c>
      <c r="M8" s="45">
        <v>11.513</v>
      </c>
      <c r="N8" s="7">
        <v>11.51</v>
      </c>
      <c r="O8" s="7">
        <v>11.521000000000001</v>
      </c>
      <c r="P8" s="7">
        <v>11.51</v>
      </c>
      <c r="Q8" s="7">
        <v>11.523</v>
      </c>
      <c r="R8" s="7">
        <v>11.506</v>
      </c>
      <c r="S8" s="68">
        <v>11.52</v>
      </c>
      <c r="T8" s="68">
        <v>11.52</v>
      </c>
      <c r="U8" s="45">
        <f>R8+Q8-P8</f>
        <v>11.519</v>
      </c>
      <c r="V8" s="45">
        <f t="shared" si="0"/>
        <v>11.492000000000001</v>
      </c>
      <c r="W8" s="46">
        <v>92.9</v>
      </c>
      <c r="X8" s="93" t="s">
        <v>1478</v>
      </c>
      <c r="Y8" s="1" t="s">
        <v>528</v>
      </c>
      <c r="Z8" s="93" t="s">
        <v>1476</v>
      </c>
      <c r="AA8" s="93">
        <v>37</v>
      </c>
      <c r="AB8" s="93" t="s">
        <v>1465</v>
      </c>
      <c r="AC8" s="54"/>
      <c r="AD8" s="93"/>
    </row>
    <row r="9" spans="1:30" x14ac:dyDescent="0.2">
      <c r="A9" s="43"/>
      <c r="B9" s="44" t="s">
        <v>1655</v>
      </c>
      <c r="C9" s="7">
        <v>11.737</v>
      </c>
      <c r="D9" s="45">
        <v>11.69</v>
      </c>
      <c r="E9" s="45">
        <v>11.634</v>
      </c>
      <c r="F9" s="45">
        <v>11.563000000000001</v>
      </c>
      <c r="G9" s="45">
        <v>11.457000000000001</v>
      </c>
      <c r="H9" s="45">
        <v>11.472</v>
      </c>
      <c r="I9" s="45">
        <v>11.456</v>
      </c>
      <c r="J9" s="45">
        <v>11.635</v>
      </c>
      <c r="K9" s="7">
        <v>11.766999999999999</v>
      </c>
      <c r="L9" s="7">
        <v>11.737</v>
      </c>
      <c r="M9" s="45">
        <v>11.686999999999999</v>
      </c>
      <c r="N9" s="7">
        <v>11.757</v>
      </c>
      <c r="O9" s="7">
        <v>11.718999999999999</v>
      </c>
      <c r="P9" s="7">
        <v>11.757999999999999</v>
      </c>
      <c r="Q9" s="7">
        <v>11.72</v>
      </c>
      <c r="R9" s="7">
        <v>11.753</v>
      </c>
      <c r="S9" s="68">
        <v>11.76</v>
      </c>
      <c r="T9" s="68">
        <v>11.72</v>
      </c>
      <c r="U9" s="45">
        <f>R9+Q9-P9</f>
        <v>11.715</v>
      </c>
      <c r="V9" s="45">
        <f t="shared" si="0"/>
        <v>11.665000000000001</v>
      </c>
      <c r="W9" s="46">
        <v>92.4</v>
      </c>
      <c r="X9" s="93" t="s">
        <v>1479</v>
      </c>
      <c r="Y9" s="1" t="s">
        <v>1458</v>
      </c>
      <c r="Z9" s="93" t="s">
        <v>284</v>
      </c>
      <c r="AA9" s="93">
        <v>31</v>
      </c>
      <c r="AB9" s="54" t="s">
        <v>1471</v>
      </c>
      <c r="AC9" s="54"/>
      <c r="AD9" s="93"/>
    </row>
    <row r="10" spans="1:30" x14ac:dyDescent="0.2">
      <c r="A10" s="42" t="s">
        <v>5</v>
      </c>
      <c r="B10" s="44" t="s">
        <v>1356</v>
      </c>
      <c r="C10" s="45">
        <v>6.3090000000000002</v>
      </c>
      <c r="D10" s="45">
        <v>6.3010000000000002</v>
      </c>
      <c r="E10" s="45">
        <v>6.3029999999999999</v>
      </c>
      <c r="F10" s="45">
        <v>6.3049999999999997</v>
      </c>
      <c r="G10" s="45">
        <v>6.3029999999999999</v>
      </c>
      <c r="H10" s="45">
        <v>6.3049999999999997</v>
      </c>
      <c r="I10" s="45">
        <v>6.3029999999999999</v>
      </c>
      <c r="J10" s="45">
        <v>6.2859999999999996</v>
      </c>
      <c r="K10" s="45">
        <v>6.3029999999999999</v>
      </c>
      <c r="L10" s="45">
        <v>6.298</v>
      </c>
      <c r="M10" s="45">
        <v>6.3010000000000002</v>
      </c>
      <c r="N10" s="208"/>
      <c r="O10" s="208"/>
      <c r="P10" s="45">
        <v>6.2859999999999996</v>
      </c>
      <c r="Q10" s="45">
        <v>6.28</v>
      </c>
      <c r="R10" s="45">
        <v>6.2830000000000004</v>
      </c>
      <c r="S10" s="82" t="s">
        <v>1470</v>
      </c>
      <c r="T10" s="82" t="s">
        <v>1570</v>
      </c>
      <c r="U10" s="45">
        <v>6.2830000000000004</v>
      </c>
      <c r="V10" s="45">
        <f t="shared" si="0"/>
        <v>6.2859999999999996</v>
      </c>
      <c r="W10" s="46">
        <v>98.7</v>
      </c>
      <c r="X10" s="41"/>
      <c r="Y10" s="1" t="s">
        <v>1458</v>
      </c>
      <c r="Z10" s="93" t="s">
        <v>1466</v>
      </c>
      <c r="AA10" s="93">
        <v>0</v>
      </c>
      <c r="AB10" s="54" t="s">
        <v>1459</v>
      </c>
      <c r="AC10" s="54"/>
      <c r="AD10" s="93"/>
    </row>
    <row r="11" spans="1:30" x14ac:dyDescent="0.2">
      <c r="A11" s="42"/>
      <c r="B11" s="44" t="s">
        <v>1656</v>
      </c>
      <c r="C11" s="45">
        <v>8.4510000000000005</v>
      </c>
      <c r="D11" s="45">
        <v>8.4510000000000005</v>
      </c>
      <c r="E11" s="45">
        <v>8.4789999999999992</v>
      </c>
      <c r="F11" s="45">
        <v>8.4909999999999997</v>
      </c>
      <c r="G11" s="45">
        <v>8.4789999999999992</v>
      </c>
      <c r="H11" s="45">
        <v>8.4920000000000009</v>
      </c>
      <c r="I11" s="45">
        <v>8.4789999999999992</v>
      </c>
      <c r="J11" s="45">
        <v>8.468</v>
      </c>
      <c r="K11" s="45">
        <v>8.4260000000000002</v>
      </c>
      <c r="L11" s="41">
        <v>8.4250000000000007</v>
      </c>
      <c r="M11" s="45">
        <v>8.4499999999999993</v>
      </c>
      <c r="N11" s="208"/>
      <c r="O11" s="208"/>
      <c r="P11" s="45">
        <v>8.4429999999999996</v>
      </c>
      <c r="Q11" s="45">
        <v>8.44</v>
      </c>
      <c r="R11" s="45">
        <v>8.4440000000000008</v>
      </c>
      <c r="S11" s="82" t="s">
        <v>1569</v>
      </c>
      <c r="T11" s="82" t="s">
        <v>1595</v>
      </c>
      <c r="U11" s="45">
        <f>R11+Q11-P11</f>
        <v>8.4410000000000007</v>
      </c>
      <c r="V11" s="45">
        <f>U11+M11-L11</f>
        <v>8.4659999999999975</v>
      </c>
      <c r="W11" s="46">
        <v>98.7</v>
      </c>
      <c r="X11" s="41"/>
      <c r="Y11" s="1" t="s">
        <v>528</v>
      </c>
      <c r="Z11" s="93" t="s">
        <v>1467</v>
      </c>
      <c r="AA11" s="93">
        <v>2</v>
      </c>
      <c r="AB11" s="54" t="s">
        <v>1460</v>
      </c>
      <c r="AC11" s="54"/>
      <c r="AD11" s="93"/>
    </row>
    <row r="12" spans="1:30" x14ac:dyDescent="0.2">
      <c r="A12" s="42"/>
      <c r="B12" s="44" t="s">
        <v>665</v>
      </c>
      <c r="C12" s="45">
        <v>9.3740000000000006</v>
      </c>
      <c r="D12" s="45">
        <v>9.298</v>
      </c>
      <c r="E12" s="45">
        <v>9.3070000000000004</v>
      </c>
      <c r="F12" s="45">
        <v>9.3130000000000006</v>
      </c>
      <c r="G12" s="45">
        <v>9.3070000000000004</v>
      </c>
      <c r="H12" s="45">
        <v>9.3130000000000006</v>
      </c>
      <c r="I12" s="45">
        <v>9.3070000000000004</v>
      </c>
      <c r="J12" s="45">
        <v>9.298</v>
      </c>
      <c r="K12" s="45">
        <v>9.3309999999999995</v>
      </c>
      <c r="L12" s="41">
        <v>9.2569999999999997</v>
      </c>
      <c r="M12" s="41">
        <v>9.2650000000000006</v>
      </c>
      <c r="N12" s="208"/>
      <c r="O12" s="208"/>
      <c r="P12" s="45">
        <v>9.3350000000000009</v>
      </c>
      <c r="Q12" s="45">
        <v>9.2609999999999992</v>
      </c>
      <c r="R12" s="45">
        <v>9.3360000000000003</v>
      </c>
      <c r="S12" s="68">
        <v>9.33</v>
      </c>
      <c r="T12" s="68">
        <v>9.27</v>
      </c>
      <c r="U12" s="45">
        <f t="shared" ref="U12:U14" si="1">R12+Q12-P12</f>
        <v>9.2620000000000005</v>
      </c>
      <c r="V12" s="45">
        <f t="shared" si="0"/>
        <v>9.2700000000000014</v>
      </c>
      <c r="W12" s="46">
        <v>98.4</v>
      </c>
      <c r="X12" s="41"/>
      <c r="Y12" s="1" t="s">
        <v>1461</v>
      </c>
      <c r="Z12" s="93" t="s">
        <v>1467</v>
      </c>
      <c r="AA12" s="93">
        <v>2</v>
      </c>
      <c r="AB12" s="54" t="s">
        <v>1462</v>
      </c>
      <c r="AC12" s="54"/>
      <c r="AD12" s="93"/>
    </row>
    <row r="13" spans="1:30" x14ac:dyDescent="0.2">
      <c r="A13" s="42"/>
      <c r="B13" s="44" t="s">
        <v>1653</v>
      </c>
      <c r="C13" s="45">
        <v>9.8919999999999995</v>
      </c>
      <c r="D13" s="45">
        <v>9.8119999999999994</v>
      </c>
      <c r="E13" s="45">
        <v>9.8170000000000002</v>
      </c>
      <c r="F13" s="45">
        <v>9.8209999999999997</v>
      </c>
      <c r="G13" s="45">
        <v>9.8170000000000002</v>
      </c>
      <c r="H13" s="45">
        <v>9.8209999999999997</v>
      </c>
      <c r="I13" s="45">
        <v>9.8170000000000002</v>
      </c>
      <c r="J13" s="45">
        <v>9.8109999999999999</v>
      </c>
      <c r="K13" s="45">
        <v>9.8390000000000004</v>
      </c>
      <c r="L13" s="45">
        <v>9.7639999999999993</v>
      </c>
      <c r="M13" s="45">
        <v>9.7690000000000001</v>
      </c>
      <c r="N13" s="208"/>
      <c r="O13" s="208"/>
      <c r="P13" s="45">
        <v>9.8339999999999996</v>
      </c>
      <c r="Q13" s="45">
        <v>9.7579999999999991</v>
      </c>
      <c r="R13" s="45">
        <v>9.8330000000000002</v>
      </c>
      <c r="S13" s="68">
        <v>9.83</v>
      </c>
      <c r="T13" s="68">
        <v>9.8000000000000007</v>
      </c>
      <c r="U13" s="45">
        <f t="shared" si="1"/>
        <v>9.7570000000000014</v>
      </c>
      <c r="V13" s="45">
        <f t="shared" si="0"/>
        <v>9.762000000000004</v>
      </c>
      <c r="W13" s="46">
        <v>97.5</v>
      </c>
      <c r="X13" s="41"/>
      <c r="Y13" s="1" t="s">
        <v>527</v>
      </c>
      <c r="Z13" s="93" t="s">
        <v>1467</v>
      </c>
      <c r="AA13" s="93">
        <v>2</v>
      </c>
      <c r="AB13" s="54" t="s">
        <v>1463</v>
      </c>
      <c r="AC13" s="54"/>
      <c r="AD13" s="93"/>
    </row>
    <row r="14" spans="1:30" x14ac:dyDescent="0.2">
      <c r="A14" s="42"/>
      <c r="B14" s="44" t="s">
        <v>1654</v>
      </c>
      <c r="C14" s="45">
        <v>10.393000000000001</v>
      </c>
      <c r="D14" s="45">
        <v>10.452</v>
      </c>
      <c r="E14" s="45">
        <v>10.44</v>
      </c>
      <c r="F14" s="45">
        <v>10.407</v>
      </c>
      <c r="G14" s="45">
        <v>10.33</v>
      </c>
      <c r="H14" s="45">
        <v>10.346</v>
      </c>
      <c r="I14" s="45">
        <v>10.329000000000001</v>
      </c>
      <c r="J14" s="45">
        <v>10.448</v>
      </c>
      <c r="K14" s="45">
        <v>10.423999999999999</v>
      </c>
      <c r="L14" s="41">
        <v>10.499000000000001</v>
      </c>
      <c r="M14" s="41">
        <v>10.492000000000001</v>
      </c>
      <c r="N14" s="208"/>
      <c r="O14" s="208"/>
      <c r="P14" s="41">
        <v>10.412000000000001</v>
      </c>
      <c r="Q14" s="45">
        <v>10.48</v>
      </c>
      <c r="R14" s="41">
        <v>10.406000000000001</v>
      </c>
      <c r="S14" s="68">
        <v>10.41</v>
      </c>
      <c r="T14" s="68">
        <v>10.47</v>
      </c>
      <c r="U14" s="45">
        <f t="shared" si="1"/>
        <v>10.474000000000002</v>
      </c>
      <c r="V14" s="45">
        <f t="shared" si="0"/>
        <v>10.467000000000001</v>
      </c>
      <c r="W14" s="46">
        <v>98</v>
      </c>
      <c r="X14" s="41"/>
      <c r="Y14" s="1" t="s">
        <v>528</v>
      </c>
      <c r="Z14" s="93" t="s">
        <v>1468</v>
      </c>
      <c r="AA14" s="93">
        <v>22</v>
      </c>
      <c r="AB14" s="54" t="s">
        <v>1464</v>
      </c>
      <c r="AC14" s="54"/>
      <c r="AD14" s="93"/>
    </row>
    <row r="15" spans="1:30" x14ac:dyDescent="0.2">
      <c r="A15" s="42"/>
      <c r="B15" s="44" t="s">
        <v>1654</v>
      </c>
      <c r="C15" s="45">
        <v>11.2</v>
      </c>
      <c r="D15" s="45">
        <v>11.273</v>
      </c>
      <c r="E15" s="41">
        <v>11.272</v>
      </c>
      <c r="F15" s="41">
        <v>11.247</v>
      </c>
      <c r="G15" s="41">
        <v>11.196</v>
      </c>
      <c r="H15" s="41">
        <v>11.212</v>
      </c>
      <c r="I15" s="41">
        <v>11.195</v>
      </c>
      <c r="J15" s="41">
        <v>11.279</v>
      </c>
      <c r="K15" s="41">
        <v>11.233000000000001</v>
      </c>
      <c r="L15" s="41">
        <v>11.321</v>
      </c>
      <c r="M15" s="41">
        <v>11.324999999999999</v>
      </c>
      <c r="N15" s="208"/>
      <c r="O15" s="208"/>
      <c r="P15" s="41">
        <v>11.223000000000001</v>
      </c>
      <c r="Q15" s="41">
        <v>11.303000000000001</v>
      </c>
      <c r="R15" s="41">
        <v>11.217000000000001</v>
      </c>
      <c r="S15" s="66"/>
      <c r="T15" s="66"/>
      <c r="U15" s="45">
        <f>R15+Q15-P15</f>
        <v>11.297000000000002</v>
      </c>
      <c r="V15" s="45">
        <f>U15+M15-L15</f>
        <v>11.301</v>
      </c>
      <c r="W15" s="46">
        <v>97.8</v>
      </c>
      <c r="X15" s="41"/>
      <c r="Y15" s="1" t="s">
        <v>528</v>
      </c>
      <c r="Z15" s="93" t="s">
        <v>1469</v>
      </c>
      <c r="AA15" s="93">
        <v>33</v>
      </c>
      <c r="AB15" s="93" t="s">
        <v>1465</v>
      </c>
      <c r="AC15" s="93"/>
    </row>
    <row r="16" spans="1:30" x14ac:dyDescent="0.2">
      <c r="A16" s="41"/>
      <c r="B16" s="41"/>
      <c r="C16" s="41"/>
      <c r="D16" s="41"/>
      <c r="E16" s="41"/>
      <c r="F16" s="41"/>
      <c r="G16" s="41"/>
      <c r="H16" s="41"/>
      <c r="I16" s="41"/>
      <c r="J16" s="41"/>
      <c r="K16" s="41"/>
      <c r="L16" s="41"/>
      <c r="M16" s="41"/>
      <c r="N16" s="41"/>
      <c r="O16" s="41"/>
      <c r="P16" s="66"/>
      <c r="Q16" s="66"/>
      <c r="R16" s="41"/>
      <c r="S16" s="41"/>
      <c r="T16" s="41"/>
      <c r="U16" s="41"/>
      <c r="V16" s="1"/>
      <c r="W16" s="93"/>
      <c r="X16" s="93"/>
      <c r="Y16" s="93"/>
      <c r="Z16" s="93"/>
    </row>
    <row r="17" spans="1:25" x14ac:dyDescent="0.2">
      <c r="A17" s="41"/>
      <c r="B17" s="41"/>
      <c r="C17" s="41"/>
      <c r="D17" s="41"/>
      <c r="E17" s="41"/>
      <c r="F17" s="41"/>
      <c r="G17" s="41"/>
      <c r="H17" s="41"/>
      <c r="I17" s="41"/>
      <c r="J17" s="41"/>
      <c r="K17" s="41"/>
      <c r="L17" s="41"/>
      <c r="M17" s="41"/>
      <c r="N17" s="41"/>
      <c r="O17" s="41"/>
      <c r="P17" s="41"/>
      <c r="Q17" s="41"/>
      <c r="R17" s="41"/>
      <c r="S17" s="41"/>
      <c r="T17" s="41"/>
      <c r="U17" s="41"/>
      <c r="V17" s="41"/>
      <c r="W17" s="41"/>
      <c r="X17" s="41"/>
      <c r="Y17" s="41"/>
    </row>
    <row r="18" spans="1:25" x14ac:dyDescent="0.2">
      <c r="A18" s="42" t="s">
        <v>6</v>
      </c>
      <c r="B18" s="43"/>
      <c r="C18" s="43" t="s">
        <v>7</v>
      </c>
      <c r="D18" s="43" t="s">
        <v>1475</v>
      </c>
      <c r="E18" s="43" t="s">
        <v>24</v>
      </c>
      <c r="F18" s="43" t="s">
        <v>27</v>
      </c>
      <c r="G18" s="43" t="s">
        <v>29</v>
      </c>
      <c r="H18" s="43" t="s">
        <v>30</v>
      </c>
      <c r="I18" s="43" t="s">
        <v>29</v>
      </c>
      <c r="J18" s="43" t="s">
        <v>30</v>
      </c>
      <c r="K18" s="43" t="s">
        <v>29</v>
      </c>
      <c r="L18" s="43" t="s">
        <v>55</v>
      </c>
      <c r="M18" s="43" t="s">
        <v>7</v>
      </c>
      <c r="N18" s="43" t="s">
        <v>7</v>
      </c>
      <c r="O18" s="43" t="s">
        <v>7</v>
      </c>
      <c r="P18" s="43" t="s">
        <v>24</v>
      </c>
      <c r="Q18" s="43" t="s">
        <v>24</v>
      </c>
      <c r="R18" s="43" t="s">
        <v>24</v>
      </c>
      <c r="S18" s="43" t="s">
        <v>26</v>
      </c>
      <c r="T18" s="41"/>
      <c r="U18" s="41"/>
      <c r="V18" s="41"/>
      <c r="W18" s="41"/>
      <c r="X18" s="41"/>
      <c r="Y18" s="41"/>
    </row>
    <row r="19" spans="1:25" x14ac:dyDescent="0.2">
      <c r="A19" s="43"/>
      <c r="B19" s="43"/>
      <c r="C19" s="42" t="s">
        <v>8</v>
      </c>
      <c r="D19" s="42" t="s">
        <v>9</v>
      </c>
      <c r="E19" s="42" t="s">
        <v>18</v>
      </c>
      <c r="F19" s="42" t="s">
        <v>11</v>
      </c>
      <c r="G19" s="42" t="s">
        <v>10</v>
      </c>
      <c r="H19" s="42" t="s">
        <v>33</v>
      </c>
      <c r="I19" s="42" t="s">
        <v>12</v>
      </c>
      <c r="J19" s="42" t="s">
        <v>13</v>
      </c>
      <c r="K19" s="42" t="s">
        <v>14</v>
      </c>
      <c r="L19" s="42" t="s">
        <v>99</v>
      </c>
      <c r="M19" s="42" t="s">
        <v>17</v>
      </c>
      <c r="N19" s="42" t="s">
        <v>19</v>
      </c>
      <c r="O19" s="42" t="s">
        <v>20</v>
      </c>
      <c r="P19" s="42" t="s">
        <v>17</v>
      </c>
      <c r="Q19" s="42" t="s">
        <v>15</v>
      </c>
      <c r="R19" s="42" t="s">
        <v>16</v>
      </c>
      <c r="S19" s="42" t="s">
        <v>25</v>
      </c>
      <c r="T19" s="41"/>
      <c r="U19" s="41"/>
      <c r="V19" s="41"/>
      <c r="W19" s="41"/>
      <c r="X19" s="41"/>
      <c r="Y19" s="41"/>
    </row>
    <row r="20" spans="1:25" x14ac:dyDescent="0.2">
      <c r="A20" s="42" t="s">
        <v>98</v>
      </c>
      <c r="B20" s="44" t="str">
        <f>B4</f>
        <v>Pi (Val, n-pi*)</v>
      </c>
      <c r="C20" s="45">
        <v>8.7829999999999995</v>
      </c>
      <c r="D20" s="7">
        <v>8.6379999999999999</v>
      </c>
      <c r="E20" s="45">
        <v>8.6300000000000008</v>
      </c>
      <c r="F20" s="45">
        <v>8.4049999999999994</v>
      </c>
      <c r="G20" s="45">
        <v>8.5869999999999997</v>
      </c>
      <c r="H20" s="45">
        <v>8.5129999999999999</v>
      </c>
      <c r="I20" s="45">
        <v>8.516</v>
      </c>
      <c r="J20" s="45">
        <v>8.5060000000000002</v>
      </c>
      <c r="K20" s="7">
        <v>8.4860000000000007</v>
      </c>
      <c r="L20" s="7">
        <v>8.4920000000000009</v>
      </c>
      <c r="M20" s="45">
        <v>8.7449999999999992</v>
      </c>
      <c r="N20" s="45">
        <v>8.6850000000000005</v>
      </c>
      <c r="O20" s="45">
        <v>8.6690000000000005</v>
      </c>
      <c r="P20" s="45">
        <v>8.59</v>
      </c>
      <c r="Q20" s="45">
        <v>8.6890000000000001</v>
      </c>
      <c r="R20" s="45">
        <v>8.2449999999999992</v>
      </c>
      <c r="S20" s="45">
        <v>8.4669999999999987</v>
      </c>
      <c r="T20" s="45"/>
      <c r="U20" s="41"/>
      <c r="V20" s="41"/>
      <c r="W20" s="41"/>
      <c r="X20" s="41"/>
      <c r="Y20" s="41"/>
    </row>
    <row r="21" spans="1:25" x14ac:dyDescent="0.2">
      <c r="A21" s="43"/>
      <c r="B21" s="44" t="str">
        <f t="shared" ref="B21:B25" si="2">B5</f>
        <v>Sigma^- (Val, pi-pi*)</v>
      </c>
      <c r="C21" s="45">
        <v>10.131</v>
      </c>
      <c r="D21" s="7">
        <v>10.297000000000001</v>
      </c>
      <c r="E21" s="45">
        <v>9.9429999999999996</v>
      </c>
      <c r="F21" s="45">
        <v>9.9870000000000001</v>
      </c>
      <c r="G21" s="45">
        <v>9.9860000000000007</v>
      </c>
      <c r="H21" s="45">
        <v>9.984</v>
      </c>
      <c r="I21" s="45">
        <v>9.984</v>
      </c>
      <c r="J21" s="45">
        <v>9.9830000000000005</v>
      </c>
      <c r="K21" s="7">
        <v>9.9920000000000009</v>
      </c>
      <c r="L21" s="7">
        <v>9.94</v>
      </c>
      <c r="M21" s="45">
        <v>10.007999999999999</v>
      </c>
      <c r="N21" s="45">
        <v>10.24</v>
      </c>
      <c r="O21" s="45">
        <v>10.259</v>
      </c>
      <c r="P21" s="45">
        <v>9.8439999999999994</v>
      </c>
      <c r="Q21" s="45">
        <v>10.029</v>
      </c>
      <c r="R21" s="45">
        <v>9.7249999999999996</v>
      </c>
      <c r="S21" s="45">
        <v>9.8769999999999989</v>
      </c>
      <c r="T21" s="45"/>
      <c r="U21" s="41"/>
      <c r="V21" s="41"/>
      <c r="W21" s="41"/>
      <c r="X21" s="41"/>
      <c r="Y21" s="41"/>
    </row>
    <row r="22" spans="1:25" x14ac:dyDescent="0.2">
      <c r="A22" s="43"/>
      <c r="B22" s="44" t="str">
        <f t="shared" si="2"/>
        <v>Delta (Val, pi-pi*)</v>
      </c>
      <c r="C22" s="45">
        <v>10.414</v>
      </c>
      <c r="D22" s="7">
        <v>10.603999999999999</v>
      </c>
      <c r="E22" s="45">
        <v>10.082000000000001</v>
      </c>
      <c r="F22" s="45">
        <v>10.039999999999999</v>
      </c>
      <c r="G22" s="45">
        <v>10.122999999999999</v>
      </c>
      <c r="H22" s="45">
        <v>10.119999999999999</v>
      </c>
      <c r="I22" s="45">
        <v>10.119999999999999</v>
      </c>
      <c r="J22" s="45">
        <v>10.114000000000001</v>
      </c>
      <c r="K22" s="7">
        <v>10.119</v>
      </c>
      <c r="L22" s="7">
        <v>10.076000000000001</v>
      </c>
      <c r="M22" s="45">
        <v>10.145</v>
      </c>
      <c r="N22" s="45">
        <v>10.401999999999999</v>
      </c>
      <c r="O22" s="45">
        <v>10.468999999999999</v>
      </c>
      <c r="P22" s="45">
        <v>9.9670000000000005</v>
      </c>
      <c r="Q22" s="45">
        <v>10.3</v>
      </c>
      <c r="R22" s="45">
        <v>9.8249999999999993</v>
      </c>
      <c r="S22" s="45">
        <v>10.0625</v>
      </c>
      <c r="T22" s="45"/>
      <c r="U22" s="41"/>
      <c r="V22" s="41"/>
      <c r="W22" s="41"/>
      <c r="X22" s="41"/>
      <c r="Y22" s="41"/>
    </row>
    <row r="23" spans="1:25" x14ac:dyDescent="0.2">
      <c r="A23" s="43"/>
      <c r="B23" s="44" t="str">
        <f t="shared" si="2"/>
        <v>Sigma^+ (Ryd, n.d.)</v>
      </c>
      <c r="C23" s="45">
        <v>11.48</v>
      </c>
      <c r="D23" s="7">
        <v>11.106</v>
      </c>
      <c r="E23" s="45">
        <v>11.294</v>
      </c>
      <c r="F23" s="45">
        <v>11.112</v>
      </c>
      <c r="G23" s="45">
        <v>11.221</v>
      </c>
      <c r="H23" s="45">
        <v>10.986000000000001</v>
      </c>
      <c r="I23" s="45">
        <v>10.99</v>
      </c>
      <c r="J23" s="45">
        <v>11.016</v>
      </c>
      <c r="K23" s="7">
        <v>10.943</v>
      </c>
      <c r="L23" s="7">
        <v>10.987</v>
      </c>
      <c r="M23" s="45">
        <v>11.518000000000001</v>
      </c>
      <c r="N23" s="45">
        <v>11.316000000000001</v>
      </c>
      <c r="O23" s="45">
        <v>11.25</v>
      </c>
      <c r="P23" s="45">
        <v>11.391</v>
      </c>
      <c r="Q23" s="45">
        <v>11.321999999999999</v>
      </c>
      <c r="R23" s="45">
        <v>10.794</v>
      </c>
      <c r="S23" s="45">
        <v>11.058</v>
      </c>
      <c r="T23" s="45"/>
      <c r="U23" s="41"/>
      <c r="V23" s="41"/>
      <c r="W23" s="41"/>
      <c r="X23" s="41"/>
      <c r="Y23" s="41"/>
    </row>
    <row r="24" spans="1:25" x14ac:dyDescent="0.2">
      <c r="A24" s="43"/>
      <c r="B24" s="44" t="str">
        <f t="shared" si="2"/>
        <v>Sigma^+ (Ryd, n.d.)</v>
      </c>
      <c r="C24" s="45">
        <v>11.714</v>
      </c>
      <c r="D24" s="7">
        <v>11.625999999999999</v>
      </c>
      <c r="E24" s="45">
        <v>11.804</v>
      </c>
      <c r="F24" s="45">
        <v>11.689</v>
      </c>
      <c r="G24" s="45">
        <v>11.750999999999999</v>
      </c>
      <c r="H24" s="45">
        <v>11.523</v>
      </c>
      <c r="I24" s="45">
        <v>11.529</v>
      </c>
      <c r="J24" s="45">
        <v>11.554</v>
      </c>
      <c r="K24" s="7">
        <v>11.489000000000001</v>
      </c>
      <c r="L24" s="7">
        <v>11.54</v>
      </c>
      <c r="M24" s="45">
        <v>12.04</v>
      </c>
      <c r="N24" s="45">
        <v>11.81</v>
      </c>
      <c r="O24" s="45">
        <v>11.746</v>
      </c>
      <c r="P24" s="45">
        <v>11.926</v>
      </c>
      <c r="Q24" s="45">
        <v>11.833</v>
      </c>
      <c r="R24" s="45">
        <v>11.332000000000001</v>
      </c>
      <c r="S24" s="45">
        <v>11.5825</v>
      </c>
      <c r="T24" s="45"/>
      <c r="U24" s="41"/>
      <c r="V24" s="41"/>
      <c r="W24" s="41"/>
      <c r="X24" s="41"/>
      <c r="Y24" s="41"/>
    </row>
    <row r="25" spans="1:25" x14ac:dyDescent="0.2">
      <c r="A25" s="43"/>
      <c r="B25" s="44" t="str">
        <f t="shared" si="2"/>
        <v>Pi (Ryd, n.d.)</v>
      </c>
      <c r="C25" s="45">
        <v>12.061</v>
      </c>
      <c r="D25" s="7">
        <v>11.824999999999999</v>
      </c>
      <c r="E25" s="45">
        <v>12.012</v>
      </c>
      <c r="F25" s="45">
        <v>11.965999999999999</v>
      </c>
      <c r="G25" s="45">
        <v>11.96</v>
      </c>
      <c r="H25" s="45">
        <v>11.727</v>
      </c>
      <c r="I25" s="45">
        <v>11.731999999999999</v>
      </c>
      <c r="J25" s="45">
        <v>11.759</v>
      </c>
      <c r="K25" s="7">
        <v>11.69</v>
      </c>
      <c r="L25" s="7">
        <v>11.737</v>
      </c>
      <c r="M25" s="45">
        <v>12.246</v>
      </c>
      <c r="N25" s="45">
        <v>12.032</v>
      </c>
      <c r="O25" s="45">
        <v>11.964</v>
      </c>
      <c r="P25" s="45">
        <v>12.129</v>
      </c>
      <c r="Q25" s="45">
        <v>12.032</v>
      </c>
      <c r="R25" s="45">
        <v>11.555999999999999</v>
      </c>
      <c r="S25" s="45">
        <v>11.794</v>
      </c>
      <c r="T25" s="45"/>
      <c r="U25" s="41"/>
      <c r="V25" s="41"/>
      <c r="W25" s="41"/>
      <c r="X25" s="41"/>
      <c r="Y25" s="41"/>
    </row>
    <row r="26" spans="1:25" x14ac:dyDescent="0.2">
      <c r="A26" s="42" t="s">
        <v>5</v>
      </c>
      <c r="B26" s="44" t="str">
        <f t="shared" ref="B26:B31" si="3">B10</f>
        <v>Pi (Val, n-pi*)</v>
      </c>
      <c r="C26" s="45">
        <v>6.5129999999999999</v>
      </c>
      <c r="D26" s="45">
        <v>6.4210000000000003</v>
      </c>
      <c r="E26" s="45">
        <v>6.34</v>
      </c>
      <c r="F26" s="45">
        <v>6.2729999999999997</v>
      </c>
      <c r="G26" s="45">
        <v>6.3609999999999998</v>
      </c>
      <c r="H26" s="208"/>
      <c r="I26" s="208"/>
      <c r="J26" s="208"/>
      <c r="K26" s="45">
        <v>6.3010000000000002</v>
      </c>
      <c r="L26" s="45">
        <v>6.298</v>
      </c>
      <c r="M26" s="45">
        <v>6.6280000000000001</v>
      </c>
      <c r="N26" s="45">
        <v>6.5819999999999999</v>
      </c>
      <c r="O26" s="45">
        <v>6.5279999999999996</v>
      </c>
      <c r="P26" s="45">
        <v>6.5359999999999996</v>
      </c>
      <c r="Q26" s="45">
        <v>6.4539999999999997</v>
      </c>
      <c r="R26" s="45">
        <v>5.9669999999999996</v>
      </c>
      <c r="S26" s="45">
        <v>6.2104999999999997</v>
      </c>
      <c r="T26" s="45"/>
      <c r="U26" s="41"/>
      <c r="V26" s="41"/>
      <c r="W26" s="41"/>
      <c r="X26" s="41"/>
      <c r="Y26" s="41"/>
    </row>
    <row r="27" spans="1:25" x14ac:dyDescent="0.2">
      <c r="A27" s="43"/>
      <c r="B27" s="44" t="str">
        <f t="shared" si="3"/>
        <v>Sigma^+ (Val, pi-pi*)</v>
      </c>
      <c r="C27" s="45">
        <v>8.6329999999999991</v>
      </c>
      <c r="D27" s="45">
        <v>8.7200000000000006</v>
      </c>
      <c r="E27" s="45">
        <v>8.4670000000000005</v>
      </c>
      <c r="F27" s="45">
        <v>8.3469999999999995</v>
      </c>
      <c r="G27" s="45">
        <v>8.3420000000000005</v>
      </c>
      <c r="H27" s="208"/>
      <c r="I27" s="208"/>
      <c r="J27" s="208"/>
      <c r="K27" s="41">
        <v>8.4510000000000005</v>
      </c>
      <c r="L27" s="41">
        <v>8.4250000000000007</v>
      </c>
      <c r="M27" s="41">
        <v>8.4049999999999994</v>
      </c>
      <c r="N27" s="41">
        <v>8.5239999999999991</v>
      </c>
      <c r="O27" s="41">
        <v>8.593</v>
      </c>
      <c r="P27" s="45">
        <v>8.3010000000000002</v>
      </c>
      <c r="Q27" s="45">
        <v>8.5370000000000008</v>
      </c>
      <c r="R27" s="45">
        <v>8.2140000000000004</v>
      </c>
      <c r="S27" s="45">
        <v>8.3755000000000006</v>
      </c>
      <c r="T27" s="45"/>
      <c r="U27" s="41"/>
      <c r="V27" s="41"/>
      <c r="W27" s="41"/>
      <c r="X27" s="41"/>
      <c r="Y27" s="41"/>
    </row>
    <row r="28" spans="1:25" x14ac:dyDescent="0.2">
      <c r="A28" s="43"/>
      <c r="B28" s="44" t="str">
        <f t="shared" si="3"/>
        <v>Delta (Val, pi-pi*)</v>
      </c>
      <c r="C28" s="45">
        <v>9.4359999999999999</v>
      </c>
      <c r="D28" s="45">
        <v>9.56</v>
      </c>
      <c r="E28" s="45">
        <v>9.2579999999999991</v>
      </c>
      <c r="F28" s="45">
        <v>9.1829999999999998</v>
      </c>
      <c r="G28" s="45">
        <v>9.23</v>
      </c>
      <c r="H28" s="208"/>
      <c r="I28" s="208"/>
      <c r="J28" s="208"/>
      <c r="K28" s="41">
        <v>9.298</v>
      </c>
      <c r="L28" s="41">
        <v>9.2569999999999997</v>
      </c>
      <c r="M28" s="41">
        <v>9.3989999999999991</v>
      </c>
      <c r="N28" s="41">
        <v>9.5980000000000008</v>
      </c>
      <c r="O28" s="45">
        <v>9.5860000000000003</v>
      </c>
      <c r="P28" s="45">
        <v>9.2579999999999991</v>
      </c>
      <c r="Q28" s="45">
        <v>9.3350000000000009</v>
      </c>
      <c r="R28" s="45">
        <v>9.0269999999999992</v>
      </c>
      <c r="S28" s="45">
        <v>9.1810000000000009</v>
      </c>
      <c r="T28" s="41"/>
      <c r="U28" s="41"/>
      <c r="V28" s="41"/>
      <c r="W28" s="41"/>
      <c r="X28" s="41"/>
      <c r="Y28" s="41"/>
    </row>
    <row r="29" spans="1:25" x14ac:dyDescent="0.2">
      <c r="A29" s="43"/>
      <c r="B29" s="44" t="str">
        <f t="shared" si="3"/>
        <v>Sigma^- (Val, pi-pi*)</v>
      </c>
      <c r="C29" s="45">
        <v>10.105</v>
      </c>
      <c r="D29" s="45">
        <v>10.268000000000001</v>
      </c>
      <c r="E29" s="45">
        <v>9.8000000000000007</v>
      </c>
      <c r="F29" s="45">
        <v>9.8079999999999998</v>
      </c>
      <c r="G29" s="45">
        <v>9.8109999999999999</v>
      </c>
      <c r="H29" s="208"/>
      <c r="I29" s="208"/>
      <c r="J29" s="208"/>
      <c r="K29" s="41">
        <v>9.8119999999999994</v>
      </c>
      <c r="L29" s="45">
        <v>9.7639999999999993</v>
      </c>
      <c r="M29" s="41">
        <v>9.9789999999999992</v>
      </c>
      <c r="N29" s="41">
        <v>10.204000000000001</v>
      </c>
      <c r="O29" s="45">
        <v>10.225</v>
      </c>
      <c r="P29" s="45">
        <v>9.8140000000000001</v>
      </c>
      <c r="Q29" s="45">
        <v>10.007</v>
      </c>
      <c r="R29" s="45">
        <v>9.5259999999999998</v>
      </c>
      <c r="S29" s="45">
        <v>9.7665000000000006</v>
      </c>
      <c r="T29" s="41"/>
      <c r="U29" s="41"/>
      <c r="V29" s="41"/>
      <c r="W29" s="41"/>
      <c r="X29" s="41"/>
      <c r="Y29" s="41"/>
    </row>
    <row r="30" spans="1:25" x14ac:dyDescent="0.2">
      <c r="A30" s="43"/>
      <c r="B30" s="44" t="str">
        <f t="shared" si="3"/>
        <v>Sigma^+ (Ryd, n.d.)</v>
      </c>
      <c r="C30" s="45">
        <v>10.98</v>
      </c>
      <c r="D30" s="45">
        <v>10.6</v>
      </c>
      <c r="E30" s="45">
        <v>10.781000000000001</v>
      </c>
      <c r="F30" s="45">
        <v>10.68</v>
      </c>
      <c r="G30" s="45">
        <v>10.714</v>
      </c>
      <c r="H30" s="208"/>
      <c r="I30" s="208"/>
      <c r="J30" s="208"/>
      <c r="K30" s="41">
        <v>10.452</v>
      </c>
      <c r="L30" s="41">
        <v>10.499000000000001</v>
      </c>
      <c r="M30" s="41">
        <v>11.083</v>
      </c>
      <c r="N30" s="41">
        <v>10.858000000000001</v>
      </c>
      <c r="O30" s="45">
        <v>10.773</v>
      </c>
      <c r="P30" s="45">
        <v>10.99</v>
      </c>
      <c r="Q30" s="45">
        <v>10.832000000000001</v>
      </c>
      <c r="R30" s="45">
        <v>10.29</v>
      </c>
      <c r="S30" s="45">
        <v>10.561</v>
      </c>
      <c r="T30" s="41"/>
      <c r="U30" s="41"/>
      <c r="V30" s="41"/>
      <c r="W30" s="41"/>
      <c r="X30" s="41"/>
      <c r="Y30" s="41"/>
    </row>
    <row r="31" spans="1:25" x14ac:dyDescent="0.2">
      <c r="A31" s="43"/>
      <c r="B31" s="44" t="str">
        <f t="shared" si="3"/>
        <v>Sigma^+ (Ryd, n.d.)</v>
      </c>
      <c r="C31" s="45">
        <v>11.625</v>
      </c>
      <c r="D31" s="45">
        <v>11.409000000000001</v>
      </c>
      <c r="E31" s="45">
        <v>11.602</v>
      </c>
      <c r="F31" s="45">
        <v>11.551</v>
      </c>
      <c r="G31" s="45">
        <v>11.535</v>
      </c>
      <c r="H31" s="208"/>
      <c r="I31" s="208"/>
      <c r="J31" s="208"/>
      <c r="K31" s="41">
        <v>11.273</v>
      </c>
      <c r="L31" s="41">
        <v>11.321</v>
      </c>
      <c r="M31" s="45">
        <v>11.9</v>
      </c>
      <c r="N31" s="45">
        <v>11.657</v>
      </c>
      <c r="O31" s="45">
        <v>11.574</v>
      </c>
      <c r="P31" s="45">
        <v>11.792999999999999</v>
      </c>
      <c r="Q31" s="45">
        <v>11.641999999999999</v>
      </c>
      <c r="R31" s="45">
        <v>11.115</v>
      </c>
      <c r="S31" s="45">
        <v>11.378499999999999</v>
      </c>
      <c r="T31" s="41"/>
      <c r="U31" s="41"/>
      <c r="V31" s="41"/>
      <c r="W31" s="41"/>
      <c r="X31" s="41"/>
      <c r="Y31" s="41"/>
    </row>
    <row r="32" spans="1:25" x14ac:dyDescent="0.2">
      <c r="A32" s="93"/>
      <c r="B32" s="41"/>
      <c r="C32" s="45"/>
      <c r="D32" s="41"/>
      <c r="E32" s="41"/>
      <c r="F32" s="41"/>
      <c r="G32" s="45"/>
      <c r="H32" s="41"/>
      <c r="I32" s="41"/>
      <c r="J32" s="41"/>
      <c r="K32" s="41"/>
      <c r="L32" s="41"/>
      <c r="M32" s="41"/>
      <c r="N32" s="41"/>
      <c r="O32" s="45"/>
      <c r="P32" s="45"/>
      <c r="Q32" s="45"/>
      <c r="R32" s="45"/>
      <c r="S32" s="45"/>
      <c r="T32" s="41"/>
      <c r="U32" s="41"/>
      <c r="V32" s="41"/>
      <c r="W32" s="41"/>
      <c r="X32" s="41"/>
      <c r="Y32" s="41"/>
    </row>
    <row r="33" spans="1:25" x14ac:dyDescent="0.2">
      <c r="A33" s="93"/>
      <c r="B33" s="41"/>
      <c r="C33" s="41"/>
      <c r="D33" s="41"/>
      <c r="E33" s="41"/>
      <c r="F33" s="41"/>
      <c r="G33" s="45"/>
      <c r="H33" s="41"/>
      <c r="I33" s="41"/>
      <c r="J33" s="41"/>
      <c r="K33" s="41"/>
      <c r="L33" s="41"/>
      <c r="Q33" s="45"/>
      <c r="R33" s="45"/>
      <c r="S33" s="45"/>
      <c r="T33" s="41"/>
      <c r="U33" s="41"/>
      <c r="V33" s="41"/>
      <c r="W33" s="41"/>
      <c r="X33" s="41"/>
      <c r="Y33" s="41"/>
    </row>
    <row r="34" spans="1:25" x14ac:dyDescent="0.2">
      <c r="A34" s="93"/>
      <c r="B34" s="41"/>
      <c r="C34" s="41"/>
      <c r="D34" s="41"/>
      <c r="I34" s="41"/>
      <c r="Q34" s="41"/>
      <c r="R34" s="41"/>
      <c r="S34" s="41"/>
      <c r="T34" s="41"/>
      <c r="U34" s="41"/>
      <c r="V34" s="41"/>
      <c r="W34" s="41"/>
      <c r="X34" s="41"/>
      <c r="Y34" s="41"/>
    </row>
    <row r="35" spans="1:25" x14ac:dyDescent="0.2">
      <c r="A35" s="93"/>
      <c r="B35" s="41"/>
      <c r="C35" s="41"/>
      <c r="D35" s="41"/>
      <c r="I35" s="41"/>
      <c r="Q35" s="41"/>
      <c r="R35" s="41"/>
      <c r="S35" s="41"/>
      <c r="T35" s="41"/>
      <c r="U35" s="41"/>
      <c r="V35" s="41"/>
      <c r="W35" s="41"/>
      <c r="X35" s="41"/>
      <c r="Y35" s="41"/>
    </row>
    <row r="36" spans="1:25" x14ac:dyDescent="0.2">
      <c r="A36" s="93"/>
      <c r="B36" s="41"/>
      <c r="C36" s="41"/>
      <c r="D36" s="41"/>
      <c r="I36" s="41"/>
      <c r="Q36" s="41"/>
      <c r="R36" s="41"/>
      <c r="S36" s="41"/>
      <c r="T36" s="41"/>
      <c r="U36" s="41"/>
      <c r="V36" s="41"/>
      <c r="W36" s="41"/>
      <c r="X36" s="41"/>
      <c r="Y36" s="41"/>
    </row>
    <row r="37" spans="1:25" x14ac:dyDescent="0.2">
      <c r="A37" s="93"/>
      <c r="B37" s="41"/>
      <c r="C37" s="41"/>
      <c r="D37" s="41"/>
      <c r="I37" s="41"/>
      <c r="Q37" s="41"/>
      <c r="R37" s="41"/>
      <c r="S37" s="41"/>
      <c r="T37" s="41"/>
      <c r="U37" s="41"/>
      <c r="V37" s="41"/>
      <c r="W37" s="41"/>
      <c r="X37" s="41"/>
      <c r="Y37" s="41"/>
    </row>
    <row r="38" spans="1:25" x14ac:dyDescent="0.2">
      <c r="A38" s="93"/>
      <c r="B38" s="41"/>
      <c r="C38" s="41"/>
      <c r="D38" s="41"/>
      <c r="Q38" s="41"/>
      <c r="R38" s="41"/>
      <c r="S38" s="41"/>
      <c r="T38" s="41"/>
      <c r="U38" s="41"/>
      <c r="V38" s="41"/>
      <c r="W38" s="41"/>
      <c r="X38" s="41"/>
      <c r="Y38" s="41"/>
    </row>
    <row r="39" spans="1:25" x14ac:dyDescent="0.2">
      <c r="A39" s="93"/>
      <c r="B39" s="41"/>
      <c r="C39" s="41"/>
      <c r="D39" s="41"/>
      <c r="Q39" s="41"/>
      <c r="R39" s="41"/>
      <c r="S39" s="41"/>
      <c r="T39" s="41"/>
      <c r="U39" s="41"/>
      <c r="V39" s="41"/>
      <c r="W39" s="41"/>
      <c r="X39" s="41"/>
      <c r="Y39" s="41"/>
    </row>
    <row r="40" spans="1:25" x14ac:dyDescent="0.2">
      <c r="A40" s="93"/>
      <c r="B40" s="41"/>
      <c r="C40" s="41"/>
      <c r="D40" s="41"/>
      <c r="Q40" s="41"/>
      <c r="R40" s="41"/>
      <c r="S40" s="41"/>
      <c r="T40" s="41"/>
      <c r="U40" s="41"/>
      <c r="V40" s="41"/>
      <c r="W40" s="41"/>
      <c r="X40" s="41"/>
      <c r="Y40" s="41"/>
    </row>
    <row r="41" spans="1:25" x14ac:dyDescent="0.2">
      <c r="A41" s="93"/>
      <c r="B41" s="41"/>
      <c r="C41" s="41"/>
      <c r="D41" s="41"/>
    </row>
    <row r="42" spans="1:25" x14ac:dyDescent="0.2">
      <c r="A42" s="93"/>
      <c r="B42" s="41"/>
      <c r="C42" s="41"/>
      <c r="D42" s="41"/>
    </row>
    <row r="43" spans="1:25" x14ac:dyDescent="0.2">
      <c r="A43" s="93"/>
      <c r="B43" s="41"/>
      <c r="C43" s="41"/>
      <c r="D43" s="41"/>
    </row>
    <row r="44" spans="1:25" x14ac:dyDescent="0.2">
      <c r="A44" s="93"/>
      <c r="B44" s="41"/>
      <c r="C44" s="41"/>
      <c r="D44" s="41"/>
    </row>
    <row r="45" spans="1:25" x14ac:dyDescent="0.2">
      <c r="A45" s="93"/>
      <c r="B45" s="41"/>
      <c r="C45" s="41"/>
      <c r="D45" s="41"/>
    </row>
    <row r="46" spans="1:25" x14ac:dyDescent="0.2">
      <c r="A46" s="93"/>
      <c r="B46" s="41"/>
      <c r="C46" s="41"/>
      <c r="D46" s="41"/>
    </row>
    <row r="47" spans="1:25" x14ac:dyDescent="0.2">
      <c r="A47" s="93"/>
      <c r="B47" s="41"/>
      <c r="C47" s="41"/>
      <c r="D47" s="4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A6CDB-2214-3449-8648-8E0BBE4D7A44}">
  <dimension ref="A1:Z12"/>
  <sheetViews>
    <sheetView zoomScale="80" zoomScaleNormal="80" workbookViewId="0">
      <selection activeCell="G5" sqref="G5"/>
    </sheetView>
  </sheetViews>
  <sheetFormatPr baseColWidth="10" defaultRowHeight="16" x14ac:dyDescent="0.2"/>
  <sheetData>
    <row r="1" spans="1:26" x14ac:dyDescent="0.2">
      <c r="A1" s="40" t="s">
        <v>74</v>
      </c>
      <c r="B1" s="40"/>
      <c r="C1" s="40" t="s">
        <v>0</v>
      </c>
      <c r="D1" s="198"/>
      <c r="E1">
        <f>COUNT(C4:C5)</f>
        <v>2</v>
      </c>
      <c r="F1" s="51" t="s">
        <v>722</v>
      </c>
      <c r="G1" s="1" t="s">
        <v>970</v>
      </c>
      <c r="H1" s="51"/>
      <c r="I1" s="1"/>
      <c r="J1" s="41"/>
      <c r="K1" s="41"/>
      <c r="L1" s="41"/>
      <c r="M1" s="41"/>
      <c r="N1" s="41"/>
      <c r="O1" s="41"/>
      <c r="P1" s="41"/>
      <c r="Q1" s="41"/>
      <c r="R1" s="41"/>
      <c r="S1" s="41"/>
      <c r="T1" s="41"/>
      <c r="U1" s="41"/>
      <c r="V1" s="41"/>
      <c r="W1" s="41"/>
      <c r="X1" s="1" t="s">
        <v>769</v>
      </c>
      <c r="Y1" s="1"/>
      <c r="Z1" s="41"/>
    </row>
    <row r="2" spans="1:26" x14ac:dyDescent="0.2">
      <c r="A2" s="42" t="s">
        <v>32</v>
      </c>
      <c r="B2" s="43"/>
      <c r="C2" s="43" t="s">
        <v>29</v>
      </c>
      <c r="D2" s="43" t="s">
        <v>29</v>
      </c>
      <c r="E2" s="43" t="s">
        <v>29</v>
      </c>
      <c r="F2" s="43" t="s">
        <v>29</v>
      </c>
      <c r="G2" s="43" t="s">
        <v>29</v>
      </c>
      <c r="H2" s="43" t="s">
        <v>29</v>
      </c>
      <c r="I2" s="43" t="s">
        <v>29</v>
      </c>
      <c r="J2" s="43" t="s">
        <v>55</v>
      </c>
      <c r="K2" s="43" t="s">
        <v>55</v>
      </c>
      <c r="L2" s="43" t="s">
        <v>55</v>
      </c>
      <c r="M2" s="43" t="s">
        <v>30</v>
      </c>
      <c r="N2" s="43" t="s">
        <v>30</v>
      </c>
      <c r="O2" s="43" t="s">
        <v>30</v>
      </c>
      <c r="P2" s="43" t="s">
        <v>30</v>
      </c>
      <c r="Q2" s="43" t="s">
        <v>85</v>
      </c>
      <c r="R2" s="43" t="s">
        <v>85</v>
      </c>
      <c r="S2" s="43" t="s">
        <v>85</v>
      </c>
      <c r="T2" s="43"/>
      <c r="U2" s="43"/>
      <c r="V2" s="109" t="s">
        <v>29</v>
      </c>
      <c r="W2" s="109" t="s">
        <v>29</v>
      </c>
      <c r="X2" s="109" t="s">
        <v>247</v>
      </c>
      <c r="Y2" s="109" t="s">
        <v>247</v>
      </c>
      <c r="Z2" s="109" t="s">
        <v>28</v>
      </c>
    </row>
    <row r="3" spans="1:26" x14ac:dyDescent="0.2">
      <c r="A3" s="43"/>
      <c r="B3" s="43"/>
      <c r="C3" s="42" t="s">
        <v>2087</v>
      </c>
      <c r="D3" s="42" t="s">
        <v>1</v>
      </c>
      <c r="E3" s="42" t="s">
        <v>2</v>
      </c>
      <c r="F3" s="42" t="s">
        <v>62</v>
      </c>
      <c r="G3" s="42" t="s">
        <v>2139</v>
      </c>
      <c r="H3" s="42" t="s">
        <v>2141</v>
      </c>
      <c r="I3" s="42" t="s">
        <v>69</v>
      </c>
      <c r="J3" s="92" t="s">
        <v>2086</v>
      </c>
      <c r="K3" s="92" t="s">
        <v>35</v>
      </c>
      <c r="L3" s="92" t="s">
        <v>63</v>
      </c>
      <c r="M3" s="92" t="s">
        <v>50</v>
      </c>
      <c r="N3" s="92" t="s">
        <v>106</v>
      </c>
      <c r="O3" s="92" t="s">
        <v>1943</v>
      </c>
      <c r="P3" s="92" t="s">
        <v>101</v>
      </c>
      <c r="Q3" s="92" t="s">
        <v>1978</v>
      </c>
      <c r="R3" s="92" t="s">
        <v>86</v>
      </c>
      <c r="S3" s="92" t="s">
        <v>87</v>
      </c>
      <c r="T3" s="42" t="s">
        <v>1326</v>
      </c>
      <c r="U3" s="42" t="s">
        <v>1392</v>
      </c>
      <c r="V3" s="110" t="s">
        <v>67</v>
      </c>
      <c r="W3" s="110" t="s">
        <v>38</v>
      </c>
      <c r="X3" s="110" t="s">
        <v>248</v>
      </c>
      <c r="Y3" s="110" t="s">
        <v>248</v>
      </c>
      <c r="Z3" s="110" t="s">
        <v>52</v>
      </c>
    </row>
    <row r="4" spans="1:26" x14ac:dyDescent="0.2">
      <c r="A4" s="42" t="s">
        <v>98</v>
      </c>
      <c r="B4" s="44" t="s">
        <v>191</v>
      </c>
      <c r="C4" s="7">
        <v>7.3319999999999999</v>
      </c>
      <c r="D4" s="13">
        <v>7.3410000000000002</v>
      </c>
      <c r="E4" s="13">
        <v>7.306</v>
      </c>
      <c r="F4" s="13">
        <v>7.3090000000000002</v>
      </c>
      <c r="G4" s="13">
        <v>7.3109999999999999</v>
      </c>
      <c r="H4" s="13">
        <v>7.3079999999999998</v>
      </c>
      <c r="I4" s="13">
        <v>7.2850000000000001</v>
      </c>
      <c r="J4" s="13">
        <v>7.3</v>
      </c>
      <c r="K4" s="13">
        <v>7.3090000000000002</v>
      </c>
      <c r="L4" s="13">
        <v>7.2779999999999996</v>
      </c>
      <c r="M4" s="14">
        <v>7.3109999999999999</v>
      </c>
      <c r="N4" s="13">
        <v>7.3209999999999997</v>
      </c>
      <c r="O4" s="14">
        <v>7.3109999999999999</v>
      </c>
      <c r="P4" s="13">
        <v>7.3209999999999997</v>
      </c>
      <c r="Q4" s="111" t="s">
        <v>448</v>
      </c>
      <c r="R4" s="111" t="s">
        <v>444</v>
      </c>
      <c r="S4" s="111" t="s">
        <v>441</v>
      </c>
      <c r="T4" s="45">
        <f>L4+P4-K4</f>
        <v>7.29</v>
      </c>
      <c r="U4" s="45">
        <f>T4+F4-E4</f>
        <v>7.2930000000000001</v>
      </c>
      <c r="V4" s="93">
        <v>91.1</v>
      </c>
      <c r="W4" s="93"/>
      <c r="X4" s="1" t="s">
        <v>447</v>
      </c>
      <c r="Y4" s="1">
        <v>-1</v>
      </c>
      <c r="Z4" s="158" t="s">
        <v>445</v>
      </c>
    </row>
    <row r="5" spans="1:26" x14ac:dyDescent="0.2">
      <c r="A5" s="42" t="s">
        <v>5</v>
      </c>
      <c r="B5" s="44" t="s">
        <v>191</v>
      </c>
      <c r="C5" s="41">
        <v>7.032</v>
      </c>
      <c r="D5" s="41">
        <v>7.0469999999999997</v>
      </c>
      <c r="E5" s="41">
        <v>7.0270000000000001</v>
      </c>
      <c r="F5" s="41">
        <v>7.0339999999999998</v>
      </c>
      <c r="G5" s="41">
        <v>7.0380000000000003</v>
      </c>
      <c r="H5" s="41">
        <v>7.0330000000000004</v>
      </c>
      <c r="I5" s="41">
        <v>7.0090000000000003</v>
      </c>
      <c r="J5" s="45">
        <v>7.0019999999999998</v>
      </c>
      <c r="K5" s="45">
        <v>7.0170000000000003</v>
      </c>
      <c r="L5" s="45">
        <v>6.9989999999999997</v>
      </c>
      <c r="M5" s="67"/>
      <c r="N5" s="67"/>
      <c r="O5" s="14">
        <v>7.0179999999999998</v>
      </c>
      <c r="P5" s="67"/>
      <c r="Q5" s="41"/>
      <c r="R5" s="111" t="s">
        <v>443</v>
      </c>
      <c r="S5" s="111" t="s">
        <v>442</v>
      </c>
      <c r="T5" s="45">
        <f>L5+O5-J5</f>
        <v>7.0149999999999997</v>
      </c>
      <c r="U5" s="45">
        <f>T5+F5-E5</f>
        <v>7.0219999999999994</v>
      </c>
      <c r="V5" s="93">
        <v>97.8</v>
      </c>
      <c r="W5" s="41"/>
      <c r="X5" s="1" t="s">
        <v>447</v>
      </c>
      <c r="Y5" s="1">
        <v>-1</v>
      </c>
      <c r="Z5" s="158" t="s">
        <v>445</v>
      </c>
    </row>
    <row r="6" spans="1:26" x14ac:dyDescent="0.2">
      <c r="A6" s="41"/>
      <c r="B6" s="41"/>
      <c r="C6" s="41"/>
      <c r="D6" s="41"/>
      <c r="E6" s="41"/>
      <c r="F6" s="41"/>
      <c r="G6" s="41"/>
      <c r="H6" s="41"/>
      <c r="I6" s="41"/>
      <c r="J6" s="41"/>
      <c r="K6" s="45"/>
      <c r="L6" s="45"/>
      <c r="M6" s="45"/>
      <c r="N6" s="41"/>
      <c r="O6" s="145"/>
      <c r="P6" s="41"/>
      <c r="Q6" s="41"/>
      <c r="R6" s="41"/>
      <c r="S6" s="41"/>
      <c r="T6" s="41"/>
      <c r="U6" s="41"/>
      <c r="V6" s="41"/>
      <c r="W6" s="41"/>
      <c r="X6" s="41"/>
    </row>
    <row r="7" spans="1:26" x14ac:dyDescent="0.2">
      <c r="A7" s="41"/>
      <c r="B7" s="41"/>
      <c r="C7" s="41"/>
      <c r="D7" s="41"/>
      <c r="E7" s="41"/>
      <c r="F7" s="41"/>
      <c r="G7" s="41"/>
      <c r="H7" s="41"/>
      <c r="I7" s="41"/>
      <c r="J7" s="41"/>
      <c r="K7" s="41"/>
      <c r="L7" s="41"/>
      <c r="M7" s="41"/>
      <c r="N7" s="41"/>
      <c r="O7" s="41"/>
      <c r="P7" s="41"/>
      <c r="Q7" s="41"/>
      <c r="R7" s="93"/>
      <c r="S7" s="41"/>
      <c r="T7" s="41"/>
      <c r="U7" s="41"/>
      <c r="V7" s="41"/>
    </row>
    <row r="8" spans="1:26" x14ac:dyDescent="0.2">
      <c r="A8" s="42" t="s">
        <v>6</v>
      </c>
      <c r="B8" s="43"/>
      <c r="C8" s="43" t="s">
        <v>7</v>
      </c>
      <c r="D8" s="43" t="s">
        <v>7</v>
      </c>
      <c r="E8" s="43" t="s">
        <v>24</v>
      </c>
      <c r="F8" s="43" t="s">
        <v>27</v>
      </c>
      <c r="G8" s="43" t="s">
        <v>29</v>
      </c>
      <c r="H8" s="43" t="s">
        <v>30</v>
      </c>
      <c r="I8" s="43" t="s">
        <v>29</v>
      </c>
      <c r="J8" s="43" t="s">
        <v>30</v>
      </c>
      <c r="K8" s="43" t="s">
        <v>34</v>
      </c>
      <c r="L8" s="43" t="s">
        <v>55</v>
      </c>
      <c r="M8" s="43" t="s">
        <v>7</v>
      </c>
      <c r="N8" s="43" t="s">
        <v>7</v>
      </c>
      <c r="O8" s="43" t="s">
        <v>7</v>
      </c>
      <c r="P8" s="43" t="s">
        <v>24</v>
      </c>
      <c r="Q8" s="43" t="s">
        <v>24</v>
      </c>
      <c r="R8" s="43" t="s">
        <v>24</v>
      </c>
      <c r="S8" s="43" t="s">
        <v>26</v>
      </c>
      <c r="T8" s="41"/>
      <c r="U8" s="41"/>
      <c r="V8" s="41"/>
    </row>
    <row r="9" spans="1:26" x14ac:dyDescent="0.2">
      <c r="A9" s="43"/>
      <c r="B9" s="43"/>
      <c r="C9" s="42" t="s">
        <v>8</v>
      </c>
      <c r="D9" s="42" t="s">
        <v>9</v>
      </c>
      <c r="E9" s="42" t="s">
        <v>18</v>
      </c>
      <c r="F9" s="42" t="s">
        <v>11</v>
      </c>
      <c r="G9" s="42" t="s">
        <v>10</v>
      </c>
      <c r="H9" s="42" t="s">
        <v>33</v>
      </c>
      <c r="I9" s="42" t="s">
        <v>12</v>
      </c>
      <c r="J9" s="42" t="s">
        <v>13</v>
      </c>
      <c r="K9" s="42" t="s">
        <v>14</v>
      </c>
      <c r="L9" s="92" t="s">
        <v>99</v>
      </c>
      <c r="M9" s="42" t="s">
        <v>17</v>
      </c>
      <c r="N9" s="42" t="s">
        <v>19</v>
      </c>
      <c r="O9" s="42" t="s">
        <v>20</v>
      </c>
      <c r="P9" s="42" t="s">
        <v>17</v>
      </c>
      <c r="Q9" s="42" t="s">
        <v>15</v>
      </c>
      <c r="R9" s="42" t="s">
        <v>16</v>
      </c>
      <c r="S9" s="42" t="s">
        <v>25</v>
      </c>
      <c r="T9" s="41"/>
      <c r="U9" s="41"/>
      <c r="V9" s="41"/>
    </row>
    <row r="10" spans="1:26" x14ac:dyDescent="0.2">
      <c r="A10" s="42" t="s">
        <v>4</v>
      </c>
      <c r="B10" s="44" t="str">
        <f>B4</f>
        <v>A2 (Val, n-pi*)</v>
      </c>
      <c r="C10" s="13">
        <v>7.3810000000000002</v>
      </c>
      <c r="D10" s="13">
        <v>7.4660000000000002</v>
      </c>
      <c r="E10" s="13">
        <v>7.3929999999999998</v>
      </c>
      <c r="F10" s="13">
        <v>7.0910000000000002</v>
      </c>
      <c r="G10" s="13">
        <v>7.3559999999999999</v>
      </c>
      <c r="H10" s="14">
        <v>7.3170000000000002</v>
      </c>
      <c r="I10" s="14">
        <v>7.319</v>
      </c>
      <c r="J10" s="14">
        <v>7.3230000000000004</v>
      </c>
      <c r="K10" s="13">
        <v>7.306</v>
      </c>
      <c r="L10" s="13">
        <v>7.2779999999999996</v>
      </c>
      <c r="M10" s="14">
        <v>7.27</v>
      </c>
      <c r="N10" s="14">
        <v>7.48</v>
      </c>
      <c r="O10" s="14">
        <v>7.476</v>
      </c>
      <c r="P10" s="14">
        <v>7.0369999999999999</v>
      </c>
      <c r="Q10" s="14">
        <v>7.2190000000000003</v>
      </c>
      <c r="R10" s="14">
        <v>7.3209999999999997</v>
      </c>
      <c r="S10" s="14">
        <v>7.27</v>
      </c>
      <c r="T10" s="41"/>
      <c r="U10" s="41"/>
      <c r="V10" s="41"/>
    </row>
    <row r="11" spans="1:26" x14ac:dyDescent="0.2">
      <c r="A11" s="42" t="s">
        <v>5</v>
      </c>
      <c r="B11" s="44" t="str">
        <f>B5</f>
        <v>A2 (Val, n-pi*)</v>
      </c>
      <c r="C11" s="13">
        <v>7.08</v>
      </c>
      <c r="D11" s="13">
        <v>7.1349999999999998</v>
      </c>
      <c r="E11" s="13">
        <v>7.0839999999999996</v>
      </c>
      <c r="F11" s="13">
        <v>6.8609999999999998</v>
      </c>
      <c r="G11" s="41">
        <v>7.0270000000000001</v>
      </c>
      <c r="H11" s="67"/>
      <c r="I11" s="67"/>
      <c r="J11" s="67"/>
      <c r="K11" s="41">
        <v>7.0270000000000001</v>
      </c>
      <c r="L11" s="45">
        <v>6.9989999999999997</v>
      </c>
      <c r="M11" s="14">
        <v>7.0540000000000003</v>
      </c>
      <c r="N11" s="14">
        <v>7.2439999999999998</v>
      </c>
      <c r="O11" s="14">
        <v>7.2089999999999996</v>
      </c>
      <c r="P11" s="14">
        <v>6.8410000000000002</v>
      </c>
      <c r="Q11" s="14">
        <v>6.9089999999999998</v>
      </c>
      <c r="R11" s="14">
        <v>7.0110000000000001</v>
      </c>
      <c r="S11" s="14">
        <v>6.96</v>
      </c>
      <c r="T11" s="41"/>
      <c r="U11" s="41"/>
      <c r="V11" s="41"/>
    </row>
    <row r="12" spans="1:26" x14ac:dyDescent="0.2">
      <c r="A12" s="41"/>
      <c r="B12" s="41"/>
      <c r="C12" s="41"/>
      <c r="D12" s="45"/>
      <c r="E12" s="105"/>
      <c r="F12" s="41"/>
      <c r="G12" s="41"/>
      <c r="H12" s="41"/>
      <c r="I12" s="41"/>
      <c r="J12" s="41"/>
      <c r="K12" s="41"/>
      <c r="L12" s="41"/>
      <c r="M12" s="41"/>
      <c r="N12" s="41"/>
      <c r="O12" s="41"/>
      <c r="P12" s="41"/>
      <c r="Q12" s="41"/>
      <c r="R12" s="41"/>
      <c r="S12" s="41"/>
      <c r="T12" s="41"/>
      <c r="U12" s="41"/>
      <c r="V12" s="4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B2C53-9E3C-624E-AF7A-6320D1948F7A}">
  <dimension ref="A1:AA15"/>
  <sheetViews>
    <sheetView zoomScale="80" zoomScaleNormal="80" workbookViewId="0">
      <selection activeCell="G4" sqref="G4:G8"/>
    </sheetView>
  </sheetViews>
  <sheetFormatPr baseColWidth="10" defaultRowHeight="16" x14ac:dyDescent="0.2"/>
  <sheetData>
    <row r="1" spans="1:27" x14ac:dyDescent="0.2">
      <c r="A1" s="40" t="s">
        <v>74</v>
      </c>
      <c r="B1" s="40"/>
      <c r="C1" s="40" t="s">
        <v>0</v>
      </c>
      <c r="D1" s="198"/>
      <c r="E1">
        <f>COUNT(C4:C7)</f>
        <v>4</v>
      </c>
      <c r="F1" s="51" t="s">
        <v>722</v>
      </c>
      <c r="G1" s="1" t="s">
        <v>970</v>
      </c>
      <c r="H1" s="1"/>
      <c r="I1" s="1"/>
      <c r="J1" s="1"/>
      <c r="Y1" s="1" t="s">
        <v>397</v>
      </c>
      <c r="Z1" s="1"/>
    </row>
    <row r="2" spans="1:27" x14ac:dyDescent="0.2">
      <c r="A2" s="6" t="s">
        <v>32</v>
      </c>
      <c r="B2" s="5"/>
      <c r="C2" s="5" t="s">
        <v>68</v>
      </c>
      <c r="D2" s="5" t="s">
        <v>68</v>
      </c>
      <c r="E2" s="5" t="s">
        <v>68</v>
      </c>
      <c r="F2" s="5" t="s">
        <v>29</v>
      </c>
      <c r="G2" s="5" t="s">
        <v>29</v>
      </c>
      <c r="H2" s="5" t="s">
        <v>29</v>
      </c>
      <c r="I2" s="5" t="s">
        <v>29</v>
      </c>
      <c r="J2" s="5" t="s">
        <v>29</v>
      </c>
      <c r="K2" s="5" t="s">
        <v>30</v>
      </c>
      <c r="L2" s="5" t="s">
        <v>30</v>
      </c>
      <c r="M2" s="5" t="s">
        <v>30</v>
      </c>
      <c r="N2" s="5" t="s">
        <v>30</v>
      </c>
      <c r="O2" s="5" t="s">
        <v>30</v>
      </c>
      <c r="P2" s="5" t="s">
        <v>30</v>
      </c>
      <c r="Q2" s="5" t="s">
        <v>30</v>
      </c>
      <c r="R2" s="5" t="s">
        <v>30</v>
      </c>
      <c r="S2" s="5" t="s">
        <v>85</v>
      </c>
      <c r="T2" s="5" t="s">
        <v>85</v>
      </c>
      <c r="U2" s="5"/>
      <c r="V2" s="5"/>
      <c r="W2" s="98" t="s">
        <v>29</v>
      </c>
      <c r="X2" s="98" t="s">
        <v>29</v>
      </c>
      <c r="Y2" s="98" t="s">
        <v>247</v>
      </c>
      <c r="Z2" s="98" t="s">
        <v>247</v>
      </c>
      <c r="AA2" s="98" t="s">
        <v>28</v>
      </c>
    </row>
    <row r="3" spans="1:27" x14ac:dyDescent="0.2">
      <c r="A3" s="5"/>
      <c r="B3" s="5"/>
      <c r="C3" s="6" t="s">
        <v>2087</v>
      </c>
      <c r="D3" s="6" t="s">
        <v>1</v>
      </c>
      <c r="E3" s="6" t="s">
        <v>2</v>
      </c>
      <c r="F3" s="6" t="s">
        <v>62</v>
      </c>
      <c r="G3" s="6" t="s">
        <v>2139</v>
      </c>
      <c r="H3" s="6" t="s">
        <v>2141</v>
      </c>
      <c r="I3" s="6" t="s">
        <v>2143</v>
      </c>
      <c r="J3" s="6" t="s">
        <v>69</v>
      </c>
      <c r="K3" s="52" t="s">
        <v>2086</v>
      </c>
      <c r="L3" s="52" t="s">
        <v>35</v>
      </c>
      <c r="M3" s="52" t="s">
        <v>63</v>
      </c>
      <c r="N3" s="52" t="s">
        <v>50</v>
      </c>
      <c r="O3" s="61" t="s">
        <v>106</v>
      </c>
      <c r="P3" s="61" t="s">
        <v>105</v>
      </c>
      <c r="Q3" s="52" t="s">
        <v>1943</v>
      </c>
      <c r="R3" s="52" t="s">
        <v>84</v>
      </c>
      <c r="S3" s="52" t="s">
        <v>86</v>
      </c>
      <c r="T3" s="52" t="s">
        <v>87</v>
      </c>
      <c r="U3" s="42" t="s">
        <v>1326</v>
      </c>
      <c r="V3" s="42" t="s">
        <v>1392</v>
      </c>
      <c r="W3" s="95" t="s">
        <v>67</v>
      </c>
      <c r="X3" s="99" t="s">
        <v>38</v>
      </c>
      <c r="Y3" s="99" t="s">
        <v>248</v>
      </c>
      <c r="Z3" s="99" t="s">
        <v>248</v>
      </c>
      <c r="AA3" s="99" t="s">
        <v>52</v>
      </c>
    </row>
    <row r="4" spans="1:27" x14ac:dyDescent="0.2">
      <c r="A4" s="6" t="s">
        <v>98</v>
      </c>
      <c r="B4" s="4" t="s">
        <v>1659</v>
      </c>
      <c r="C4" s="14">
        <v>2.706</v>
      </c>
      <c r="D4" s="13">
        <v>2.6960000000000002</v>
      </c>
      <c r="E4" s="13">
        <v>2.6080000000000001</v>
      </c>
      <c r="F4" s="13">
        <v>2.6</v>
      </c>
      <c r="G4" s="13">
        <v>2.585</v>
      </c>
      <c r="H4" s="13">
        <v>2.5960000000000001</v>
      </c>
      <c r="I4" s="13">
        <v>2.585</v>
      </c>
      <c r="J4" s="13">
        <v>2.57</v>
      </c>
      <c r="K4" s="45">
        <v>2.6960000000000002</v>
      </c>
      <c r="L4">
        <v>2.6850000000000001</v>
      </c>
      <c r="M4" s="7">
        <v>2.5960000000000001</v>
      </c>
      <c r="N4" s="45">
        <v>2.7040000000000002</v>
      </c>
      <c r="O4" s="7">
        <v>2.6930000000000001</v>
      </c>
      <c r="P4" s="7">
        <v>2.605</v>
      </c>
      <c r="Q4" s="45">
        <v>2.7040000000000002</v>
      </c>
      <c r="R4" s="7">
        <v>2.6930000000000001</v>
      </c>
      <c r="S4" s="166" t="s">
        <v>725</v>
      </c>
      <c r="U4" s="7">
        <f>P4+R4-O4</f>
        <v>2.605</v>
      </c>
      <c r="V4" s="7">
        <f>U4+F4-E4</f>
        <v>2.597</v>
      </c>
      <c r="W4" s="20">
        <v>93.7</v>
      </c>
      <c r="X4" s="1" t="s">
        <v>116</v>
      </c>
      <c r="Y4" s="1" t="s">
        <v>409</v>
      </c>
      <c r="Z4" s="1">
        <v>-1</v>
      </c>
      <c r="AA4" s="1" t="s">
        <v>231</v>
      </c>
    </row>
    <row r="5" spans="1:27" x14ac:dyDescent="0.2">
      <c r="A5" s="6"/>
      <c r="B5" s="4" t="s">
        <v>191</v>
      </c>
      <c r="C5" s="14">
        <v>4.4669999999999996</v>
      </c>
      <c r="D5" s="13">
        <v>4.4050000000000002</v>
      </c>
      <c r="E5" s="13">
        <v>4.3490000000000002</v>
      </c>
      <c r="F5" s="13">
        <v>4.37</v>
      </c>
      <c r="G5" s="13">
        <v>4.3620000000000001</v>
      </c>
      <c r="H5" s="13">
        <v>4.367</v>
      </c>
      <c r="I5" s="13">
        <v>4.3620000000000001</v>
      </c>
      <c r="J5" s="13">
        <v>4.34</v>
      </c>
      <c r="K5" s="45">
        <v>4.4420000000000002</v>
      </c>
      <c r="L5">
        <v>4.3849999999999998</v>
      </c>
      <c r="M5" s="7">
        <v>4.3330000000000002</v>
      </c>
      <c r="N5" s="45">
        <v>4.4820000000000002</v>
      </c>
      <c r="O5" s="7">
        <v>4.4219999999999997</v>
      </c>
      <c r="P5" s="7">
        <v>4.3620000000000001</v>
      </c>
      <c r="Q5" s="7">
        <v>4.4749999999999996</v>
      </c>
      <c r="R5" s="7">
        <v>4.4130000000000003</v>
      </c>
      <c r="S5" s="166" t="s">
        <v>726</v>
      </c>
      <c r="U5" s="7">
        <f>P5+R5-O5</f>
        <v>4.3530000000000006</v>
      </c>
      <c r="V5" s="7">
        <f>U5+F5-E5</f>
        <v>4.3740000000000006</v>
      </c>
      <c r="W5" s="20">
        <v>88.3</v>
      </c>
      <c r="Y5" s="1" t="s">
        <v>409</v>
      </c>
      <c r="Z5" s="1">
        <v>-1</v>
      </c>
      <c r="AA5" s="1" t="s">
        <v>370</v>
      </c>
    </row>
    <row r="6" spans="1:27" x14ac:dyDescent="0.2">
      <c r="A6" s="6" t="s">
        <v>5</v>
      </c>
      <c r="B6" s="4" t="s">
        <v>1659</v>
      </c>
      <c r="C6" s="13">
        <v>1.103</v>
      </c>
      <c r="D6" s="13">
        <v>1.1970000000000001</v>
      </c>
      <c r="E6" s="13">
        <v>1.204</v>
      </c>
      <c r="F6" s="13">
        <v>1.2110000000000001</v>
      </c>
      <c r="G6" s="13">
        <v>1.21</v>
      </c>
      <c r="H6" s="13">
        <v>1.2110000000000001</v>
      </c>
      <c r="I6" s="13">
        <v>1.21</v>
      </c>
      <c r="J6" s="13">
        <v>1.1919999999999999</v>
      </c>
      <c r="K6" s="7">
        <v>1.093</v>
      </c>
      <c r="L6" s="7">
        <v>1.1850000000000001</v>
      </c>
      <c r="M6" s="7">
        <v>1.1879999999999999</v>
      </c>
      <c r="N6" s="67"/>
      <c r="O6" s="67"/>
      <c r="P6" s="67"/>
      <c r="Q6" s="53">
        <v>1.1060000000000001</v>
      </c>
      <c r="R6" s="67"/>
      <c r="S6" s="103" t="s">
        <v>733</v>
      </c>
      <c r="T6" s="103" t="s">
        <v>735</v>
      </c>
      <c r="U6" s="7">
        <f>Q6+M6-K6</f>
        <v>1.2010000000000001</v>
      </c>
      <c r="V6" s="7">
        <f>U6+F6-E6</f>
        <v>1.208</v>
      </c>
      <c r="W6" s="1">
        <v>98.6</v>
      </c>
      <c r="Y6" s="1" t="s">
        <v>409</v>
      </c>
      <c r="Z6" s="1">
        <v>-1</v>
      </c>
      <c r="AA6" s="1" t="s">
        <v>231</v>
      </c>
    </row>
    <row r="7" spans="1:27" x14ac:dyDescent="0.2">
      <c r="A7" s="6"/>
      <c r="B7" s="4" t="s">
        <v>191</v>
      </c>
      <c r="C7" s="13">
        <v>4.4109999999999996</v>
      </c>
      <c r="D7" s="13">
        <v>4.3380000000000001</v>
      </c>
      <c r="E7" s="13">
        <v>4.2809999999999997</v>
      </c>
      <c r="F7" s="13">
        <v>4.3</v>
      </c>
      <c r="G7" s="13">
        <v>4.2939999999999996</v>
      </c>
      <c r="H7" s="13">
        <v>4.3</v>
      </c>
      <c r="I7" s="13">
        <v>4.2939999999999996</v>
      </c>
      <c r="J7" s="13">
        <v>4.2779999999999996</v>
      </c>
      <c r="K7" s="7">
        <v>4.3780000000000001</v>
      </c>
      <c r="L7" s="7">
        <v>4.3109999999999999</v>
      </c>
      <c r="M7" s="7">
        <v>4.2569999999999997</v>
      </c>
      <c r="N7" s="67"/>
      <c r="O7" s="67"/>
      <c r="P7" s="67"/>
      <c r="Q7" s="53">
        <v>4.4160000000000004</v>
      </c>
      <c r="R7" s="67"/>
      <c r="S7" s="103" t="s">
        <v>734</v>
      </c>
      <c r="T7" s="65"/>
      <c r="U7" s="7">
        <f>Q7+M7-K7</f>
        <v>4.2949999999999999</v>
      </c>
      <c r="V7" s="7">
        <f>U7+F7-E7</f>
        <v>4.3139999999999992</v>
      </c>
      <c r="W7" s="20">
        <v>96.1</v>
      </c>
      <c r="Y7" s="1" t="s">
        <v>409</v>
      </c>
      <c r="Z7" s="1">
        <v>-1</v>
      </c>
      <c r="AA7" s="1" t="s">
        <v>370</v>
      </c>
    </row>
    <row r="8" spans="1:27" x14ac:dyDescent="0.2">
      <c r="B8" s="1" t="s">
        <v>740</v>
      </c>
      <c r="K8" s="7"/>
      <c r="L8" s="7"/>
      <c r="M8" s="7"/>
    </row>
    <row r="9" spans="1:27" x14ac:dyDescent="0.2">
      <c r="D9" t="s">
        <v>100</v>
      </c>
      <c r="W9" s="1"/>
    </row>
    <row r="10" spans="1:27" x14ac:dyDescent="0.2">
      <c r="A10" s="6" t="s">
        <v>6</v>
      </c>
      <c r="B10" s="5"/>
      <c r="C10" s="5" t="s">
        <v>7</v>
      </c>
      <c r="D10" s="5" t="s">
        <v>7</v>
      </c>
      <c r="E10" s="5" t="s">
        <v>24</v>
      </c>
      <c r="F10" s="5" t="s">
        <v>27</v>
      </c>
      <c r="G10" s="5" t="s">
        <v>29</v>
      </c>
      <c r="H10" s="5" t="s">
        <v>30</v>
      </c>
      <c r="I10" s="5" t="s">
        <v>29</v>
      </c>
      <c r="J10" s="5" t="s">
        <v>30</v>
      </c>
      <c r="K10" s="5" t="s">
        <v>34</v>
      </c>
      <c r="L10" s="5" t="s">
        <v>55</v>
      </c>
      <c r="M10" s="5" t="s">
        <v>7</v>
      </c>
      <c r="N10" s="5" t="s">
        <v>7</v>
      </c>
      <c r="O10" s="5" t="s">
        <v>7</v>
      </c>
      <c r="P10" s="5" t="s">
        <v>24</v>
      </c>
      <c r="Q10" s="5" t="s">
        <v>24</v>
      </c>
      <c r="R10" s="5" t="s">
        <v>24</v>
      </c>
      <c r="S10" s="5" t="s">
        <v>26</v>
      </c>
    </row>
    <row r="11" spans="1:27" x14ac:dyDescent="0.2">
      <c r="A11" s="5"/>
      <c r="B11" s="5"/>
      <c r="C11" s="6" t="s">
        <v>8</v>
      </c>
      <c r="D11" s="6" t="s">
        <v>9</v>
      </c>
      <c r="E11" s="6" t="s">
        <v>18</v>
      </c>
      <c r="F11" s="6" t="s">
        <v>11</v>
      </c>
      <c r="G11" s="6" t="s">
        <v>10</v>
      </c>
      <c r="H11" s="6" t="s">
        <v>33</v>
      </c>
      <c r="I11" s="6" t="s">
        <v>12</v>
      </c>
      <c r="J11" s="6" t="s">
        <v>13</v>
      </c>
      <c r="K11" s="6" t="s">
        <v>14</v>
      </c>
      <c r="L11" s="6" t="s">
        <v>99</v>
      </c>
      <c r="M11" s="6" t="s">
        <v>17</v>
      </c>
      <c r="N11" s="6" t="s">
        <v>19</v>
      </c>
      <c r="O11" s="6" t="s">
        <v>20</v>
      </c>
      <c r="P11" s="6" t="s">
        <v>17</v>
      </c>
      <c r="Q11" s="6" t="s">
        <v>15</v>
      </c>
      <c r="R11" s="6" t="s">
        <v>16</v>
      </c>
      <c r="S11" s="6" t="s">
        <v>25</v>
      </c>
    </row>
    <row r="12" spans="1:27" x14ac:dyDescent="0.2">
      <c r="A12" s="6" t="str">
        <f>A4</f>
        <v>Singlet</v>
      </c>
      <c r="B12" s="4" t="str">
        <f>B4</f>
        <v>B1 (Val, n/s-pi*)</v>
      </c>
      <c r="C12" s="13">
        <v>2.59</v>
      </c>
      <c r="D12" s="115">
        <v>2.5830000000000002</v>
      </c>
      <c r="E12" s="14">
        <v>2.355</v>
      </c>
      <c r="F12" s="13">
        <v>2.3540000000000001</v>
      </c>
      <c r="G12" s="115">
        <v>2.6070000000000002</v>
      </c>
      <c r="H12" s="14">
        <v>2.5910000000000002</v>
      </c>
      <c r="I12" s="14">
        <v>2.593</v>
      </c>
      <c r="J12" s="14">
        <v>2.61</v>
      </c>
      <c r="K12" s="7">
        <v>2.6080000000000001</v>
      </c>
      <c r="L12" s="7">
        <v>2.5960000000000001</v>
      </c>
      <c r="M12" s="14">
        <v>2.58</v>
      </c>
      <c r="N12" s="14">
        <v>2.6669999999999998</v>
      </c>
      <c r="O12" s="14">
        <v>2.64</v>
      </c>
      <c r="P12" s="14">
        <v>2.4359999999999999</v>
      </c>
      <c r="Q12" s="14">
        <v>2.4550000000000001</v>
      </c>
      <c r="R12" s="14">
        <v>2.41</v>
      </c>
      <c r="S12" s="14">
        <v>2.4325000000000001</v>
      </c>
    </row>
    <row r="13" spans="1:27" x14ac:dyDescent="0.2">
      <c r="A13" s="6"/>
      <c r="B13" s="4" t="str">
        <f t="shared" ref="B13:B15" si="0">B5</f>
        <v>A2 (Val, n-pi*)</v>
      </c>
      <c r="C13" s="13">
        <v>4.1950000000000003</v>
      </c>
      <c r="D13" s="115">
        <v>4.2729999999999997</v>
      </c>
      <c r="E13" s="14">
        <v>4.2699999999999996</v>
      </c>
      <c r="F13" s="13">
        <v>4.319</v>
      </c>
      <c r="G13" s="115">
        <v>4.5679999999999996</v>
      </c>
      <c r="H13" s="13">
        <v>4.3689999999999998</v>
      </c>
      <c r="I13" s="14">
        <v>4.3730000000000002</v>
      </c>
      <c r="J13" s="14">
        <v>4.4130000000000003</v>
      </c>
      <c r="K13" s="7">
        <v>4.3490000000000002</v>
      </c>
      <c r="L13" s="7">
        <v>4.3330000000000002</v>
      </c>
      <c r="M13" s="14">
        <v>4.4960000000000004</v>
      </c>
      <c r="N13" s="14">
        <v>4.6109999999999998</v>
      </c>
      <c r="O13" s="14">
        <v>4.4969999999999999</v>
      </c>
      <c r="P13" s="14">
        <v>4.2859999999999996</v>
      </c>
      <c r="Q13" s="14">
        <v>4.1159999999999997</v>
      </c>
      <c r="R13" s="14">
        <v>4.758</v>
      </c>
      <c r="S13" s="14">
        <v>4.4369999999999994</v>
      </c>
    </row>
    <row r="14" spans="1:27" x14ac:dyDescent="0.2">
      <c r="A14" s="6" t="str">
        <f>A6</f>
        <v>Triplet</v>
      </c>
      <c r="B14" s="4" t="str">
        <f t="shared" si="0"/>
        <v>B1 (Val, n/s-pi*)</v>
      </c>
      <c r="C14" s="13">
        <v>1.0900000000000001</v>
      </c>
      <c r="D14" s="14">
        <v>1.149</v>
      </c>
      <c r="E14" s="14">
        <v>0.84099999999999997</v>
      </c>
      <c r="F14" s="14">
        <v>0.93200000000000005</v>
      </c>
      <c r="G14" s="13">
        <v>1.107</v>
      </c>
      <c r="H14" s="67"/>
      <c r="I14" s="67"/>
      <c r="J14" s="67"/>
      <c r="K14" s="7">
        <v>1.204</v>
      </c>
      <c r="L14" s="7">
        <v>1.1879999999999999</v>
      </c>
      <c r="M14" s="14">
        <v>1.1599999999999999</v>
      </c>
      <c r="N14" s="14">
        <v>1.272</v>
      </c>
      <c r="O14" s="14">
        <v>1.23</v>
      </c>
      <c r="P14" s="14">
        <v>1.0580000000000001</v>
      </c>
      <c r="Q14" s="14">
        <v>0.98299999999999998</v>
      </c>
      <c r="R14" s="14">
        <v>0.90600000000000003</v>
      </c>
      <c r="S14" s="14">
        <v>0.94450000000000001</v>
      </c>
    </row>
    <row r="15" spans="1:27" x14ac:dyDescent="0.2">
      <c r="A15" s="6"/>
      <c r="B15" s="4" t="str">
        <f t="shared" si="0"/>
        <v>A2 (Val, n-pi*)</v>
      </c>
      <c r="C15" s="13">
        <v>4.242</v>
      </c>
      <c r="D15" s="14">
        <v>4.1980000000000004</v>
      </c>
      <c r="E15" s="14">
        <v>4.1740000000000004</v>
      </c>
      <c r="F15" s="13">
        <v>4.266</v>
      </c>
      <c r="G15" s="13">
        <v>4.4530000000000003</v>
      </c>
      <c r="H15" s="67"/>
      <c r="I15" s="67"/>
      <c r="J15" s="67"/>
      <c r="K15" s="7">
        <v>4.2809999999999997</v>
      </c>
      <c r="L15" s="7">
        <v>4.2569999999999997</v>
      </c>
      <c r="M15" s="14">
        <v>4.4829999999999997</v>
      </c>
      <c r="N15" s="14">
        <v>4.5940000000000003</v>
      </c>
      <c r="O15" s="14">
        <v>4.46</v>
      </c>
      <c r="P15" s="14">
        <v>4.2859999999999996</v>
      </c>
      <c r="Q15" s="14">
        <v>4.0540000000000003</v>
      </c>
      <c r="R15" s="14">
        <v>4.6219999999999999</v>
      </c>
      <c r="S15" s="14">
        <v>4.3380000000000001</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72B62-C767-E048-AAA8-4B1A4BAAF6FB}">
  <dimension ref="A1:AA9"/>
  <sheetViews>
    <sheetView zoomScale="80" zoomScaleNormal="80" workbookViewId="0">
      <selection activeCell="G4" sqref="G4"/>
    </sheetView>
  </sheetViews>
  <sheetFormatPr baseColWidth="10" defaultRowHeight="16" x14ac:dyDescent="0.2"/>
  <sheetData>
    <row r="1" spans="1:27" x14ac:dyDescent="0.2">
      <c r="A1" s="40" t="s">
        <v>74</v>
      </c>
      <c r="B1" s="40"/>
      <c r="C1" s="40" t="s">
        <v>0</v>
      </c>
      <c r="D1" s="198"/>
      <c r="E1">
        <f>COUNT(C4:C4)</f>
        <v>1</v>
      </c>
      <c r="F1" s="51" t="s">
        <v>989</v>
      </c>
      <c r="G1" s="1" t="s">
        <v>970</v>
      </c>
      <c r="H1" s="51"/>
      <c r="I1" s="51"/>
      <c r="Y1" s="1" t="s">
        <v>738</v>
      </c>
      <c r="Z1" s="1"/>
    </row>
    <row r="2" spans="1:27" x14ac:dyDescent="0.2">
      <c r="A2" s="6" t="s">
        <v>32</v>
      </c>
      <c r="B2" s="5"/>
      <c r="C2" s="5" t="s">
        <v>68</v>
      </c>
      <c r="D2" s="5" t="s">
        <v>68</v>
      </c>
      <c r="E2" s="5" t="s">
        <v>68</v>
      </c>
      <c r="F2" s="5" t="s">
        <v>29</v>
      </c>
      <c r="G2" s="5" t="s">
        <v>29</v>
      </c>
      <c r="H2" s="5" t="s">
        <v>29</v>
      </c>
      <c r="I2" s="5" t="s">
        <v>29</v>
      </c>
      <c r="J2" s="5" t="s">
        <v>29</v>
      </c>
      <c r="K2" s="5" t="s">
        <v>30</v>
      </c>
      <c r="L2" s="5" t="s">
        <v>30</v>
      </c>
      <c r="M2" s="5" t="s">
        <v>30</v>
      </c>
      <c r="N2" s="5" t="s">
        <v>30</v>
      </c>
      <c r="O2" s="5" t="s">
        <v>30</v>
      </c>
      <c r="P2" s="5" t="s">
        <v>30</v>
      </c>
      <c r="Q2" s="5" t="s">
        <v>30</v>
      </c>
      <c r="R2" s="5" t="s">
        <v>30</v>
      </c>
      <c r="S2" s="5" t="s">
        <v>85</v>
      </c>
      <c r="T2" s="5" t="s">
        <v>85</v>
      </c>
      <c r="U2" s="5"/>
      <c r="V2" s="5"/>
      <c r="W2" s="98" t="s">
        <v>29</v>
      </c>
      <c r="X2" s="98" t="s">
        <v>29</v>
      </c>
      <c r="Y2" s="98" t="s">
        <v>247</v>
      </c>
      <c r="Z2" s="98" t="s">
        <v>247</v>
      </c>
      <c r="AA2" s="98" t="s">
        <v>28</v>
      </c>
    </row>
    <row r="3" spans="1:27" x14ac:dyDescent="0.2">
      <c r="A3" s="5"/>
      <c r="B3" s="5"/>
      <c r="C3" s="6" t="s">
        <v>2087</v>
      </c>
      <c r="D3" s="6" t="s">
        <v>1</v>
      </c>
      <c r="E3" s="6" t="s">
        <v>2</v>
      </c>
      <c r="F3" s="6" t="s">
        <v>62</v>
      </c>
      <c r="G3" s="6" t="s">
        <v>2139</v>
      </c>
      <c r="H3" s="6" t="s">
        <v>2141</v>
      </c>
      <c r="I3" s="6" t="s">
        <v>2143</v>
      </c>
      <c r="J3" s="6" t="s">
        <v>69</v>
      </c>
      <c r="K3" s="52" t="s">
        <v>2086</v>
      </c>
      <c r="L3" s="52" t="s">
        <v>35</v>
      </c>
      <c r="M3" s="52" t="s">
        <v>63</v>
      </c>
      <c r="N3" s="52" t="s">
        <v>50</v>
      </c>
      <c r="O3" s="61" t="s">
        <v>106</v>
      </c>
      <c r="P3" s="61" t="s">
        <v>105</v>
      </c>
      <c r="Q3" s="52" t="s">
        <v>1943</v>
      </c>
      <c r="R3" s="52" t="s">
        <v>84</v>
      </c>
      <c r="S3" s="52" t="s">
        <v>86</v>
      </c>
      <c r="T3" s="52" t="s">
        <v>87</v>
      </c>
      <c r="U3" s="42" t="s">
        <v>1326</v>
      </c>
      <c r="V3" s="42" t="s">
        <v>1392</v>
      </c>
      <c r="W3" s="95" t="s">
        <v>67</v>
      </c>
      <c r="X3" s="99" t="s">
        <v>38</v>
      </c>
      <c r="Y3" s="99" t="s">
        <v>248</v>
      </c>
      <c r="Z3" s="99" t="s">
        <v>248</v>
      </c>
      <c r="AA3" s="99" t="s">
        <v>52</v>
      </c>
    </row>
    <row r="4" spans="1:27" x14ac:dyDescent="0.2">
      <c r="A4" s="6" t="s">
        <v>98</v>
      </c>
      <c r="B4" s="4" t="s">
        <v>1658</v>
      </c>
      <c r="C4" s="45">
        <v>3.6640000000000001</v>
      </c>
      <c r="D4" s="7">
        <v>3.6309999999999998</v>
      </c>
      <c r="E4" s="7">
        <v>3.56</v>
      </c>
      <c r="F4" s="7">
        <v>3.5529999999999999</v>
      </c>
      <c r="G4" s="7">
        <v>3.5459999999999998</v>
      </c>
      <c r="H4" s="7">
        <v>3.5529999999999999</v>
      </c>
      <c r="I4" s="7">
        <v>3.5449999999999999</v>
      </c>
      <c r="J4" s="7">
        <v>3.5259999999999998</v>
      </c>
      <c r="K4" s="45">
        <v>3.6560000000000001</v>
      </c>
      <c r="L4">
        <v>3.621</v>
      </c>
      <c r="M4" s="7">
        <v>3.55</v>
      </c>
      <c r="N4" s="45">
        <v>3.66</v>
      </c>
      <c r="O4" s="45">
        <v>3.6259999999999999</v>
      </c>
      <c r="P4" s="7">
        <v>3.5539999999999998</v>
      </c>
      <c r="Q4" s="45">
        <v>3.66</v>
      </c>
      <c r="R4" s="45">
        <v>3.625</v>
      </c>
      <c r="S4" s="167" t="s">
        <v>727</v>
      </c>
      <c r="T4" s="167" t="s">
        <v>728</v>
      </c>
      <c r="U4" s="7">
        <f>P4+R4-O4</f>
        <v>3.5530000000000004</v>
      </c>
      <c r="V4" s="7">
        <f>U4+F4-E4</f>
        <v>3.5459999999999998</v>
      </c>
      <c r="W4" s="1">
        <v>93.9</v>
      </c>
      <c r="X4" s="1" t="s">
        <v>644</v>
      </c>
      <c r="Y4" s="1" t="s">
        <v>738</v>
      </c>
      <c r="Z4" s="1">
        <v>0</v>
      </c>
      <c r="AA4" t="s">
        <v>739</v>
      </c>
    </row>
    <row r="5" spans="1:27" x14ac:dyDescent="0.2">
      <c r="B5" s="1" t="s">
        <v>740</v>
      </c>
    </row>
    <row r="6" spans="1:27" x14ac:dyDescent="0.2">
      <c r="D6" t="s">
        <v>100</v>
      </c>
      <c r="X6" s="1"/>
    </row>
    <row r="7" spans="1:27" x14ac:dyDescent="0.2">
      <c r="A7" s="6" t="s">
        <v>6</v>
      </c>
      <c r="B7" s="5"/>
      <c r="C7" s="5" t="s">
        <v>7</v>
      </c>
      <c r="D7" s="5" t="s">
        <v>29</v>
      </c>
      <c r="E7" s="5" t="s">
        <v>24</v>
      </c>
      <c r="F7" s="5" t="s">
        <v>27</v>
      </c>
      <c r="G7" s="5" t="s">
        <v>29</v>
      </c>
      <c r="H7" s="5" t="s">
        <v>30</v>
      </c>
      <c r="I7" s="5" t="s">
        <v>29</v>
      </c>
      <c r="J7" s="5" t="s">
        <v>30</v>
      </c>
      <c r="K7" s="5" t="s">
        <v>34</v>
      </c>
      <c r="L7" s="5" t="s">
        <v>55</v>
      </c>
      <c r="M7" s="5" t="s">
        <v>7</v>
      </c>
      <c r="N7" s="5" t="s">
        <v>7</v>
      </c>
      <c r="O7" s="5" t="s">
        <v>7</v>
      </c>
      <c r="P7" s="5" t="s">
        <v>24</v>
      </c>
      <c r="Q7" s="5" t="s">
        <v>24</v>
      </c>
      <c r="R7" s="5" t="s">
        <v>24</v>
      </c>
      <c r="S7" s="5" t="s">
        <v>26</v>
      </c>
    </row>
    <row r="8" spans="1:27" x14ac:dyDescent="0.2">
      <c r="A8" s="5"/>
      <c r="B8" s="5"/>
      <c r="C8" s="6" t="s">
        <v>8</v>
      </c>
      <c r="D8" s="6" t="s">
        <v>9</v>
      </c>
      <c r="E8" s="6" t="s">
        <v>18</v>
      </c>
      <c r="F8" s="6" t="s">
        <v>11</v>
      </c>
      <c r="G8" s="6" t="s">
        <v>10</v>
      </c>
      <c r="H8" s="6" t="s">
        <v>33</v>
      </c>
      <c r="I8" s="6" t="s">
        <v>12</v>
      </c>
      <c r="J8" s="6" t="s">
        <v>13</v>
      </c>
      <c r="K8" s="6" t="s">
        <v>14</v>
      </c>
      <c r="L8" s="6" t="s">
        <v>99</v>
      </c>
      <c r="M8" s="6" t="s">
        <v>17</v>
      </c>
      <c r="N8" s="6" t="s">
        <v>19</v>
      </c>
      <c r="O8" s="6" t="s">
        <v>20</v>
      </c>
      <c r="P8" s="6" t="s">
        <v>17</v>
      </c>
      <c r="Q8" s="6" t="s">
        <v>15</v>
      </c>
      <c r="R8" s="6" t="s">
        <v>16</v>
      </c>
      <c r="S8" s="6" t="s">
        <v>25</v>
      </c>
    </row>
    <row r="9" spans="1:27" x14ac:dyDescent="0.2">
      <c r="A9" s="6" t="str">
        <f>A4</f>
        <v>Singlet</v>
      </c>
      <c r="B9" s="4" t="str">
        <f>B4</f>
        <v>A" (Val, n/s-pi*)</v>
      </c>
      <c r="C9" s="13">
        <v>3.5619999999999998</v>
      </c>
      <c r="D9" s="14">
        <v>3.5710000000000002</v>
      </c>
      <c r="E9" s="13">
        <v>3.3359999999999999</v>
      </c>
      <c r="F9" s="13">
        <v>3.3359999999999999</v>
      </c>
      <c r="G9" s="7">
        <v>3.5720000000000001</v>
      </c>
      <c r="H9" s="13">
        <v>3.5510000000000002</v>
      </c>
      <c r="I9" s="13">
        <v>3.552</v>
      </c>
      <c r="J9" s="13">
        <v>3.5640000000000001</v>
      </c>
      <c r="K9" s="7">
        <v>3.56</v>
      </c>
      <c r="L9" s="7">
        <v>3.55</v>
      </c>
      <c r="M9" s="7">
        <v>3.5390000000000001</v>
      </c>
      <c r="N9" s="7">
        <v>3.633</v>
      </c>
      <c r="O9" s="7">
        <v>3.6120000000000001</v>
      </c>
      <c r="P9" s="14">
        <v>3.387</v>
      </c>
      <c r="Q9" s="14">
        <v>3.4350000000000001</v>
      </c>
      <c r="R9" s="14">
        <v>3.35</v>
      </c>
      <c r="S9" s="14">
        <v>3.3925000000000001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7C4FD-6C13-B44D-AD5B-1377699FBFE2}">
  <dimension ref="A1:AA11"/>
  <sheetViews>
    <sheetView zoomScale="80" zoomScaleNormal="80" workbookViewId="0">
      <selection activeCell="G4" sqref="G4:G6"/>
    </sheetView>
  </sheetViews>
  <sheetFormatPr baseColWidth="10" defaultRowHeight="16" x14ac:dyDescent="0.2"/>
  <sheetData>
    <row r="1" spans="1:27" x14ac:dyDescent="0.2">
      <c r="A1" s="40" t="s">
        <v>74</v>
      </c>
      <c r="B1" s="40"/>
      <c r="C1" s="40" t="s">
        <v>0</v>
      </c>
      <c r="D1" s="198"/>
      <c r="E1">
        <f>COUNT(C4:C5)</f>
        <v>2</v>
      </c>
      <c r="F1" s="51" t="s">
        <v>722</v>
      </c>
      <c r="G1" s="1" t="s">
        <v>970</v>
      </c>
      <c r="H1" s="51"/>
      <c r="I1" s="51"/>
      <c r="Y1" s="1" t="s">
        <v>286</v>
      </c>
      <c r="Z1" s="1"/>
    </row>
    <row r="2" spans="1:27" x14ac:dyDescent="0.2">
      <c r="A2" s="6" t="s">
        <v>32</v>
      </c>
      <c r="B2" s="5"/>
      <c r="C2" s="5" t="s">
        <v>68</v>
      </c>
      <c r="D2" s="5" t="s">
        <v>68</v>
      </c>
      <c r="E2" s="5" t="s">
        <v>68</v>
      </c>
      <c r="F2" s="5" t="s">
        <v>29</v>
      </c>
      <c r="G2" s="5" t="s">
        <v>29</v>
      </c>
      <c r="H2" s="5" t="s">
        <v>29</v>
      </c>
      <c r="I2" s="5" t="s">
        <v>29</v>
      </c>
      <c r="J2" s="5" t="s">
        <v>29</v>
      </c>
      <c r="K2" s="5" t="s">
        <v>30</v>
      </c>
      <c r="L2" s="5" t="s">
        <v>30</v>
      </c>
      <c r="M2" s="5" t="s">
        <v>30</v>
      </c>
      <c r="N2" s="5" t="s">
        <v>30</v>
      </c>
      <c r="O2" s="5" t="s">
        <v>30</v>
      </c>
      <c r="P2" s="5" t="s">
        <v>30</v>
      </c>
      <c r="Q2" s="5" t="s">
        <v>30</v>
      </c>
      <c r="R2" s="5" t="s">
        <v>30</v>
      </c>
      <c r="S2" s="5" t="s">
        <v>85</v>
      </c>
      <c r="T2" s="5" t="s">
        <v>85</v>
      </c>
      <c r="U2" s="5"/>
      <c r="V2" s="5"/>
      <c r="W2" s="98" t="s">
        <v>29</v>
      </c>
      <c r="X2" s="98" t="s">
        <v>29</v>
      </c>
      <c r="Y2" s="98" t="s">
        <v>247</v>
      </c>
      <c r="Z2" s="98" t="s">
        <v>247</v>
      </c>
      <c r="AA2" s="98" t="s">
        <v>28</v>
      </c>
    </row>
    <row r="3" spans="1:27" x14ac:dyDescent="0.2">
      <c r="A3" s="5"/>
      <c r="B3" s="5"/>
      <c r="C3" s="6" t="s">
        <v>2087</v>
      </c>
      <c r="D3" s="6" t="s">
        <v>1</v>
      </c>
      <c r="E3" s="6" t="s">
        <v>2</v>
      </c>
      <c r="F3" s="6" t="s">
        <v>62</v>
      </c>
      <c r="G3" s="6" t="s">
        <v>2139</v>
      </c>
      <c r="H3" s="6" t="s">
        <v>2141</v>
      </c>
      <c r="I3" s="6" t="s">
        <v>2143</v>
      </c>
      <c r="J3" s="6" t="s">
        <v>69</v>
      </c>
      <c r="K3" s="52" t="s">
        <v>2086</v>
      </c>
      <c r="L3" s="52" t="s">
        <v>35</v>
      </c>
      <c r="M3" s="52" t="s">
        <v>63</v>
      </c>
      <c r="N3" s="52" t="s">
        <v>50</v>
      </c>
      <c r="O3" s="61" t="s">
        <v>106</v>
      </c>
      <c r="P3" s="61" t="s">
        <v>105</v>
      </c>
      <c r="Q3" s="52" t="s">
        <v>1943</v>
      </c>
      <c r="R3" s="52" t="s">
        <v>84</v>
      </c>
      <c r="S3" s="52" t="s">
        <v>86</v>
      </c>
      <c r="T3" s="52" t="s">
        <v>87</v>
      </c>
      <c r="U3" s="42" t="s">
        <v>1326</v>
      </c>
      <c r="V3" s="42" t="s">
        <v>1392</v>
      </c>
      <c r="W3" s="95" t="s">
        <v>67</v>
      </c>
      <c r="X3" s="99" t="s">
        <v>38</v>
      </c>
      <c r="Y3" s="99" t="s">
        <v>248</v>
      </c>
      <c r="Z3" s="99" t="s">
        <v>248</v>
      </c>
      <c r="AA3" s="99" t="s">
        <v>52</v>
      </c>
    </row>
    <row r="4" spans="1:27" x14ac:dyDescent="0.2">
      <c r="A4" s="6" t="s">
        <v>98</v>
      </c>
      <c r="B4" s="4" t="s">
        <v>1657</v>
      </c>
      <c r="C4" s="45">
        <v>5.1829999999999998</v>
      </c>
      <c r="D4" s="7">
        <v>5.1159999999999997</v>
      </c>
      <c r="E4" s="7">
        <v>5.069</v>
      </c>
      <c r="F4" s="13">
        <v>5.0579999999999998</v>
      </c>
      <c r="G4" s="13">
        <v>5.0549999999999997</v>
      </c>
      <c r="H4" s="13">
        <v>5.0570000000000004</v>
      </c>
      <c r="I4" s="13">
        <v>5.0540000000000003</v>
      </c>
      <c r="J4" s="53">
        <v>5.0250000000000004</v>
      </c>
      <c r="K4" s="45">
        <v>5.1779999999999999</v>
      </c>
      <c r="L4">
        <v>5.109</v>
      </c>
      <c r="M4" s="7">
        <v>5.0640000000000001</v>
      </c>
      <c r="N4" s="45">
        <v>5.181</v>
      </c>
      <c r="O4" s="45">
        <v>5.1100000000000003</v>
      </c>
      <c r="P4" s="7">
        <v>5.0659999999999998</v>
      </c>
      <c r="Q4" s="45">
        <v>5.18</v>
      </c>
      <c r="R4" s="45">
        <v>5.1100000000000003</v>
      </c>
      <c r="S4" s="166" t="s">
        <v>729</v>
      </c>
      <c r="T4" s="166" t="s">
        <v>730</v>
      </c>
      <c r="U4" s="7">
        <f>P4+R4-O4</f>
        <v>5.0659999999999998</v>
      </c>
      <c r="V4" s="7">
        <f>U4+F4-E4</f>
        <v>5.0549999999999988</v>
      </c>
      <c r="W4" s="20">
        <v>94.7</v>
      </c>
      <c r="X4" s="1" t="s">
        <v>395</v>
      </c>
      <c r="Y4" s="1" t="s">
        <v>286</v>
      </c>
      <c r="Z4" s="1">
        <v>0</v>
      </c>
      <c r="AA4" s="1" t="s">
        <v>737</v>
      </c>
    </row>
    <row r="5" spans="1:27" x14ac:dyDescent="0.2">
      <c r="A5" s="6" t="s">
        <v>5</v>
      </c>
      <c r="B5" s="4" t="s">
        <v>1657</v>
      </c>
      <c r="C5" s="7">
        <v>2.7090000000000001</v>
      </c>
      <c r="D5" s="7">
        <v>2.7130000000000001</v>
      </c>
      <c r="E5" s="7">
        <v>2.7639999999999998</v>
      </c>
      <c r="F5" s="13">
        <v>2.7709999999999999</v>
      </c>
      <c r="G5" s="13">
        <v>2.774</v>
      </c>
      <c r="H5" s="13">
        <v>2.7719999999999998</v>
      </c>
      <c r="I5" s="13">
        <v>2.7749999999999999</v>
      </c>
      <c r="J5" s="7">
        <v>2.746</v>
      </c>
      <c r="K5" s="7">
        <v>2.6989999999999998</v>
      </c>
      <c r="L5" s="7">
        <v>2.7029999999999998</v>
      </c>
      <c r="M5" s="7">
        <v>2.7519999999999998</v>
      </c>
      <c r="N5" s="67"/>
      <c r="O5" s="67"/>
      <c r="P5" s="67"/>
      <c r="Q5" s="7">
        <v>2.706</v>
      </c>
      <c r="R5" s="7">
        <v>2.7109999999999999</v>
      </c>
      <c r="S5" s="103" t="s">
        <v>731</v>
      </c>
      <c r="T5" s="103" t="s">
        <v>732</v>
      </c>
      <c r="U5" s="7">
        <f>M5+R5-L5</f>
        <v>2.7599999999999993</v>
      </c>
      <c r="V5" s="7">
        <f>U5+F5-E5</f>
        <v>2.766999999999999</v>
      </c>
      <c r="W5" s="20">
        <v>99.1</v>
      </c>
      <c r="Y5" s="1" t="s">
        <v>736</v>
      </c>
      <c r="Z5" s="1">
        <v>-1</v>
      </c>
      <c r="AA5" s="1" t="s">
        <v>737</v>
      </c>
    </row>
    <row r="6" spans="1:27" x14ac:dyDescent="0.2">
      <c r="B6" s="1" t="s">
        <v>740</v>
      </c>
      <c r="N6" s="7"/>
      <c r="O6" s="7"/>
      <c r="P6" s="7"/>
      <c r="R6" s="51"/>
      <c r="W6" s="20"/>
    </row>
    <row r="7" spans="1:27" x14ac:dyDescent="0.2">
      <c r="D7" t="s">
        <v>100</v>
      </c>
      <c r="W7" s="1"/>
    </row>
    <row r="8" spans="1:27" x14ac:dyDescent="0.2">
      <c r="A8" s="6" t="s">
        <v>6</v>
      </c>
      <c r="B8" s="5"/>
      <c r="C8" s="5" t="s">
        <v>7</v>
      </c>
      <c r="D8" s="5" t="s">
        <v>29</v>
      </c>
      <c r="E8" s="5" t="s">
        <v>24</v>
      </c>
      <c r="F8" s="5" t="s">
        <v>27</v>
      </c>
      <c r="G8" s="5" t="s">
        <v>29</v>
      </c>
      <c r="H8" s="5" t="s">
        <v>30</v>
      </c>
      <c r="I8" s="5" t="s">
        <v>29</v>
      </c>
      <c r="J8" s="5" t="s">
        <v>30</v>
      </c>
      <c r="K8" s="5" t="s">
        <v>34</v>
      </c>
      <c r="L8" s="5" t="s">
        <v>55</v>
      </c>
      <c r="M8" s="5" t="s">
        <v>7</v>
      </c>
      <c r="N8" s="5" t="s">
        <v>7</v>
      </c>
      <c r="O8" s="5" t="s">
        <v>7</v>
      </c>
      <c r="P8" s="5" t="s">
        <v>24</v>
      </c>
      <c r="Q8" s="5" t="s">
        <v>24</v>
      </c>
      <c r="R8" s="5" t="s">
        <v>24</v>
      </c>
      <c r="S8" s="5" t="s">
        <v>26</v>
      </c>
    </row>
    <row r="9" spans="1:27" x14ac:dyDescent="0.2">
      <c r="A9" s="5"/>
      <c r="B9" s="5"/>
      <c r="C9" s="6" t="s">
        <v>8</v>
      </c>
      <c r="D9" s="6" t="s">
        <v>9</v>
      </c>
      <c r="E9" s="6" t="s">
        <v>18</v>
      </c>
      <c r="F9" s="6" t="s">
        <v>11</v>
      </c>
      <c r="G9" s="6" t="s">
        <v>10</v>
      </c>
      <c r="H9" s="6" t="s">
        <v>33</v>
      </c>
      <c r="I9" s="6" t="s">
        <v>12</v>
      </c>
      <c r="J9" s="6" t="s">
        <v>13</v>
      </c>
      <c r="K9" s="6" t="s">
        <v>14</v>
      </c>
      <c r="L9" s="6" t="s">
        <v>99</v>
      </c>
      <c r="M9" s="6" t="s">
        <v>17</v>
      </c>
      <c r="N9" s="6" t="s">
        <v>19</v>
      </c>
      <c r="O9" s="6" t="s">
        <v>20</v>
      </c>
      <c r="P9" s="6" t="s">
        <v>17</v>
      </c>
      <c r="Q9" s="6" t="s">
        <v>15</v>
      </c>
      <c r="R9" s="6" t="s">
        <v>16</v>
      </c>
      <c r="S9" s="6" t="s">
        <v>25</v>
      </c>
    </row>
    <row r="10" spans="1:27" x14ac:dyDescent="0.2">
      <c r="A10" s="6" t="str">
        <f>A4</f>
        <v>Singlet</v>
      </c>
      <c r="B10" s="4" t="str">
        <f>B4</f>
        <v>B1 (Val, n/s-pi)</v>
      </c>
      <c r="C10" s="13">
        <v>5.0629999999999997</v>
      </c>
      <c r="D10" s="14">
        <v>5.085</v>
      </c>
      <c r="E10" s="14">
        <v>4.9029999999999996</v>
      </c>
      <c r="F10" s="13">
        <v>4.8559999999999999</v>
      </c>
      <c r="G10" s="13">
        <v>5.0910000000000002</v>
      </c>
      <c r="H10" s="14">
        <v>5.0670000000000002</v>
      </c>
      <c r="I10" s="14">
        <v>5.0670000000000002</v>
      </c>
      <c r="J10" s="14">
        <v>5.0759999999999996</v>
      </c>
      <c r="K10" s="7">
        <v>5.069</v>
      </c>
      <c r="L10" s="7">
        <v>5.0640000000000001</v>
      </c>
      <c r="M10" s="14">
        <v>5.0510000000000002</v>
      </c>
      <c r="N10" s="14">
        <v>5.149</v>
      </c>
      <c r="O10" s="14">
        <v>5.1280000000000001</v>
      </c>
      <c r="P10" s="14">
        <v>4.8899999999999997</v>
      </c>
      <c r="Q10" s="14">
        <v>4.9450000000000003</v>
      </c>
      <c r="R10" s="14">
        <v>4.8620000000000001</v>
      </c>
      <c r="S10" s="14">
        <v>4.9035000000000002</v>
      </c>
    </row>
    <row r="11" spans="1:27" x14ac:dyDescent="0.2">
      <c r="A11" s="6" t="str">
        <f>A5</f>
        <v>Triplet</v>
      </c>
      <c r="B11" s="4" t="str">
        <f>B5</f>
        <v>B1 (Val, n/s-pi)</v>
      </c>
      <c r="C11" s="13">
        <v>2.6309999999999998</v>
      </c>
      <c r="D11" s="14">
        <v>2.6960000000000002</v>
      </c>
      <c r="E11" s="14">
        <v>2.4740000000000002</v>
      </c>
      <c r="F11" s="13">
        <v>2.645</v>
      </c>
      <c r="G11" s="13">
        <v>2.6880000000000002</v>
      </c>
      <c r="H11" s="67"/>
      <c r="I11" s="67"/>
      <c r="J11" s="67"/>
      <c r="K11" s="7">
        <v>2.7639999999999998</v>
      </c>
      <c r="L11" s="7">
        <v>2.7519999999999998</v>
      </c>
      <c r="M11" s="14">
        <v>2.7360000000000002</v>
      </c>
      <c r="N11" s="14">
        <v>2.839</v>
      </c>
      <c r="O11" s="14">
        <v>2.79</v>
      </c>
      <c r="P11" s="14">
        <v>2.64</v>
      </c>
      <c r="Q11" s="14">
        <v>2.5430000000000001</v>
      </c>
      <c r="R11" s="14">
        <v>2.4750000000000001</v>
      </c>
      <c r="S11" s="14">
        <v>2.5090000000000003</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3B98E-299D-B14A-9810-DE8C1738AC82}">
  <dimension ref="A1:T33"/>
  <sheetViews>
    <sheetView zoomScale="80" zoomScaleNormal="80" workbookViewId="0">
      <selection activeCell="H4" sqref="H4:H15"/>
    </sheetView>
  </sheetViews>
  <sheetFormatPr baseColWidth="10" defaultRowHeight="16" x14ac:dyDescent="0.2"/>
  <sheetData>
    <row r="1" spans="1:17" x14ac:dyDescent="0.2">
      <c r="A1" s="2" t="s">
        <v>21</v>
      </c>
      <c r="B1" s="3"/>
      <c r="C1" s="2" t="s">
        <v>0</v>
      </c>
      <c r="D1" s="198"/>
      <c r="E1">
        <f>NB(C4:C15)</f>
        <v>12</v>
      </c>
      <c r="F1" s="51" t="s">
        <v>722</v>
      </c>
      <c r="G1" s="1" t="s">
        <v>2131</v>
      </c>
      <c r="H1" s="1"/>
      <c r="L1" s="1" t="s">
        <v>881</v>
      </c>
      <c r="M1" s="1"/>
    </row>
    <row r="2" spans="1:17" x14ac:dyDescent="0.2">
      <c r="A2" s="6" t="s">
        <v>32</v>
      </c>
      <c r="B2" s="5"/>
      <c r="C2" s="5" t="s">
        <v>29</v>
      </c>
      <c r="D2" s="5" t="s">
        <v>29</v>
      </c>
      <c r="E2" s="5" t="s">
        <v>68</v>
      </c>
      <c r="F2" s="43" t="s">
        <v>55</v>
      </c>
      <c r="G2" s="5" t="s">
        <v>30</v>
      </c>
      <c r="H2" s="5" t="s">
        <v>30</v>
      </c>
      <c r="I2" s="5"/>
      <c r="J2" s="98" t="s">
        <v>29</v>
      </c>
      <c r="K2" s="98" t="s">
        <v>29</v>
      </c>
      <c r="L2" s="98" t="s">
        <v>247</v>
      </c>
      <c r="M2" s="98" t="s">
        <v>247</v>
      </c>
      <c r="N2" s="98" t="s">
        <v>28</v>
      </c>
    </row>
    <row r="3" spans="1:17" x14ac:dyDescent="0.2">
      <c r="A3" s="5"/>
      <c r="B3" s="5"/>
      <c r="C3" s="6" t="s">
        <v>2087</v>
      </c>
      <c r="D3" s="6" t="s">
        <v>1</v>
      </c>
      <c r="E3" s="6" t="s">
        <v>2</v>
      </c>
      <c r="F3" s="6" t="s">
        <v>2086</v>
      </c>
      <c r="G3" s="6" t="s">
        <v>35</v>
      </c>
      <c r="H3" s="6" t="s">
        <v>50</v>
      </c>
      <c r="I3" s="6" t="s">
        <v>3</v>
      </c>
      <c r="J3" s="95" t="s">
        <v>67</v>
      </c>
      <c r="K3" s="99" t="s">
        <v>38</v>
      </c>
      <c r="L3" s="99" t="s">
        <v>248</v>
      </c>
      <c r="M3" s="99" t="s">
        <v>248</v>
      </c>
      <c r="N3" s="99" t="s">
        <v>52</v>
      </c>
    </row>
    <row r="4" spans="1:17" x14ac:dyDescent="0.2">
      <c r="A4" s="6" t="s">
        <v>98</v>
      </c>
      <c r="B4" s="4" t="s">
        <v>57</v>
      </c>
      <c r="C4" s="7">
        <v>5.024</v>
      </c>
      <c r="D4" s="7">
        <v>4.9829999999999997</v>
      </c>
      <c r="E4" s="7">
        <v>4.9560000000000004</v>
      </c>
      <c r="F4" s="7">
        <v>4.9950000000000001</v>
      </c>
      <c r="G4" s="7">
        <v>4.9560000000000004</v>
      </c>
      <c r="H4" s="7">
        <v>4.9770000000000003</v>
      </c>
      <c r="I4" s="7">
        <f t="shared" ref="I4:I11" si="0">H4+G4-F4+E4-D4</f>
        <v>4.9110000000000005</v>
      </c>
      <c r="J4" s="15">
        <v>86.3</v>
      </c>
      <c r="K4" s="1" t="s">
        <v>77</v>
      </c>
      <c r="L4" s="1" t="s">
        <v>882</v>
      </c>
      <c r="M4" s="1">
        <v>1</v>
      </c>
      <c r="N4" s="1" t="s">
        <v>888</v>
      </c>
      <c r="Q4" s="7">
        <f t="shared" ref="Q4:Q11" si="1">H4-F4</f>
        <v>-1.7999999999999794E-2</v>
      </c>
    </row>
    <row r="5" spans="1:17" x14ac:dyDescent="0.2">
      <c r="A5" s="5"/>
      <c r="B5" s="4" t="s">
        <v>58</v>
      </c>
      <c r="C5" s="7">
        <v>6.4160000000000004</v>
      </c>
      <c r="D5" s="7">
        <v>6.2439999999999998</v>
      </c>
      <c r="E5" s="7">
        <v>6.1879999999999997</v>
      </c>
      <c r="F5" s="7">
        <v>6.4279999999999999</v>
      </c>
      <c r="G5" s="7">
        <v>6.2530000000000001</v>
      </c>
      <c r="H5" s="7">
        <v>6.415</v>
      </c>
      <c r="I5" s="7">
        <f t="shared" si="0"/>
        <v>6.1839999999999993</v>
      </c>
      <c r="J5" s="15">
        <v>92.3</v>
      </c>
      <c r="K5" s="1" t="s">
        <v>1137</v>
      </c>
      <c r="L5" s="1" t="s">
        <v>918</v>
      </c>
      <c r="M5" s="1">
        <v>4</v>
      </c>
      <c r="N5" s="1" t="s">
        <v>889</v>
      </c>
      <c r="Q5" s="7">
        <f t="shared" si="1"/>
        <v>-1.2999999999999901E-2</v>
      </c>
    </row>
    <row r="6" spans="1:17" x14ac:dyDescent="0.2">
      <c r="A6" s="5"/>
      <c r="B6" s="4" t="s">
        <v>390</v>
      </c>
      <c r="C6" s="7">
        <v>6.4989999999999997</v>
      </c>
      <c r="D6" s="7">
        <v>6.2690000000000001</v>
      </c>
      <c r="E6" s="7">
        <v>6.3150000000000004</v>
      </c>
      <c r="F6" s="7">
        <v>6.5069999999999997</v>
      </c>
      <c r="G6" s="7">
        <v>6.27</v>
      </c>
      <c r="H6" s="7">
        <v>6.4980000000000002</v>
      </c>
      <c r="I6" s="7">
        <f t="shared" si="0"/>
        <v>6.3070000000000004</v>
      </c>
      <c r="J6" s="15">
        <v>92.4</v>
      </c>
      <c r="K6" s="1" t="s">
        <v>1137</v>
      </c>
      <c r="L6" s="1" t="s">
        <v>373</v>
      </c>
      <c r="M6" s="1">
        <v>38</v>
      </c>
      <c r="N6" s="1" t="s">
        <v>890</v>
      </c>
      <c r="Q6" s="7">
        <f t="shared" si="1"/>
        <v>-8.9999999999994529E-3</v>
      </c>
    </row>
    <row r="7" spans="1:17" x14ac:dyDescent="0.2">
      <c r="A7" s="5"/>
      <c r="B7" s="4" t="s">
        <v>53</v>
      </c>
      <c r="C7" s="7">
        <v>6.8040000000000003</v>
      </c>
      <c r="D7" s="7">
        <v>6.7450000000000001</v>
      </c>
      <c r="E7" s="7">
        <v>6.7210000000000001</v>
      </c>
      <c r="F7" s="7">
        <v>6.8029999999999999</v>
      </c>
      <c r="G7" s="7">
        <v>6.7409999999999997</v>
      </c>
      <c r="H7" s="7">
        <v>6.7939999999999996</v>
      </c>
      <c r="I7" s="7">
        <f t="shared" si="0"/>
        <v>6.7079999999999993</v>
      </c>
      <c r="J7" s="15">
        <v>91.9</v>
      </c>
      <c r="K7" s="1" t="s">
        <v>90</v>
      </c>
      <c r="L7" s="1" t="s">
        <v>468</v>
      </c>
      <c r="M7" s="1">
        <v>25</v>
      </c>
      <c r="N7" s="1" t="s">
        <v>891</v>
      </c>
      <c r="Q7" s="7">
        <f t="shared" si="1"/>
        <v>-9.0000000000003411E-3</v>
      </c>
    </row>
    <row r="8" spans="1:17" x14ac:dyDescent="0.2">
      <c r="A8" s="5"/>
      <c r="B8" s="4" t="s">
        <v>391</v>
      </c>
      <c r="C8" s="7">
        <v>6.9390000000000001</v>
      </c>
      <c r="D8" s="7">
        <v>6.7130000000000001</v>
      </c>
      <c r="E8" s="7">
        <v>6.7640000000000002</v>
      </c>
      <c r="F8" s="7">
        <v>6.9539999999999997</v>
      </c>
      <c r="G8" s="7">
        <v>6.7160000000000002</v>
      </c>
      <c r="H8" s="7">
        <v>6.9409999999999998</v>
      </c>
      <c r="I8" s="7">
        <f t="shared" si="0"/>
        <v>6.7540000000000004</v>
      </c>
      <c r="J8" s="15">
        <v>92.4</v>
      </c>
      <c r="L8" s="1" t="s">
        <v>919</v>
      </c>
      <c r="M8" s="1">
        <v>45</v>
      </c>
      <c r="N8" s="1" t="s">
        <v>892</v>
      </c>
      <c r="Q8" s="7">
        <f t="shared" si="1"/>
        <v>-1.2999999999999901E-2</v>
      </c>
    </row>
    <row r="9" spans="1:17" x14ac:dyDescent="0.2">
      <c r="A9" s="5"/>
      <c r="B9" s="4" t="s">
        <v>57</v>
      </c>
      <c r="C9" s="7">
        <v>7.0860000000000003</v>
      </c>
      <c r="D9" s="7">
        <v>6.923</v>
      </c>
      <c r="E9" s="7">
        <v>6.8780000000000001</v>
      </c>
      <c r="F9" s="7">
        <v>7.1120000000000001</v>
      </c>
      <c r="G9" s="7">
        <v>6.9470000000000001</v>
      </c>
      <c r="H9" s="7">
        <v>7.0810000000000004</v>
      </c>
      <c r="I9" s="7">
        <f t="shared" si="0"/>
        <v>6.8710000000000004</v>
      </c>
      <c r="J9" s="15">
        <v>91</v>
      </c>
      <c r="K9" s="1" t="s">
        <v>1138</v>
      </c>
      <c r="L9" s="1" t="s">
        <v>920</v>
      </c>
      <c r="M9" s="1">
        <v>6</v>
      </c>
      <c r="N9" s="1" t="s">
        <v>894</v>
      </c>
      <c r="Q9" s="7">
        <f t="shared" si="1"/>
        <v>-3.0999999999999694E-2</v>
      </c>
    </row>
    <row r="10" spans="1:17" x14ac:dyDescent="0.2">
      <c r="A10" s="5"/>
      <c r="B10" s="4" t="s">
        <v>58</v>
      </c>
      <c r="C10" s="7">
        <v>7.2089999999999996</v>
      </c>
      <c r="D10" s="7">
        <v>7.0380000000000003</v>
      </c>
      <c r="E10" s="7">
        <v>6.9859999999999998</v>
      </c>
      <c r="F10" s="7">
        <v>7.2350000000000003</v>
      </c>
      <c r="G10" s="7">
        <v>7.0629999999999997</v>
      </c>
      <c r="H10" s="7">
        <v>7.2069999999999999</v>
      </c>
      <c r="I10" s="7">
        <f t="shared" si="0"/>
        <v>6.9829999999999988</v>
      </c>
      <c r="J10" s="15">
        <v>91.6</v>
      </c>
      <c r="K10" s="1" t="s">
        <v>1138</v>
      </c>
      <c r="L10" s="1" t="s">
        <v>922</v>
      </c>
      <c r="M10" s="1">
        <v>5</v>
      </c>
      <c r="N10" s="1" t="s">
        <v>895</v>
      </c>
      <c r="Q10" s="7">
        <f t="shared" si="1"/>
        <v>-2.8000000000000469E-2</v>
      </c>
    </row>
    <row r="11" spans="1:17" x14ac:dyDescent="0.2">
      <c r="A11" s="5"/>
      <c r="B11" s="4" t="s">
        <v>391</v>
      </c>
      <c r="C11" s="7">
        <v>7.2409999999999997</v>
      </c>
      <c r="D11" s="7">
        <v>6.9480000000000004</v>
      </c>
      <c r="E11" s="7">
        <v>7.0149999999999997</v>
      </c>
      <c r="F11" s="7">
        <v>7.258</v>
      </c>
      <c r="G11" s="7">
        <v>6.9509999999999996</v>
      </c>
      <c r="H11" s="7">
        <v>7.2489999999999997</v>
      </c>
      <c r="I11" s="7">
        <f t="shared" si="0"/>
        <v>7.0089999999999986</v>
      </c>
      <c r="J11" s="15">
        <v>92.6</v>
      </c>
      <c r="L11" s="1" t="s">
        <v>921</v>
      </c>
      <c r="M11" s="1">
        <v>65</v>
      </c>
      <c r="N11" s="1" t="s">
        <v>893</v>
      </c>
      <c r="Q11" s="7">
        <f t="shared" si="1"/>
        <v>-9.0000000000003411E-3</v>
      </c>
    </row>
    <row r="12" spans="1:17" x14ac:dyDescent="0.2">
      <c r="A12" s="6" t="s">
        <v>5</v>
      </c>
      <c r="B12" s="4" t="s">
        <v>58</v>
      </c>
      <c r="C12" s="7">
        <v>4.0949999999999998</v>
      </c>
      <c r="D12" s="7">
        <v>4.1020000000000003</v>
      </c>
      <c r="E12" s="7">
        <v>4.0910000000000002</v>
      </c>
      <c r="F12" s="7">
        <v>4.077</v>
      </c>
      <c r="G12" s="9"/>
      <c r="H12" s="9"/>
      <c r="I12" s="7">
        <f>E12+F12-C12</f>
        <v>4.0729999999999995</v>
      </c>
      <c r="J12" s="15">
        <v>98.4</v>
      </c>
      <c r="L12" s="1" t="s">
        <v>882</v>
      </c>
      <c r="M12" s="1">
        <v>1</v>
      </c>
      <c r="N12" s="1" t="s">
        <v>884</v>
      </c>
      <c r="O12" s="7"/>
    </row>
    <row r="13" spans="1:17" x14ac:dyDescent="0.2">
      <c r="A13" s="5"/>
      <c r="B13" s="4" t="s">
        <v>57</v>
      </c>
      <c r="C13" s="7">
        <v>4.8390000000000004</v>
      </c>
      <c r="D13" s="7">
        <v>4.758</v>
      </c>
      <c r="E13" s="7">
        <v>4.7300000000000004</v>
      </c>
      <c r="F13" s="7">
        <v>4.8319999999999999</v>
      </c>
      <c r="G13" s="9"/>
      <c r="H13" s="9"/>
      <c r="I13" s="7">
        <f>E13+F13-C13</f>
        <v>4.7230000000000008</v>
      </c>
      <c r="J13" s="15">
        <v>97</v>
      </c>
      <c r="L13" s="1" t="s">
        <v>882</v>
      </c>
      <c r="M13" s="1">
        <v>1</v>
      </c>
      <c r="N13" s="1" t="s">
        <v>885</v>
      </c>
      <c r="O13" s="7"/>
    </row>
    <row r="14" spans="1:17" x14ac:dyDescent="0.2">
      <c r="A14" s="5"/>
      <c r="B14" s="4" t="s">
        <v>58</v>
      </c>
      <c r="C14" s="7">
        <v>4.8730000000000002</v>
      </c>
      <c r="D14" s="7">
        <v>4.8079999999999998</v>
      </c>
      <c r="E14" s="7">
        <v>4.7770000000000001</v>
      </c>
      <c r="F14" s="7">
        <v>4.8639999999999999</v>
      </c>
      <c r="G14" s="9"/>
      <c r="H14" s="9"/>
      <c r="I14" s="7">
        <f>E14+F14-C14</f>
        <v>4.7679999999999998</v>
      </c>
      <c r="J14" s="15">
        <v>97</v>
      </c>
      <c r="L14" s="1" t="s">
        <v>882</v>
      </c>
      <c r="M14" s="1">
        <v>1</v>
      </c>
      <c r="N14" s="1" t="s">
        <v>886</v>
      </c>
      <c r="O14" s="7"/>
    </row>
    <row r="15" spans="1:17" x14ac:dyDescent="0.2">
      <c r="A15" s="5"/>
      <c r="B15" s="4" t="s">
        <v>57</v>
      </c>
      <c r="C15" s="7">
        <v>5.9669999999999996</v>
      </c>
      <c r="D15" s="7">
        <v>5.78</v>
      </c>
      <c r="E15" s="7">
        <v>5.7229999999999999</v>
      </c>
      <c r="F15" s="7">
        <v>5.9690000000000003</v>
      </c>
      <c r="G15" s="9"/>
      <c r="H15" s="9"/>
      <c r="I15" s="7">
        <f>E15+F15-C15</f>
        <v>5.7250000000000005</v>
      </c>
      <c r="J15" s="15">
        <v>97.8</v>
      </c>
      <c r="L15" s="1" t="s">
        <v>883</v>
      </c>
      <c r="M15" s="1">
        <v>3</v>
      </c>
      <c r="N15" s="1" t="s">
        <v>887</v>
      </c>
      <c r="O15" s="7"/>
    </row>
    <row r="16" spans="1:17" x14ac:dyDescent="0.2">
      <c r="A16" s="7"/>
      <c r="B16" s="7"/>
      <c r="C16" s="7"/>
      <c r="D16" s="7"/>
      <c r="E16" s="7"/>
      <c r="F16" s="7"/>
      <c r="I16" s="7"/>
      <c r="J16" s="15"/>
      <c r="L16" s="1"/>
      <c r="M16" s="1"/>
      <c r="N16" s="1"/>
      <c r="O16" s="7"/>
    </row>
    <row r="18" spans="1:20" x14ac:dyDescent="0.2">
      <c r="A18" s="6" t="s">
        <v>6</v>
      </c>
      <c r="B18" s="5"/>
      <c r="C18" s="5" t="s">
        <v>7</v>
      </c>
      <c r="D18" s="5" t="s">
        <v>7</v>
      </c>
      <c r="E18" s="5" t="s">
        <v>24</v>
      </c>
      <c r="F18" s="5" t="s">
        <v>27</v>
      </c>
      <c r="G18" s="5" t="s">
        <v>28</v>
      </c>
      <c r="H18" s="5" t="s">
        <v>30</v>
      </c>
      <c r="I18" s="5" t="s">
        <v>29</v>
      </c>
      <c r="J18" s="5" t="s">
        <v>30</v>
      </c>
      <c r="K18" s="5" t="s">
        <v>68</v>
      </c>
      <c r="L18" s="5"/>
      <c r="M18" s="5" t="s">
        <v>7</v>
      </c>
      <c r="N18" s="5" t="s">
        <v>7</v>
      </c>
      <c r="O18" s="5" t="s">
        <v>7</v>
      </c>
      <c r="P18" s="5" t="s">
        <v>24</v>
      </c>
      <c r="Q18" s="5" t="s">
        <v>24</v>
      </c>
      <c r="R18" s="5" t="s">
        <v>24</v>
      </c>
      <c r="S18" s="5" t="s">
        <v>26</v>
      </c>
    </row>
    <row r="19" spans="1:20" x14ac:dyDescent="0.2">
      <c r="A19" s="5"/>
      <c r="B19" s="5"/>
      <c r="C19" s="6" t="s">
        <v>8</v>
      </c>
      <c r="D19" s="6" t="s">
        <v>9</v>
      </c>
      <c r="E19" s="6" t="s">
        <v>18</v>
      </c>
      <c r="F19" s="6" t="s">
        <v>11</v>
      </c>
      <c r="G19" s="6" t="s">
        <v>10</v>
      </c>
      <c r="H19" s="6" t="s">
        <v>33</v>
      </c>
      <c r="I19" s="6" t="s">
        <v>12</v>
      </c>
      <c r="J19" s="6" t="s">
        <v>13</v>
      </c>
      <c r="K19" s="6" t="s">
        <v>14</v>
      </c>
      <c r="L19" s="6" t="s">
        <v>99</v>
      </c>
      <c r="M19" s="6" t="s">
        <v>17</v>
      </c>
      <c r="N19" s="6" t="s">
        <v>19</v>
      </c>
      <c r="O19" s="6" t="s">
        <v>20</v>
      </c>
      <c r="P19" s="6" t="s">
        <v>17</v>
      </c>
      <c r="Q19" s="6" t="s">
        <v>15</v>
      </c>
      <c r="R19" s="6" t="s">
        <v>16</v>
      </c>
      <c r="S19" s="6" t="s">
        <v>25</v>
      </c>
    </row>
    <row r="20" spans="1:20" x14ac:dyDescent="0.2">
      <c r="A20" s="6" t="str">
        <f>A4</f>
        <v>Singlet</v>
      </c>
      <c r="B20" s="4" t="str">
        <f>B4</f>
        <v>B2 (Val, pi-pi*)</v>
      </c>
      <c r="C20" s="7">
        <v>5.1689999999999996</v>
      </c>
      <c r="D20" s="7">
        <v>5.1109999999999998</v>
      </c>
      <c r="E20" s="7">
        <v>5.3390000000000004</v>
      </c>
      <c r="F20" s="7">
        <v>4.7110000000000003</v>
      </c>
      <c r="G20" s="7">
        <v>5.0869999999999997</v>
      </c>
      <c r="H20" s="7">
        <v>5.01</v>
      </c>
      <c r="I20" s="7">
        <v>5.016</v>
      </c>
      <c r="J20" s="7">
        <v>4.9859999999999998</v>
      </c>
      <c r="K20" s="7">
        <v>4.9560000000000004</v>
      </c>
      <c r="L20" s="9"/>
      <c r="M20" s="7">
        <v>4.923</v>
      </c>
      <c r="N20" s="7">
        <v>4.9130000000000003</v>
      </c>
      <c r="O20" s="7">
        <v>4.9809999999999999</v>
      </c>
      <c r="P20" s="7">
        <v>4.7729999999999997</v>
      </c>
      <c r="Q20" s="7">
        <v>5.117</v>
      </c>
      <c r="R20" s="7">
        <v>4.8860000000000001</v>
      </c>
      <c r="S20" s="7">
        <f t="shared" ref="S20:S31" si="2">SOMME(Q20:R20)/2</f>
        <v>5.0015000000000001</v>
      </c>
    </row>
    <row r="21" spans="1:20" x14ac:dyDescent="0.2">
      <c r="A21" s="5"/>
      <c r="B21" s="4" t="str">
        <f t="shared" ref="B21:B27" si="3">B5</f>
        <v>A1 (Val, pi-pi*)</v>
      </c>
      <c r="C21" s="7">
        <v>6.4340000000000002</v>
      </c>
      <c r="D21" s="7">
        <v>6.2069999999999999</v>
      </c>
      <c r="E21" s="7">
        <v>6.4340000000000002</v>
      </c>
      <c r="F21" s="7">
        <v>6.226</v>
      </c>
      <c r="G21" s="7">
        <v>6.2839999999999998</v>
      </c>
      <c r="H21" s="7">
        <v>6.2240000000000002</v>
      </c>
      <c r="I21" s="7">
        <v>6.2229999999999999</v>
      </c>
      <c r="J21" s="7">
        <v>6.2089999999999996</v>
      </c>
      <c r="K21" s="7">
        <v>6.1879999999999997</v>
      </c>
      <c r="L21" s="9"/>
      <c r="M21" s="7">
        <v>6.1360000000000001</v>
      </c>
      <c r="N21" s="7">
        <v>6.1680000000000001</v>
      </c>
      <c r="O21" s="7">
        <v>6.1859999999999999</v>
      </c>
      <c r="P21" s="7">
        <v>6.149</v>
      </c>
      <c r="Q21" s="7">
        <v>6.1749999999999998</v>
      </c>
      <c r="R21" s="7">
        <v>6.0430000000000001</v>
      </c>
      <c r="S21" s="7">
        <f t="shared" si="2"/>
        <v>6.109</v>
      </c>
    </row>
    <row r="22" spans="1:20" x14ac:dyDescent="0.2">
      <c r="A22" s="5"/>
      <c r="B22" s="4" t="str">
        <f t="shared" si="3"/>
        <v>B1 (Ryd, n.d.)</v>
      </c>
      <c r="C22" s="7">
        <v>6.4009999999999998</v>
      </c>
      <c r="D22" s="7">
        <v>6.2709999999999999</v>
      </c>
      <c r="E22" s="7">
        <v>6.601</v>
      </c>
      <c r="F22" s="7">
        <v>6.4180000000000001</v>
      </c>
      <c r="G22" s="7">
        <v>6.41</v>
      </c>
      <c r="H22" s="7">
        <v>6.3470000000000004</v>
      </c>
      <c r="I22" s="7">
        <v>6.351</v>
      </c>
      <c r="J22" s="7">
        <v>6.3470000000000004</v>
      </c>
      <c r="K22" s="7">
        <v>6.3150000000000004</v>
      </c>
      <c r="L22" s="9"/>
      <c r="M22" s="7">
        <v>6.5190000000000001</v>
      </c>
      <c r="N22" s="7">
        <v>6.4589999999999996</v>
      </c>
      <c r="O22" s="7">
        <v>6.3979999999999997</v>
      </c>
      <c r="P22" s="7">
        <v>6.4749999999999996</v>
      </c>
      <c r="Q22" s="7">
        <v>6.3289999999999997</v>
      </c>
      <c r="R22" s="7">
        <v>6.2110000000000003</v>
      </c>
      <c r="S22" s="7">
        <f t="shared" si="2"/>
        <v>6.27</v>
      </c>
    </row>
    <row r="23" spans="1:20" x14ac:dyDescent="0.2">
      <c r="A23" s="5"/>
      <c r="B23" s="4" t="str">
        <f t="shared" si="3"/>
        <v>B1 (Mixed)</v>
      </c>
      <c r="C23" s="7">
        <v>6.9349999999999996</v>
      </c>
      <c r="D23" s="7">
        <v>6.7380000000000004</v>
      </c>
      <c r="E23" s="7">
        <v>6.9580000000000002</v>
      </c>
      <c r="F23" s="9"/>
      <c r="G23" s="7">
        <v>6.8339999999999996</v>
      </c>
      <c r="H23" s="7">
        <v>6.7629999999999999</v>
      </c>
      <c r="I23" s="7">
        <v>6.7590000000000003</v>
      </c>
      <c r="J23" s="7">
        <v>6.7549999999999999</v>
      </c>
      <c r="K23" s="7">
        <v>6.7210000000000001</v>
      </c>
      <c r="L23" s="9"/>
      <c r="M23" s="7">
        <v>6.9669999999999996</v>
      </c>
      <c r="N23" s="7">
        <v>6.9290000000000003</v>
      </c>
      <c r="O23" s="7">
        <v>6.8659999999999997</v>
      </c>
      <c r="P23" s="7">
        <v>7.0780000000000003</v>
      </c>
      <c r="Q23" s="7">
        <v>6.782</v>
      </c>
      <c r="R23" s="7">
        <v>6.6360000000000001</v>
      </c>
      <c r="S23" s="7">
        <f t="shared" si="2"/>
        <v>6.7089999999999996</v>
      </c>
    </row>
    <row r="24" spans="1:20" x14ac:dyDescent="0.2">
      <c r="A24" s="5"/>
      <c r="B24" s="4" t="str">
        <f t="shared" si="3"/>
        <v>A2 (Ryd, n.d.)</v>
      </c>
      <c r="C24" s="7">
        <v>6.8470000000000004</v>
      </c>
      <c r="D24" s="7">
        <v>6.7309999999999999</v>
      </c>
      <c r="E24" s="7">
        <v>7.0869999999999997</v>
      </c>
      <c r="F24" s="7">
        <v>6.9020000000000001</v>
      </c>
      <c r="G24" s="7">
        <v>6.8540000000000001</v>
      </c>
      <c r="H24" s="7">
        <v>6.7930000000000001</v>
      </c>
      <c r="I24" s="7">
        <v>6.7990000000000004</v>
      </c>
      <c r="J24" s="7">
        <v>6.7930000000000001</v>
      </c>
      <c r="K24" s="7">
        <v>6.7640000000000002</v>
      </c>
      <c r="L24" s="9"/>
      <c r="M24" s="7">
        <v>6.923</v>
      </c>
      <c r="N24" s="7">
        <v>6.8570000000000002</v>
      </c>
      <c r="O24" s="7">
        <v>6.8150000000000004</v>
      </c>
      <c r="P24" s="7">
        <v>6.8680000000000003</v>
      </c>
      <c r="Q24" s="7">
        <v>6.7930000000000001</v>
      </c>
      <c r="R24" s="7">
        <v>6.6369999999999996</v>
      </c>
      <c r="S24" s="7">
        <f t="shared" si="2"/>
        <v>6.7149999999999999</v>
      </c>
    </row>
    <row r="25" spans="1:20" x14ac:dyDescent="0.2">
      <c r="A25" s="5"/>
      <c r="B25" s="4" t="str">
        <f t="shared" si="3"/>
        <v>B2 (Val, pi-pi*)</v>
      </c>
      <c r="C25" s="7">
        <v>7.0860000000000003</v>
      </c>
      <c r="D25" s="7">
        <v>6.8789999999999996</v>
      </c>
      <c r="E25" s="7">
        <v>7.2549999999999999</v>
      </c>
      <c r="F25" s="50">
        <v>6.9279999999999999</v>
      </c>
      <c r="G25" s="7">
        <v>7.0940000000000003</v>
      </c>
      <c r="H25" s="7">
        <v>6.9269999999999996</v>
      </c>
      <c r="I25" s="7">
        <v>6.9109999999999996</v>
      </c>
      <c r="J25" s="7">
        <v>6.9470000000000001</v>
      </c>
      <c r="K25" s="7">
        <v>6.8780000000000001</v>
      </c>
      <c r="L25" s="9"/>
      <c r="M25" s="7">
        <v>7.056</v>
      </c>
      <c r="N25" s="7">
        <v>7.05</v>
      </c>
      <c r="O25" s="7">
        <v>6.9340000000000002</v>
      </c>
      <c r="P25" s="7">
        <v>7.1340000000000003</v>
      </c>
      <c r="Q25" s="7">
        <v>6.8849999999999998</v>
      </c>
      <c r="R25" s="7">
        <v>6.8369999999999997</v>
      </c>
      <c r="S25" s="7">
        <f t="shared" si="2"/>
        <v>6.8609999999999998</v>
      </c>
    </row>
    <row r="26" spans="1:20" x14ac:dyDescent="0.2">
      <c r="A26" s="5"/>
      <c r="B26" s="4" t="str">
        <f t="shared" si="3"/>
        <v>A1 (Val, pi-pi*)</v>
      </c>
      <c r="C26" s="7">
        <v>7.0469999999999997</v>
      </c>
      <c r="D26" s="7">
        <v>6.9859999999999998</v>
      </c>
      <c r="E26" s="7">
        <v>7.3280000000000003</v>
      </c>
      <c r="F26" s="50">
        <v>6.9589999999999996</v>
      </c>
      <c r="G26" s="7">
        <v>7.1890000000000001</v>
      </c>
      <c r="H26" s="7">
        <v>7.032</v>
      </c>
      <c r="I26" s="7">
        <v>7.0049999999999999</v>
      </c>
      <c r="J26" s="7">
        <v>7.0490000000000004</v>
      </c>
      <c r="K26" s="7">
        <v>6.9859999999999998</v>
      </c>
      <c r="L26" s="9"/>
      <c r="M26" s="7">
        <v>7.1189999999999998</v>
      </c>
      <c r="N26" s="7">
        <v>7.1289999999999996</v>
      </c>
      <c r="O26" s="7">
        <v>7.0789999999999997</v>
      </c>
      <c r="P26" s="7">
        <v>7.1449999999999996</v>
      </c>
      <c r="Q26" s="7">
        <v>6.976</v>
      </c>
      <c r="R26" s="7">
        <v>6.931</v>
      </c>
      <c r="S26" s="7">
        <f t="shared" si="2"/>
        <v>6.9535</v>
      </c>
    </row>
    <row r="27" spans="1:20" x14ac:dyDescent="0.2">
      <c r="A27" s="5"/>
      <c r="B27" s="4" t="str">
        <f t="shared" si="3"/>
        <v>A2 (Ryd, n.d.)</v>
      </c>
      <c r="C27" s="7">
        <v>7.0069999999999997</v>
      </c>
      <c r="D27" s="7">
        <v>6.91</v>
      </c>
      <c r="E27" s="7">
        <v>7.3129999999999997</v>
      </c>
      <c r="F27" s="7">
        <v>7.1139999999999999</v>
      </c>
      <c r="G27" s="7">
        <v>7.0919999999999996</v>
      </c>
      <c r="H27" s="7">
        <v>7.04</v>
      </c>
      <c r="I27" s="7">
        <v>7.0469999999999997</v>
      </c>
      <c r="J27" s="7">
        <v>7.0439999999999996</v>
      </c>
      <c r="K27" s="7">
        <v>7.0149999999999997</v>
      </c>
      <c r="L27" s="9"/>
      <c r="M27" s="7">
        <v>7.1769999999999996</v>
      </c>
      <c r="N27" s="7">
        <v>7.109</v>
      </c>
      <c r="O27" s="7">
        <v>7.0419999999999998</v>
      </c>
      <c r="P27" s="7">
        <v>7.0780000000000003</v>
      </c>
      <c r="Q27" s="7">
        <v>6.9749999999999996</v>
      </c>
      <c r="R27" s="7">
        <v>6.9039999999999999</v>
      </c>
      <c r="S27" s="7">
        <f t="shared" si="2"/>
        <v>6.9394999999999998</v>
      </c>
    </row>
    <row r="28" spans="1:20" x14ac:dyDescent="0.2">
      <c r="A28" s="6" t="s">
        <v>5</v>
      </c>
      <c r="B28" s="4" t="str">
        <f t="shared" ref="B28:B31" si="4">B12</f>
        <v>A1 (Val, pi-pi*)</v>
      </c>
      <c r="C28" s="7">
        <v>4.4059999999999997</v>
      </c>
      <c r="D28" s="7">
        <v>4.2720000000000002</v>
      </c>
      <c r="E28" s="7">
        <v>4.2859999999999996</v>
      </c>
      <c r="F28" s="7">
        <v>3.677</v>
      </c>
      <c r="G28" s="7">
        <v>3.919</v>
      </c>
      <c r="H28" s="9"/>
      <c r="I28" s="9"/>
      <c r="J28" s="9"/>
      <c r="K28" s="7">
        <v>4.0910000000000002</v>
      </c>
      <c r="L28" s="9"/>
      <c r="M28" s="7">
        <v>4.2409999999999997</v>
      </c>
      <c r="N28" s="7">
        <v>4.2389999999999999</v>
      </c>
      <c r="O28" s="7">
        <v>4.25</v>
      </c>
      <c r="P28" s="7">
        <v>4.1210000000000004</v>
      </c>
      <c r="Q28" s="7">
        <v>4.2670000000000003</v>
      </c>
      <c r="R28" s="7">
        <v>3.8519999999999999</v>
      </c>
      <c r="S28" s="7">
        <f t="shared" si="2"/>
        <v>4.0594999999999999</v>
      </c>
      <c r="T28" s="7"/>
    </row>
    <row r="29" spans="1:20" x14ac:dyDescent="0.2">
      <c r="A29" s="5"/>
      <c r="B29" s="4" t="str">
        <f>B13</f>
        <v>B2 (Val, pi-pi*)</v>
      </c>
      <c r="C29" s="7">
        <v>4.93</v>
      </c>
      <c r="D29" s="7">
        <v>4.9249999999999998</v>
      </c>
      <c r="E29" s="7">
        <v>5.0389999999999997</v>
      </c>
      <c r="F29" s="7">
        <v>4.6989999999999998</v>
      </c>
      <c r="G29" s="7">
        <v>4.8040000000000003</v>
      </c>
      <c r="H29" s="10"/>
      <c r="I29" s="10"/>
      <c r="J29" s="10"/>
      <c r="K29" s="7">
        <v>4.7300000000000004</v>
      </c>
      <c r="L29" s="9"/>
      <c r="M29" s="7">
        <v>4.883</v>
      </c>
      <c r="N29" s="7">
        <v>4.891</v>
      </c>
      <c r="O29" s="7">
        <v>4.9050000000000002</v>
      </c>
      <c r="P29" s="7">
        <v>4.7160000000000002</v>
      </c>
      <c r="Q29" s="7">
        <v>4.9169999999999998</v>
      </c>
      <c r="R29" s="7">
        <v>4.4729999999999999</v>
      </c>
      <c r="S29" s="7">
        <f t="shared" si="2"/>
        <v>4.6950000000000003</v>
      </c>
      <c r="T29" s="7"/>
    </row>
    <row r="30" spans="1:20" x14ac:dyDescent="0.2">
      <c r="A30" s="5"/>
      <c r="B30" s="4" t="str">
        <f>B14</f>
        <v>A1 (Val, pi-pi*)</v>
      </c>
      <c r="C30" s="7">
        <v>5.0359999999999996</v>
      </c>
      <c r="D30" s="7">
        <v>4.9850000000000003</v>
      </c>
      <c r="E30" s="7">
        <v>5.0819999999999999</v>
      </c>
      <c r="F30" s="7">
        <v>4.7560000000000002</v>
      </c>
      <c r="G30" s="7">
        <v>4.843</v>
      </c>
      <c r="H30" s="9"/>
      <c r="I30" s="9"/>
      <c r="J30" s="9"/>
      <c r="K30" s="7">
        <v>4.7770000000000001</v>
      </c>
      <c r="L30" s="9"/>
      <c r="M30" s="7">
        <v>4.9160000000000004</v>
      </c>
      <c r="N30" s="7">
        <v>4.9219999999999997</v>
      </c>
      <c r="O30" s="7">
        <v>4.9429999999999996</v>
      </c>
      <c r="P30" s="7">
        <v>4.7510000000000003</v>
      </c>
      <c r="Q30" s="7">
        <v>4.9770000000000003</v>
      </c>
      <c r="R30" s="7">
        <v>4.5140000000000002</v>
      </c>
      <c r="S30" s="7">
        <f t="shared" si="2"/>
        <v>4.7454999999999998</v>
      </c>
      <c r="T30" s="7"/>
    </row>
    <row r="31" spans="1:20" x14ac:dyDescent="0.2">
      <c r="A31" s="5"/>
      <c r="B31" s="4" t="str">
        <f t="shared" si="4"/>
        <v>B2 (Val, pi-pi*)</v>
      </c>
      <c r="C31" s="7">
        <v>5.8890000000000002</v>
      </c>
      <c r="D31" s="7">
        <v>5.8090000000000002</v>
      </c>
      <c r="E31" s="7">
        <v>5.8760000000000003</v>
      </c>
      <c r="F31" s="7">
        <v>5.6749999999999998</v>
      </c>
      <c r="G31" s="7">
        <v>5.7039999999999997</v>
      </c>
      <c r="H31" s="10"/>
      <c r="I31" s="10"/>
      <c r="J31" s="10"/>
      <c r="K31" s="7">
        <v>5.7229999999999999</v>
      </c>
      <c r="L31" s="9"/>
      <c r="M31" s="7">
        <v>5.8849999999999998</v>
      </c>
      <c r="N31" s="7">
        <v>5.9119999999999999</v>
      </c>
      <c r="O31" s="7">
        <v>5.8780000000000001</v>
      </c>
      <c r="P31" s="7">
        <v>5.73</v>
      </c>
      <c r="Q31" s="7">
        <v>5.7830000000000004</v>
      </c>
      <c r="R31" s="7">
        <v>5.4450000000000003</v>
      </c>
      <c r="S31" s="7">
        <f t="shared" si="2"/>
        <v>5.6140000000000008</v>
      </c>
      <c r="T31" s="7"/>
    </row>
    <row r="33" spans="3:19" x14ac:dyDescent="0.2">
      <c r="C33" s="7"/>
      <c r="D33" s="7"/>
      <c r="E33" s="7"/>
      <c r="F33" s="7"/>
      <c r="G33" s="7"/>
      <c r="H33" s="7"/>
      <c r="I33" s="7"/>
      <c r="J33" s="7"/>
      <c r="K33" s="7"/>
      <c r="L33" s="7"/>
      <c r="M33" s="7"/>
      <c r="N33" s="7"/>
      <c r="O33" s="7"/>
      <c r="P33" s="7"/>
      <c r="Q33" s="7"/>
      <c r="R33" s="7"/>
      <c r="S33" s="7"/>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CAF55-E43A-434C-B82D-4F6822260134}">
  <dimension ref="A1:AB24"/>
  <sheetViews>
    <sheetView zoomScale="80" zoomScaleNormal="80" workbookViewId="0">
      <selection activeCell="G6" sqref="G6"/>
    </sheetView>
  </sheetViews>
  <sheetFormatPr baseColWidth="10" defaultRowHeight="16" x14ac:dyDescent="0.2"/>
  <cols>
    <col min="1" max="1" width="13.5" customWidth="1"/>
    <col min="20" max="20" width="11.1640625" customWidth="1"/>
  </cols>
  <sheetData>
    <row r="1" spans="1:28" x14ac:dyDescent="0.2">
      <c r="A1" s="40" t="s">
        <v>74</v>
      </c>
      <c r="B1" s="40" t="s">
        <v>0</v>
      </c>
      <c r="C1" s="198"/>
      <c r="D1">
        <f>COUNT(C4:C7)</f>
        <v>4</v>
      </c>
      <c r="E1" s="51" t="s">
        <v>722</v>
      </c>
      <c r="F1" s="1" t="s">
        <v>2134</v>
      </c>
      <c r="G1" s="1"/>
      <c r="W1" s="1"/>
      <c r="X1" s="1" t="s">
        <v>1328</v>
      </c>
    </row>
    <row r="2" spans="1:28" x14ac:dyDescent="0.2">
      <c r="A2" s="6" t="s">
        <v>32</v>
      </c>
      <c r="B2" s="5"/>
      <c r="C2" s="5" t="s">
        <v>55</v>
      </c>
      <c r="D2" s="5" t="s">
        <v>55</v>
      </c>
      <c r="E2" s="5" t="s">
        <v>55</v>
      </c>
      <c r="F2" s="5" t="s">
        <v>29</v>
      </c>
      <c r="G2" s="5" t="s">
        <v>29</v>
      </c>
      <c r="H2" s="5" t="s">
        <v>29</v>
      </c>
      <c r="I2" s="5" t="s">
        <v>55</v>
      </c>
      <c r="J2" s="5" t="s">
        <v>55</v>
      </c>
      <c r="K2" s="5" t="s">
        <v>55</v>
      </c>
      <c r="L2" s="5" t="s">
        <v>30</v>
      </c>
      <c r="M2" s="5" t="s">
        <v>30</v>
      </c>
      <c r="N2" s="5" t="s">
        <v>30</v>
      </c>
      <c r="O2" s="5" t="s">
        <v>30</v>
      </c>
      <c r="P2" s="5" t="s">
        <v>30</v>
      </c>
      <c r="Q2" s="5" t="s">
        <v>85</v>
      </c>
      <c r="R2" s="5" t="s">
        <v>85</v>
      </c>
      <c r="S2" s="5" t="s">
        <v>85</v>
      </c>
      <c r="T2" s="5"/>
      <c r="U2" s="5"/>
      <c r="V2" s="98" t="s">
        <v>29</v>
      </c>
      <c r="W2" s="98" t="s">
        <v>29</v>
      </c>
      <c r="X2" s="98" t="s">
        <v>247</v>
      </c>
      <c r="Y2" s="98" t="s">
        <v>247</v>
      </c>
      <c r="Z2" s="98" t="s">
        <v>28</v>
      </c>
    </row>
    <row r="3" spans="1:28" x14ac:dyDescent="0.2">
      <c r="A3" s="5"/>
      <c r="B3" s="5"/>
      <c r="C3" s="6" t="s">
        <v>2087</v>
      </c>
      <c r="D3" s="6" t="s">
        <v>1</v>
      </c>
      <c r="E3" s="6" t="s">
        <v>2</v>
      </c>
      <c r="F3" s="6" t="s">
        <v>62</v>
      </c>
      <c r="G3" s="6" t="s">
        <v>2139</v>
      </c>
      <c r="H3" s="6" t="s">
        <v>69</v>
      </c>
      <c r="I3" s="52" t="s">
        <v>2086</v>
      </c>
      <c r="J3" s="52" t="s">
        <v>35</v>
      </c>
      <c r="K3" s="52" t="s">
        <v>63</v>
      </c>
      <c r="L3" s="52" t="s">
        <v>50</v>
      </c>
      <c r="M3" s="52" t="s">
        <v>106</v>
      </c>
      <c r="N3" s="52" t="s">
        <v>105</v>
      </c>
      <c r="O3" s="52" t="s">
        <v>1943</v>
      </c>
      <c r="P3" s="52" t="s">
        <v>101</v>
      </c>
      <c r="Q3" s="52" t="s">
        <v>1978</v>
      </c>
      <c r="R3" s="52" t="s">
        <v>86</v>
      </c>
      <c r="S3" s="52" t="s">
        <v>87</v>
      </c>
      <c r="T3" s="42" t="s">
        <v>1326</v>
      </c>
      <c r="U3" s="42" t="s">
        <v>1392</v>
      </c>
      <c r="V3" s="95" t="s">
        <v>67</v>
      </c>
      <c r="W3" s="99" t="s">
        <v>38</v>
      </c>
      <c r="X3" s="99" t="s">
        <v>248</v>
      </c>
      <c r="Y3" s="99" t="s">
        <v>248</v>
      </c>
      <c r="Z3" s="99" t="s">
        <v>52</v>
      </c>
    </row>
    <row r="4" spans="1:28" x14ac:dyDescent="0.2">
      <c r="A4" s="6" t="s">
        <v>98</v>
      </c>
      <c r="B4" s="4" t="s">
        <v>190</v>
      </c>
      <c r="C4" s="7">
        <v>2.46</v>
      </c>
      <c r="D4" s="7">
        <v>2.4260000000000002</v>
      </c>
      <c r="E4" s="7">
        <v>2.3839999999999999</v>
      </c>
      <c r="F4" s="7">
        <v>2.3879999999999999</v>
      </c>
      <c r="G4" s="7">
        <v>2.3879999999999999</v>
      </c>
      <c r="H4" s="7">
        <v>2.3780000000000001</v>
      </c>
      <c r="I4" s="7">
        <v>2.4710000000000001</v>
      </c>
      <c r="J4" s="7">
        <v>2.4460000000000002</v>
      </c>
      <c r="K4" s="7">
        <v>2.4079999999999999</v>
      </c>
      <c r="L4" s="7">
        <v>2.4710000000000001</v>
      </c>
      <c r="M4" s="7">
        <v>2.4449999999999998</v>
      </c>
      <c r="N4" s="7">
        <v>2.4049999999999998</v>
      </c>
      <c r="O4" s="7">
        <v>2.4689999999999999</v>
      </c>
      <c r="P4">
        <v>2.4420000000000002</v>
      </c>
      <c r="Q4" s="82" t="s">
        <v>2022</v>
      </c>
      <c r="R4" s="82" t="s">
        <v>2054</v>
      </c>
      <c r="S4" s="82" t="s">
        <v>2023</v>
      </c>
      <c r="T4" s="7">
        <v>2.403</v>
      </c>
      <c r="U4" s="7">
        <f>T4+F4-E4</f>
        <v>2.4070000000000005</v>
      </c>
      <c r="V4" s="20">
        <v>79.900000000000006</v>
      </c>
      <c r="W4" s="1" t="s">
        <v>73</v>
      </c>
      <c r="X4" s="1" t="s">
        <v>640</v>
      </c>
      <c r="Y4" s="1">
        <v>1</v>
      </c>
      <c r="Z4" s="1" t="s">
        <v>636</v>
      </c>
    </row>
    <row r="5" spans="1:28" x14ac:dyDescent="0.2">
      <c r="A5" s="4"/>
      <c r="B5" s="4" t="s">
        <v>201</v>
      </c>
      <c r="C5" s="7">
        <v>3.831</v>
      </c>
      <c r="D5" s="7">
        <v>3.76</v>
      </c>
      <c r="E5" s="7">
        <v>3.7250000000000001</v>
      </c>
      <c r="F5" s="7">
        <v>3.7210000000000001</v>
      </c>
      <c r="G5" s="7">
        <v>3.72</v>
      </c>
      <c r="H5" s="7">
        <v>3.7189999999999999</v>
      </c>
      <c r="I5" s="7">
        <v>3.8290000000000002</v>
      </c>
      <c r="J5" s="7">
        <v>3.7650000000000001</v>
      </c>
      <c r="K5" s="7">
        <v>3.7370000000000001</v>
      </c>
      <c r="L5" s="7">
        <v>3.8039999999999998</v>
      </c>
      <c r="M5" s="7">
        <v>3.738</v>
      </c>
      <c r="N5" s="56">
        <v>3.706</v>
      </c>
      <c r="O5" s="7">
        <v>3.8079999999999998</v>
      </c>
      <c r="P5" s="7">
        <v>3.742</v>
      </c>
      <c r="Q5" s="164" t="s">
        <v>2055</v>
      </c>
      <c r="R5" s="164" t="s">
        <v>2056</v>
      </c>
      <c r="S5" s="164" t="s">
        <v>2057</v>
      </c>
      <c r="T5" s="7">
        <v>3.7149999999999999</v>
      </c>
      <c r="U5" s="7">
        <f>T5+F5-E5</f>
        <v>3.7109999999999999</v>
      </c>
      <c r="V5" s="20">
        <v>79.5</v>
      </c>
      <c r="W5" s="1" t="s">
        <v>594</v>
      </c>
      <c r="X5" s="1" t="s">
        <v>583</v>
      </c>
      <c r="Y5" s="1">
        <v>2</v>
      </c>
      <c r="Z5" s="1" t="s">
        <v>1323</v>
      </c>
    </row>
    <row r="6" spans="1:28" x14ac:dyDescent="0.2">
      <c r="A6" s="6" t="s">
        <v>5</v>
      </c>
      <c r="B6" s="4" t="s">
        <v>201</v>
      </c>
      <c r="C6" s="7">
        <v>1.9870000000000001</v>
      </c>
      <c r="D6" s="7">
        <v>1.9790000000000001</v>
      </c>
      <c r="E6" s="7">
        <v>1.9650000000000001</v>
      </c>
      <c r="F6" s="7">
        <v>1.9730000000000001</v>
      </c>
      <c r="G6" s="7">
        <v>1.9770000000000001</v>
      </c>
      <c r="H6" s="7">
        <v>1.966</v>
      </c>
      <c r="I6" s="7">
        <v>1.946</v>
      </c>
      <c r="J6" s="7">
        <v>1.9350000000000001</v>
      </c>
      <c r="K6" s="7">
        <v>1.9119999999999999</v>
      </c>
      <c r="L6" s="67"/>
      <c r="M6" s="67"/>
      <c r="N6" s="67"/>
      <c r="O6">
        <v>1.9510000000000001</v>
      </c>
      <c r="P6" s="67"/>
      <c r="Q6" s="67"/>
      <c r="R6" s="67"/>
      <c r="S6" s="67"/>
      <c r="T6" s="7">
        <f>K6+O6-I6</f>
        <v>1.917</v>
      </c>
      <c r="U6" s="7">
        <f>T6+F6-E6</f>
        <v>1.925</v>
      </c>
      <c r="V6" s="20">
        <v>97.6</v>
      </c>
      <c r="X6" s="1" t="s">
        <v>640</v>
      </c>
      <c r="Y6" s="1">
        <v>1</v>
      </c>
      <c r="Z6" s="1" t="s">
        <v>1323</v>
      </c>
    </row>
    <row r="7" spans="1:28" x14ac:dyDescent="0.2">
      <c r="A7" s="4"/>
      <c r="B7" s="4" t="s">
        <v>190</v>
      </c>
      <c r="C7" s="7">
        <v>2.3450000000000002</v>
      </c>
      <c r="D7" s="7">
        <v>2.3109999999999999</v>
      </c>
      <c r="E7" s="7">
        <v>2.2749999999999999</v>
      </c>
      <c r="F7" s="7">
        <v>2.2810000000000001</v>
      </c>
      <c r="G7" s="7">
        <v>2.2829999999999999</v>
      </c>
      <c r="H7" s="7">
        <v>2.2730000000000001</v>
      </c>
      <c r="I7" s="7">
        <v>2.3479999999999999</v>
      </c>
      <c r="J7" s="7">
        <v>2.3199999999999998</v>
      </c>
      <c r="K7" s="7">
        <v>2.286</v>
      </c>
      <c r="L7" s="67"/>
      <c r="M7" s="67"/>
      <c r="N7" s="67"/>
      <c r="O7">
        <v>2.3530000000000002</v>
      </c>
      <c r="P7" s="67"/>
      <c r="Q7" s="67"/>
      <c r="R7" s="67"/>
      <c r="S7" s="67"/>
      <c r="T7" s="7">
        <f>K7+O7-I7</f>
        <v>2.2910000000000004</v>
      </c>
      <c r="U7" s="7">
        <f>T7+F7-E7</f>
        <v>2.297000000000001</v>
      </c>
      <c r="V7" s="20">
        <v>93.9</v>
      </c>
      <c r="X7" s="1" t="s">
        <v>640</v>
      </c>
      <c r="Y7" s="1">
        <v>1</v>
      </c>
      <c r="Z7" s="1" t="s">
        <v>636</v>
      </c>
    </row>
    <row r="8" spans="1:28" x14ac:dyDescent="0.2">
      <c r="V8" s="20"/>
      <c r="X8" s="1"/>
      <c r="AB8" s="1"/>
    </row>
    <row r="9" spans="1:28" x14ac:dyDescent="0.2">
      <c r="S9" s="20"/>
      <c r="Y9" s="1"/>
    </row>
    <row r="10" spans="1:28" x14ac:dyDescent="0.2">
      <c r="A10" s="6" t="s">
        <v>6</v>
      </c>
      <c r="B10" s="5"/>
      <c r="C10" s="129" t="s">
        <v>7</v>
      </c>
      <c r="D10" s="129" t="s">
        <v>7</v>
      </c>
      <c r="E10" s="129" t="s">
        <v>24</v>
      </c>
      <c r="F10" s="129" t="s">
        <v>27</v>
      </c>
      <c r="G10" s="129" t="s">
        <v>29</v>
      </c>
      <c r="H10" s="129" t="s">
        <v>30</v>
      </c>
      <c r="I10" s="129" t="s">
        <v>29</v>
      </c>
      <c r="J10" s="129" t="s">
        <v>30</v>
      </c>
      <c r="K10" s="129" t="s">
        <v>34</v>
      </c>
      <c r="L10" s="129" t="s">
        <v>55</v>
      </c>
      <c r="M10" s="129" t="s">
        <v>7</v>
      </c>
      <c r="N10" s="129" t="s">
        <v>7</v>
      </c>
      <c r="O10" s="129" t="s">
        <v>7</v>
      </c>
      <c r="P10" s="129" t="s">
        <v>24</v>
      </c>
      <c r="Q10" s="129" t="s">
        <v>24</v>
      </c>
      <c r="R10" s="129" t="s">
        <v>24</v>
      </c>
      <c r="S10" s="129" t="s">
        <v>26</v>
      </c>
      <c r="T10" s="153" t="s">
        <v>834</v>
      </c>
      <c r="U10" s="153" t="s">
        <v>834</v>
      </c>
      <c r="V10" s="153" t="s">
        <v>834</v>
      </c>
      <c r="W10" s="153" t="s">
        <v>834</v>
      </c>
      <c r="X10" s="153" t="s">
        <v>834</v>
      </c>
      <c r="Y10" s="153" t="s">
        <v>834</v>
      </c>
      <c r="Z10" s="153" t="s">
        <v>834</v>
      </c>
    </row>
    <row r="11" spans="1:28" x14ac:dyDescent="0.2">
      <c r="A11" s="5"/>
      <c r="B11" s="5"/>
      <c r="C11" s="61" t="s">
        <v>8</v>
      </c>
      <c r="D11" s="61" t="s">
        <v>9</v>
      </c>
      <c r="E11" s="61" t="s">
        <v>18</v>
      </c>
      <c r="F11" s="61" t="s">
        <v>11</v>
      </c>
      <c r="G11" s="61" t="s">
        <v>10</v>
      </c>
      <c r="H11" s="61" t="s">
        <v>33</v>
      </c>
      <c r="I11" s="61" t="s">
        <v>12</v>
      </c>
      <c r="J11" s="61" t="s">
        <v>13</v>
      </c>
      <c r="K11" s="61" t="s">
        <v>14</v>
      </c>
      <c r="L11" s="61" t="s">
        <v>99</v>
      </c>
      <c r="M11" s="61" t="s">
        <v>17</v>
      </c>
      <c r="N11" s="61" t="s">
        <v>19</v>
      </c>
      <c r="O11" s="61" t="s">
        <v>20</v>
      </c>
      <c r="P11" s="61" t="s">
        <v>17</v>
      </c>
      <c r="Q11" s="61" t="s">
        <v>15</v>
      </c>
      <c r="R11" s="61" t="s">
        <v>16</v>
      </c>
      <c r="S11" s="61" t="s">
        <v>25</v>
      </c>
      <c r="T11" s="154" t="s">
        <v>835</v>
      </c>
      <c r="U11" s="154" t="s">
        <v>836</v>
      </c>
      <c r="V11" s="154" t="s">
        <v>837</v>
      </c>
      <c r="W11" s="154" t="s">
        <v>838</v>
      </c>
      <c r="X11" s="154" t="s">
        <v>839</v>
      </c>
      <c r="Y11" s="154" t="s">
        <v>840</v>
      </c>
      <c r="Z11" s="154" t="s">
        <v>841</v>
      </c>
    </row>
    <row r="12" spans="1:28" x14ac:dyDescent="0.2">
      <c r="A12" s="6" t="str">
        <f>A4</f>
        <v>Singlet</v>
      </c>
      <c r="B12" s="4" t="str">
        <f>B4</f>
        <v>A" (Val, n-pi*)</v>
      </c>
      <c r="C12" s="7">
        <v>1.78</v>
      </c>
      <c r="D12" s="7">
        <v>2.1840000000000002</v>
      </c>
      <c r="E12" s="7">
        <v>2.427</v>
      </c>
      <c r="F12" s="7">
        <v>2.5449999999999999</v>
      </c>
      <c r="G12" s="7">
        <v>2.6909999999999998</v>
      </c>
      <c r="H12" s="7">
        <v>2.4209999999999998</v>
      </c>
      <c r="I12" s="7">
        <v>2.4350000000000001</v>
      </c>
      <c r="J12" s="7">
        <v>2.4660000000000002</v>
      </c>
      <c r="K12" s="7">
        <v>2.3839999999999999</v>
      </c>
      <c r="L12" s="7">
        <v>2.4079999999999999</v>
      </c>
      <c r="M12" s="7">
        <v>2.2360000000000002</v>
      </c>
      <c r="N12" s="7">
        <v>2.548</v>
      </c>
      <c r="O12" s="7">
        <v>2.42</v>
      </c>
      <c r="P12" s="7">
        <v>1.944</v>
      </c>
      <c r="Q12" s="7">
        <v>1.68</v>
      </c>
      <c r="R12" s="7">
        <v>2.7589999999999999</v>
      </c>
      <c r="S12" s="14">
        <v>2.2195</v>
      </c>
      <c r="T12" s="7">
        <v>2.387</v>
      </c>
      <c r="U12" s="7">
        <v>2.3180000000000001</v>
      </c>
      <c r="V12" s="7">
        <v>2.234</v>
      </c>
      <c r="W12" s="7">
        <v>2.3479999999999999</v>
      </c>
      <c r="X12" s="7">
        <v>2.339</v>
      </c>
      <c r="Y12" s="7">
        <v>2.3879999999999999</v>
      </c>
      <c r="Z12" s="7">
        <v>2.44</v>
      </c>
    </row>
    <row r="13" spans="1:28" x14ac:dyDescent="0.2">
      <c r="A13" s="6"/>
      <c r="B13" s="4" t="str">
        <f>B5</f>
        <v>A' (Val, pi-pi*)</v>
      </c>
      <c r="C13" s="7">
        <v>2.5270000000000001</v>
      </c>
      <c r="D13" s="7">
        <v>3.371</v>
      </c>
      <c r="E13" s="7">
        <v>3.4159999999999999</v>
      </c>
      <c r="F13" s="7">
        <v>3.4209999999999998</v>
      </c>
      <c r="G13" s="7">
        <v>3.9820000000000002</v>
      </c>
      <c r="H13" s="7">
        <v>3.6829999999999998</v>
      </c>
      <c r="I13" s="7">
        <v>3.6859999999999999</v>
      </c>
      <c r="J13" s="7">
        <v>3.7850000000000001</v>
      </c>
      <c r="K13" s="7">
        <v>3.7250000000000001</v>
      </c>
      <c r="L13" s="7">
        <v>3.7370000000000001</v>
      </c>
      <c r="M13" s="7">
        <v>2.6930000000000001</v>
      </c>
      <c r="N13" s="7">
        <v>3.3290000000000002</v>
      </c>
      <c r="O13" s="7">
        <v>3.335</v>
      </c>
      <c r="P13" s="7">
        <v>2.3889999999999998</v>
      </c>
      <c r="Q13" s="7">
        <v>2.3540000000000001</v>
      </c>
      <c r="R13" s="7">
        <v>3.6739999999999999</v>
      </c>
      <c r="S13" s="14">
        <v>3.0140000000000002</v>
      </c>
      <c r="T13" s="7">
        <v>4.2009999999999996</v>
      </c>
      <c r="U13" s="7">
        <v>3.8809999999999998</v>
      </c>
      <c r="V13" s="7">
        <v>3.645</v>
      </c>
      <c r="W13" s="7">
        <v>3.87</v>
      </c>
      <c r="X13" s="7">
        <v>3.8250000000000002</v>
      </c>
      <c r="Y13" s="7">
        <v>3.8660000000000001</v>
      </c>
      <c r="Z13" s="7">
        <v>3.746</v>
      </c>
    </row>
    <row r="14" spans="1:28" x14ac:dyDescent="0.2">
      <c r="A14" s="6" t="str">
        <f>A6</f>
        <v>Triplet</v>
      </c>
      <c r="B14" s="4" t="str">
        <f>B6</f>
        <v>A' (Val, pi-pi*)</v>
      </c>
      <c r="C14" s="7">
        <v>1.9430000000000001</v>
      </c>
      <c r="D14" s="7">
        <v>2.0830000000000002</v>
      </c>
      <c r="E14" s="7">
        <v>1.8979999999999999</v>
      </c>
      <c r="F14" s="7">
        <v>1.841</v>
      </c>
      <c r="G14" s="7">
        <v>1.85</v>
      </c>
      <c r="H14" s="202"/>
      <c r="I14" s="202"/>
      <c r="J14" s="202"/>
      <c r="K14" s="7">
        <v>1.9650000000000001</v>
      </c>
      <c r="L14" s="7">
        <v>1.9119999999999999</v>
      </c>
      <c r="M14" s="7">
        <v>2.056</v>
      </c>
      <c r="N14" s="7">
        <v>2.306</v>
      </c>
      <c r="O14" s="7">
        <v>2.2290000000000001</v>
      </c>
      <c r="P14" s="7">
        <v>1.8480000000000001</v>
      </c>
      <c r="Q14" s="7">
        <v>1.609</v>
      </c>
      <c r="R14" s="7">
        <v>1.512</v>
      </c>
      <c r="S14" s="14">
        <v>1.5605</v>
      </c>
      <c r="T14" s="202"/>
      <c r="U14" s="202"/>
      <c r="V14" s="202"/>
      <c r="W14" s="202"/>
      <c r="X14" s="202"/>
      <c r="Y14" s="202"/>
      <c r="Z14" s="202"/>
    </row>
    <row r="15" spans="1:28" x14ac:dyDescent="0.2">
      <c r="A15" s="6"/>
      <c r="B15" s="4" t="str">
        <f>B7</f>
        <v>A" (Val, n-pi*)</v>
      </c>
      <c r="C15" s="7">
        <v>2.202</v>
      </c>
      <c r="D15" s="7">
        <v>2.085</v>
      </c>
      <c r="E15" s="7">
        <v>2.278</v>
      </c>
      <c r="F15" s="7">
        <v>2.452</v>
      </c>
      <c r="G15" s="7">
        <v>2.4950000000000001</v>
      </c>
      <c r="H15" s="202"/>
      <c r="I15" s="202"/>
      <c r="J15" s="202"/>
      <c r="K15" s="7">
        <v>2.2749999999999999</v>
      </c>
      <c r="L15" s="7">
        <v>2.286</v>
      </c>
      <c r="M15" s="7">
        <v>2.2149999999999999</v>
      </c>
      <c r="N15" s="7">
        <v>2.5339999999999998</v>
      </c>
      <c r="O15" s="7">
        <v>2.38</v>
      </c>
      <c r="P15" s="7">
        <v>1.9370000000000001</v>
      </c>
      <c r="Q15" s="7">
        <v>1.605</v>
      </c>
      <c r="R15" s="7">
        <v>2.5390000000000001</v>
      </c>
      <c r="S15" s="14">
        <v>2.0720000000000001</v>
      </c>
      <c r="T15" s="202"/>
      <c r="U15" s="202"/>
      <c r="V15" s="202"/>
      <c r="W15" s="202"/>
      <c r="X15" s="202"/>
      <c r="Y15" s="202"/>
      <c r="Z15" s="202"/>
    </row>
    <row r="16" spans="1:28" x14ac:dyDescent="0.2">
      <c r="C16" s="7"/>
      <c r="D16" s="7"/>
      <c r="E16" s="7"/>
      <c r="F16" s="7"/>
      <c r="G16" s="7"/>
      <c r="H16" s="7"/>
      <c r="I16" s="7"/>
      <c r="J16" s="7"/>
      <c r="K16" s="7"/>
      <c r="L16" s="7"/>
      <c r="M16" s="7"/>
      <c r="N16" s="7"/>
      <c r="O16" s="7"/>
      <c r="P16" s="7"/>
      <c r="Q16" s="7"/>
      <c r="R16" s="7"/>
      <c r="S16" s="7"/>
      <c r="T16" s="7"/>
    </row>
    <row r="17" spans="3:20" x14ac:dyDescent="0.2">
      <c r="C17" s="7"/>
      <c r="D17" s="7"/>
      <c r="E17" s="7"/>
      <c r="F17" s="7"/>
      <c r="G17" s="7"/>
      <c r="H17" s="7"/>
      <c r="I17" s="7"/>
      <c r="J17" s="7"/>
      <c r="K17" s="7"/>
      <c r="L17" s="7"/>
      <c r="M17" s="7"/>
      <c r="N17" s="7"/>
      <c r="O17" s="7"/>
      <c r="P17" s="7"/>
      <c r="Q17" s="7"/>
      <c r="R17" s="7"/>
      <c r="S17" s="7"/>
      <c r="T17" s="7"/>
    </row>
    <row r="18" spans="3:20" x14ac:dyDescent="0.2">
      <c r="C18" s="7"/>
      <c r="D18" s="7"/>
      <c r="E18" s="7"/>
      <c r="F18" s="7"/>
      <c r="G18" s="7"/>
      <c r="H18" s="7"/>
      <c r="I18" s="7"/>
      <c r="J18" s="7"/>
      <c r="K18" s="7"/>
      <c r="L18" s="7"/>
      <c r="M18" s="7"/>
      <c r="N18" s="7"/>
      <c r="O18" s="7"/>
      <c r="P18" s="7"/>
      <c r="Q18" s="7"/>
      <c r="R18" s="7"/>
      <c r="S18" s="7"/>
      <c r="T18" s="7"/>
    </row>
    <row r="19" spans="3:20" x14ac:dyDescent="0.2">
      <c r="I19" s="7"/>
      <c r="J19" s="7"/>
      <c r="M19" s="7"/>
      <c r="N19" s="7"/>
    </row>
    <row r="20" spans="3:20" x14ac:dyDescent="0.2">
      <c r="I20" s="7"/>
      <c r="J20" s="7"/>
    </row>
    <row r="21" spans="3:20" x14ac:dyDescent="0.2">
      <c r="I21" s="7"/>
      <c r="J21" s="7"/>
    </row>
    <row r="22" spans="3:20" x14ac:dyDescent="0.2">
      <c r="I22" s="7"/>
      <c r="J22" s="7"/>
    </row>
    <row r="23" spans="3:20" x14ac:dyDescent="0.2">
      <c r="I23" s="7"/>
      <c r="J23" s="7"/>
    </row>
    <row r="24" spans="3:20" x14ac:dyDescent="0.2">
      <c r="I24" s="7"/>
      <c r="J24"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3B394-E380-634A-8292-515755F98142}">
  <dimension ref="A1:AG37"/>
  <sheetViews>
    <sheetView zoomScale="80" zoomScaleNormal="80" workbookViewId="0">
      <selection activeCell="G4" sqref="G4:G10"/>
    </sheetView>
  </sheetViews>
  <sheetFormatPr baseColWidth="10" defaultRowHeight="16" x14ac:dyDescent="0.2"/>
  <cols>
    <col min="2" max="2" width="15.6640625" customWidth="1"/>
  </cols>
  <sheetData>
    <row r="1" spans="1:33" x14ac:dyDescent="0.2">
      <c r="A1" s="40" t="s">
        <v>74</v>
      </c>
      <c r="B1" s="40"/>
      <c r="C1" s="40" t="s">
        <v>0</v>
      </c>
      <c r="D1" s="198"/>
      <c r="E1">
        <f>COUNT(C4:C10)</f>
        <v>7</v>
      </c>
      <c r="F1" s="51" t="s">
        <v>722</v>
      </c>
      <c r="G1" s="1" t="s">
        <v>958</v>
      </c>
      <c r="I1" s="1"/>
      <c r="J1" s="1"/>
      <c r="AB1" s="1" t="s">
        <v>774</v>
      </c>
      <c r="AC1" s="1"/>
    </row>
    <row r="2" spans="1:33" x14ac:dyDescent="0.2">
      <c r="A2" s="6" t="s">
        <v>32</v>
      </c>
      <c r="B2" s="5"/>
      <c r="C2" s="5" t="s">
        <v>29</v>
      </c>
      <c r="D2" s="5" t="s">
        <v>29</v>
      </c>
      <c r="E2" s="5" t="s">
        <v>29</v>
      </c>
      <c r="F2" s="5" t="s">
        <v>29</v>
      </c>
      <c r="G2" s="5" t="s">
        <v>29</v>
      </c>
      <c r="H2" s="5" t="s">
        <v>29</v>
      </c>
      <c r="I2" s="5" t="s">
        <v>29</v>
      </c>
      <c r="J2" s="5" t="s">
        <v>29</v>
      </c>
      <c r="K2" s="5" t="s">
        <v>55</v>
      </c>
      <c r="L2" s="5" t="s">
        <v>55</v>
      </c>
      <c r="M2" s="5" t="s">
        <v>55</v>
      </c>
      <c r="N2" s="5" t="s">
        <v>30</v>
      </c>
      <c r="O2" s="5" t="s">
        <v>30</v>
      </c>
      <c r="P2" s="5" t="s">
        <v>30</v>
      </c>
      <c r="Q2" s="5" t="s">
        <v>55</v>
      </c>
      <c r="R2" s="5" t="s">
        <v>55</v>
      </c>
      <c r="S2" s="5" t="s">
        <v>30</v>
      </c>
      <c r="T2" s="5" t="s">
        <v>91</v>
      </c>
      <c r="U2" s="5" t="s">
        <v>85</v>
      </c>
      <c r="V2" s="5" t="s">
        <v>85</v>
      </c>
      <c r="W2" s="5"/>
      <c r="X2" s="5"/>
      <c r="Y2" s="98" t="s">
        <v>29</v>
      </c>
      <c r="Z2" s="98" t="s">
        <v>29</v>
      </c>
      <c r="AA2" s="98"/>
      <c r="AB2" s="98" t="s">
        <v>247</v>
      </c>
      <c r="AC2" s="98" t="s">
        <v>247</v>
      </c>
      <c r="AD2" s="98" t="s">
        <v>28</v>
      </c>
    </row>
    <row r="3" spans="1:33" x14ac:dyDescent="0.2">
      <c r="A3" s="5"/>
      <c r="B3" s="5"/>
      <c r="C3" s="6" t="s">
        <v>2087</v>
      </c>
      <c r="D3" s="6" t="s">
        <v>1</v>
      </c>
      <c r="E3" s="6" t="s">
        <v>2</v>
      </c>
      <c r="F3" s="6" t="s">
        <v>62</v>
      </c>
      <c r="G3" s="6" t="s">
        <v>2139</v>
      </c>
      <c r="H3" s="6" t="s">
        <v>2141</v>
      </c>
      <c r="I3" s="6" t="s">
        <v>2143</v>
      </c>
      <c r="J3" s="6" t="s">
        <v>69</v>
      </c>
      <c r="K3" s="52" t="s">
        <v>2086</v>
      </c>
      <c r="L3" s="52" t="s">
        <v>35</v>
      </c>
      <c r="M3" s="52" t="s">
        <v>63</v>
      </c>
      <c r="N3" s="52" t="s">
        <v>50</v>
      </c>
      <c r="O3" s="61" t="s">
        <v>106</v>
      </c>
      <c r="P3" s="61" t="s">
        <v>105</v>
      </c>
      <c r="Q3" s="52" t="s">
        <v>1943</v>
      </c>
      <c r="R3" s="52" t="s">
        <v>84</v>
      </c>
      <c r="S3" s="52" t="s">
        <v>92</v>
      </c>
      <c r="T3" s="52" t="s">
        <v>2088</v>
      </c>
      <c r="U3" s="52" t="s">
        <v>86</v>
      </c>
      <c r="V3" s="52" t="s">
        <v>87</v>
      </c>
      <c r="W3" s="42" t="s">
        <v>1326</v>
      </c>
      <c r="X3" s="42" t="s">
        <v>1392</v>
      </c>
      <c r="Y3" s="95" t="s">
        <v>67</v>
      </c>
      <c r="Z3" s="99" t="s">
        <v>38</v>
      </c>
      <c r="AA3" s="95" t="s">
        <v>297</v>
      </c>
      <c r="AB3" s="99" t="s">
        <v>248</v>
      </c>
      <c r="AC3" s="99" t="s">
        <v>248</v>
      </c>
      <c r="AD3" s="99" t="s">
        <v>52</v>
      </c>
    </row>
    <row r="4" spans="1:33" x14ac:dyDescent="0.2">
      <c r="A4" s="6" t="s">
        <v>98</v>
      </c>
      <c r="B4" s="4" t="s">
        <v>196</v>
      </c>
      <c r="C4" s="45">
        <v>7.4039999999999999</v>
      </c>
      <c r="D4" s="16">
        <v>7.2069999999999999</v>
      </c>
      <c r="E4" s="16">
        <v>7.0890000000000004</v>
      </c>
      <c r="F4" s="7">
        <v>7.0869999999999997</v>
      </c>
      <c r="G4" s="7">
        <v>7.0880000000000001</v>
      </c>
      <c r="H4" s="7">
        <v>7.0869999999999997</v>
      </c>
      <c r="I4" s="7">
        <v>7.0880000000000001</v>
      </c>
      <c r="J4" s="7">
        <v>7.0880000000000001</v>
      </c>
      <c r="K4" s="45">
        <v>7.41</v>
      </c>
      <c r="L4" s="16">
        <v>7.2110000000000003</v>
      </c>
      <c r="M4" s="16">
        <v>7.0949999999999998</v>
      </c>
      <c r="N4" s="45">
        <v>7.4059999999999997</v>
      </c>
      <c r="O4" s="16">
        <v>7.21</v>
      </c>
      <c r="P4" s="16">
        <v>7.0860000000000003</v>
      </c>
      <c r="Q4" s="45">
        <v>7.4020000000000001</v>
      </c>
      <c r="R4" s="16">
        <v>7.2060000000000004</v>
      </c>
      <c r="S4" s="16">
        <v>7.0839999999999996</v>
      </c>
      <c r="T4" s="45">
        <v>7.4020000000000001</v>
      </c>
      <c r="U4" s="69" t="s">
        <v>181</v>
      </c>
      <c r="V4" s="69" t="s">
        <v>745</v>
      </c>
      <c r="W4" s="7">
        <v>7.0860000000000003</v>
      </c>
      <c r="X4" s="7">
        <f t="shared" ref="X4:X10" si="0">W4+F4-E4</f>
        <v>7.0839999999999996</v>
      </c>
      <c r="Y4" s="20">
        <v>96.5</v>
      </c>
      <c r="AA4" s="1" t="s">
        <v>93</v>
      </c>
      <c r="AB4" s="1" t="s">
        <v>294</v>
      </c>
      <c r="AC4" s="1">
        <v>4</v>
      </c>
      <c r="AD4" s="1" t="s">
        <v>306</v>
      </c>
    </row>
    <row r="5" spans="1:33" x14ac:dyDescent="0.2">
      <c r="A5" s="5"/>
      <c r="B5" s="4" t="s">
        <v>197</v>
      </c>
      <c r="C5" s="45">
        <v>7.7160000000000002</v>
      </c>
      <c r="D5" s="16">
        <v>7.5069999999999997</v>
      </c>
      <c r="E5" s="16">
        <v>7.4210000000000003</v>
      </c>
      <c r="F5" s="7">
        <v>7.415</v>
      </c>
      <c r="G5" s="7">
        <v>7.415</v>
      </c>
      <c r="H5" s="7">
        <v>7.4139999999999997</v>
      </c>
      <c r="I5" s="7">
        <v>7.415</v>
      </c>
      <c r="J5" s="7">
        <v>7.4180000000000001</v>
      </c>
      <c r="K5" s="45">
        <v>7.7320000000000002</v>
      </c>
      <c r="L5" s="16">
        <v>7.5190000000000001</v>
      </c>
      <c r="M5" s="16">
        <v>7.4349999999999996</v>
      </c>
      <c r="N5" s="45">
        <v>7.7290000000000001</v>
      </c>
      <c r="O5" s="16">
        <v>7.5209999999999999</v>
      </c>
      <c r="P5" s="16">
        <v>7.4290000000000003</v>
      </c>
      <c r="Q5" s="45">
        <v>7.726</v>
      </c>
      <c r="R5" s="16">
        <v>7.5170000000000003</v>
      </c>
      <c r="S5" s="16">
        <v>7.4279999999999999</v>
      </c>
      <c r="T5" s="45">
        <v>7.726</v>
      </c>
      <c r="U5" s="69" t="s">
        <v>182</v>
      </c>
      <c r="V5" s="69" t="s">
        <v>746</v>
      </c>
      <c r="W5" s="7">
        <v>7.43</v>
      </c>
      <c r="X5" s="7">
        <f t="shared" si="0"/>
        <v>7.4239999999999986</v>
      </c>
      <c r="Y5" s="20">
        <v>93.3</v>
      </c>
      <c r="AA5" s="1" t="s">
        <v>94</v>
      </c>
      <c r="AB5" s="1" t="s">
        <v>316</v>
      </c>
      <c r="AC5" s="1">
        <v>5</v>
      </c>
      <c r="AD5" s="1" t="s">
        <v>308</v>
      </c>
    </row>
    <row r="6" spans="1:33" x14ac:dyDescent="0.2">
      <c r="A6" s="6" t="s">
        <v>5</v>
      </c>
      <c r="B6" s="4" t="s">
        <v>198</v>
      </c>
      <c r="C6" s="7">
        <v>5.4880000000000004</v>
      </c>
      <c r="D6" s="7">
        <v>5.4779999999999998</v>
      </c>
      <c r="E6" s="7">
        <v>5.5010000000000003</v>
      </c>
      <c r="F6" s="7">
        <v>5.5259999999999998</v>
      </c>
      <c r="G6" s="7">
        <v>5.5359999999999996</v>
      </c>
      <c r="H6" s="7">
        <v>5.5259999999999998</v>
      </c>
      <c r="I6" s="7">
        <v>5.5369999999999999</v>
      </c>
      <c r="J6" s="7">
        <v>5.52</v>
      </c>
      <c r="K6" s="7">
        <v>5.5049999999999999</v>
      </c>
      <c r="L6" s="56">
        <v>5.4909999999999997</v>
      </c>
      <c r="M6" s="7">
        <v>5.5090000000000003</v>
      </c>
      <c r="N6" s="24"/>
      <c r="O6" s="24"/>
      <c r="P6" s="24"/>
      <c r="Q6" s="7">
        <v>5.5119999999999996</v>
      </c>
      <c r="R6" s="7">
        <v>5.5010000000000003</v>
      </c>
      <c r="S6" s="24"/>
      <c r="T6" s="7">
        <v>5.5129999999999999</v>
      </c>
      <c r="U6" s="69" t="s">
        <v>183</v>
      </c>
      <c r="V6" s="69" t="s">
        <v>1083</v>
      </c>
      <c r="W6" s="7">
        <f>5.502+M6-L6</f>
        <v>5.52</v>
      </c>
      <c r="X6" s="7">
        <f t="shared" si="0"/>
        <v>5.544999999999999</v>
      </c>
      <c r="Y6" s="20">
        <v>99.2</v>
      </c>
      <c r="AA6" s="1" t="s">
        <v>95</v>
      </c>
      <c r="AB6" s="1" t="s">
        <v>314</v>
      </c>
      <c r="AC6" s="1">
        <v>2</v>
      </c>
      <c r="AD6" s="1" t="s">
        <v>306</v>
      </c>
    </row>
    <row r="7" spans="1:33" x14ac:dyDescent="0.2">
      <c r="A7" s="5"/>
      <c r="B7" s="4" t="s">
        <v>197</v>
      </c>
      <c r="C7" s="7">
        <v>6.5739999999999998</v>
      </c>
      <c r="D7" s="7">
        <v>6.46</v>
      </c>
      <c r="E7" s="7">
        <v>6.3959999999999999</v>
      </c>
      <c r="F7" s="7">
        <v>6.4009999999999998</v>
      </c>
      <c r="G7" s="7">
        <v>6.4059999999999997</v>
      </c>
      <c r="H7" s="7">
        <v>6.4009999999999998</v>
      </c>
      <c r="I7" s="7">
        <v>6.4059999999999997</v>
      </c>
      <c r="J7" s="7">
        <v>6.3979999999999997</v>
      </c>
      <c r="K7" s="7">
        <v>6.5739999999999998</v>
      </c>
      <c r="L7" s="7">
        <v>6.4580000000000002</v>
      </c>
      <c r="M7" s="7">
        <v>6.3940000000000001</v>
      </c>
      <c r="N7" s="24"/>
      <c r="O7" s="24"/>
      <c r="P7" s="24"/>
      <c r="Q7" s="7">
        <v>6.569</v>
      </c>
      <c r="R7" s="7">
        <v>6.4560000000000004</v>
      </c>
      <c r="S7" s="24"/>
      <c r="T7" s="7">
        <v>6.569</v>
      </c>
      <c r="U7" s="69" t="s">
        <v>184</v>
      </c>
      <c r="V7" s="69" t="s">
        <v>749</v>
      </c>
      <c r="W7" s="7">
        <v>6.399</v>
      </c>
      <c r="X7" s="7">
        <f t="shared" si="0"/>
        <v>6.4040000000000008</v>
      </c>
      <c r="Y7" s="20">
        <v>99</v>
      </c>
      <c r="AA7" s="1" t="s">
        <v>96</v>
      </c>
      <c r="AB7" s="1" t="s">
        <v>315</v>
      </c>
      <c r="AC7" s="1">
        <v>3</v>
      </c>
      <c r="AD7" s="1" t="s">
        <v>308</v>
      </c>
    </row>
    <row r="8" spans="1:33" x14ac:dyDescent="0.2">
      <c r="A8" s="5"/>
      <c r="B8" s="4" t="s">
        <v>196</v>
      </c>
      <c r="C8" s="7">
        <v>7.2779999999999996</v>
      </c>
      <c r="D8" s="7">
        <v>7.1360000000000001</v>
      </c>
      <c r="E8" s="7">
        <v>7.0720000000000001</v>
      </c>
      <c r="F8" s="7">
        <v>7.0739999999999998</v>
      </c>
      <c r="G8" s="7">
        <v>7.0759999999999996</v>
      </c>
      <c r="H8" s="7">
        <v>7.0739999999999998</v>
      </c>
      <c r="I8" s="7">
        <v>7.077</v>
      </c>
      <c r="J8" s="7">
        <v>7.0739999999999998</v>
      </c>
      <c r="K8" s="7">
        <v>7.2839999999999998</v>
      </c>
      <c r="L8" s="7">
        <v>7.1390000000000002</v>
      </c>
      <c r="M8" s="7">
        <v>7.0780000000000003</v>
      </c>
      <c r="N8" s="24"/>
      <c r="O8" s="24"/>
      <c r="P8" s="24"/>
      <c r="Q8" s="7">
        <v>7.2770000000000001</v>
      </c>
      <c r="R8" s="7">
        <v>7.1360000000000001</v>
      </c>
      <c r="S8" s="24"/>
      <c r="T8" s="7">
        <v>7.2770000000000001</v>
      </c>
      <c r="U8" s="69" t="s">
        <v>1082</v>
      </c>
      <c r="V8" s="62">
        <v>7.08</v>
      </c>
      <c r="W8" s="7">
        <f>7.137+M8-L8</f>
        <v>7.0759999999999996</v>
      </c>
      <c r="X8" s="7">
        <f t="shared" si="0"/>
        <v>7.0779999999999985</v>
      </c>
      <c r="Y8" s="20">
        <v>98.8</v>
      </c>
      <c r="AA8" s="1" t="s">
        <v>93</v>
      </c>
      <c r="AB8" s="1" t="s">
        <v>294</v>
      </c>
      <c r="AC8" s="1">
        <v>4</v>
      </c>
      <c r="AD8" s="1" t="s">
        <v>309</v>
      </c>
    </row>
    <row r="9" spans="1:33" x14ac:dyDescent="0.2">
      <c r="A9" s="6" t="s">
        <v>97</v>
      </c>
      <c r="B9" s="4" t="s">
        <v>199</v>
      </c>
      <c r="C9" s="45">
        <v>3.8340000000000001</v>
      </c>
      <c r="D9" s="16">
        <v>3.6970000000000001</v>
      </c>
      <c r="E9" s="16">
        <v>3.64</v>
      </c>
      <c r="F9" s="7">
        <v>3.633</v>
      </c>
      <c r="G9" s="7">
        <v>3.6309999999999998</v>
      </c>
      <c r="H9" s="7">
        <v>3.633</v>
      </c>
      <c r="I9" s="7">
        <v>3.6309999999999998</v>
      </c>
      <c r="J9" s="7">
        <v>3.6339999999999999</v>
      </c>
      <c r="K9" s="45">
        <v>3.8540000000000001</v>
      </c>
      <c r="L9" s="16">
        <v>3.718</v>
      </c>
      <c r="M9" s="16">
        <v>3.6589999999999998</v>
      </c>
      <c r="N9" s="45">
        <v>3.85</v>
      </c>
      <c r="O9" s="16">
        <v>3.7149999999999999</v>
      </c>
      <c r="P9" s="16">
        <v>3.649</v>
      </c>
      <c r="Q9" s="45">
        <v>3.839</v>
      </c>
      <c r="R9" s="16">
        <v>3.7050000000000001</v>
      </c>
      <c r="S9" s="16">
        <v>3.6419999999999999</v>
      </c>
      <c r="T9" s="45">
        <v>3.839</v>
      </c>
      <c r="U9" s="69" t="s">
        <v>747</v>
      </c>
      <c r="V9" s="69" t="s">
        <v>751</v>
      </c>
      <c r="W9" s="7">
        <v>3.641</v>
      </c>
      <c r="X9" s="7">
        <f t="shared" si="0"/>
        <v>3.6339999999999999</v>
      </c>
      <c r="Y9" s="20">
        <v>95.6</v>
      </c>
      <c r="AB9" s="1" t="s">
        <v>307</v>
      </c>
      <c r="AC9" s="1">
        <v>2</v>
      </c>
      <c r="AD9" s="1" t="s">
        <v>305</v>
      </c>
      <c r="AF9" t="s">
        <v>775</v>
      </c>
      <c r="AG9" s="1" t="s">
        <v>294</v>
      </c>
    </row>
    <row r="10" spans="1:33" x14ac:dyDescent="0.2">
      <c r="A10" s="6" t="s">
        <v>97</v>
      </c>
      <c r="B10" s="4" t="s">
        <v>200</v>
      </c>
      <c r="C10" s="45">
        <v>4.0469999999999997</v>
      </c>
      <c r="D10" s="16">
        <v>3.9169999999999998</v>
      </c>
      <c r="E10" s="16">
        <v>3.839</v>
      </c>
      <c r="F10" s="7">
        <v>3.835</v>
      </c>
      <c r="G10" s="7">
        <v>3.8340000000000001</v>
      </c>
      <c r="H10" s="7">
        <v>3.835</v>
      </c>
      <c r="I10" s="7">
        <v>3.8340000000000001</v>
      </c>
      <c r="J10" s="7">
        <v>3.84</v>
      </c>
      <c r="K10" s="45">
        <v>4.07</v>
      </c>
      <c r="L10" s="16">
        <v>3.9390000000000001</v>
      </c>
      <c r="M10" s="16">
        <v>3.8610000000000002</v>
      </c>
      <c r="N10" s="45">
        <v>4.0670000000000002</v>
      </c>
      <c r="O10" s="16">
        <v>3.9390000000000001</v>
      </c>
      <c r="P10" s="16">
        <v>3.8519999999999999</v>
      </c>
      <c r="Q10" s="45">
        <v>4.0570000000000004</v>
      </c>
      <c r="R10" s="16">
        <v>3.9289999999999998</v>
      </c>
      <c r="S10" s="16">
        <v>3.8450000000000002</v>
      </c>
      <c r="T10" s="45">
        <v>4.056</v>
      </c>
      <c r="U10" s="69" t="s">
        <v>748</v>
      </c>
      <c r="V10" s="69" t="s">
        <v>750</v>
      </c>
      <c r="W10" s="7">
        <v>3.8439999999999999</v>
      </c>
      <c r="X10" s="7">
        <f t="shared" si="0"/>
        <v>3.8400000000000003</v>
      </c>
      <c r="Y10" s="1">
        <v>95.5</v>
      </c>
      <c r="AB10" s="1" t="s">
        <v>307</v>
      </c>
      <c r="AC10" s="1">
        <v>3</v>
      </c>
      <c r="AD10" s="1" t="s">
        <v>298</v>
      </c>
      <c r="AF10" t="s">
        <v>775</v>
      </c>
      <c r="AG10" s="1" t="s">
        <v>315</v>
      </c>
    </row>
    <row r="11" spans="1:33" x14ac:dyDescent="0.2">
      <c r="I11" s="7"/>
      <c r="J11" s="7"/>
      <c r="K11" s="7"/>
    </row>
    <row r="12" spans="1:33" x14ac:dyDescent="0.2">
      <c r="D12" t="s">
        <v>100</v>
      </c>
    </row>
    <row r="13" spans="1:33" x14ac:dyDescent="0.2">
      <c r="A13" s="6" t="s">
        <v>6</v>
      </c>
      <c r="B13" s="5"/>
      <c r="C13" s="5" t="s">
        <v>7</v>
      </c>
      <c r="D13" s="5" t="s">
        <v>7</v>
      </c>
      <c r="E13" s="5" t="s">
        <v>24</v>
      </c>
      <c r="F13" s="5" t="s">
        <v>27</v>
      </c>
      <c r="G13" s="5" t="s">
        <v>29</v>
      </c>
      <c r="H13" s="5" t="s">
        <v>30</v>
      </c>
      <c r="I13" s="5" t="s">
        <v>29</v>
      </c>
      <c r="J13" s="5" t="s">
        <v>30</v>
      </c>
      <c r="K13" s="5" t="s">
        <v>34</v>
      </c>
      <c r="L13" s="5" t="s">
        <v>55</v>
      </c>
      <c r="M13" s="5" t="s">
        <v>7</v>
      </c>
      <c r="N13" s="5" t="s">
        <v>7</v>
      </c>
      <c r="O13" s="5" t="s">
        <v>7</v>
      </c>
      <c r="P13" s="5" t="s">
        <v>24</v>
      </c>
      <c r="Q13" s="5" t="s">
        <v>24</v>
      </c>
      <c r="R13" s="5" t="s">
        <v>24</v>
      </c>
      <c r="S13" s="5" t="s">
        <v>26</v>
      </c>
    </row>
    <row r="14" spans="1:33" x14ac:dyDescent="0.2">
      <c r="A14" s="5"/>
      <c r="B14" s="5"/>
      <c r="C14" s="6" t="s">
        <v>8</v>
      </c>
      <c r="D14" s="6" t="s">
        <v>9</v>
      </c>
      <c r="E14" s="6" t="s">
        <v>18</v>
      </c>
      <c r="F14" s="6" t="s">
        <v>11</v>
      </c>
      <c r="G14" s="6" t="s">
        <v>10</v>
      </c>
      <c r="H14" s="6" t="s">
        <v>33</v>
      </c>
      <c r="I14" s="6" t="s">
        <v>12</v>
      </c>
      <c r="J14" s="6" t="s">
        <v>13</v>
      </c>
      <c r="K14" s="6" t="s">
        <v>14</v>
      </c>
      <c r="L14" s="6" t="s">
        <v>99</v>
      </c>
      <c r="M14" s="6" t="s">
        <v>17</v>
      </c>
      <c r="N14" s="6" t="s">
        <v>19</v>
      </c>
      <c r="O14" s="6" t="s">
        <v>20</v>
      </c>
      <c r="P14" s="6" t="s">
        <v>17</v>
      </c>
      <c r="Q14" s="6" t="s">
        <v>15</v>
      </c>
      <c r="R14" s="6" t="s">
        <v>16</v>
      </c>
      <c r="S14" s="6" t="s">
        <v>25</v>
      </c>
    </row>
    <row r="15" spans="1:33" x14ac:dyDescent="0.2">
      <c r="A15" s="6" t="str">
        <f>A4</f>
        <v>Singlet</v>
      </c>
      <c r="B15" s="4" t="str">
        <f>B4</f>
        <v>Sigma_u^- (Val, pi-pi*)</v>
      </c>
      <c r="C15" s="13">
        <v>7.28</v>
      </c>
      <c r="D15" s="14">
        <v>7.2590000000000003</v>
      </c>
      <c r="E15" s="14">
        <v>7.1040000000000001</v>
      </c>
      <c r="F15" s="13">
        <v>7.093</v>
      </c>
      <c r="G15" s="13">
        <v>7.15</v>
      </c>
      <c r="H15" s="13">
        <v>7.0940000000000003</v>
      </c>
      <c r="I15" s="13">
        <v>7.0949999999999998</v>
      </c>
      <c r="J15" s="13">
        <v>7.09</v>
      </c>
      <c r="K15" s="18">
        <v>7.0890000000000004</v>
      </c>
      <c r="L15" s="16">
        <v>7.0949999999999998</v>
      </c>
      <c r="M15" s="14">
        <v>7.3010000000000002</v>
      </c>
      <c r="N15" s="14">
        <v>7.3259999999999996</v>
      </c>
      <c r="O15" s="14">
        <v>7.3029999999999999</v>
      </c>
      <c r="P15" s="14">
        <v>7.1989999999999998</v>
      </c>
      <c r="Q15" s="14">
        <v>7.2350000000000003</v>
      </c>
      <c r="R15" s="14">
        <v>6.7249999999999996</v>
      </c>
      <c r="S15" s="14">
        <f t="shared" ref="S15:S21" si="1">AVERAGE(Q15:R15)</f>
        <v>6.98</v>
      </c>
    </row>
    <row r="16" spans="1:33" x14ac:dyDescent="0.2">
      <c r="A16" s="5"/>
      <c r="B16" s="4" t="str">
        <f t="shared" ref="B16:B21" si="2">B5</f>
        <v>Delta_u (Val, pi-pi*)</v>
      </c>
      <c r="C16" s="13">
        <v>7.6189999999999998</v>
      </c>
      <c r="D16" s="14">
        <v>7.5940000000000003</v>
      </c>
      <c r="E16" s="14">
        <v>7.4349999999999996</v>
      </c>
      <c r="F16" s="13">
        <v>7.43</v>
      </c>
      <c r="G16" s="13">
        <v>7.48</v>
      </c>
      <c r="H16" s="13">
        <v>7.4290000000000003</v>
      </c>
      <c r="I16" s="13">
        <v>7.43</v>
      </c>
      <c r="J16" s="13">
        <v>7.423</v>
      </c>
      <c r="K16" s="18">
        <v>7.4210000000000003</v>
      </c>
      <c r="L16" s="16">
        <v>7.4349999999999996</v>
      </c>
      <c r="M16" s="14">
        <v>7.5510000000000002</v>
      </c>
      <c r="N16" s="14">
        <v>7.5789999999999997</v>
      </c>
      <c r="O16" s="14">
        <v>7.5839999999999996</v>
      </c>
      <c r="P16" s="14">
        <v>7.4450000000000003</v>
      </c>
      <c r="Q16" s="14">
        <v>7.5640000000000001</v>
      </c>
      <c r="R16" s="14">
        <v>7.0570000000000004</v>
      </c>
      <c r="S16" s="14">
        <f t="shared" si="1"/>
        <v>7.3105000000000002</v>
      </c>
    </row>
    <row r="17" spans="1:19" x14ac:dyDescent="0.2">
      <c r="A17" s="6" t="str">
        <f>A6</f>
        <v>Triplet</v>
      </c>
      <c r="B17" s="4" t="str">
        <f t="shared" si="2"/>
        <v>Sigma_u^+ (Val, pi-pi*)</v>
      </c>
      <c r="C17" s="13">
        <v>5.7880000000000003</v>
      </c>
      <c r="D17" s="14">
        <v>5.7629999999999999</v>
      </c>
      <c r="E17" s="14">
        <v>5.6289999999999996</v>
      </c>
      <c r="F17" s="13">
        <v>5.2370000000000001</v>
      </c>
      <c r="G17" s="13">
        <v>5.4509999999999996</v>
      </c>
      <c r="H17" s="64"/>
      <c r="I17" s="64"/>
      <c r="J17" s="64"/>
      <c r="K17" s="13">
        <v>5.5010000000000003</v>
      </c>
      <c r="L17" s="7">
        <v>5.5090000000000003</v>
      </c>
      <c r="M17" s="14">
        <v>5.4530000000000003</v>
      </c>
      <c r="N17" s="14">
        <v>5.4509999999999996</v>
      </c>
      <c r="O17" s="14">
        <v>5.5570000000000004</v>
      </c>
      <c r="P17" s="14">
        <v>5.3869999999999996</v>
      </c>
      <c r="Q17" s="14">
        <v>5.7480000000000002</v>
      </c>
      <c r="R17" s="14">
        <v>5.2430000000000003</v>
      </c>
      <c r="S17" s="14">
        <f t="shared" si="1"/>
        <v>5.4954999999999998</v>
      </c>
    </row>
    <row r="18" spans="1:19" x14ac:dyDescent="0.2">
      <c r="A18" s="5"/>
      <c r="B18" s="4" t="str">
        <f t="shared" si="2"/>
        <v>Delta_u (Val, pi-pi*)</v>
      </c>
      <c r="C18" s="13">
        <v>6.62</v>
      </c>
      <c r="D18" s="14">
        <v>6.5949999999999998</v>
      </c>
      <c r="E18" s="14">
        <v>6.4409999999999998</v>
      </c>
      <c r="F18" s="13">
        <v>6.1260000000000003</v>
      </c>
      <c r="G18" s="13">
        <v>6.4109999999999996</v>
      </c>
      <c r="H18" s="64"/>
      <c r="I18" s="64"/>
      <c r="J18" s="64"/>
      <c r="K18" s="13">
        <v>6.3959999999999999</v>
      </c>
      <c r="L18" s="7">
        <v>6.3940000000000001</v>
      </c>
      <c r="M18" s="14">
        <v>6.7009999999999996</v>
      </c>
      <c r="N18" s="14">
        <v>6.7229999999999999</v>
      </c>
      <c r="O18" s="14">
        <v>6.68</v>
      </c>
      <c r="P18" s="14">
        <v>6.6139999999999999</v>
      </c>
      <c r="Q18" s="14">
        <v>6.5750000000000002</v>
      </c>
      <c r="R18" s="14">
        <v>6.0609999999999999</v>
      </c>
      <c r="S18" s="14">
        <f t="shared" si="1"/>
        <v>6.3179999999999996</v>
      </c>
    </row>
    <row r="19" spans="1:19" x14ac:dyDescent="0.2">
      <c r="A19" s="5"/>
      <c r="B19" s="4" t="str">
        <f t="shared" si="2"/>
        <v>Sigma_u^- (Val, pi-pi*)</v>
      </c>
      <c r="C19" s="13">
        <v>7.3140000000000001</v>
      </c>
      <c r="D19" s="14">
        <v>7.2889999999999997</v>
      </c>
      <c r="E19" s="14">
        <v>7.1120000000000001</v>
      </c>
      <c r="F19" s="13">
        <v>6.8360000000000003</v>
      </c>
      <c r="G19" s="13">
        <v>7.125</v>
      </c>
      <c r="H19" s="64"/>
      <c r="I19" s="64"/>
      <c r="J19" s="64"/>
      <c r="K19" s="13">
        <v>7.0720000000000001</v>
      </c>
      <c r="L19" s="7">
        <v>7.0780000000000003</v>
      </c>
      <c r="M19" s="14">
        <v>7.3419999999999996</v>
      </c>
      <c r="N19" s="14">
        <v>7.3650000000000002</v>
      </c>
      <c r="O19" s="14">
        <v>7.3390000000000004</v>
      </c>
      <c r="P19" s="14">
        <v>7.242</v>
      </c>
      <c r="Q19" s="14">
        <v>7.266</v>
      </c>
      <c r="R19" s="14">
        <v>6.7160000000000002</v>
      </c>
      <c r="S19" s="14">
        <f t="shared" si="1"/>
        <v>6.9909999999999997</v>
      </c>
    </row>
    <row r="20" spans="1:19" x14ac:dyDescent="0.2">
      <c r="A20" s="6" t="str">
        <f>A9</f>
        <v>Singlet [F]</v>
      </c>
      <c r="B20" s="4" t="str">
        <f t="shared" si="2"/>
        <v>Au (Val, pi-pi*)</v>
      </c>
      <c r="C20" s="13">
        <v>3.8490000000000002</v>
      </c>
      <c r="D20" s="14">
        <v>3.9359999999999999</v>
      </c>
      <c r="E20" s="14">
        <v>3.6309999999999998</v>
      </c>
      <c r="F20" s="13">
        <v>3.72</v>
      </c>
      <c r="G20" s="13">
        <v>3.7029999999999998</v>
      </c>
      <c r="H20" s="13">
        <v>3.6549999999999998</v>
      </c>
      <c r="I20" s="13">
        <v>3.6549999999999998</v>
      </c>
      <c r="J20" s="13">
        <v>3.6349999999999998</v>
      </c>
      <c r="K20" s="18">
        <v>3.64</v>
      </c>
      <c r="L20" s="16">
        <v>3.6589999999999998</v>
      </c>
      <c r="M20" s="14">
        <v>3.77</v>
      </c>
      <c r="N20" s="14">
        <v>3.9340000000000002</v>
      </c>
      <c r="O20" s="14">
        <v>3.9340000000000002</v>
      </c>
      <c r="P20" s="14">
        <v>3.657</v>
      </c>
      <c r="Q20" s="14">
        <v>3.7749999999999999</v>
      </c>
      <c r="R20" s="14">
        <v>2.851</v>
      </c>
      <c r="S20" s="14">
        <f t="shared" si="1"/>
        <v>3.3129999999999997</v>
      </c>
    </row>
    <row r="21" spans="1:19" x14ac:dyDescent="0.2">
      <c r="A21" s="6" t="str">
        <f>A10</f>
        <v>Singlet [F]</v>
      </c>
      <c r="B21" s="4" t="str">
        <f t="shared" si="2"/>
        <v>A2 (Val, pi-pi*)</v>
      </c>
      <c r="C21" s="13">
        <v>4.0650000000000004</v>
      </c>
      <c r="D21" s="14">
        <v>4.1079999999999997</v>
      </c>
      <c r="E21" s="14">
        <v>3.84</v>
      </c>
      <c r="F21" s="13">
        <v>3.8959999999999999</v>
      </c>
      <c r="G21" s="13">
        <v>3.9249999999999998</v>
      </c>
      <c r="H21" s="13">
        <v>3.8450000000000002</v>
      </c>
      <c r="I21" s="13">
        <v>3.8479999999999999</v>
      </c>
      <c r="J21" s="13">
        <v>3.839</v>
      </c>
      <c r="K21" s="18">
        <v>3.839</v>
      </c>
      <c r="L21" s="16">
        <v>3.8610000000000002</v>
      </c>
      <c r="M21" s="14">
        <v>3.9729999999999999</v>
      </c>
      <c r="N21" s="14">
        <v>4.0949999999999998</v>
      </c>
      <c r="O21" s="14">
        <v>4.0990000000000002</v>
      </c>
      <c r="P21" s="14">
        <v>3.8580000000000001</v>
      </c>
      <c r="Q21" s="14">
        <v>3.9860000000000002</v>
      </c>
      <c r="R21" s="14">
        <v>3.08</v>
      </c>
      <c r="S21" s="14">
        <f t="shared" si="1"/>
        <v>3.5330000000000004</v>
      </c>
    </row>
    <row r="22" spans="1:19" x14ac:dyDescent="0.2">
      <c r="O22" s="17"/>
      <c r="R22" s="7"/>
      <c r="S22" s="7"/>
    </row>
    <row r="23" spans="1:19" x14ac:dyDescent="0.2">
      <c r="O23" s="17"/>
      <c r="R23" s="7"/>
      <c r="S23" s="7"/>
    </row>
    <row r="24" spans="1:19" x14ac:dyDescent="0.2">
      <c r="O24" s="17"/>
      <c r="R24" s="7"/>
      <c r="S24" s="7"/>
    </row>
    <row r="25" spans="1:19" x14ac:dyDescent="0.2">
      <c r="O25" s="17"/>
      <c r="R25" s="7"/>
      <c r="S25" s="7"/>
    </row>
    <row r="26" spans="1:19" x14ac:dyDescent="0.2">
      <c r="O26" s="17"/>
      <c r="R26" s="7"/>
      <c r="S26" s="7"/>
    </row>
    <row r="27" spans="1:19" x14ac:dyDescent="0.2">
      <c r="O27" s="17"/>
      <c r="R27" s="7"/>
      <c r="S27" s="7"/>
    </row>
    <row r="28" spans="1:19" x14ac:dyDescent="0.2">
      <c r="O28" s="17"/>
      <c r="R28" s="7"/>
      <c r="S28" s="7"/>
    </row>
    <row r="29" spans="1:19" x14ac:dyDescent="0.2">
      <c r="O29" s="17"/>
      <c r="R29" s="7"/>
      <c r="S29" s="7"/>
    </row>
    <row r="30" spans="1:19" x14ac:dyDescent="0.2">
      <c r="O30" s="17"/>
      <c r="R30" s="7"/>
      <c r="S30" s="7"/>
    </row>
    <row r="31" spans="1:19" x14ac:dyDescent="0.2">
      <c r="O31" s="17"/>
      <c r="R31" s="7"/>
      <c r="S31" s="7"/>
    </row>
    <row r="32" spans="1:19" x14ac:dyDescent="0.2">
      <c r="O32" s="17"/>
      <c r="R32" s="7"/>
      <c r="S32" s="7"/>
    </row>
    <row r="33" spans="15:19" x14ac:dyDescent="0.2">
      <c r="O33" s="17"/>
      <c r="R33" s="7"/>
      <c r="S33" s="7"/>
    </row>
    <row r="34" spans="15:19" x14ac:dyDescent="0.2">
      <c r="O34" s="17"/>
      <c r="R34" s="7"/>
      <c r="S34" s="7"/>
    </row>
    <row r="35" spans="15:19" x14ac:dyDescent="0.2">
      <c r="O35" s="17"/>
      <c r="R35" s="7"/>
      <c r="S35" s="7"/>
    </row>
    <row r="36" spans="15:19" x14ac:dyDescent="0.2">
      <c r="O36" s="17"/>
      <c r="R36" s="7"/>
      <c r="S36" s="7"/>
    </row>
    <row r="37" spans="15:19" x14ac:dyDescent="0.2">
      <c r="O37" s="17"/>
      <c r="R37" s="7"/>
      <c r="S37" s="7"/>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C1218-3413-3646-999D-DB15070C0559}">
  <dimension ref="A1:AE20"/>
  <sheetViews>
    <sheetView zoomScale="80" zoomScaleNormal="80" workbookViewId="0">
      <selection activeCell="G9" sqref="G9"/>
    </sheetView>
  </sheetViews>
  <sheetFormatPr baseColWidth="10" defaultRowHeight="16" x14ac:dyDescent="0.2"/>
  <cols>
    <col min="21" max="21" width="8.33203125" customWidth="1"/>
  </cols>
  <sheetData>
    <row r="1" spans="1:31" x14ac:dyDescent="0.2">
      <c r="A1" s="40" t="s">
        <v>74</v>
      </c>
      <c r="B1" s="40"/>
      <c r="C1" s="40" t="s">
        <v>0</v>
      </c>
      <c r="D1" s="198"/>
      <c r="E1">
        <f>COUNT(C4:C8)</f>
        <v>5</v>
      </c>
      <c r="F1" s="51" t="s">
        <v>722</v>
      </c>
      <c r="G1" s="51"/>
      <c r="H1" s="51"/>
      <c r="I1" s="1" t="s">
        <v>959</v>
      </c>
      <c r="J1" s="41"/>
      <c r="K1" s="41"/>
      <c r="L1" s="41"/>
      <c r="M1" s="41"/>
      <c r="N1" s="41"/>
      <c r="O1" s="41"/>
      <c r="P1" s="41"/>
      <c r="Q1" s="41"/>
      <c r="R1" s="41"/>
      <c r="S1" s="41"/>
      <c r="T1" s="41"/>
      <c r="U1" s="41"/>
      <c r="V1" s="41"/>
      <c r="W1" s="41"/>
      <c r="X1" s="41"/>
      <c r="Y1" s="1" t="s">
        <v>689</v>
      </c>
      <c r="Z1" s="1"/>
      <c r="AA1" s="41"/>
    </row>
    <row r="2" spans="1:31" x14ac:dyDescent="0.2">
      <c r="A2" s="42" t="s">
        <v>32</v>
      </c>
      <c r="B2" s="43"/>
      <c r="C2" s="43" t="s">
        <v>29</v>
      </c>
      <c r="D2" s="43" t="s">
        <v>29</v>
      </c>
      <c r="E2" s="43" t="s">
        <v>29</v>
      </c>
      <c r="F2" s="43" t="s">
        <v>29</v>
      </c>
      <c r="G2" s="43" t="s">
        <v>29</v>
      </c>
      <c r="H2" s="43" t="s">
        <v>29</v>
      </c>
      <c r="I2" s="43" t="s">
        <v>29</v>
      </c>
      <c r="J2" s="43" t="s">
        <v>55</v>
      </c>
      <c r="K2" s="43" t="s">
        <v>55</v>
      </c>
      <c r="L2" s="43" t="s">
        <v>55</v>
      </c>
      <c r="M2" s="43" t="s">
        <v>30</v>
      </c>
      <c r="N2" s="43" t="s">
        <v>30</v>
      </c>
      <c r="O2" s="43" t="s">
        <v>30</v>
      </c>
      <c r="P2" s="43" t="s">
        <v>30</v>
      </c>
      <c r="Q2" s="43" t="s">
        <v>30</v>
      </c>
      <c r="R2" s="43" t="s">
        <v>85</v>
      </c>
      <c r="S2" s="43" t="s">
        <v>85</v>
      </c>
      <c r="T2" s="43"/>
      <c r="U2" s="43"/>
      <c r="V2" s="138" t="s">
        <v>29</v>
      </c>
      <c r="W2" s="138" t="s">
        <v>29</v>
      </c>
      <c r="X2" s="138"/>
      <c r="Y2" s="138" t="s">
        <v>247</v>
      </c>
      <c r="Z2" s="138" t="s">
        <v>247</v>
      </c>
      <c r="AA2" s="138" t="s">
        <v>28</v>
      </c>
    </row>
    <row r="3" spans="1:31" x14ac:dyDescent="0.2">
      <c r="A3" s="43"/>
      <c r="B3" s="43"/>
      <c r="C3" s="42" t="s">
        <v>2087</v>
      </c>
      <c r="D3" s="42" t="s">
        <v>1</v>
      </c>
      <c r="E3" s="42" t="s">
        <v>2</v>
      </c>
      <c r="F3" s="42" t="s">
        <v>62</v>
      </c>
      <c r="G3" s="42" t="s">
        <v>2139</v>
      </c>
      <c r="H3" s="42" t="s">
        <v>2141</v>
      </c>
      <c r="I3" s="42" t="s">
        <v>69</v>
      </c>
      <c r="J3" s="92" t="s">
        <v>2086</v>
      </c>
      <c r="K3" s="92" t="s">
        <v>35</v>
      </c>
      <c r="L3" s="92" t="s">
        <v>63</v>
      </c>
      <c r="M3" s="92" t="s">
        <v>50</v>
      </c>
      <c r="N3" s="92" t="s">
        <v>106</v>
      </c>
      <c r="O3" s="92" t="s">
        <v>105</v>
      </c>
      <c r="P3" s="92" t="s">
        <v>1943</v>
      </c>
      <c r="Q3" s="92" t="s">
        <v>101</v>
      </c>
      <c r="R3" s="52" t="s">
        <v>1978</v>
      </c>
      <c r="S3" s="52" t="s">
        <v>86</v>
      </c>
      <c r="T3" s="42" t="s">
        <v>1326</v>
      </c>
      <c r="U3" s="42" t="s">
        <v>1392</v>
      </c>
      <c r="V3" s="139" t="s">
        <v>67</v>
      </c>
      <c r="W3" s="140" t="s">
        <v>38</v>
      </c>
      <c r="X3" s="95" t="s">
        <v>678</v>
      </c>
      <c r="Y3" s="140" t="s">
        <v>248</v>
      </c>
      <c r="Z3" s="140" t="s">
        <v>248</v>
      </c>
      <c r="AA3" s="140" t="s">
        <v>52</v>
      </c>
    </row>
    <row r="4" spans="1:31" x14ac:dyDescent="0.2">
      <c r="A4" s="42" t="s">
        <v>98</v>
      </c>
      <c r="B4" s="44" t="s">
        <v>666</v>
      </c>
      <c r="C4" s="7">
        <v>6.0250000000000004</v>
      </c>
      <c r="D4" s="7">
        <v>5.9169999999999998</v>
      </c>
      <c r="E4" s="7">
        <v>5.8029999999999999</v>
      </c>
      <c r="F4" s="7">
        <v>5.7949999999999999</v>
      </c>
      <c r="G4" s="7">
        <v>5.7939999999999996</v>
      </c>
      <c r="H4" s="7">
        <v>5.7939999999999996</v>
      </c>
      <c r="I4" s="7">
        <v>5.7949999999999999</v>
      </c>
      <c r="J4" s="7">
        <v>6.0339999999999998</v>
      </c>
      <c r="K4" s="7">
        <v>5.923</v>
      </c>
      <c r="L4" s="7">
        <v>5.8090000000000002</v>
      </c>
      <c r="M4" s="7">
        <v>6.0209999999999999</v>
      </c>
      <c r="N4" s="7">
        <v>5.9119999999999999</v>
      </c>
      <c r="O4" s="7">
        <v>5.7919999999999998</v>
      </c>
      <c r="P4" s="7">
        <v>6.0170000000000003</v>
      </c>
      <c r="Q4" s="7">
        <v>5.9080000000000004</v>
      </c>
      <c r="R4" s="164" t="s">
        <v>668</v>
      </c>
      <c r="S4" s="164" t="s">
        <v>671</v>
      </c>
      <c r="T4" s="45">
        <f>O4+Q4-N4</f>
        <v>5.7879999999999994</v>
      </c>
      <c r="U4" s="45">
        <f>T4+F4-E4</f>
        <v>5.7799999999999985</v>
      </c>
      <c r="V4" s="20">
        <v>94.3</v>
      </c>
      <c r="W4" s="20"/>
      <c r="X4" s="1" t="s">
        <v>527</v>
      </c>
      <c r="Y4" s="1" t="s">
        <v>690</v>
      </c>
      <c r="Z4" s="1">
        <v>2</v>
      </c>
      <c r="AA4" s="1" t="s">
        <v>686</v>
      </c>
    </row>
    <row r="5" spans="1:31" x14ac:dyDescent="0.2">
      <c r="A5" s="42"/>
      <c r="B5" s="44" t="s">
        <v>665</v>
      </c>
      <c r="C5" s="7">
        <v>6.29</v>
      </c>
      <c r="D5" s="7">
        <v>6.173</v>
      </c>
      <c r="E5" s="7">
        <v>6.0759999999999996</v>
      </c>
      <c r="F5" s="7">
        <v>6.0629999999999997</v>
      </c>
      <c r="G5" s="7">
        <v>6.0620000000000003</v>
      </c>
      <c r="H5" s="7">
        <v>6.0629999999999997</v>
      </c>
      <c r="I5" s="7">
        <v>6.0659999999999998</v>
      </c>
      <c r="J5" s="7">
        <v>6.306</v>
      </c>
      <c r="K5" s="7">
        <v>6.1849999999999996</v>
      </c>
      <c r="L5" s="7">
        <v>6.0890000000000004</v>
      </c>
      <c r="M5" s="7">
        <v>6.2960000000000003</v>
      </c>
      <c r="N5" s="7">
        <v>6.1769999999999996</v>
      </c>
      <c r="O5" s="16">
        <v>6.0739999999999998</v>
      </c>
      <c r="P5" s="7">
        <v>6.2930000000000001</v>
      </c>
      <c r="Q5" s="7">
        <v>6.1740000000000004</v>
      </c>
      <c r="R5" s="164" t="s">
        <v>669</v>
      </c>
      <c r="S5" s="164" t="s">
        <v>672</v>
      </c>
      <c r="T5" s="45">
        <f>O5+Q5-N5</f>
        <v>6.0710000000000015</v>
      </c>
      <c r="U5" s="45">
        <f>T5+F5-E5</f>
        <v>6.0580000000000007</v>
      </c>
      <c r="V5" s="20">
        <v>94</v>
      </c>
      <c r="W5" s="20"/>
      <c r="X5" s="1" t="s">
        <v>679</v>
      </c>
      <c r="Y5" s="1" t="s">
        <v>690</v>
      </c>
      <c r="Z5" s="1">
        <v>2</v>
      </c>
      <c r="AA5" s="1" t="s">
        <v>687</v>
      </c>
    </row>
    <row r="6" spans="1:31" x14ac:dyDescent="0.2">
      <c r="A6" s="42" t="s">
        <v>5</v>
      </c>
      <c r="B6" s="44" t="s">
        <v>667</v>
      </c>
      <c r="C6" s="7">
        <v>4.4420000000000002</v>
      </c>
      <c r="D6" s="7">
        <v>4.4320000000000004</v>
      </c>
      <c r="E6">
        <v>4.4450000000000003</v>
      </c>
      <c r="F6" s="7">
        <v>4.4630000000000001</v>
      </c>
      <c r="G6" s="7">
        <v>4.4720000000000004</v>
      </c>
      <c r="H6" s="7">
        <v>4.4640000000000004</v>
      </c>
      <c r="I6" s="7">
        <v>4.4589999999999996</v>
      </c>
      <c r="J6" s="7">
        <v>4.4470000000000001</v>
      </c>
      <c r="K6" s="7">
        <v>4.4329999999999998</v>
      </c>
      <c r="L6" s="7">
        <v>4.4390000000000001</v>
      </c>
      <c r="M6" s="67"/>
      <c r="N6" s="67"/>
      <c r="O6" s="67"/>
      <c r="P6">
        <v>4.4589999999999996</v>
      </c>
      <c r="Q6" s="67"/>
      <c r="R6" s="164" t="s">
        <v>674</v>
      </c>
      <c r="S6" s="164" t="s">
        <v>676</v>
      </c>
      <c r="T6" s="45">
        <f>L6+P6-J6</f>
        <v>4.4509999999999996</v>
      </c>
      <c r="U6" s="45">
        <f>T6+F6-E6</f>
        <v>4.4689999999999994</v>
      </c>
      <c r="V6" s="20">
        <v>98.5</v>
      </c>
      <c r="W6" s="20"/>
      <c r="X6" s="1" t="s">
        <v>528</v>
      </c>
      <c r="Y6" s="1" t="s">
        <v>688</v>
      </c>
      <c r="Z6" s="1">
        <v>1</v>
      </c>
      <c r="AA6" s="93" t="s">
        <v>685</v>
      </c>
      <c r="AB6" s="1"/>
    </row>
    <row r="7" spans="1:31" x14ac:dyDescent="0.2">
      <c r="A7" s="42"/>
      <c r="B7" s="44" t="s">
        <v>665</v>
      </c>
      <c r="C7" s="7">
        <v>5.3449999999999998</v>
      </c>
      <c r="D7" s="7">
        <v>5.2809999999999997</v>
      </c>
      <c r="E7">
        <v>5.2160000000000002</v>
      </c>
      <c r="F7" s="7">
        <v>5.2149999999999999</v>
      </c>
      <c r="G7" s="7">
        <v>5.218</v>
      </c>
      <c r="H7" s="7">
        <v>5.2149999999999999</v>
      </c>
      <c r="I7" s="7">
        <v>5.2130000000000001</v>
      </c>
      <c r="J7" s="7">
        <v>5.34</v>
      </c>
      <c r="K7" s="7">
        <v>5.2729999999999997</v>
      </c>
      <c r="L7" s="7">
        <v>5.2140000000000004</v>
      </c>
      <c r="M7" s="67"/>
      <c r="N7" s="67"/>
      <c r="O7" s="67"/>
      <c r="P7" s="7">
        <v>5.33</v>
      </c>
      <c r="Q7" s="67"/>
      <c r="R7" s="168" t="s">
        <v>675</v>
      </c>
      <c r="S7" s="168" t="s">
        <v>677</v>
      </c>
      <c r="T7" s="45">
        <f>L7+P7-J7</f>
        <v>5.2040000000000006</v>
      </c>
      <c r="U7" s="45">
        <f>T7+F7-E7</f>
        <v>5.2030000000000003</v>
      </c>
      <c r="V7" s="1">
        <v>98.2</v>
      </c>
      <c r="W7" s="20"/>
      <c r="X7" s="1" t="s">
        <v>679</v>
      </c>
      <c r="Y7" s="1" t="s">
        <v>688</v>
      </c>
      <c r="Z7" s="1">
        <v>1</v>
      </c>
      <c r="AA7" s="1" t="s">
        <v>687</v>
      </c>
      <c r="AB7" s="1"/>
    </row>
    <row r="8" spans="1:31" x14ac:dyDescent="0.2">
      <c r="A8" s="6" t="s">
        <v>97</v>
      </c>
      <c r="B8" s="44" t="s">
        <v>574</v>
      </c>
      <c r="C8" s="7">
        <v>3.7029999999999998</v>
      </c>
      <c r="D8" s="7">
        <v>3.605</v>
      </c>
      <c r="E8" s="7">
        <v>3.5430000000000001</v>
      </c>
      <c r="F8" s="41">
        <v>3.536</v>
      </c>
      <c r="G8" s="41">
        <v>3.5339999999999998</v>
      </c>
      <c r="H8" s="41">
        <v>3.536</v>
      </c>
      <c r="I8" s="41">
        <v>3.5369999999999999</v>
      </c>
      <c r="J8" s="7">
        <v>3.722</v>
      </c>
      <c r="K8" s="7">
        <v>3.6230000000000002</v>
      </c>
      <c r="L8" s="7">
        <v>3.5579999999999998</v>
      </c>
      <c r="M8" s="7">
        <v>3.7080000000000002</v>
      </c>
      <c r="N8" s="7">
        <v>6.3109999999999999</v>
      </c>
      <c r="O8" s="67"/>
      <c r="P8" s="7">
        <v>3.7</v>
      </c>
      <c r="Q8" s="45">
        <v>3.6030000000000002</v>
      </c>
      <c r="R8" s="164" t="s">
        <v>670</v>
      </c>
      <c r="S8" s="164" t="s">
        <v>673</v>
      </c>
      <c r="T8" s="45">
        <f>L8+Q8-K8</f>
        <v>3.5379999999999994</v>
      </c>
      <c r="U8" s="45">
        <f>T8+F8-E8</f>
        <v>3.5309999999999997</v>
      </c>
      <c r="V8" s="20">
        <v>93.6</v>
      </c>
      <c r="W8" s="1" t="s">
        <v>90</v>
      </c>
      <c r="Y8" s="1" t="s">
        <v>682</v>
      </c>
      <c r="Z8" s="1">
        <v>2</v>
      </c>
      <c r="AA8" s="1" t="s">
        <v>683</v>
      </c>
      <c r="AB8" s="1" t="s">
        <v>684</v>
      </c>
      <c r="AD8" s="1" t="s">
        <v>680</v>
      </c>
      <c r="AE8" t="s">
        <v>681</v>
      </c>
    </row>
    <row r="9" spans="1:31" x14ac:dyDescent="0.2">
      <c r="A9" s="7"/>
      <c r="B9" s="7"/>
      <c r="C9" s="7"/>
      <c r="D9" s="7"/>
      <c r="E9" s="7"/>
      <c r="F9" s="41"/>
      <c r="G9" s="41"/>
      <c r="H9" s="41"/>
      <c r="I9" s="41"/>
      <c r="J9" s="7"/>
      <c r="K9" s="7"/>
      <c r="L9" s="7"/>
      <c r="M9" s="7"/>
      <c r="N9" s="45"/>
      <c r="O9" s="45"/>
      <c r="P9" s="7"/>
      <c r="Q9" s="45"/>
      <c r="R9" s="7"/>
      <c r="S9" s="7"/>
      <c r="T9" s="45"/>
      <c r="U9" s="45"/>
      <c r="V9" s="20"/>
      <c r="W9" s="1"/>
      <c r="Y9" s="1"/>
      <c r="Z9" s="1"/>
      <c r="AA9" s="1"/>
      <c r="AB9" s="1"/>
      <c r="AD9" s="1"/>
    </row>
    <row r="10" spans="1:31" x14ac:dyDescent="0.2">
      <c r="A10" s="41"/>
      <c r="B10" s="41"/>
      <c r="C10" s="41"/>
      <c r="D10" s="41"/>
      <c r="E10" s="41"/>
      <c r="F10" s="41"/>
      <c r="G10" s="41"/>
      <c r="H10" s="41"/>
      <c r="I10" s="41"/>
      <c r="J10" s="41"/>
      <c r="K10" s="41"/>
      <c r="L10" s="41"/>
      <c r="M10" s="41"/>
      <c r="N10" s="41"/>
      <c r="O10" s="41"/>
      <c r="P10" s="41"/>
      <c r="Q10" s="41"/>
      <c r="R10" s="41"/>
      <c r="S10" s="41"/>
      <c r="T10" s="1"/>
      <c r="U10" s="20"/>
      <c r="V10" s="41"/>
      <c r="W10" s="1"/>
      <c r="X10" s="1"/>
    </row>
    <row r="11" spans="1:31" x14ac:dyDescent="0.2">
      <c r="A11" s="42" t="s">
        <v>6</v>
      </c>
      <c r="B11" s="43"/>
      <c r="C11" s="130" t="s">
        <v>7</v>
      </c>
      <c r="D11" s="130" t="s">
        <v>29</v>
      </c>
      <c r="E11" s="130" t="s">
        <v>24</v>
      </c>
      <c r="F11" s="130" t="s">
        <v>27</v>
      </c>
      <c r="G11" s="130" t="s">
        <v>29</v>
      </c>
      <c r="H11" s="130" t="s">
        <v>30</v>
      </c>
      <c r="I11" s="130" t="s">
        <v>29</v>
      </c>
      <c r="J11" s="130" t="s">
        <v>30</v>
      </c>
      <c r="K11" s="130" t="s">
        <v>34</v>
      </c>
      <c r="L11" s="130" t="s">
        <v>55</v>
      </c>
      <c r="M11" s="130" t="s">
        <v>7</v>
      </c>
      <c r="N11" s="130" t="s">
        <v>7</v>
      </c>
      <c r="O11" s="130" t="s">
        <v>7</v>
      </c>
      <c r="P11" s="130" t="s">
        <v>24</v>
      </c>
      <c r="Q11" s="130" t="s">
        <v>24</v>
      </c>
      <c r="R11" s="130" t="s">
        <v>24</v>
      </c>
      <c r="S11" s="130" t="s">
        <v>26</v>
      </c>
      <c r="T11" s="153" t="s">
        <v>834</v>
      </c>
      <c r="U11" s="153" t="s">
        <v>834</v>
      </c>
      <c r="V11" s="153" t="s">
        <v>834</v>
      </c>
      <c r="W11" s="153" t="s">
        <v>834</v>
      </c>
      <c r="X11" s="153" t="s">
        <v>834</v>
      </c>
      <c r="Y11" s="153" t="s">
        <v>834</v>
      </c>
      <c r="Z11" s="153" t="s">
        <v>834</v>
      </c>
    </row>
    <row r="12" spans="1:31" x14ac:dyDescent="0.2">
      <c r="A12" s="43"/>
      <c r="B12" s="43"/>
      <c r="C12" s="131" t="s">
        <v>8</v>
      </c>
      <c r="D12" s="131" t="s">
        <v>9</v>
      </c>
      <c r="E12" s="131" t="s">
        <v>18</v>
      </c>
      <c r="F12" s="131" t="s">
        <v>11</v>
      </c>
      <c r="G12" s="131" t="s">
        <v>10</v>
      </c>
      <c r="H12" s="131" t="s">
        <v>33</v>
      </c>
      <c r="I12" s="131" t="s">
        <v>12</v>
      </c>
      <c r="J12" s="131" t="s">
        <v>13</v>
      </c>
      <c r="K12" s="131" t="s">
        <v>14</v>
      </c>
      <c r="L12" s="131" t="s">
        <v>99</v>
      </c>
      <c r="M12" s="131" t="s">
        <v>17</v>
      </c>
      <c r="N12" s="131" t="s">
        <v>19</v>
      </c>
      <c r="O12" s="131" t="s">
        <v>20</v>
      </c>
      <c r="P12" s="131" t="s">
        <v>17</v>
      </c>
      <c r="Q12" s="131" t="s">
        <v>15</v>
      </c>
      <c r="R12" s="131" t="s">
        <v>16</v>
      </c>
      <c r="S12" s="131" t="s">
        <v>25</v>
      </c>
      <c r="T12" s="154" t="s">
        <v>835</v>
      </c>
      <c r="U12" s="154" t="s">
        <v>836</v>
      </c>
      <c r="V12" s="154" t="s">
        <v>837</v>
      </c>
      <c r="W12" s="154" t="s">
        <v>838</v>
      </c>
      <c r="X12" s="154" t="s">
        <v>839</v>
      </c>
      <c r="Y12" s="154" t="s">
        <v>840</v>
      </c>
      <c r="Z12" s="154" t="s">
        <v>841</v>
      </c>
    </row>
    <row r="13" spans="1:31" x14ac:dyDescent="0.2">
      <c r="A13" s="42" t="s">
        <v>4</v>
      </c>
      <c r="B13" s="44" t="str">
        <f>B4</f>
        <v>Sigma- (Val, pi-pi*)</v>
      </c>
      <c r="C13" s="13">
        <v>6.14</v>
      </c>
      <c r="D13" s="7">
        <v>6.0309999999999997</v>
      </c>
      <c r="E13" s="13">
        <v>6.0220000000000002</v>
      </c>
      <c r="F13" s="13">
        <v>5.8479999999999999</v>
      </c>
      <c r="G13" s="137">
        <v>5.8819999999999997</v>
      </c>
      <c r="H13" s="13">
        <v>5.8380000000000001</v>
      </c>
      <c r="I13" s="13">
        <v>5.8369999999999997</v>
      </c>
      <c r="J13" s="13">
        <v>5.8129999999999997</v>
      </c>
      <c r="K13" s="7">
        <v>5.8029999999999999</v>
      </c>
      <c r="L13" s="7">
        <v>5.8090000000000002</v>
      </c>
      <c r="M13" s="13">
        <v>6.1529999999999996</v>
      </c>
      <c r="N13" s="13">
        <v>6.1980000000000004</v>
      </c>
      <c r="O13" s="13">
        <v>6.1429999999999998</v>
      </c>
      <c r="P13" s="13">
        <v>6.0090000000000003</v>
      </c>
      <c r="Q13" s="13">
        <v>5.992</v>
      </c>
      <c r="R13" s="13">
        <v>5.367</v>
      </c>
      <c r="S13" s="14">
        <v>5.6795</v>
      </c>
      <c r="T13" s="156">
        <v>6.54</v>
      </c>
      <c r="U13" s="156">
        <v>5.85</v>
      </c>
      <c r="V13" s="156">
        <v>5.47</v>
      </c>
      <c r="W13" s="189">
        <v>5.89</v>
      </c>
      <c r="X13" s="189">
        <v>5.81</v>
      </c>
      <c r="Y13" s="156">
        <v>5.83</v>
      </c>
      <c r="Z13" s="156">
        <v>5.78</v>
      </c>
      <c r="AA13" s="17"/>
    </row>
    <row r="14" spans="1:31" x14ac:dyDescent="0.2">
      <c r="A14" s="43"/>
      <c r="B14" s="44" t="str">
        <f t="shared" ref="B14:B17" si="0">B5</f>
        <v>Delta (Val, pi-pi*)</v>
      </c>
      <c r="C14" s="13">
        <v>6.4109999999999996</v>
      </c>
      <c r="D14" s="7">
        <v>6.2990000000000004</v>
      </c>
      <c r="E14" s="13">
        <v>6.2889999999999997</v>
      </c>
      <c r="F14" s="13">
        <v>6.1520000000000001</v>
      </c>
      <c r="G14" s="137">
        <v>6.1529999999999996</v>
      </c>
      <c r="H14" s="13">
        <v>6.1139999999999999</v>
      </c>
      <c r="I14" s="13">
        <v>6.1150000000000002</v>
      </c>
      <c r="J14" s="13">
        <v>6.0890000000000004</v>
      </c>
      <c r="K14" s="7">
        <v>6.0759999999999996</v>
      </c>
      <c r="L14" s="7">
        <v>6.0890000000000004</v>
      </c>
      <c r="M14" s="13">
        <v>6.3310000000000004</v>
      </c>
      <c r="N14" s="13">
        <v>6.383</v>
      </c>
      <c r="O14" s="13">
        <v>6.3559999999999999</v>
      </c>
      <c r="P14" s="13">
        <v>6.181</v>
      </c>
      <c r="Q14" s="13">
        <v>6.2510000000000003</v>
      </c>
      <c r="R14" s="13">
        <v>5.6429999999999998</v>
      </c>
      <c r="S14" s="14">
        <v>5.9470000000000001</v>
      </c>
      <c r="T14" s="156">
        <v>6.8</v>
      </c>
      <c r="U14" s="156">
        <v>6.13</v>
      </c>
      <c r="V14" s="156">
        <v>5.78</v>
      </c>
      <c r="W14" s="189">
        <v>6.17</v>
      </c>
      <c r="X14" s="189">
        <v>6.09</v>
      </c>
      <c r="Y14" s="156">
        <v>6.14</v>
      </c>
      <c r="Z14" s="156">
        <v>6.1</v>
      </c>
      <c r="AA14" s="17"/>
    </row>
    <row r="15" spans="1:31" x14ac:dyDescent="0.2">
      <c r="A15" s="42" t="str">
        <f>A6</f>
        <v>Triplet</v>
      </c>
      <c r="B15" s="44" t="str">
        <f t="shared" si="0"/>
        <v>Sigma+ (Val, pi-pi*)</v>
      </c>
      <c r="C15" s="13">
        <v>4.891</v>
      </c>
      <c r="D15" s="13">
        <v>4.8010000000000002</v>
      </c>
      <c r="E15" s="13">
        <v>4.7610000000000001</v>
      </c>
      <c r="F15" s="13">
        <v>4.3540000000000001</v>
      </c>
      <c r="G15" s="137">
        <v>4.3780000000000001</v>
      </c>
      <c r="H15" s="67"/>
      <c r="I15" s="67"/>
      <c r="J15" s="67"/>
      <c r="K15">
        <v>4.4450000000000003</v>
      </c>
      <c r="L15" s="67"/>
      <c r="M15" s="13">
        <v>4.5350000000000001</v>
      </c>
      <c r="N15" s="13">
        <v>4.5490000000000004</v>
      </c>
      <c r="O15" s="13">
        <v>4.6360000000000001</v>
      </c>
      <c r="P15" s="13">
        <v>4.4349999999999996</v>
      </c>
      <c r="Q15" s="13">
        <v>4.7729999999999997</v>
      </c>
      <c r="R15" s="13">
        <v>4.109</v>
      </c>
      <c r="S15" s="14">
        <v>4.4409999999999998</v>
      </c>
      <c r="T15" s="156">
        <v>4.8600000000000003</v>
      </c>
      <c r="U15" s="156">
        <v>4.45</v>
      </c>
      <c r="V15" s="156">
        <v>4.04</v>
      </c>
      <c r="W15" s="189">
        <v>4.5199999999999996</v>
      </c>
      <c r="X15" s="189">
        <v>4.45</v>
      </c>
      <c r="Y15" s="156">
        <v>4.49</v>
      </c>
      <c r="Z15" s="156">
        <v>4.45</v>
      </c>
      <c r="AA15" s="17"/>
    </row>
    <row r="16" spans="1:31" x14ac:dyDescent="0.2">
      <c r="A16" s="43"/>
      <c r="B16" s="44" t="str">
        <f t="shared" si="0"/>
        <v>Delta (Val, pi-pi*)</v>
      </c>
      <c r="C16" s="13">
        <v>5.6040000000000001</v>
      </c>
      <c r="D16" s="13">
        <v>5.4960000000000004</v>
      </c>
      <c r="E16" s="13">
        <v>5.4589999999999996</v>
      </c>
      <c r="F16" s="13">
        <v>5.2190000000000003</v>
      </c>
      <c r="G16" s="137">
        <v>5.2370000000000001</v>
      </c>
      <c r="H16" s="67"/>
      <c r="I16" s="67"/>
      <c r="J16" s="67"/>
      <c r="K16">
        <v>5.2160000000000002</v>
      </c>
      <c r="L16" s="67"/>
      <c r="M16" s="13">
        <v>5.665</v>
      </c>
      <c r="N16" s="13">
        <v>5.7060000000000004</v>
      </c>
      <c r="O16" s="13">
        <v>5.6360000000000001</v>
      </c>
      <c r="P16" s="13">
        <v>5.5380000000000003</v>
      </c>
      <c r="Q16" s="13">
        <v>5.4640000000000004</v>
      </c>
      <c r="R16" s="13">
        <v>4.8010000000000002</v>
      </c>
      <c r="S16" s="14">
        <v>5.1325000000000003</v>
      </c>
      <c r="T16" s="156">
        <v>5.64</v>
      </c>
      <c r="U16" s="156">
        <v>5.21</v>
      </c>
      <c r="V16" s="156">
        <v>4.8600000000000003</v>
      </c>
      <c r="W16" s="189">
        <v>5.26</v>
      </c>
      <c r="X16" s="189">
        <v>5.19</v>
      </c>
      <c r="Y16" s="156">
        <v>5.23</v>
      </c>
      <c r="Z16" s="156">
        <v>5.19</v>
      </c>
      <c r="AA16" s="17"/>
    </row>
    <row r="17" spans="1:27" x14ac:dyDescent="0.2">
      <c r="A17" s="42" t="str">
        <f>A8</f>
        <v>Singlet [F]</v>
      </c>
      <c r="B17" s="44" t="str">
        <f t="shared" si="0"/>
        <v>A" (Val, pi-pi*)</v>
      </c>
      <c r="C17" s="7">
        <v>3.827</v>
      </c>
      <c r="D17" s="7">
        <v>3.7909999999999999</v>
      </c>
      <c r="E17" s="7">
        <v>3.7120000000000002</v>
      </c>
      <c r="F17" s="7">
        <v>3.5259999999999998</v>
      </c>
      <c r="G17" s="137">
        <v>3.5779999999999998</v>
      </c>
      <c r="H17" s="7">
        <v>3.5739999999999998</v>
      </c>
      <c r="I17" s="7">
        <v>3.5750000000000002</v>
      </c>
      <c r="J17" s="7">
        <v>3.536</v>
      </c>
      <c r="K17" s="7">
        <v>3.5430000000000001</v>
      </c>
      <c r="L17" s="7">
        <v>3.5579999999999998</v>
      </c>
      <c r="M17" s="7">
        <v>3.7210000000000001</v>
      </c>
      <c r="N17" s="7">
        <v>3.8839999999999999</v>
      </c>
      <c r="O17" s="7">
        <v>3.8540000000000001</v>
      </c>
      <c r="P17" s="7">
        <v>3.57</v>
      </c>
      <c r="Q17" s="7">
        <v>3.6280000000000001</v>
      </c>
      <c r="R17" s="7">
        <v>2.7829999999999999</v>
      </c>
      <c r="S17" s="14">
        <v>3.2054999999999998</v>
      </c>
      <c r="T17" s="156">
        <v>4.3</v>
      </c>
      <c r="U17" s="156">
        <v>3.67</v>
      </c>
      <c r="V17" s="156">
        <v>3.47</v>
      </c>
      <c r="W17" s="189">
        <v>3.64</v>
      </c>
      <c r="X17" s="189">
        <v>3.58</v>
      </c>
      <c r="Y17" s="156">
        <v>3.55</v>
      </c>
      <c r="Z17" s="156">
        <v>3.5</v>
      </c>
      <c r="AA17" s="17"/>
    </row>
    <row r="18" spans="1:27" x14ac:dyDescent="0.2">
      <c r="A18" s="41"/>
      <c r="B18" s="41"/>
      <c r="C18" s="41"/>
      <c r="D18" s="41"/>
      <c r="E18" s="41"/>
      <c r="F18" s="41"/>
      <c r="G18" s="141"/>
      <c r="H18" s="41"/>
      <c r="I18" s="41"/>
      <c r="J18" s="41"/>
      <c r="K18" s="41"/>
      <c r="L18" s="41"/>
      <c r="M18" s="41"/>
      <c r="N18" s="41"/>
      <c r="P18" s="41"/>
      <c r="Q18" s="41"/>
      <c r="R18" s="41"/>
      <c r="S18" s="41"/>
      <c r="T18" s="142"/>
      <c r="U18" s="142"/>
      <c r="V18" s="17"/>
      <c r="W18" s="17"/>
      <c r="X18" s="17"/>
      <c r="Y18" s="17"/>
      <c r="Z18" s="17"/>
      <c r="AA18" s="17"/>
    </row>
    <row r="19" spans="1:27" x14ac:dyDescent="0.2">
      <c r="T19" s="17"/>
      <c r="U19" s="17"/>
      <c r="X19" s="17"/>
      <c r="Y19" s="17"/>
      <c r="Z19" s="17"/>
      <c r="AA19" s="17"/>
    </row>
    <row r="20" spans="1:27" x14ac:dyDescent="0.2">
      <c r="T20" s="17"/>
      <c r="U20" s="17"/>
      <c r="X20" s="17"/>
      <c r="Y20" s="17"/>
      <c r="Z20" s="17"/>
      <c r="AA20" s="17"/>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08048-18DD-0C43-970C-A5ACC7EE713E}">
  <dimension ref="A1:Z25"/>
  <sheetViews>
    <sheetView zoomScale="80" zoomScaleNormal="80" workbookViewId="0">
      <selection activeCell="M4" sqref="M4:M7"/>
    </sheetView>
  </sheetViews>
  <sheetFormatPr baseColWidth="10" defaultRowHeight="16" x14ac:dyDescent="0.2"/>
  <sheetData>
    <row r="1" spans="1:26" x14ac:dyDescent="0.2">
      <c r="A1" s="40" t="s">
        <v>74</v>
      </c>
      <c r="B1" s="40"/>
      <c r="C1" s="40" t="s">
        <v>0</v>
      </c>
      <c r="D1" s="198"/>
      <c r="E1">
        <f>COUNT(C4:C7)</f>
        <v>4</v>
      </c>
      <c r="F1" s="51" t="s">
        <v>722</v>
      </c>
      <c r="G1" s="1" t="s">
        <v>959</v>
      </c>
      <c r="H1" s="41"/>
      <c r="I1" s="41"/>
      <c r="J1" s="41"/>
      <c r="K1" s="41"/>
      <c r="L1" s="41"/>
      <c r="M1" s="41"/>
      <c r="N1" s="41"/>
      <c r="O1" s="41"/>
      <c r="P1" s="41"/>
      <c r="Q1" s="41"/>
      <c r="R1" s="41"/>
      <c r="S1" s="1" t="s">
        <v>659</v>
      </c>
      <c r="T1" s="1"/>
      <c r="U1" s="41"/>
    </row>
    <row r="2" spans="1:26" x14ac:dyDescent="0.2">
      <c r="A2" s="42" t="s">
        <v>32</v>
      </c>
      <c r="B2" s="43"/>
      <c r="C2" s="43" t="s">
        <v>29</v>
      </c>
      <c r="D2" s="43" t="s">
        <v>29</v>
      </c>
      <c r="E2" s="43" t="s">
        <v>29</v>
      </c>
      <c r="F2" s="43" t="s">
        <v>29</v>
      </c>
      <c r="G2" s="43" t="s">
        <v>29</v>
      </c>
      <c r="H2" s="43" t="s">
        <v>55</v>
      </c>
      <c r="I2" s="43" t="s">
        <v>55</v>
      </c>
      <c r="J2" s="43" t="s">
        <v>55</v>
      </c>
      <c r="K2" s="43" t="s">
        <v>30</v>
      </c>
      <c r="L2" s="43" t="s">
        <v>30</v>
      </c>
      <c r="M2" s="43" t="s">
        <v>30</v>
      </c>
      <c r="N2" s="43" t="s">
        <v>85</v>
      </c>
      <c r="O2" s="43"/>
      <c r="P2" s="43"/>
      <c r="Q2" s="138" t="s">
        <v>29</v>
      </c>
      <c r="R2" s="138" t="s">
        <v>29</v>
      </c>
      <c r="S2" s="138" t="s">
        <v>247</v>
      </c>
      <c r="T2" s="138" t="s">
        <v>247</v>
      </c>
      <c r="U2" s="138" t="s">
        <v>28</v>
      </c>
    </row>
    <row r="3" spans="1:26" x14ac:dyDescent="0.2">
      <c r="A3" s="43"/>
      <c r="B3" s="43"/>
      <c r="C3" s="42" t="s">
        <v>2087</v>
      </c>
      <c r="D3" s="42" t="s">
        <v>1</v>
      </c>
      <c r="E3" s="42" t="s">
        <v>2</v>
      </c>
      <c r="F3" s="42" t="s">
        <v>62</v>
      </c>
      <c r="G3" s="42" t="s">
        <v>69</v>
      </c>
      <c r="H3" s="92" t="s">
        <v>2086</v>
      </c>
      <c r="I3" s="92" t="s">
        <v>35</v>
      </c>
      <c r="J3" s="92" t="s">
        <v>63</v>
      </c>
      <c r="K3" s="92" t="s">
        <v>50</v>
      </c>
      <c r="L3" s="92" t="s">
        <v>106</v>
      </c>
      <c r="M3" s="92" t="s">
        <v>1943</v>
      </c>
      <c r="N3" s="52" t="s">
        <v>1978</v>
      </c>
      <c r="O3" s="42" t="s">
        <v>1326</v>
      </c>
      <c r="P3" s="42" t="s">
        <v>1394</v>
      </c>
      <c r="Q3" s="139" t="s">
        <v>67</v>
      </c>
      <c r="R3" s="140" t="s">
        <v>38</v>
      </c>
      <c r="S3" s="140" t="s">
        <v>248</v>
      </c>
      <c r="T3" s="140" t="s">
        <v>248</v>
      </c>
      <c r="U3" s="140" t="s">
        <v>52</v>
      </c>
    </row>
    <row r="4" spans="1:26" x14ac:dyDescent="0.2">
      <c r="A4" s="42" t="s">
        <v>98</v>
      </c>
      <c r="B4" s="44" t="s">
        <v>190</v>
      </c>
      <c r="C4" s="7">
        <v>3.9140000000000001</v>
      </c>
      <c r="D4" s="13">
        <v>3.8639999999999999</v>
      </c>
      <c r="E4">
        <v>3.8330000000000002</v>
      </c>
      <c r="F4" s="7">
        <v>3.8370000000000002</v>
      </c>
      <c r="G4" s="53">
        <v>3.8279999999999998</v>
      </c>
      <c r="H4" s="7">
        <v>3.8889999999999998</v>
      </c>
      <c r="I4" s="7">
        <v>3.8410000000000002</v>
      </c>
      <c r="J4">
        <v>3.8149999999999999</v>
      </c>
      <c r="K4" s="7">
        <v>3.891</v>
      </c>
      <c r="L4">
        <v>3.843</v>
      </c>
      <c r="M4" s="7">
        <v>3.8919999999999999</v>
      </c>
      <c r="N4" s="69" t="s">
        <v>656</v>
      </c>
      <c r="O4" s="45">
        <f>J4+L4-I4</f>
        <v>3.8169999999999993</v>
      </c>
      <c r="P4" s="45">
        <f>O4+F4-E4</f>
        <v>3.8209999999999997</v>
      </c>
      <c r="Q4" s="20">
        <v>89.8</v>
      </c>
      <c r="R4" s="21" t="s">
        <v>77</v>
      </c>
      <c r="S4" s="1" t="s">
        <v>660</v>
      </c>
      <c r="T4" s="1">
        <v>-1</v>
      </c>
      <c r="U4" s="1" t="s">
        <v>661</v>
      </c>
    </row>
    <row r="5" spans="1:26" x14ac:dyDescent="0.2">
      <c r="A5" s="42"/>
      <c r="B5" s="44" t="s">
        <v>574</v>
      </c>
      <c r="C5" s="7">
        <v>6.6360000000000001</v>
      </c>
      <c r="D5" s="13">
        <v>6.51</v>
      </c>
      <c r="E5">
        <v>6.4189999999999996</v>
      </c>
      <c r="F5" s="7">
        <v>6.4089999999999998</v>
      </c>
      <c r="G5" s="53">
        <v>6.4109999999999996</v>
      </c>
      <c r="H5" s="7">
        <v>6.6719999999999997</v>
      </c>
      <c r="I5" s="7">
        <v>6.5439999999999996</v>
      </c>
      <c r="J5">
        <v>6.4589999999999996</v>
      </c>
      <c r="K5" s="7">
        <v>6.64</v>
      </c>
      <c r="L5" s="7">
        <v>6.5140000000000002</v>
      </c>
      <c r="M5" s="7">
        <v>6.64</v>
      </c>
      <c r="N5" s="69" t="s">
        <v>657</v>
      </c>
      <c r="O5" s="45">
        <f>J5+L5-I5</f>
        <v>6.4289999999999994</v>
      </c>
      <c r="P5" s="45">
        <f>O5+F5-E5</f>
        <v>6.4189999999999996</v>
      </c>
      <c r="Q5" s="20">
        <v>91.9</v>
      </c>
      <c r="R5" s="21" t="s">
        <v>73</v>
      </c>
      <c r="S5" s="1" t="s">
        <v>659</v>
      </c>
      <c r="T5" s="1">
        <v>0</v>
      </c>
      <c r="U5" s="1" t="s">
        <v>662</v>
      </c>
      <c r="V5" t="s">
        <v>664</v>
      </c>
    </row>
    <row r="6" spans="1:26" x14ac:dyDescent="0.2">
      <c r="A6" s="42" t="s">
        <v>5</v>
      </c>
      <c r="B6" s="44" t="s">
        <v>190</v>
      </c>
      <c r="C6" s="7">
        <v>3.532</v>
      </c>
      <c r="D6" s="7">
        <v>3.4689999999999999</v>
      </c>
      <c r="E6">
        <v>3.4590000000000001</v>
      </c>
      <c r="F6" s="53">
        <v>3.47</v>
      </c>
      <c r="G6" s="53">
        <v>3.46</v>
      </c>
      <c r="H6" s="7">
        <v>3.5139999999999998</v>
      </c>
      <c r="I6" s="7">
        <v>3.4529999999999998</v>
      </c>
      <c r="J6" s="67"/>
      <c r="K6" s="67"/>
      <c r="L6" s="67"/>
      <c r="M6" s="67"/>
      <c r="N6" s="69" t="s">
        <v>658</v>
      </c>
      <c r="O6" s="45">
        <f>I6+E6-D6</f>
        <v>3.4430000000000001</v>
      </c>
      <c r="P6" s="45">
        <f>O6+F6-E6</f>
        <v>3.4540000000000002</v>
      </c>
      <c r="Q6" s="20">
        <v>97.6</v>
      </c>
      <c r="R6" s="20"/>
      <c r="S6" s="1" t="s">
        <v>660</v>
      </c>
      <c r="T6" s="1">
        <v>-1</v>
      </c>
      <c r="U6" s="1" t="s">
        <v>661</v>
      </c>
    </row>
    <row r="7" spans="1:26" x14ac:dyDescent="0.2">
      <c r="A7" s="42"/>
      <c r="B7" s="44" t="s">
        <v>201</v>
      </c>
      <c r="C7" s="7">
        <v>5.0720000000000001</v>
      </c>
      <c r="D7" s="7">
        <v>5.0289999999999999</v>
      </c>
      <c r="E7">
        <v>5.0069999999999997</v>
      </c>
      <c r="F7" s="7">
        <v>5.0190000000000001</v>
      </c>
      <c r="G7" s="53">
        <v>5.0140000000000002</v>
      </c>
      <c r="H7" s="7">
        <v>5.07</v>
      </c>
      <c r="I7" s="7">
        <v>5.0259999999999998</v>
      </c>
      <c r="J7" s="67"/>
      <c r="K7" s="67"/>
      <c r="L7" s="67"/>
      <c r="M7" s="67"/>
      <c r="N7" s="41"/>
      <c r="O7" s="45">
        <f>I7+E7-D7</f>
        <v>5.0039999999999996</v>
      </c>
      <c r="P7" s="45">
        <f>O7+F7-E7</f>
        <v>5.016</v>
      </c>
      <c r="Q7" s="1">
        <v>98.4</v>
      </c>
      <c r="R7" s="20"/>
      <c r="S7" s="1" t="s">
        <v>659</v>
      </c>
      <c r="T7" s="1">
        <v>0</v>
      </c>
      <c r="U7" s="1" t="s">
        <v>663</v>
      </c>
    </row>
    <row r="8" spans="1:26" x14ac:dyDescent="0.2">
      <c r="A8" s="7"/>
      <c r="B8" s="7"/>
      <c r="C8" s="7"/>
      <c r="D8" s="7"/>
      <c r="F8" s="7"/>
      <c r="G8" s="53"/>
      <c r="H8" s="7"/>
      <c r="I8" s="7"/>
      <c r="J8" s="7"/>
      <c r="K8" s="7"/>
      <c r="L8" s="7"/>
      <c r="M8" s="7"/>
      <c r="N8" s="41"/>
      <c r="O8" s="45"/>
      <c r="P8" s="45"/>
      <c r="Q8" s="1"/>
      <c r="R8" s="20"/>
      <c r="S8" s="1"/>
      <c r="T8" s="1"/>
      <c r="U8" s="1"/>
    </row>
    <row r="9" spans="1:26" x14ac:dyDescent="0.2">
      <c r="A9" s="41"/>
      <c r="B9" s="41"/>
      <c r="C9" s="41"/>
      <c r="D9" s="41"/>
      <c r="E9" s="41"/>
      <c r="F9" s="41"/>
      <c r="G9" s="41"/>
      <c r="H9" s="41"/>
      <c r="I9" s="41"/>
      <c r="J9" s="41"/>
      <c r="K9" s="41"/>
      <c r="L9" s="41"/>
      <c r="M9" s="41"/>
      <c r="N9" s="41"/>
      <c r="O9" s="41"/>
      <c r="P9" s="41"/>
      <c r="Q9" s="41"/>
      <c r="R9" s="41"/>
      <c r="S9" s="1"/>
      <c r="T9" s="20"/>
      <c r="U9" s="41"/>
      <c r="V9" s="41"/>
    </row>
    <row r="10" spans="1:26" x14ac:dyDescent="0.2">
      <c r="A10" s="42" t="s">
        <v>6</v>
      </c>
      <c r="B10" s="43"/>
      <c r="C10" s="130" t="s">
        <v>7</v>
      </c>
      <c r="D10" s="130" t="s">
        <v>29</v>
      </c>
      <c r="E10" s="130" t="s">
        <v>24</v>
      </c>
      <c r="F10" s="130" t="s">
        <v>27</v>
      </c>
      <c r="G10" s="130" t="s">
        <v>29</v>
      </c>
      <c r="H10" s="130" t="s">
        <v>30</v>
      </c>
      <c r="I10" s="130" t="s">
        <v>29</v>
      </c>
      <c r="J10" s="130" t="s">
        <v>30</v>
      </c>
      <c r="K10" s="130" t="s">
        <v>34</v>
      </c>
      <c r="L10" s="130" t="s">
        <v>55</v>
      </c>
      <c r="M10" s="130" t="s">
        <v>7</v>
      </c>
      <c r="N10" s="130" t="s">
        <v>7</v>
      </c>
      <c r="O10" s="130" t="s">
        <v>7</v>
      </c>
      <c r="P10" s="130" t="s">
        <v>24</v>
      </c>
      <c r="Q10" s="130" t="s">
        <v>24</v>
      </c>
      <c r="R10" s="130" t="s">
        <v>24</v>
      </c>
      <c r="S10" s="130" t="s">
        <v>26</v>
      </c>
      <c r="T10" s="153" t="s">
        <v>834</v>
      </c>
      <c r="U10" s="153" t="s">
        <v>834</v>
      </c>
      <c r="V10" s="153" t="s">
        <v>834</v>
      </c>
      <c r="W10" s="153" t="s">
        <v>834</v>
      </c>
      <c r="X10" s="153" t="s">
        <v>834</v>
      </c>
      <c r="Y10" s="153" t="s">
        <v>834</v>
      </c>
      <c r="Z10" s="153" t="s">
        <v>834</v>
      </c>
    </row>
    <row r="11" spans="1:26" x14ac:dyDescent="0.2">
      <c r="A11" s="43"/>
      <c r="B11" s="43"/>
      <c r="C11" s="131" t="s">
        <v>8</v>
      </c>
      <c r="D11" s="131" t="s">
        <v>9</v>
      </c>
      <c r="E11" s="131" t="s">
        <v>18</v>
      </c>
      <c r="F11" s="131" t="s">
        <v>11</v>
      </c>
      <c r="G11" s="131" t="s">
        <v>10</v>
      </c>
      <c r="H11" s="131" t="s">
        <v>33</v>
      </c>
      <c r="I11" s="131" t="s">
        <v>12</v>
      </c>
      <c r="J11" s="131" t="s">
        <v>13</v>
      </c>
      <c r="K11" s="131" t="s">
        <v>14</v>
      </c>
      <c r="L11" s="131" t="s">
        <v>99</v>
      </c>
      <c r="M11" s="131" t="s">
        <v>17</v>
      </c>
      <c r="N11" s="131" t="s">
        <v>19</v>
      </c>
      <c r="O11" s="131" t="s">
        <v>20</v>
      </c>
      <c r="P11" s="131" t="s">
        <v>17</v>
      </c>
      <c r="Q11" s="131" t="s">
        <v>15</v>
      </c>
      <c r="R11" s="131" t="s">
        <v>16</v>
      </c>
      <c r="S11" s="131" t="s">
        <v>25</v>
      </c>
      <c r="T11" s="154" t="s">
        <v>835</v>
      </c>
      <c r="U11" s="154" t="s">
        <v>836</v>
      </c>
      <c r="V11" s="154" t="s">
        <v>837</v>
      </c>
      <c r="W11" s="154" t="s">
        <v>838</v>
      </c>
      <c r="X11" s="154" t="s">
        <v>839</v>
      </c>
      <c r="Y11" s="154" t="s">
        <v>840</v>
      </c>
      <c r="Z11" s="154" t="s">
        <v>841</v>
      </c>
    </row>
    <row r="12" spans="1:26" x14ac:dyDescent="0.2">
      <c r="A12" s="42" t="s">
        <v>4</v>
      </c>
      <c r="B12" s="44" t="str">
        <f>B4</f>
        <v>A" (Val, n-pi*)</v>
      </c>
      <c r="C12" s="13">
        <v>3.9809999999999999</v>
      </c>
      <c r="D12" s="13">
        <v>3.972</v>
      </c>
      <c r="E12" s="13">
        <v>3.9660000000000002</v>
      </c>
      <c r="F12" s="13">
        <v>3.835</v>
      </c>
      <c r="G12" s="13">
        <v>3.9369999999999998</v>
      </c>
      <c r="H12" s="13">
        <v>3.8690000000000002</v>
      </c>
      <c r="I12" s="13">
        <v>3.867</v>
      </c>
      <c r="J12" s="13">
        <v>3.8559999999999999</v>
      </c>
      <c r="K12">
        <v>3.8330000000000002</v>
      </c>
      <c r="L12">
        <v>3.8149999999999999</v>
      </c>
      <c r="M12" s="13">
        <v>4.0289999999999999</v>
      </c>
      <c r="N12" s="13">
        <v>4.1589999999999998</v>
      </c>
      <c r="O12" s="13">
        <v>4.0979999999999999</v>
      </c>
      <c r="P12" s="13">
        <v>3.8149999999999999</v>
      </c>
      <c r="Q12" s="13">
        <v>3.8279999999999998</v>
      </c>
      <c r="R12" s="13">
        <v>3.7770000000000001</v>
      </c>
      <c r="S12" s="14">
        <v>3.8025000000000002</v>
      </c>
      <c r="T12" s="156">
        <v>4.0199999999999996</v>
      </c>
      <c r="U12" s="156">
        <v>3.98</v>
      </c>
      <c r="V12" s="156">
        <v>3.67</v>
      </c>
      <c r="W12" s="189">
        <v>3.94</v>
      </c>
      <c r="X12" s="189">
        <v>3.89</v>
      </c>
      <c r="Y12" s="156">
        <v>4.01</v>
      </c>
      <c r="Z12" s="156">
        <v>3.98</v>
      </c>
    </row>
    <row r="13" spans="1:26" x14ac:dyDescent="0.2">
      <c r="A13" s="43"/>
      <c r="B13" s="44" t="str">
        <f t="shared" ref="B13:B15" si="0">B5</f>
        <v>A" (Val, pi-pi*)</v>
      </c>
      <c r="C13" s="13">
        <v>7.1029999999999998</v>
      </c>
      <c r="D13" s="13">
        <v>6.7430000000000003</v>
      </c>
      <c r="E13" s="13">
        <v>6.8520000000000003</v>
      </c>
      <c r="F13" s="13">
        <v>6.5819999999999999</v>
      </c>
      <c r="G13" s="13">
        <v>6.6740000000000004</v>
      </c>
      <c r="H13" s="13">
        <v>6.5060000000000002</v>
      </c>
      <c r="I13" s="13">
        <v>6.5</v>
      </c>
      <c r="J13" s="13">
        <v>6.4749999999999996</v>
      </c>
      <c r="K13">
        <v>6.4189999999999996</v>
      </c>
      <c r="L13">
        <v>6.4589999999999996</v>
      </c>
      <c r="M13" s="13">
        <v>6.9489999999999998</v>
      </c>
      <c r="N13" s="13">
        <v>6.9790000000000001</v>
      </c>
      <c r="O13" s="13">
        <v>6.9029999999999996</v>
      </c>
      <c r="P13" s="13">
        <v>6.7729999999999997</v>
      </c>
      <c r="Q13" s="13">
        <v>6.7309999999999999</v>
      </c>
      <c r="R13" s="13">
        <v>6.069</v>
      </c>
      <c r="S13" s="14">
        <v>6.4</v>
      </c>
      <c r="T13" s="156">
        <v>7.61</v>
      </c>
      <c r="U13" s="156">
        <v>6.79</v>
      </c>
      <c r="V13" s="156">
        <v>6.43</v>
      </c>
      <c r="W13" s="189">
        <v>6.77</v>
      </c>
      <c r="X13" s="189">
        <v>6.67</v>
      </c>
      <c r="Y13" s="156">
        <v>6.52</v>
      </c>
      <c r="Z13" s="156">
        <v>6.44</v>
      </c>
    </row>
    <row r="14" spans="1:26" x14ac:dyDescent="0.2">
      <c r="A14" s="42" t="str">
        <f>A6</f>
        <v>Triplet</v>
      </c>
      <c r="B14" s="44" t="str">
        <f t="shared" si="0"/>
        <v>A" (Val, n-pi*)</v>
      </c>
      <c r="C14" s="13">
        <v>3.5379999999999998</v>
      </c>
      <c r="D14" s="13">
        <v>3.5059999999999998</v>
      </c>
      <c r="E14" s="13">
        <v>3.5259999999999998</v>
      </c>
      <c r="F14" s="13">
        <v>3.3149999999999999</v>
      </c>
      <c r="G14" s="13">
        <v>3.488</v>
      </c>
      <c r="H14" s="67"/>
      <c r="I14" s="67"/>
      <c r="J14" s="67"/>
      <c r="K14">
        <v>3.4590000000000001</v>
      </c>
      <c r="L14" s="67"/>
      <c r="M14" s="13">
        <v>3.6640000000000001</v>
      </c>
      <c r="N14" s="13">
        <v>3.7810000000000001</v>
      </c>
      <c r="O14" s="13">
        <v>3.69</v>
      </c>
      <c r="P14" s="13">
        <v>3.472</v>
      </c>
      <c r="Q14" s="13">
        <v>3.3740000000000001</v>
      </c>
      <c r="R14" s="13">
        <v>3.3809999999999998</v>
      </c>
      <c r="S14" s="14">
        <v>3.3774999999999999</v>
      </c>
      <c r="T14" s="156">
        <v>3.52</v>
      </c>
      <c r="U14" s="156">
        <v>3.46</v>
      </c>
      <c r="V14" s="156">
        <v>3.25</v>
      </c>
      <c r="W14" s="189">
        <v>3.51</v>
      </c>
      <c r="X14" s="189">
        <v>3.5</v>
      </c>
      <c r="Y14" s="156">
        <v>3.59</v>
      </c>
      <c r="Z14" s="156">
        <v>3.58</v>
      </c>
    </row>
    <row r="15" spans="1:26" x14ac:dyDescent="0.2">
      <c r="A15" s="43"/>
      <c r="B15" s="44" t="str">
        <f t="shared" si="0"/>
        <v>A' (Val, pi-pi*)</v>
      </c>
      <c r="C15" s="13">
        <v>5.43</v>
      </c>
      <c r="D15" s="13">
        <v>5.3440000000000003</v>
      </c>
      <c r="E15" s="13">
        <v>5.266</v>
      </c>
      <c r="F15" s="13">
        <v>4.8419999999999996</v>
      </c>
      <c r="G15" s="13">
        <v>4.9710000000000001</v>
      </c>
      <c r="H15" s="67"/>
      <c r="I15" s="67"/>
      <c r="J15" s="67"/>
      <c r="K15">
        <v>5.0069999999999997</v>
      </c>
      <c r="L15" s="67"/>
      <c r="M15" s="13">
        <v>5.1929999999999996</v>
      </c>
      <c r="N15" s="13">
        <v>5.2460000000000004</v>
      </c>
      <c r="O15" s="13">
        <v>5.2880000000000003</v>
      </c>
      <c r="P15" s="13">
        <v>5.07</v>
      </c>
      <c r="Q15" s="13">
        <v>5.2720000000000002</v>
      </c>
      <c r="R15" s="13">
        <v>4.6340000000000003</v>
      </c>
      <c r="S15" s="14">
        <v>4.9530000000000003</v>
      </c>
      <c r="T15" s="156">
        <v>4.9800000000000004</v>
      </c>
      <c r="U15" s="156">
        <v>5.25</v>
      </c>
      <c r="V15" s="156">
        <v>5.03</v>
      </c>
      <c r="W15" s="189">
        <v>5.16</v>
      </c>
      <c r="X15" s="189">
        <v>5.12</v>
      </c>
      <c r="Y15" s="156">
        <v>5.37</v>
      </c>
      <c r="Z15" s="156">
        <v>5.35</v>
      </c>
    </row>
    <row r="16" spans="1:26" x14ac:dyDescent="0.2">
      <c r="A16" s="41"/>
      <c r="B16" s="41"/>
      <c r="T16" s="41"/>
      <c r="U16" s="41"/>
    </row>
    <row r="17" spans="1:20" x14ac:dyDescent="0.2">
      <c r="A17" s="41"/>
      <c r="B17" s="41"/>
      <c r="C17" s="41"/>
      <c r="D17" s="41"/>
      <c r="E17" s="41"/>
      <c r="F17" s="41"/>
      <c r="G17" s="41"/>
      <c r="H17" s="41"/>
      <c r="I17" s="41"/>
      <c r="J17" s="41"/>
      <c r="L17" s="41"/>
      <c r="M17" s="41"/>
      <c r="N17" s="41"/>
      <c r="O17" s="41"/>
      <c r="P17" s="41"/>
      <c r="Q17" s="41"/>
      <c r="R17" s="41"/>
      <c r="S17" s="41"/>
      <c r="T17" s="41"/>
    </row>
    <row r="18" spans="1:20" x14ac:dyDescent="0.2">
      <c r="L18" s="41"/>
    </row>
    <row r="19" spans="1:20" x14ac:dyDescent="0.2">
      <c r="L19" s="41"/>
      <c r="M19" s="41"/>
    </row>
    <row r="21" spans="1:20" x14ac:dyDescent="0.2">
      <c r="L21" s="41"/>
      <c r="M21" s="41"/>
    </row>
    <row r="23" spans="1:20" x14ac:dyDescent="0.2">
      <c r="L23" s="41"/>
      <c r="M23" s="41"/>
    </row>
    <row r="25" spans="1:20" x14ac:dyDescent="0.2">
      <c r="L25" s="41"/>
      <c r="M25"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C9BA5-6AA5-4249-AA88-F2CF4A3F30AA}">
  <dimension ref="A1:AF17"/>
  <sheetViews>
    <sheetView zoomScale="80" zoomScaleNormal="80" workbookViewId="0">
      <selection activeCell="G4" sqref="G4:G7"/>
    </sheetView>
  </sheetViews>
  <sheetFormatPr baseColWidth="10" defaultRowHeight="16" x14ac:dyDescent="0.2"/>
  <cols>
    <col min="20" max="20" width="10" customWidth="1"/>
    <col min="21" max="21" width="8.33203125" customWidth="1"/>
  </cols>
  <sheetData>
    <row r="1" spans="1:32" x14ac:dyDescent="0.2">
      <c r="A1" s="40" t="s">
        <v>74</v>
      </c>
      <c r="B1" s="40"/>
      <c r="C1" s="40" t="s">
        <v>0</v>
      </c>
      <c r="D1" s="198"/>
      <c r="E1">
        <f>COUNT(C4:C7)</f>
        <v>4</v>
      </c>
      <c r="F1" s="51" t="s">
        <v>722</v>
      </c>
      <c r="G1" s="1" t="s">
        <v>959</v>
      </c>
      <c r="H1" s="51"/>
      <c r="J1" s="41"/>
      <c r="K1" s="41"/>
      <c r="L1" s="41"/>
      <c r="M1" s="41"/>
      <c r="N1" s="41"/>
      <c r="O1" s="41"/>
      <c r="P1" s="41"/>
      <c r="Q1" s="41"/>
      <c r="R1" s="41"/>
      <c r="S1" s="41"/>
      <c r="T1" s="41"/>
      <c r="U1" s="41"/>
      <c r="V1" s="41"/>
      <c r="W1" s="41"/>
      <c r="X1" s="41"/>
      <c r="Y1" s="1" t="s">
        <v>702</v>
      </c>
      <c r="Z1" s="1"/>
      <c r="AA1" s="41"/>
    </row>
    <row r="2" spans="1:32" x14ac:dyDescent="0.2">
      <c r="A2" s="42" t="s">
        <v>32</v>
      </c>
      <c r="B2" s="43"/>
      <c r="C2" s="43" t="s">
        <v>29</v>
      </c>
      <c r="D2" s="43" t="s">
        <v>29</v>
      </c>
      <c r="E2" s="43" t="s">
        <v>29</v>
      </c>
      <c r="F2" s="43" t="s">
        <v>29</v>
      </c>
      <c r="G2" s="43" t="s">
        <v>29</v>
      </c>
      <c r="H2" s="43" t="s">
        <v>29</v>
      </c>
      <c r="I2" s="43" t="s">
        <v>29</v>
      </c>
      <c r="J2" s="43" t="s">
        <v>55</v>
      </c>
      <c r="K2" s="43" t="s">
        <v>55</v>
      </c>
      <c r="L2" s="43" t="s">
        <v>55</v>
      </c>
      <c r="M2" s="43" t="s">
        <v>30</v>
      </c>
      <c r="N2" s="43" t="s">
        <v>30</v>
      </c>
      <c r="O2" s="43" t="s">
        <v>30</v>
      </c>
      <c r="P2" s="43" t="s">
        <v>30</v>
      </c>
      <c r="Q2" s="43" t="s">
        <v>30</v>
      </c>
      <c r="R2" s="43" t="s">
        <v>85</v>
      </c>
      <c r="S2" s="43" t="s">
        <v>85</v>
      </c>
      <c r="T2" s="43"/>
      <c r="U2" s="43"/>
      <c r="V2" s="138" t="s">
        <v>29</v>
      </c>
      <c r="W2" s="138" t="s">
        <v>29</v>
      </c>
      <c r="X2" s="138"/>
      <c r="Y2" s="138" t="s">
        <v>247</v>
      </c>
      <c r="Z2" s="138" t="s">
        <v>247</v>
      </c>
      <c r="AA2" s="138" t="s">
        <v>28</v>
      </c>
    </row>
    <row r="3" spans="1:32" x14ac:dyDescent="0.2">
      <c r="A3" s="43"/>
      <c r="B3" s="43"/>
      <c r="C3" s="42" t="s">
        <v>2087</v>
      </c>
      <c r="D3" s="42" t="s">
        <v>1</v>
      </c>
      <c r="E3" s="42" t="s">
        <v>2</v>
      </c>
      <c r="F3" s="42" t="s">
        <v>62</v>
      </c>
      <c r="G3" s="42" t="s">
        <v>2139</v>
      </c>
      <c r="H3" s="42" t="s">
        <v>2141</v>
      </c>
      <c r="I3" s="42" t="s">
        <v>69</v>
      </c>
      <c r="J3" s="92" t="s">
        <v>2086</v>
      </c>
      <c r="K3" s="92" t="s">
        <v>35</v>
      </c>
      <c r="L3" s="92" t="s">
        <v>63</v>
      </c>
      <c r="M3" s="92" t="s">
        <v>50</v>
      </c>
      <c r="N3" s="92" t="s">
        <v>106</v>
      </c>
      <c r="O3" s="92" t="s">
        <v>105</v>
      </c>
      <c r="P3" s="92" t="s">
        <v>1943</v>
      </c>
      <c r="Q3" s="92" t="s">
        <v>101</v>
      </c>
      <c r="R3" s="52" t="s">
        <v>1978</v>
      </c>
      <c r="S3" s="52" t="s">
        <v>86</v>
      </c>
      <c r="T3" s="42" t="s">
        <v>1326</v>
      </c>
      <c r="U3" s="42" t="s">
        <v>1392</v>
      </c>
      <c r="V3" s="139" t="s">
        <v>67</v>
      </c>
      <c r="W3" s="140" t="s">
        <v>38</v>
      </c>
      <c r="X3" s="95" t="s">
        <v>297</v>
      </c>
      <c r="Y3" s="140" t="s">
        <v>248</v>
      </c>
      <c r="Z3" s="140" t="s">
        <v>248</v>
      </c>
      <c r="AA3" s="140" t="s">
        <v>52</v>
      </c>
    </row>
    <row r="4" spans="1:32" x14ac:dyDescent="0.2">
      <c r="A4" s="42" t="s">
        <v>98</v>
      </c>
      <c r="B4" s="44" t="s">
        <v>691</v>
      </c>
      <c r="C4" s="13">
        <v>6.617</v>
      </c>
      <c r="D4" s="7">
        <v>6.52</v>
      </c>
      <c r="E4" s="17">
        <v>6.3890000000000002</v>
      </c>
      <c r="F4" s="7">
        <v>6.3780000000000001</v>
      </c>
      <c r="G4" s="7">
        <v>6.3760000000000003</v>
      </c>
      <c r="H4" s="7">
        <v>6.3780000000000001</v>
      </c>
      <c r="I4" s="7">
        <v>6.3789999999999996</v>
      </c>
      <c r="J4" s="13">
        <v>6.6260000000000003</v>
      </c>
      <c r="K4" s="7">
        <v>6.5279999999999996</v>
      </c>
      <c r="L4" s="17">
        <v>6.399</v>
      </c>
      <c r="M4" s="13">
        <v>6.6150000000000002</v>
      </c>
      <c r="N4" s="7">
        <v>6.5170000000000003</v>
      </c>
      <c r="O4" s="13">
        <v>6.38</v>
      </c>
      <c r="P4" s="13">
        <v>6.61</v>
      </c>
      <c r="Q4" s="7">
        <v>6.5119999999999996</v>
      </c>
      <c r="R4" s="164" t="s">
        <v>693</v>
      </c>
      <c r="S4" s="164" t="s">
        <v>696</v>
      </c>
      <c r="T4" s="7">
        <f>O4+Q4-N4</f>
        <v>6.3749999999999991</v>
      </c>
      <c r="U4" s="7">
        <f>T4+F4-E4</f>
        <v>6.3639999999999999</v>
      </c>
      <c r="V4" s="20">
        <v>94.1</v>
      </c>
      <c r="X4" s="1" t="s">
        <v>93</v>
      </c>
      <c r="Y4" s="1" t="s">
        <v>702</v>
      </c>
      <c r="Z4" s="1">
        <v>0</v>
      </c>
      <c r="AA4" s="1" t="s">
        <v>703</v>
      </c>
    </row>
    <row r="5" spans="1:32" x14ac:dyDescent="0.2">
      <c r="A5" s="42"/>
      <c r="B5" s="44" t="s">
        <v>197</v>
      </c>
      <c r="C5" s="13">
        <v>6.8780000000000001</v>
      </c>
      <c r="D5" s="7">
        <v>6.7729999999999997</v>
      </c>
      <c r="E5" s="17">
        <v>6.6589999999999998</v>
      </c>
      <c r="F5" s="7">
        <v>6.6440000000000001</v>
      </c>
      <c r="G5" s="7">
        <v>6.641</v>
      </c>
      <c r="H5" s="7">
        <v>6.6429999999999998</v>
      </c>
      <c r="I5" s="7">
        <v>6.6470000000000002</v>
      </c>
      <c r="J5" s="13">
        <v>6.8920000000000003</v>
      </c>
      <c r="K5" s="7">
        <v>6.7850000000000001</v>
      </c>
      <c r="L5" s="17">
        <v>6.673</v>
      </c>
      <c r="M5" s="13">
        <v>6.88</v>
      </c>
      <c r="N5" s="7">
        <v>6.7729999999999997</v>
      </c>
      <c r="O5" s="17">
        <v>6.6539999999999999</v>
      </c>
      <c r="P5" s="13">
        <v>6.875</v>
      </c>
      <c r="Q5" s="7">
        <v>6.7679999999999998</v>
      </c>
      <c r="R5" s="164" t="s">
        <v>694</v>
      </c>
      <c r="S5" s="164" t="s">
        <v>697</v>
      </c>
      <c r="T5" s="7">
        <f>O5+Q5-N5</f>
        <v>6.6490000000000009</v>
      </c>
      <c r="U5" s="7">
        <f>T5+F5-E5</f>
        <v>6.6340000000000012</v>
      </c>
      <c r="V5" s="20">
        <v>93.4</v>
      </c>
      <c r="X5" s="1" t="s">
        <v>96</v>
      </c>
      <c r="Y5" s="1" t="s">
        <v>705</v>
      </c>
      <c r="Z5" s="1">
        <v>1</v>
      </c>
      <c r="AA5" s="1" t="s">
        <v>704</v>
      </c>
    </row>
    <row r="6" spans="1:32" x14ac:dyDescent="0.2">
      <c r="A6" s="42" t="s">
        <v>5</v>
      </c>
      <c r="B6" s="44" t="s">
        <v>692</v>
      </c>
      <c r="C6" s="7">
        <v>4.9189999999999996</v>
      </c>
      <c r="D6" s="7">
        <v>4.8920000000000003</v>
      </c>
      <c r="E6" s="7">
        <v>4.8949999999999996</v>
      </c>
      <c r="F6" s="7">
        <v>4.9130000000000003</v>
      </c>
      <c r="G6" s="7">
        <v>4.9210000000000003</v>
      </c>
      <c r="H6" s="7">
        <v>4.9130000000000003</v>
      </c>
      <c r="I6" s="7">
        <v>4.907</v>
      </c>
      <c r="J6">
        <v>4.9210000000000003</v>
      </c>
      <c r="K6">
        <v>4.891</v>
      </c>
      <c r="L6">
        <v>4.8890000000000002</v>
      </c>
      <c r="M6" s="143"/>
      <c r="N6" s="143"/>
      <c r="O6" s="143"/>
      <c r="P6">
        <v>4.9370000000000003</v>
      </c>
      <c r="Q6" s="143"/>
      <c r="R6" s="164" t="s">
        <v>699</v>
      </c>
      <c r="S6" s="164" t="s">
        <v>700</v>
      </c>
      <c r="T6" s="7">
        <f>L6+P6-J6</f>
        <v>4.9050000000000002</v>
      </c>
      <c r="U6" s="7">
        <f>T6+F6-E6</f>
        <v>4.9230000000000018</v>
      </c>
      <c r="V6" s="20">
        <v>98.5</v>
      </c>
      <c r="X6" s="1" t="s">
        <v>95</v>
      </c>
      <c r="Y6" s="1" t="s">
        <v>702</v>
      </c>
      <c r="Z6" s="1">
        <v>0</v>
      </c>
      <c r="AA6" s="1" t="s">
        <v>703</v>
      </c>
    </row>
    <row r="7" spans="1:32" x14ac:dyDescent="0.2">
      <c r="A7" s="6" t="s">
        <v>97</v>
      </c>
      <c r="B7" s="44" t="s">
        <v>691</v>
      </c>
      <c r="C7" s="13">
        <v>5.2729999999999997</v>
      </c>
      <c r="D7" s="7">
        <v>5.194</v>
      </c>
      <c r="E7" s="17">
        <v>5.0629999999999997</v>
      </c>
      <c r="F7" s="17">
        <v>5.0490000000000004</v>
      </c>
      <c r="G7" s="17">
        <v>5.0449999999999999</v>
      </c>
      <c r="H7" s="7">
        <v>5.048</v>
      </c>
      <c r="I7" s="17">
        <v>5.048</v>
      </c>
      <c r="J7" s="13">
        <v>5.2809999999999997</v>
      </c>
      <c r="K7" s="7">
        <v>5.2</v>
      </c>
      <c r="L7" s="17">
        <v>5.0670000000000002</v>
      </c>
      <c r="M7" s="13">
        <v>5.27</v>
      </c>
      <c r="N7" s="7">
        <v>5.1890000000000001</v>
      </c>
      <c r="O7" s="7">
        <v>5.05</v>
      </c>
      <c r="P7" s="13">
        <v>5.26</v>
      </c>
      <c r="Q7" s="7">
        <v>5.18</v>
      </c>
      <c r="R7" s="164" t="s">
        <v>695</v>
      </c>
      <c r="S7" s="164" t="s">
        <v>698</v>
      </c>
      <c r="T7" s="7">
        <f>O7+Q7-N7</f>
        <v>5.0410000000000004</v>
      </c>
      <c r="U7" s="7">
        <f>T7+F7-E7</f>
        <v>5.0270000000000001</v>
      </c>
      <c r="V7" s="20">
        <v>93.4</v>
      </c>
      <c r="X7" s="1" t="s">
        <v>93</v>
      </c>
      <c r="Y7" s="1" t="s">
        <v>333</v>
      </c>
      <c r="Z7" s="1">
        <v>0</v>
      </c>
      <c r="AA7" s="1" t="s">
        <v>701</v>
      </c>
      <c r="AD7" s="1" t="s">
        <v>333</v>
      </c>
      <c r="AE7" s="1"/>
      <c r="AF7" t="s">
        <v>681</v>
      </c>
    </row>
    <row r="9" spans="1:32" x14ac:dyDescent="0.2">
      <c r="A9" s="41"/>
      <c r="B9" s="41"/>
      <c r="U9" s="20"/>
    </row>
    <row r="10" spans="1:32" x14ac:dyDescent="0.2">
      <c r="A10" s="42" t="s">
        <v>6</v>
      </c>
      <c r="B10" s="43"/>
      <c r="C10" s="130" t="s">
        <v>7</v>
      </c>
      <c r="D10" s="130" t="s">
        <v>29</v>
      </c>
      <c r="E10" s="130" t="s">
        <v>24</v>
      </c>
      <c r="F10" s="130" t="s">
        <v>27</v>
      </c>
      <c r="G10" s="130" t="s">
        <v>29</v>
      </c>
      <c r="H10" s="130" t="s">
        <v>30</v>
      </c>
      <c r="I10" s="130" t="s">
        <v>29</v>
      </c>
      <c r="J10" s="130" t="s">
        <v>30</v>
      </c>
      <c r="K10" s="130" t="s">
        <v>34</v>
      </c>
      <c r="L10" s="130" t="s">
        <v>55</v>
      </c>
      <c r="M10" s="130" t="s">
        <v>7</v>
      </c>
      <c r="N10" s="130" t="s">
        <v>7</v>
      </c>
      <c r="O10" s="130" t="s">
        <v>7</v>
      </c>
      <c r="P10" s="130" t="s">
        <v>24</v>
      </c>
      <c r="Q10" s="130" t="s">
        <v>24</v>
      </c>
      <c r="R10" s="130" t="s">
        <v>24</v>
      </c>
      <c r="S10" s="130" t="s">
        <v>26</v>
      </c>
      <c r="T10" s="153" t="s">
        <v>834</v>
      </c>
      <c r="U10" s="153" t="s">
        <v>834</v>
      </c>
      <c r="V10" s="153" t="s">
        <v>834</v>
      </c>
      <c r="W10" s="153" t="s">
        <v>834</v>
      </c>
      <c r="X10" s="153" t="s">
        <v>834</v>
      </c>
      <c r="Y10" s="153" t="s">
        <v>834</v>
      </c>
      <c r="Z10" s="153" t="s">
        <v>834</v>
      </c>
    </row>
    <row r="11" spans="1:32" x14ac:dyDescent="0.2">
      <c r="A11" s="43"/>
      <c r="B11" s="43"/>
      <c r="C11" s="131" t="s">
        <v>8</v>
      </c>
      <c r="D11" s="131" t="s">
        <v>9</v>
      </c>
      <c r="E11" s="131" t="s">
        <v>18</v>
      </c>
      <c r="F11" s="131" t="s">
        <v>11</v>
      </c>
      <c r="G11" s="131" t="s">
        <v>10</v>
      </c>
      <c r="H11" s="131" t="s">
        <v>33</v>
      </c>
      <c r="I11" s="131" t="s">
        <v>12</v>
      </c>
      <c r="J11" s="131" t="s">
        <v>13</v>
      </c>
      <c r="K11" s="131" t="s">
        <v>14</v>
      </c>
      <c r="L11" s="131" t="s">
        <v>99</v>
      </c>
      <c r="M11" s="131" t="s">
        <v>17</v>
      </c>
      <c r="N11" s="131" t="s">
        <v>19</v>
      </c>
      <c r="O11" s="131" t="s">
        <v>20</v>
      </c>
      <c r="P11" s="131" t="s">
        <v>17</v>
      </c>
      <c r="Q11" s="131" t="s">
        <v>15</v>
      </c>
      <c r="R11" s="131" t="s">
        <v>16</v>
      </c>
      <c r="S11" s="131" t="s">
        <v>25</v>
      </c>
      <c r="T11" s="154" t="s">
        <v>835</v>
      </c>
      <c r="U11" s="154" t="s">
        <v>836</v>
      </c>
      <c r="V11" s="154" t="s">
        <v>837</v>
      </c>
      <c r="W11" s="154" t="s">
        <v>838</v>
      </c>
      <c r="X11" s="154" t="s">
        <v>839</v>
      </c>
      <c r="Y11" s="154" t="s">
        <v>840</v>
      </c>
      <c r="Z11" s="154" t="s">
        <v>841</v>
      </c>
    </row>
    <row r="12" spans="1:32" x14ac:dyDescent="0.2">
      <c r="A12" s="42" t="s">
        <v>4</v>
      </c>
      <c r="B12" s="44" t="str">
        <f>B4</f>
        <v>Sigma_u- (Val, pi-pi*)</v>
      </c>
      <c r="C12" s="13">
        <v>6.8460000000000001</v>
      </c>
      <c r="D12" s="7">
        <v>6.7210000000000001</v>
      </c>
      <c r="E12" s="13">
        <v>6.7249999999999996</v>
      </c>
      <c r="F12" s="13">
        <v>6.4630000000000001</v>
      </c>
      <c r="G12" s="7">
        <v>6.4969999999999999</v>
      </c>
      <c r="H12" s="13">
        <v>6.4370000000000003</v>
      </c>
      <c r="I12" s="13">
        <v>6.4379999999999997</v>
      </c>
      <c r="J12" s="13">
        <v>6.4050000000000002</v>
      </c>
      <c r="K12" s="142">
        <v>6.3890000000000002</v>
      </c>
      <c r="L12" s="142">
        <v>6.399</v>
      </c>
      <c r="M12" s="13">
        <v>6.8239999999999998</v>
      </c>
      <c r="N12" s="13">
        <v>6.8860000000000001</v>
      </c>
      <c r="O12" s="13">
        <v>6.8319999999999999</v>
      </c>
      <c r="P12" s="13">
        <v>6.6680000000000001</v>
      </c>
      <c r="Q12" s="13">
        <v>6.6639999999999997</v>
      </c>
      <c r="R12" s="13">
        <v>5.8840000000000003</v>
      </c>
      <c r="S12" s="14">
        <v>6.274</v>
      </c>
      <c r="T12" s="156">
        <v>7.14</v>
      </c>
      <c r="U12" s="156">
        <v>6.4</v>
      </c>
      <c r="V12" s="156">
        <v>6.03</v>
      </c>
      <c r="W12" s="189">
        <v>6.46</v>
      </c>
      <c r="X12" s="189">
        <v>6.39</v>
      </c>
      <c r="Y12" s="156">
        <v>6.37</v>
      </c>
      <c r="Z12" s="156">
        <v>6.32</v>
      </c>
      <c r="AA12" s="17"/>
    </row>
    <row r="13" spans="1:32" x14ac:dyDescent="0.2">
      <c r="A13" s="43"/>
      <c r="B13" s="44" t="str">
        <f t="shared" ref="B13:B15" si="0">B5</f>
        <v>Delta_u (Val, pi-pi*)</v>
      </c>
      <c r="C13" s="13">
        <v>7.1479999999999997</v>
      </c>
      <c r="D13" s="7">
        <v>7.0170000000000003</v>
      </c>
      <c r="E13" s="13">
        <v>6.9989999999999997</v>
      </c>
      <c r="F13" s="13">
        <v>6.8019999999999996</v>
      </c>
      <c r="G13" s="7">
        <v>6.7759999999999998</v>
      </c>
      <c r="H13" s="13">
        <v>6.7140000000000004</v>
      </c>
      <c r="I13" s="13">
        <v>6.7160000000000002</v>
      </c>
      <c r="J13" s="13">
        <v>6.6790000000000003</v>
      </c>
      <c r="K13" s="142">
        <v>6.6589999999999998</v>
      </c>
      <c r="L13" s="142">
        <v>6.673</v>
      </c>
      <c r="M13" s="13">
        <v>7.0110000000000001</v>
      </c>
      <c r="N13" s="13">
        <v>7.0810000000000004</v>
      </c>
      <c r="O13" s="13">
        <v>7.06</v>
      </c>
      <c r="P13" s="13">
        <v>6.8470000000000004</v>
      </c>
      <c r="Q13" s="13">
        <v>6.9480000000000004</v>
      </c>
      <c r="R13" s="13">
        <v>6.1630000000000003</v>
      </c>
      <c r="S13" s="14">
        <v>6.5555000000000003</v>
      </c>
      <c r="T13" s="156">
        <v>7.46</v>
      </c>
      <c r="U13" s="156">
        <v>6.7</v>
      </c>
      <c r="V13" s="156">
        <v>6.35</v>
      </c>
      <c r="W13" s="189">
        <v>6.75</v>
      </c>
      <c r="X13" s="189">
        <v>6.68</v>
      </c>
      <c r="Y13" s="156">
        <v>6.71</v>
      </c>
      <c r="Z13" s="156">
        <v>6.66</v>
      </c>
      <c r="AA13" s="17"/>
    </row>
    <row r="14" spans="1:32" x14ac:dyDescent="0.2">
      <c r="A14" s="42" t="str">
        <f>A6</f>
        <v>Triplet</v>
      </c>
      <c r="B14" s="44" t="str">
        <f t="shared" si="0"/>
        <v>Sigma_u+ (Val, pi-pi*)</v>
      </c>
      <c r="C14" s="13">
        <v>5.444</v>
      </c>
      <c r="D14" s="13">
        <v>5.3550000000000004</v>
      </c>
      <c r="E14" s="13">
        <v>5.3220000000000001</v>
      </c>
      <c r="F14" s="13">
        <v>4.8109999999999999</v>
      </c>
      <c r="G14" s="13">
        <v>4.8360000000000003</v>
      </c>
      <c r="H14" s="67"/>
      <c r="I14" s="67"/>
      <c r="J14" s="67"/>
      <c r="K14" s="7">
        <v>4.8949999999999996</v>
      </c>
      <c r="L14">
        <v>4.8890000000000002</v>
      </c>
      <c r="M14" s="13">
        <v>4.9580000000000002</v>
      </c>
      <c r="N14" s="13">
        <v>4.9779999999999998</v>
      </c>
      <c r="O14" s="13">
        <v>5.1079999999999997</v>
      </c>
      <c r="P14" s="13">
        <v>4.8499999999999996</v>
      </c>
      <c r="Q14" s="13">
        <v>5.3140000000000001</v>
      </c>
      <c r="R14" s="13">
        <v>4.4870000000000001</v>
      </c>
      <c r="S14" s="14">
        <v>4.9005000000000001</v>
      </c>
      <c r="T14" s="156">
        <v>5.28</v>
      </c>
      <c r="U14" s="156">
        <v>4.8499999999999996</v>
      </c>
      <c r="V14" s="156">
        <v>4.46</v>
      </c>
      <c r="W14" s="189">
        <v>4.95</v>
      </c>
      <c r="X14" s="189">
        <v>4.8899999999999997</v>
      </c>
      <c r="Y14" s="156">
        <v>4.92</v>
      </c>
      <c r="Z14" s="156">
        <v>4.88</v>
      </c>
      <c r="AA14" s="17"/>
    </row>
    <row r="15" spans="1:32" x14ac:dyDescent="0.2">
      <c r="A15" s="42" t="str">
        <f>A7</f>
        <v>Singlet [F]</v>
      </c>
      <c r="B15" s="44" t="str">
        <f t="shared" si="0"/>
        <v>Sigma_u- (Val, pi-pi*)</v>
      </c>
      <c r="C15" s="13">
        <v>5.6109999999999998</v>
      </c>
      <c r="D15" s="7">
        <v>5.4770000000000003</v>
      </c>
      <c r="E15" s="7">
        <v>5.569</v>
      </c>
      <c r="F15" s="7">
        <v>5.0670000000000002</v>
      </c>
      <c r="G15" s="7">
        <v>5.1280000000000001</v>
      </c>
      <c r="H15" s="7">
        <v>5.1379999999999999</v>
      </c>
      <c r="I15" s="7">
        <v>5.1420000000000003</v>
      </c>
      <c r="J15" s="7">
        <v>5.0640000000000001</v>
      </c>
      <c r="K15" s="142">
        <v>5.0629999999999997</v>
      </c>
      <c r="L15" s="142">
        <v>5.0670000000000002</v>
      </c>
      <c r="M15" s="13">
        <v>5.5430000000000001</v>
      </c>
      <c r="N15" s="13">
        <v>5.6340000000000003</v>
      </c>
      <c r="O15" s="13">
        <v>5.5819999999999999</v>
      </c>
      <c r="P15" s="13">
        <v>5.3769999999999998</v>
      </c>
      <c r="Q15" s="13">
        <v>5.3879999999999999</v>
      </c>
      <c r="R15" s="13">
        <v>4.3220000000000001</v>
      </c>
      <c r="S15" s="14">
        <v>4.8550000000000004</v>
      </c>
      <c r="T15" s="156">
        <v>5.68</v>
      </c>
      <c r="U15" s="156">
        <v>5.07</v>
      </c>
      <c r="V15" s="156">
        <v>4.75</v>
      </c>
      <c r="W15" s="189">
        <v>5.1100000000000003</v>
      </c>
      <c r="X15" s="189">
        <v>5.04</v>
      </c>
      <c r="Y15" s="156">
        <v>5.01</v>
      </c>
      <c r="Z15" s="156">
        <v>4.97</v>
      </c>
      <c r="AA15" s="17"/>
    </row>
    <row r="16" spans="1:32" x14ac:dyDescent="0.2">
      <c r="T16" s="41"/>
      <c r="U16" s="41"/>
    </row>
    <row r="17" spans="1:21" x14ac:dyDescent="0.2">
      <c r="A17" s="41"/>
      <c r="B17" s="41"/>
      <c r="C17" s="41"/>
      <c r="D17" s="41"/>
      <c r="E17" s="41"/>
      <c r="F17" s="41"/>
      <c r="G17" s="41"/>
      <c r="H17" s="41"/>
      <c r="I17" s="41"/>
      <c r="J17" s="41"/>
      <c r="K17" s="41"/>
      <c r="L17" s="41"/>
      <c r="M17" s="41"/>
      <c r="N17" s="41"/>
      <c r="O17" s="41"/>
      <c r="P17" s="41"/>
      <c r="Q17" s="41"/>
      <c r="R17" s="41"/>
      <c r="S17" s="41"/>
      <c r="T17" s="41"/>
      <c r="U17"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230EF-2C9E-FF4B-A6B3-7D7908FA3DF7}">
  <dimension ref="A1:AB16"/>
  <sheetViews>
    <sheetView zoomScale="80" zoomScaleNormal="80" workbookViewId="0">
      <selection activeCell="G24" sqref="G24"/>
    </sheetView>
  </sheetViews>
  <sheetFormatPr baseColWidth="10" defaultRowHeight="16" x14ac:dyDescent="0.2"/>
  <cols>
    <col min="20" max="20" width="7.6640625" customWidth="1"/>
    <col min="21" max="21" width="8.33203125" customWidth="1"/>
  </cols>
  <sheetData>
    <row r="1" spans="1:28" x14ac:dyDescent="0.2">
      <c r="A1" s="40" t="s">
        <v>74</v>
      </c>
      <c r="B1" s="40"/>
      <c r="C1" s="40" t="s">
        <v>0</v>
      </c>
      <c r="D1" s="198"/>
      <c r="E1">
        <f>COUNT(C4:C6)</f>
        <v>3</v>
      </c>
      <c r="F1" s="51" t="s">
        <v>722</v>
      </c>
      <c r="G1" s="1" t="s">
        <v>1441</v>
      </c>
      <c r="H1" s="51"/>
      <c r="I1" s="1"/>
      <c r="J1" s="41"/>
      <c r="K1" s="41"/>
      <c r="L1" s="41"/>
      <c r="M1" s="41"/>
      <c r="N1" s="41"/>
      <c r="O1" s="41"/>
      <c r="P1" s="41"/>
      <c r="Q1" s="41"/>
      <c r="R1" s="41"/>
      <c r="S1" s="41"/>
      <c r="T1" s="41"/>
      <c r="U1" s="41"/>
      <c r="V1" s="41"/>
      <c r="W1" s="1" t="s">
        <v>1264</v>
      </c>
      <c r="X1" s="1"/>
      <c r="Y1" s="41"/>
    </row>
    <row r="2" spans="1:28" x14ac:dyDescent="0.2">
      <c r="A2" s="42" t="s">
        <v>32</v>
      </c>
      <c r="B2" s="43"/>
      <c r="C2" s="43" t="s">
        <v>29</v>
      </c>
      <c r="D2" s="43" t="s">
        <v>29</v>
      </c>
      <c r="E2" s="43" t="s">
        <v>29</v>
      </c>
      <c r="F2" s="43" t="s">
        <v>29</v>
      </c>
      <c r="G2" s="43" t="s">
        <v>29</v>
      </c>
      <c r="H2" s="43" t="s">
        <v>29</v>
      </c>
      <c r="I2" s="43" t="s">
        <v>29</v>
      </c>
      <c r="J2" s="43" t="s">
        <v>55</v>
      </c>
      <c r="K2" s="43" t="s">
        <v>55</v>
      </c>
      <c r="L2" s="43" t="s">
        <v>55</v>
      </c>
      <c r="M2" s="43" t="s">
        <v>30</v>
      </c>
      <c r="N2" s="43" t="s">
        <v>30</v>
      </c>
      <c r="O2" s="43" t="s">
        <v>30</v>
      </c>
      <c r="P2" s="43" t="s">
        <v>85</v>
      </c>
      <c r="Q2" s="43" t="s">
        <v>85</v>
      </c>
      <c r="R2" s="43" t="s">
        <v>85</v>
      </c>
      <c r="S2" s="43"/>
      <c r="T2" s="43"/>
      <c r="U2" s="138" t="s">
        <v>29</v>
      </c>
      <c r="V2" s="138" t="s">
        <v>29</v>
      </c>
      <c r="W2" s="138" t="s">
        <v>247</v>
      </c>
      <c r="X2" s="138" t="s">
        <v>247</v>
      </c>
      <c r="Y2" s="138" t="s">
        <v>28</v>
      </c>
    </row>
    <row r="3" spans="1:28" x14ac:dyDescent="0.2">
      <c r="A3" s="43"/>
      <c r="B3" s="43"/>
      <c r="C3" s="42" t="s">
        <v>2087</v>
      </c>
      <c r="D3" s="42" t="s">
        <v>1</v>
      </c>
      <c r="E3" s="42" t="s">
        <v>2</v>
      </c>
      <c r="F3" s="42" t="s">
        <v>62</v>
      </c>
      <c r="G3" s="42" t="s">
        <v>2139</v>
      </c>
      <c r="H3" s="42" t="s">
        <v>2141</v>
      </c>
      <c r="I3" s="42" t="s">
        <v>69</v>
      </c>
      <c r="J3" s="92" t="s">
        <v>2086</v>
      </c>
      <c r="K3" s="92" t="s">
        <v>35</v>
      </c>
      <c r="L3" s="92" t="s">
        <v>63</v>
      </c>
      <c r="M3" s="92" t="s">
        <v>50</v>
      </c>
      <c r="N3" s="92" t="s">
        <v>106</v>
      </c>
      <c r="O3" s="92" t="s">
        <v>1943</v>
      </c>
      <c r="P3" s="52" t="s">
        <v>1978</v>
      </c>
      <c r="Q3" s="52" t="s">
        <v>86</v>
      </c>
      <c r="R3" s="52" t="s">
        <v>87</v>
      </c>
      <c r="S3" s="42" t="s">
        <v>1326</v>
      </c>
      <c r="T3" s="42" t="s">
        <v>1392</v>
      </c>
      <c r="U3" s="139" t="s">
        <v>67</v>
      </c>
      <c r="V3" s="140" t="s">
        <v>38</v>
      </c>
      <c r="W3" s="140" t="s">
        <v>248</v>
      </c>
      <c r="X3" s="140" t="s">
        <v>248</v>
      </c>
      <c r="Y3" s="140" t="s">
        <v>52</v>
      </c>
    </row>
    <row r="4" spans="1:28" x14ac:dyDescent="0.2">
      <c r="A4" s="42" t="s">
        <v>98</v>
      </c>
      <c r="B4" s="44" t="s">
        <v>1253</v>
      </c>
      <c r="C4" s="7">
        <v>3.3410000000000002</v>
      </c>
      <c r="D4" s="7">
        <v>3.1579999999999999</v>
      </c>
      <c r="E4" s="7">
        <v>3.1190000000000002</v>
      </c>
      <c r="F4" s="7">
        <v>3.113</v>
      </c>
      <c r="G4" s="7">
        <v>3.1120000000000001</v>
      </c>
      <c r="H4" s="7">
        <v>3.1120000000000001</v>
      </c>
      <c r="I4" s="7">
        <v>3.12</v>
      </c>
      <c r="J4" s="7">
        <v>3.3570000000000002</v>
      </c>
      <c r="K4" s="7">
        <v>3.1749999999999998</v>
      </c>
      <c r="L4" s="7">
        <v>3.1389999999999998</v>
      </c>
      <c r="M4" s="7">
        <v>3.343</v>
      </c>
      <c r="N4" s="7">
        <v>3.1739999999999999</v>
      </c>
      <c r="O4" s="7">
        <v>3.34</v>
      </c>
      <c r="P4" s="164" t="s">
        <v>1258</v>
      </c>
      <c r="Q4" s="164" t="s">
        <v>1259</v>
      </c>
      <c r="R4" s="164" t="s">
        <v>1260</v>
      </c>
      <c r="S4" s="7">
        <f>N4+L4-K4</f>
        <v>3.1379999999999999</v>
      </c>
      <c r="T4" s="7">
        <f>S4+F4-E4</f>
        <v>3.1319999999999992</v>
      </c>
      <c r="U4" s="20">
        <v>95</v>
      </c>
      <c r="W4" s="1" t="s">
        <v>1265</v>
      </c>
      <c r="X4" s="1">
        <v>2</v>
      </c>
      <c r="Y4" s="1" t="s">
        <v>1266</v>
      </c>
    </row>
    <row r="5" spans="1:28" x14ac:dyDescent="0.2">
      <c r="A5" s="42"/>
      <c r="B5" s="44" t="s">
        <v>1254</v>
      </c>
      <c r="C5" s="7">
        <v>4.6580000000000004</v>
      </c>
      <c r="D5" s="7">
        <v>4.7110000000000003</v>
      </c>
      <c r="E5" s="7">
        <v>4.7770000000000001</v>
      </c>
      <c r="F5" s="7">
        <v>4.774</v>
      </c>
      <c r="G5" s="7">
        <v>4.7679999999999998</v>
      </c>
      <c r="H5" s="7">
        <v>4.774</v>
      </c>
      <c r="I5" s="7">
        <v>4.774</v>
      </c>
      <c r="J5" s="7">
        <v>4.3109999999999999</v>
      </c>
      <c r="K5" s="7">
        <v>4.327</v>
      </c>
      <c r="L5" s="7">
        <v>4.4290000000000003</v>
      </c>
      <c r="M5" s="7">
        <v>4.0670000000000002</v>
      </c>
      <c r="N5" s="7">
        <v>4.04</v>
      </c>
      <c r="O5" s="7">
        <v>4.0730000000000004</v>
      </c>
      <c r="P5" s="164" t="s">
        <v>1261</v>
      </c>
      <c r="Q5" s="164" t="s">
        <v>1262</v>
      </c>
      <c r="R5" s="164" t="s">
        <v>1263</v>
      </c>
      <c r="S5" s="7">
        <v>4.0359999999999996</v>
      </c>
      <c r="T5" s="182"/>
      <c r="U5" s="20">
        <v>0.8</v>
      </c>
      <c r="W5" s="1" t="s">
        <v>1265</v>
      </c>
      <c r="X5" s="1">
        <v>2</v>
      </c>
      <c r="Y5" t="s">
        <v>1267</v>
      </c>
      <c r="AA5" t="s">
        <v>794</v>
      </c>
      <c r="AB5" t="s">
        <v>2041</v>
      </c>
    </row>
    <row r="6" spans="1:28" x14ac:dyDescent="0.2">
      <c r="A6" s="42" t="s">
        <v>5</v>
      </c>
      <c r="B6" s="44" t="s">
        <v>1253</v>
      </c>
      <c r="C6" s="7">
        <v>1.42</v>
      </c>
      <c r="D6" s="7">
        <v>1.3959999999999999</v>
      </c>
      <c r="E6" s="7">
        <v>1.4019999999999999</v>
      </c>
      <c r="F6" s="7">
        <v>1.409</v>
      </c>
      <c r="G6" s="7">
        <v>1.413</v>
      </c>
      <c r="H6" s="7">
        <v>1.409</v>
      </c>
      <c r="I6" s="7">
        <v>1.41</v>
      </c>
      <c r="J6" s="7">
        <v>1.4419999999999999</v>
      </c>
      <c r="K6" s="7">
        <v>1.411</v>
      </c>
      <c r="L6" s="7">
        <v>1.411</v>
      </c>
      <c r="M6" s="182"/>
      <c r="N6" s="182"/>
      <c r="O6" s="7">
        <v>1.464</v>
      </c>
      <c r="P6" s="169" t="s">
        <v>1255</v>
      </c>
      <c r="Q6" s="169" t="s">
        <v>1256</v>
      </c>
      <c r="R6" s="169" t="s">
        <v>1257</v>
      </c>
      <c r="S6" s="7">
        <f>O6+L6-J6</f>
        <v>1.4330000000000001</v>
      </c>
      <c r="T6" s="7">
        <f>S6+F6-E6</f>
        <v>1.4400000000000002</v>
      </c>
      <c r="U6" s="20">
        <v>98.7</v>
      </c>
      <c r="W6" s="1" t="s">
        <v>1264</v>
      </c>
      <c r="X6" s="1">
        <v>0</v>
      </c>
      <c r="Y6" s="1" t="s">
        <v>1266</v>
      </c>
    </row>
    <row r="7" spans="1:28" x14ac:dyDescent="0.2">
      <c r="C7" s="7"/>
      <c r="D7" s="7"/>
      <c r="E7" s="7"/>
      <c r="F7" s="7"/>
      <c r="G7" s="7"/>
      <c r="H7" s="7"/>
      <c r="I7" s="7"/>
      <c r="J7" s="7"/>
      <c r="K7" s="7"/>
      <c r="L7" s="7"/>
      <c r="M7" s="7"/>
      <c r="N7" s="7"/>
      <c r="O7" s="7"/>
      <c r="S7" s="1"/>
    </row>
    <row r="8" spans="1:28" x14ac:dyDescent="0.2">
      <c r="A8" s="41"/>
      <c r="B8" s="41"/>
      <c r="R8" s="20"/>
    </row>
    <row r="9" spans="1:28" x14ac:dyDescent="0.2">
      <c r="A9" s="42" t="s">
        <v>6</v>
      </c>
      <c r="B9" s="43"/>
      <c r="C9" s="130" t="s">
        <v>7</v>
      </c>
      <c r="D9" s="130" t="s">
        <v>7</v>
      </c>
      <c r="E9" s="130" t="s">
        <v>24</v>
      </c>
      <c r="F9" s="130" t="s">
        <v>27</v>
      </c>
      <c r="G9" s="130" t="s">
        <v>29</v>
      </c>
      <c r="H9" s="130" t="s">
        <v>30</v>
      </c>
      <c r="I9" s="130" t="s">
        <v>29</v>
      </c>
      <c r="J9" s="130" t="s">
        <v>30</v>
      </c>
      <c r="K9" s="130" t="s">
        <v>34</v>
      </c>
      <c r="L9" s="130" t="s">
        <v>55</v>
      </c>
      <c r="M9" s="130" t="s">
        <v>7</v>
      </c>
      <c r="N9" s="130" t="s">
        <v>7</v>
      </c>
      <c r="O9" s="130" t="s">
        <v>7</v>
      </c>
      <c r="P9" s="130" t="s">
        <v>24</v>
      </c>
      <c r="Q9" s="130" t="s">
        <v>24</v>
      </c>
      <c r="R9" s="130" t="s">
        <v>24</v>
      </c>
      <c r="S9" s="130" t="s">
        <v>26</v>
      </c>
      <c r="T9" s="191" t="s">
        <v>834</v>
      </c>
      <c r="U9" s="191" t="s">
        <v>834</v>
      </c>
      <c r="V9" s="191" t="s">
        <v>834</v>
      </c>
      <c r="W9" s="191" t="s">
        <v>834</v>
      </c>
      <c r="X9" s="191" t="s">
        <v>834</v>
      </c>
      <c r="Y9" s="191" t="s">
        <v>834</v>
      </c>
      <c r="Z9" s="191" t="s">
        <v>834</v>
      </c>
    </row>
    <row r="10" spans="1:28" x14ac:dyDescent="0.2">
      <c r="A10" s="43"/>
      <c r="B10" s="43"/>
      <c r="C10" s="131" t="s">
        <v>8</v>
      </c>
      <c r="D10" s="131" t="s">
        <v>9</v>
      </c>
      <c r="E10" s="131" t="s">
        <v>18</v>
      </c>
      <c r="F10" s="131" t="s">
        <v>11</v>
      </c>
      <c r="G10" s="131" t="s">
        <v>10</v>
      </c>
      <c r="H10" s="131" t="s">
        <v>33</v>
      </c>
      <c r="I10" s="131" t="s">
        <v>12</v>
      </c>
      <c r="J10" s="131" t="s">
        <v>13</v>
      </c>
      <c r="K10" s="131" t="s">
        <v>14</v>
      </c>
      <c r="L10" s="131" t="s">
        <v>99</v>
      </c>
      <c r="M10" s="131" t="s">
        <v>17</v>
      </c>
      <c r="N10" s="131" t="s">
        <v>19</v>
      </c>
      <c r="O10" s="131" t="s">
        <v>20</v>
      </c>
      <c r="P10" s="131" t="s">
        <v>17</v>
      </c>
      <c r="Q10" s="131" t="s">
        <v>15</v>
      </c>
      <c r="R10" s="131" t="s">
        <v>16</v>
      </c>
      <c r="S10" s="131" t="s">
        <v>25</v>
      </c>
      <c r="T10" s="192" t="s">
        <v>835</v>
      </c>
      <c r="U10" s="192" t="s">
        <v>836</v>
      </c>
      <c r="V10" s="192" t="s">
        <v>837</v>
      </c>
      <c r="W10" s="192" t="s">
        <v>838</v>
      </c>
      <c r="X10" s="192" t="s">
        <v>839</v>
      </c>
      <c r="Y10" s="192" t="s">
        <v>840</v>
      </c>
      <c r="Z10" s="192" t="s">
        <v>841</v>
      </c>
    </row>
    <row r="11" spans="1:28" x14ac:dyDescent="0.2">
      <c r="A11" s="42" t="s">
        <v>4</v>
      </c>
      <c r="B11" s="44" t="str">
        <f>B4</f>
        <v>B1g (Val, pi-pi*)</v>
      </c>
      <c r="C11">
        <v>3.0310000000000001</v>
      </c>
      <c r="D11">
        <v>2.9860000000000002</v>
      </c>
      <c r="E11">
        <v>3.0350000000000001</v>
      </c>
      <c r="F11">
        <v>3.0739999999999998</v>
      </c>
      <c r="G11">
        <v>3.1920000000000002</v>
      </c>
      <c r="H11">
        <v>3.081</v>
      </c>
      <c r="I11">
        <v>3.0779999999999998</v>
      </c>
      <c r="J11">
        <v>3.1240000000000001</v>
      </c>
      <c r="K11" s="7">
        <v>3.1190000000000002</v>
      </c>
      <c r="L11" s="7">
        <v>3.1389999999999998</v>
      </c>
      <c r="M11" s="7">
        <v>3.2109999999999999</v>
      </c>
      <c r="N11" s="7">
        <v>3.2709999999999999</v>
      </c>
      <c r="O11" s="7">
        <v>3.1760000000000002</v>
      </c>
      <c r="P11" s="7">
        <v>3.0720000000000001</v>
      </c>
      <c r="Q11" s="7">
        <v>2.9380000000000002</v>
      </c>
      <c r="R11" s="7">
        <v>2.7850000000000001</v>
      </c>
      <c r="S11" s="14">
        <v>2.8615000000000004</v>
      </c>
      <c r="T11" s="45">
        <v>3.8439999999999999</v>
      </c>
      <c r="U11" s="45">
        <v>3.1829999999999998</v>
      </c>
      <c r="V11" s="182"/>
      <c r="W11" s="182"/>
      <c r="X11" s="182"/>
      <c r="Y11" s="7">
        <v>3.1880000000000002</v>
      </c>
      <c r="Z11" s="7">
        <v>3.0630000000000002</v>
      </c>
      <c r="AA11" s="7"/>
    </row>
    <row r="12" spans="1:28" x14ac:dyDescent="0.2">
      <c r="A12" s="43"/>
      <c r="B12" s="44" t="str">
        <f>B5</f>
        <v>Ag (Val, dou, pi,pi-pi*,pi*)</v>
      </c>
      <c r="C12" s="72"/>
      <c r="D12" s="72"/>
      <c r="E12" s="72"/>
      <c r="F12" s="72"/>
      <c r="G12" s="72"/>
      <c r="H12">
        <v>5.016</v>
      </c>
      <c r="I12" s="72"/>
      <c r="J12">
        <v>5.0389999999999997</v>
      </c>
      <c r="K12" s="7">
        <v>4.7770000000000001</v>
      </c>
      <c r="L12" s="7">
        <v>4.4290000000000003</v>
      </c>
      <c r="M12" s="182"/>
      <c r="N12" s="182"/>
      <c r="O12" s="182"/>
      <c r="P12" s="182"/>
      <c r="Q12" s="182"/>
      <c r="R12" s="7">
        <v>2.1179999999999999</v>
      </c>
      <c r="S12" s="182"/>
      <c r="T12" s="45">
        <v>4.2169999999999996</v>
      </c>
      <c r="U12" s="45">
        <v>4.0389999999999997</v>
      </c>
      <c r="V12" s="7">
        <v>3.9710000000000001</v>
      </c>
      <c r="W12" s="7">
        <v>4.0410000000000004</v>
      </c>
      <c r="X12" s="7">
        <v>4.0309999999999997</v>
      </c>
      <c r="Y12" s="7">
        <v>4.0860000000000003</v>
      </c>
      <c r="Z12" s="7">
        <v>4.056</v>
      </c>
      <c r="AA12" s="7"/>
    </row>
    <row r="13" spans="1:28" x14ac:dyDescent="0.2">
      <c r="A13" s="42" t="str">
        <f>A6</f>
        <v>Triplet</v>
      </c>
      <c r="B13" s="44" t="str">
        <f>B6</f>
        <v>B1g (Val, pi-pi*)</v>
      </c>
      <c r="C13">
        <v>1.431</v>
      </c>
      <c r="D13">
        <v>1.353</v>
      </c>
      <c r="E13">
        <v>1.347</v>
      </c>
      <c r="F13">
        <v>1.2649999999999999</v>
      </c>
      <c r="G13">
        <v>1.3169999999999999</v>
      </c>
      <c r="H13" s="72"/>
      <c r="I13" s="72"/>
      <c r="J13" s="72"/>
      <c r="K13" s="7">
        <v>1.4019999999999999</v>
      </c>
      <c r="L13" s="7">
        <v>1.411</v>
      </c>
      <c r="M13" s="7">
        <v>1.538</v>
      </c>
      <c r="N13" s="7">
        <v>1.5569999999999999</v>
      </c>
      <c r="O13" s="7">
        <v>1.49</v>
      </c>
      <c r="P13" s="7">
        <v>1.43</v>
      </c>
      <c r="Q13" s="7">
        <v>1.335</v>
      </c>
      <c r="R13" s="7">
        <v>1.079</v>
      </c>
      <c r="S13" s="14">
        <v>1.2069999999999999</v>
      </c>
      <c r="T13" s="45">
        <v>1.6859999999999999</v>
      </c>
      <c r="U13" s="45">
        <v>1.48</v>
      </c>
      <c r="V13" s="182"/>
      <c r="W13" s="182"/>
      <c r="X13" s="182"/>
      <c r="Y13" s="7">
        <v>1.5009999999999999</v>
      </c>
      <c r="Z13" s="7">
        <v>1.462</v>
      </c>
      <c r="AA13" s="7"/>
    </row>
    <row r="14" spans="1:28" x14ac:dyDescent="0.2">
      <c r="M14" s="7"/>
      <c r="N14" s="7"/>
      <c r="O14" s="7"/>
      <c r="P14" s="7"/>
      <c r="Q14" s="7"/>
      <c r="R14" s="7"/>
      <c r="S14" s="7"/>
      <c r="T14" s="45"/>
      <c r="U14" s="45"/>
      <c r="V14" s="7"/>
      <c r="W14" s="7"/>
      <c r="X14" s="7"/>
      <c r="Y14" s="7"/>
      <c r="Z14" s="7"/>
      <c r="AA14" s="7"/>
    </row>
    <row r="15" spans="1:28" x14ac:dyDescent="0.2">
      <c r="A15" s="41"/>
      <c r="B15" s="41"/>
      <c r="T15" s="7"/>
      <c r="U15" s="7"/>
      <c r="V15" s="7"/>
      <c r="W15" s="7"/>
      <c r="X15" s="7"/>
      <c r="Y15" s="7"/>
      <c r="Z15" s="7"/>
      <c r="AA15" s="7"/>
    </row>
    <row r="16" spans="1:28" x14ac:dyDescent="0.2">
      <c r="T16" s="7"/>
      <c r="U16" s="7"/>
      <c r="V16" s="7"/>
      <c r="W16" s="7"/>
      <c r="X16" s="7"/>
      <c r="Y16" s="7"/>
      <c r="Z16" s="7"/>
      <c r="AA16" s="7"/>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CE698A-EB5B-874D-83FE-05ECF07338B8}">
  <dimension ref="A1:AA51"/>
  <sheetViews>
    <sheetView zoomScale="80" zoomScaleNormal="80" workbookViewId="0">
      <selection activeCell="M9" sqref="M9"/>
    </sheetView>
  </sheetViews>
  <sheetFormatPr baseColWidth="10" defaultRowHeight="16" x14ac:dyDescent="0.2"/>
  <cols>
    <col min="2" max="2" width="13.5" customWidth="1"/>
  </cols>
  <sheetData>
    <row r="1" spans="1:26" x14ac:dyDescent="0.2">
      <c r="A1" s="40" t="s">
        <v>74</v>
      </c>
      <c r="B1" s="40"/>
      <c r="C1" s="40" t="s">
        <v>0</v>
      </c>
      <c r="D1" s="198"/>
      <c r="E1">
        <f>NB(C4:C13)</f>
        <v>10</v>
      </c>
      <c r="F1" s="51" t="s">
        <v>722</v>
      </c>
      <c r="G1" s="1" t="s">
        <v>959</v>
      </c>
      <c r="R1" s="1" t="s">
        <v>338</v>
      </c>
      <c r="S1" s="1"/>
    </row>
    <row r="2" spans="1:26" x14ac:dyDescent="0.2">
      <c r="A2" s="6" t="s">
        <v>32</v>
      </c>
      <c r="B2" s="5"/>
      <c r="C2" s="5" t="s">
        <v>29</v>
      </c>
      <c r="D2" s="5" t="s">
        <v>29</v>
      </c>
      <c r="E2" s="5" t="s">
        <v>29</v>
      </c>
      <c r="F2" s="5" t="s">
        <v>29</v>
      </c>
      <c r="G2" s="5" t="s">
        <v>55</v>
      </c>
      <c r="H2" s="5" t="s">
        <v>55</v>
      </c>
      <c r="I2" s="5" t="s">
        <v>30</v>
      </c>
      <c r="J2" s="5" t="s">
        <v>30</v>
      </c>
      <c r="K2" s="5" t="s">
        <v>30</v>
      </c>
      <c r="L2" s="5" t="s">
        <v>30</v>
      </c>
      <c r="M2" s="5" t="s">
        <v>85</v>
      </c>
      <c r="N2" s="5"/>
      <c r="O2" s="5"/>
      <c r="P2" s="98" t="s">
        <v>29</v>
      </c>
      <c r="Q2" s="98" t="s">
        <v>29</v>
      </c>
      <c r="R2" s="98" t="s">
        <v>247</v>
      </c>
      <c r="S2" s="98" t="s">
        <v>247</v>
      </c>
      <c r="T2" s="98" t="s">
        <v>28</v>
      </c>
    </row>
    <row r="3" spans="1:26" x14ac:dyDescent="0.2">
      <c r="A3" s="5"/>
      <c r="B3" s="5"/>
      <c r="C3" s="6" t="s">
        <v>2087</v>
      </c>
      <c r="D3" s="6" t="s">
        <v>1</v>
      </c>
      <c r="E3" s="6" t="s">
        <v>2</v>
      </c>
      <c r="F3" s="6" t="s">
        <v>62</v>
      </c>
      <c r="G3" s="52" t="s">
        <v>2086</v>
      </c>
      <c r="H3" s="52" t="s">
        <v>35</v>
      </c>
      <c r="I3" s="52" t="s">
        <v>63</v>
      </c>
      <c r="J3" s="52" t="s">
        <v>50</v>
      </c>
      <c r="K3" s="52" t="s">
        <v>106</v>
      </c>
      <c r="L3" s="52" t="s">
        <v>1943</v>
      </c>
      <c r="M3" s="52" t="s">
        <v>1978</v>
      </c>
      <c r="N3" s="42" t="s">
        <v>1326</v>
      </c>
      <c r="O3" s="42" t="s">
        <v>1392</v>
      </c>
      <c r="P3" s="95" t="s">
        <v>67</v>
      </c>
      <c r="Q3" s="99" t="s">
        <v>38</v>
      </c>
      <c r="R3" s="99" t="s">
        <v>248</v>
      </c>
      <c r="S3" s="99" t="s">
        <v>248</v>
      </c>
      <c r="T3" s="99" t="s">
        <v>52</v>
      </c>
    </row>
    <row r="4" spans="1:26" x14ac:dyDescent="0.2">
      <c r="A4" s="6" t="s">
        <v>98</v>
      </c>
      <c r="B4" s="4" t="s">
        <v>57</v>
      </c>
      <c r="C4" s="7">
        <v>5.7859999999999996</v>
      </c>
      <c r="D4" s="7">
        <v>5.5880000000000001</v>
      </c>
      <c r="E4" s="7">
        <v>5.54</v>
      </c>
      <c r="F4" s="7">
        <v>5.5339999999999998</v>
      </c>
      <c r="G4" s="7">
        <v>5.8</v>
      </c>
      <c r="H4" s="7">
        <v>5.601</v>
      </c>
      <c r="I4" s="7">
        <v>5.5579999999999998</v>
      </c>
      <c r="J4" s="7">
        <v>5.782</v>
      </c>
      <c r="K4" s="7"/>
      <c r="L4" s="7"/>
      <c r="M4" s="169" t="s">
        <v>982</v>
      </c>
      <c r="N4" s="7">
        <f>I4+J4-G4</f>
        <v>5.54</v>
      </c>
      <c r="O4" s="7">
        <f t="shared" ref="O4:O13" si="0">N4+F4-E4</f>
        <v>5.5339999999999998</v>
      </c>
      <c r="P4" s="46">
        <v>93.8</v>
      </c>
      <c r="Q4" s="54" t="s">
        <v>81</v>
      </c>
      <c r="R4" s="1" t="s">
        <v>319</v>
      </c>
      <c r="S4" s="1">
        <v>4</v>
      </c>
      <c r="T4" s="1" t="s">
        <v>166</v>
      </c>
    </row>
    <row r="5" spans="1:26" x14ac:dyDescent="0.2">
      <c r="A5" s="5"/>
      <c r="B5" s="4" t="s">
        <v>56</v>
      </c>
      <c r="C5" s="7">
        <v>6.08</v>
      </c>
      <c r="D5" s="7">
        <v>5.7050000000000001</v>
      </c>
      <c r="E5" s="7">
        <v>5.7729999999999997</v>
      </c>
      <c r="F5" s="53">
        <v>5.7939999999999996</v>
      </c>
      <c r="G5" s="7">
        <v>6.0910000000000002</v>
      </c>
      <c r="H5" s="7">
        <v>5.7050000000000001</v>
      </c>
      <c r="I5" s="7">
        <v>5.7759999999999998</v>
      </c>
      <c r="J5" s="7">
        <v>6.09</v>
      </c>
      <c r="K5" s="7"/>
      <c r="L5" s="7"/>
      <c r="N5" s="7">
        <f>I5+J5-G5</f>
        <v>5.7749999999999995</v>
      </c>
      <c r="O5" s="7">
        <f t="shared" si="0"/>
        <v>5.7959999999999994</v>
      </c>
      <c r="P5" s="46">
        <v>94</v>
      </c>
      <c r="Q5" s="54"/>
      <c r="R5" s="1" t="s">
        <v>321</v>
      </c>
      <c r="S5" s="1">
        <v>42</v>
      </c>
      <c r="T5" s="1" t="s">
        <v>558</v>
      </c>
    </row>
    <row r="6" spans="1:26" x14ac:dyDescent="0.2">
      <c r="A6" s="5"/>
      <c r="B6" s="4" t="s">
        <v>59</v>
      </c>
      <c r="C6" s="7">
        <v>6.5720000000000001</v>
      </c>
      <c r="D6" s="7">
        <v>6.3419999999999996</v>
      </c>
      <c r="E6" s="7">
        <v>6.4029999999999996</v>
      </c>
      <c r="F6" s="7">
        <v>6.4189999999999996</v>
      </c>
      <c r="G6" s="7">
        <v>6.5860000000000003</v>
      </c>
      <c r="H6" s="7">
        <v>6.3419999999999996</v>
      </c>
      <c r="I6" s="7">
        <v>6.4059999999999997</v>
      </c>
      <c r="J6" s="7">
        <v>6.5869999999999997</v>
      </c>
      <c r="K6" s="7"/>
      <c r="L6" s="7"/>
      <c r="N6" s="7">
        <f>I6+J6-G6</f>
        <v>6.4069999999999983</v>
      </c>
      <c r="O6" s="7">
        <f t="shared" si="0"/>
        <v>6.4229999999999974</v>
      </c>
      <c r="P6" s="46">
        <v>94.2</v>
      </c>
      <c r="Q6" s="54" t="s">
        <v>82</v>
      </c>
      <c r="R6" s="1" t="s">
        <v>324</v>
      </c>
      <c r="S6" s="1">
        <v>61</v>
      </c>
      <c r="T6" s="1" t="s">
        <v>165</v>
      </c>
    </row>
    <row r="7" spans="1:26" x14ac:dyDescent="0.2">
      <c r="A7" s="5"/>
      <c r="B7" s="4" t="s">
        <v>60</v>
      </c>
      <c r="C7" s="7">
        <v>6.6719999999999997</v>
      </c>
      <c r="D7" s="7">
        <v>6.39</v>
      </c>
      <c r="E7" s="7">
        <v>6.4470000000000001</v>
      </c>
      <c r="F7" s="53">
        <v>6.4610000000000003</v>
      </c>
      <c r="G7" s="7">
        <v>6.68</v>
      </c>
      <c r="H7" s="7">
        <v>6.3890000000000002</v>
      </c>
      <c r="I7" s="53">
        <v>6.4489999999999998</v>
      </c>
      <c r="J7" s="7">
        <v>6.68</v>
      </c>
      <c r="K7" s="7"/>
      <c r="L7" s="7"/>
      <c r="M7" s="51"/>
      <c r="N7" s="7">
        <f>I7+J7-G7</f>
        <v>6.4489999999999998</v>
      </c>
      <c r="O7" s="7">
        <f t="shared" si="0"/>
        <v>6.4630000000000001</v>
      </c>
      <c r="P7" s="46">
        <v>93.8</v>
      </c>
      <c r="Q7" s="54"/>
      <c r="R7" s="1" t="s">
        <v>324</v>
      </c>
      <c r="S7" s="1">
        <v>61</v>
      </c>
      <c r="T7" s="1" t="s">
        <v>168</v>
      </c>
    </row>
    <row r="8" spans="1:26" x14ac:dyDescent="0.2">
      <c r="A8" s="5"/>
      <c r="B8" s="4" t="s">
        <v>61</v>
      </c>
      <c r="C8" s="7">
        <v>7.0629999999999997</v>
      </c>
      <c r="D8" s="7">
        <v>6.55</v>
      </c>
      <c r="E8" s="7">
        <v>6.556</v>
      </c>
      <c r="F8" s="7">
        <v>6.5460000000000003</v>
      </c>
      <c r="G8" s="7">
        <v>7.0750000000000002</v>
      </c>
      <c r="H8" s="7">
        <v>6.55</v>
      </c>
      <c r="I8" s="7">
        <v>6.5590000000000002</v>
      </c>
      <c r="J8" s="7">
        <v>7.0720000000000001</v>
      </c>
      <c r="K8" s="7"/>
      <c r="L8" s="7"/>
      <c r="N8" s="7">
        <f>I8+J8-G8</f>
        <v>6.556</v>
      </c>
      <c r="O8" s="7">
        <f t="shared" si="0"/>
        <v>6.5460000000000003</v>
      </c>
      <c r="P8" s="46">
        <v>94.2</v>
      </c>
      <c r="Q8" s="54" t="s">
        <v>83</v>
      </c>
      <c r="R8" s="1" t="s">
        <v>325</v>
      </c>
      <c r="S8" s="1">
        <v>50</v>
      </c>
      <c r="T8" s="1" t="s">
        <v>167</v>
      </c>
    </row>
    <row r="9" spans="1:26" x14ac:dyDescent="0.2">
      <c r="A9" s="6"/>
      <c r="B9" s="4" t="s">
        <v>58</v>
      </c>
      <c r="C9" s="7">
        <v>6.6719999999999997</v>
      </c>
      <c r="D9" s="7">
        <v>6.5949999999999998</v>
      </c>
      <c r="E9" s="7">
        <v>6.57</v>
      </c>
      <c r="F9" s="7">
        <v>6.569</v>
      </c>
      <c r="G9" s="7">
        <v>6.5970000000000004</v>
      </c>
      <c r="H9" s="7">
        <v>6.5309999999999997</v>
      </c>
      <c r="I9" s="7">
        <v>6.5229999999999997</v>
      </c>
      <c r="J9" s="7">
        <v>6.5259999999999998</v>
      </c>
      <c r="K9" s="7">
        <v>6.4630000000000001</v>
      </c>
      <c r="L9" s="7">
        <v>6.5220000000000002</v>
      </c>
      <c r="M9" s="169" t="s">
        <v>2058</v>
      </c>
      <c r="N9" s="7">
        <f>L9+K9-J9+I9-H9</f>
        <v>6.4509999999999996</v>
      </c>
      <c r="O9" s="7">
        <f t="shared" si="0"/>
        <v>6.4499999999999993</v>
      </c>
      <c r="P9" s="46">
        <v>78.900000000000006</v>
      </c>
      <c r="Q9" s="54" t="s">
        <v>77</v>
      </c>
      <c r="R9" s="1" t="s">
        <v>322</v>
      </c>
      <c r="S9" s="1">
        <v>3</v>
      </c>
      <c r="T9" s="21" t="s">
        <v>1908</v>
      </c>
    </row>
    <row r="10" spans="1:26" x14ac:dyDescent="0.2">
      <c r="A10" s="6" t="s">
        <v>5</v>
      </c>
      <c r="B10" s="4" t="s">
        <v>57</v>
      </c>
      <c r="C10" s="7">
        <v>3.327</v>
      </c>
      <c r="D10" s="7">
        <v>3.32</v>
      </c>
      <c r="E10" s="7">
        <v>3.3159999999999998</v>
      </c>
      <c r="F10" s="7">
        <v>3.3220000000000001</v>
      </c>
      <c r="G10" s="7">
        <v>3.3260000000000001</v>
      </c>
      <c r="H10" s="7">
        <v>3.3119999999999998</v>
      </c>
      <c r="I10" s="24"/>
      <c r="J10" s="24"/>
      <c r="K10" s="24"/>
      <c r="L10" s="24"/>
      <c r="M10" s="79" t="s">
        <v>983</v>
      </c>
      <c r="N10" s="7">
        <f>E10+H10-D10</f>
        <v>3.3080000000000003</v>
      </c>
      <c r="O10" s="7">
        <f t="shared" si="0"/>
        <v>3.3140000000000009</v>
      </c>
      <c r="P10" s="46">
        <v>98.4</v>
      </c>
      <c r="R10" s="1" t="s">
        <v>317</v>
      </c>
      <c r="S10" s="1">
        <v>1</v>
      </c>
      <c r="T10" s="55" t="s">
        <v>166</v>
      </c>
    </row>
    <row r="11" spans="1:26" x14ac:dyDescent="0.2">
      <c r="A11" s="6"/>
      <c r="B11" s="4" t="s">
        <v>58</v>
      </c>
      <c r="C11" s="7">
        <v>5.1559999999999997</v>
      </c>
      <c r="D11" s="7">
        <v>5.14</v>
      </c>
      <c r="E11" s="7">
        <v>5.1230000000000002</v>
      </c>
      <c r="F11" s="7">
        <v>5.13</v>
      </c>
      <c r="G11" s="7">
        <v>5.1539999999999999</v>
      </c>
      <c r="H11" s="7">
        <v>5.1340000000000003</v>
      </c>
      <c r="I11" s="24"/>
      <c r="J11" s="24"/>
      <c r="K11" s="24"/>
      <c r="L11" s="24"/>
      <c r="N11" s="7">
        <f>E11+H11-D11</f>
        <v>5.1170000000000018</v>
      </c>
      <c r="O11" s="7">
        <f t="shared" si="0"/>
        <v>5.1240000000000014</v>
      </c>
      <c r="P11" s="46">
        <v>98.6</v>
      </c>
      <c r="R11" s="1" t="s">
        <v>318</v>
      </c>
      <c r="S11" s="1">
        <v>2</v>
      </c>
      <c r="T11" s="55" t="s">
        <v>557</v>
      </c>
    </row>
    <row r="12" spans="1:26" x14ac:dyDescent="0.2">
      <c r="A12" s="6"/>
      <c r="B12" s="4" t="s">
        <v>56</v>
      </c>
      <c r="C12" s="7">
        <v>6.0090000000000003</v>
      </c>
      <c r="D12" s="7">
        <v>5.6539999999999999</v>
      </c>
      <c r="E12" s="7">
        <v>5.726</v>
      </c>
      <c r="F12" s="53">
        <v>5.7489999999999997</v>
      </c>
      <c r="G12" s="7">
        <v>6.02</v>
      </c>
      <c r="H12" s="7">
        <v>5.6529999999999996</v>
      </c>
      <c r="I12" s="24"/>
      <c r="J12" s="24"/>
      <c r="K12" s="24"/>
      <c r="L12" s="24"/>
      <c r="N12" s="7">
        <f>E12+H12-D12</f>
        <v>5.7249999999999996</v>
      </c>
      <c r="O12" s="7">
        <f t="shared" si="0"/>
        <v>5.7480000000000002</v>
      </c>
      <c r="P12" s="46">
        <v>97.9</v>
      </c>
      <c r="R12" s="1" t="s">
        <v>320</v>
      </c>
      <c r="S12" s="1">
        <v>41</v>
      </c>
      <c r="T12" s="55" t="s">
        <v>558</v>
      </c>
    </row>
    <row r="13" spans="1:26" x14ac:dyDescent="0.2">
      <c r="A13" s="6"/>
      <c r="B13" s="4" t="s">
        <v>59</v>
      </c>
      <c r="C13" s="7">
        <v>6.5090000000000003</v>
      </c>
      <c r="D13" s="7">
        <v>6.2960000000000003</v>
      </c>
      <c r="E13" s="7">
        <v>6.3620000000000001</v>
      </c>
      <c r="F13" s="7">
        <v>6.3789999999999996</v>
      </c>
      <c r="G13" s="7">
        <v>6.5229999999999997</v>
      </c>
      <c r="H13" s="7">
        <v>6.2949999999999999</v>
      </c>
      <c r="I13" s="24"/>
      <c r="J13" s="24"/>
      <c r="K13" s="24"/>
      <c r="L13" s="24"/>
      <c r="N13" s="7">
        <f>E13+H13-D13</f>
        <v>6.3609999999999998</v>
      </c>
      <c r="O13" s="7">
        <f t="shared" si="0"/>
        <v>6.3779999999999983</v>
      </c>
      <c r="P13" s="46">
        <v>97.9</v>
      </c>
      <c r="R13" s="1" t="s">
        <v>323</v>
      </c>
      <c r="S13" s="1">
        <v>59</v>
      </c>
      <c r="T13" s="21" t="s">
        <v>165</v>
      </c>
    </row>
    <row r="14" spans="1:26" x14ac:dyDescent="0.2">
      <c r="J14" s="7"/>
      <c r="K14" s="7"/>
      <c r="L14" s="7"/>
      <c r="S14" s="1"/>
    </row>
    <row r="16" spans="1:26" x14ac:dyDescent="0.2">
      <c r="A16" s="6" t="s">
        <v>6</v>
      </c>
      <c r="B16" s="5"/>
      <c r="C16" s="5" t="s">
        <v>7</v>
      </c>
      <c r="D16" s="5" t="s">
        <v>7</v>
      </c>
      <c r="E16" s="5" t="s">
        <v>24</v>
      </c>
      <c r="F16" s="5" t="s">
        <v>27</v>
      </c>
      <c r="G16" s="5" t="s">
        <v>29</v>
      </c>
      <c r="H16" s="5" t="s">
        <v>30</v>
      </c>
      <c r="I16" s="5" t="s">
        <v>29</v>
      </c>
      <c r="J16" s="5" t="s">
        <v>30</v>
      </c>
      <c r="K16" s="5" t="s">
        <v>29</v>
      </c>
      <c r="L16" s="5" t="s">
        <v>30</v>
      </c>
      <c r="M16" s="5" t="s">
        <v>7</v>
      </c>
      <c r="N16" s="5" t="s">
        <v>7</v>
      </c>
      <c r="O16" s="5" t="s">
        <v>7</v>
      </c>
      <c r="P16" s="5" t="s">
        <v>24</v>
      </c>
      <c r="Q16" s="5" t="s">
        <v>24</v>
      </c>
      <c r="R16" s="5" t="s">
        <v>24</v>
      </c>
      <c r="S16" s="5" t="s">
        <v>26</v>
      </c>
      <c r="T16" s="153" t="s">
        <v>834</v>
      </c>
      <c r="U16" s="153" t="s">
        <v>834</v>
      </c>
      <c r="V16" s="153" t="s">
        <v>834</v>
      </c>
      <c r="W16" s="153" t="s">
        <v>834</v>
      </c>
      <c r="X16" s="153" t="s">
        <v>834</v>
      </c>
      <c r="Y16" s="153" t="s">
        <v>834</v>
      </c>
      <c r="Z16" s="153" t="s">
        <v>834</v>
      </c>
    </row>
    <row r="17" spans="1:27" x14ac:dyDescent="0.2">
      <c r="A17" s="5"/>
      <c r="B17" s="5"/>
      <c r="C17" s="6" t="s">
        <v>8</v>
      </c>
      <c r="D17" s="6" t="s">
        <v>9</v>
      </c>
      <c r="E17" s="6" t="s">
        <v>18</v>
      </c>
      <c r="F17" s="6" t="s">
        <v>11</v>
      </c>
      <c r="G17" s="6" t="s">
        <v>10</v>
      </c>
      <c r="H17" s="6" t="s">
        <v>33</v>
      </c>
      <c r="I17" s="6" t="s">
        <v>12</v>
      </c>
      <c r="J17" s="6" t="s">
        <v>13</v>
      </c>
      <c r="K17" s="6" t="s">
        <v>14</v>
      </c>
      <c r="L17" s="6" t="s">
        <v>99</v>
      </c>
      <c r="M17" s="6" t="s">
        <v>17</v>
      </c>
      <c r="N17" s="6" t="s">
        <v>19</v>
      </c>
      <c r="O17" s="6" t="s">
        <v>20</v>
      </c>
      <c r="P17" s="6" t="s">
        <v>17</v>
      </c>
      <c r="Q17" s="6" t="s">
        <v>15</v>
      </c>
      <c r="R17" s="6" t="s">
        <v>16</v>
      </c>
      <c r="S17" s="6" t="s">
        <v>25</v>
      </c>
      <c r="T17" s="154" t="s">
        <v>835</v>
      </c>
      <c r="U17" s="154" t="s">
        <v>836</v>
      </c>
      <c r="V17" s="154" t="s">
        <v>837</v>
      </c>
      <c r="W17" s="154" t="s">
        <v>838</v>
      </c>
      <c r="X17" s="154" t="s">
        <v>839</v>
      </c>
      <c r="Y17" s="154" t="s">
        <v>840</v>
      </c>
      <c r="Z17" s="154" t="s">
        <v>841</v>
      </c>
    </row>
    <row r="18" spans="1:27" x14ac:dyDescent="0.2">
      <c r="A18" s="6" t="str">
        <f>A4</f>
        <v>Singlet</v>
      </c>
      <c r="B18" s="4" t="str">
        <f>B4</f>
        <v>B2 (Val, pi-pi*)</v>
      </c>
      <c r="C18" s="7">
        <v>5.6219999999999999</v>
      </c>
      <c r="D18" s="7">
        <v>5.5220000000000002</v>
      </c>
      <c r="E18" s="13">
        <v>5.6429999999999998</v>
      </c>
      <c r="F18" s="22">
        <v>5.5060000000000002</v>
      </c>
      <c r="G18" s="7">
        <v>5.6680000000000001</v>
      </c>
      <c r="H18" s="7">
        <v>5.5419999999999998</v>
      </c>
      <c r="I18" s="7">
        <v>5.5330000000000004</v>
      </c>
      <c r="J18" s="13">
        <v>5.5609999999999999</v>
      </c>
      <c r="K18" s="7">
        <v>5.54</v>
      </c>
      <c r="L18" s="7">
        <v>5.5579999999999998</v>
      </c>
      <c r="M18" s="13">
        <v>5.6420000000000003</v>
      </c>
      <c r="N18" s="13">
        <v>5.6790000000000003</v>
      </c>
      <c r="O18" s="13">
        <v>5.6260000000000003</v>
      </c>
      <c r="P18" s="13">
        <v>5.49</v>
      </c>
      <c r="Q18" s="13">
        <v>5.4870000000000001</v>
      </c>
      <c r="R18" s="13">
        <v>5.3479999999999999</v>
      </c>
      <c r="S18" s="16">
        <f t="shared" ref="S18:S27" si="1">0.5*(Q18+R18)</f>
        <v>5.4175000000000004</v>
      </c>
      <c r="T18" s="65">
        <v>6.71</v>
      </c>
      <c r="U18" s="65">
        <v>5.96</v>
      </c>
      <c r="V18" s="65">
        <v>5.62</v>
      </c>
      <c r="W18" s="178">
        <v>6.06</v>
      </c>
      <c r="X18" s="178">
        <v>5.99</v>
      </c>
      <c r="Y18" s="65">
        <v>5.71</v>
      </c>
      <c r="Z18" s="65">
        <v>5.65</v>
      </c>
      <c r="AA18" s="65"/>
    </row>
    <row r="19" spans="1:27" x14ac:dyDescent="0.2">
      <c r="A19" s="26"/>
      <c r="B19" s="4" t="str">
        <f t="shared" ref="B19:B26" si="2">B5</f>
        <v>A2 (Ryd, pi-3s)</v>
      </c>
      <c r="C19" s="7">
        <v>5.75</v>
      </c>
      <c r="D19" s="7">
        <v>5.6689999999999996</v>
      </c>
      <c r="E19" s="13">
        <v>5.9509999999999996</v>
      </c>
      <c r="F19" s="7">
        <v>5.8049999999999997</v>
      </c>
      <c r="G19" s="7">
        <v>5.8330000000000002</v>
      </c>
      <c r="H19" s="7">
        <v>5.7789999999999999</v>
      </c>
      <c r="I19" s="7">
        <v>5.7830000000000004</v>
      </c>
      <c r="J19" s="13">
        <v>5.782</v>
      </c>
      <c r="K19" s="7">
        <v>5.7729999999999997</v>
      </c>
      <c r="L19" s="7">
        <v>5.7759999999999998</v>
      </c>
      <c r="M19" s="13">
        <v>5.95</v>
      </c>
      <c r="N19" s="13">
        <v>5.91</v>
      </c>
      <c r="O19" s="13">
        <v>5.8259999999999996</v>
      </c>
      <c r="P19" s="13">
        <v>5.8440000000000003</v>
      </c>
      <c r="Q19" s="13">
        <v>5.7110000000000003</v>
      </c>
      <c r="R19" s="13">
        <v>5.6269999999999998</v>
      </c>
      <c r="S19" s="16">
        <f t="shared" si="1"/>
        <v>5.6690000000000005</v>
      </c>
      <c r="T19" s="65">
        <v>5.21</v>
      </c>
      <c r="U19" s="65">
        <v>5.88</v>
      </c>
      <c r="V19" s="65">
        <v>5.78</v>
      </c>
      <c r="W19" s="178">
        <v>5.81</v>
      </c>
      <c r="X19" s="178">
        <v>5.77</v>
      </c>
      <c r="Y19" s="65">
        <v>5.92</v>
      </c>
      <c r="Z19" s="65">
        <v>5.92</v>
      </c>
      <c r="AA19" s="65"/>
    </row>
    <row r="20" spans="1:27" x14ac:dyDescent="0.2">
      <c r="A20" s="5"/>
      <c r="B20" s="4" t="str">
        <f t="shared" si="2"/>
        <v>B1 (Ryd, pi-3p)</v>
      </c>
      <c r="C20" s="7">
        <v>6.335</v>
      </c>
      <c r="D20" s="7">
        <v>6.2560000000000002</v>
      </c>
      <c r="E20" s="13">
        <v>6.5709999999999997</v>
      </c>
      <c r="F20" s="7">
        <v>6.4340000000000002</v>
      </c>
      <c r="G20" s="7">
        <v>6.4489999999999998</v>
      </c>
      <c r="H20" s="7">
        <v>6.4080000000000004</v>
      </c>
      <c r="I20" s="7">
        <v>6.4130000000000003</v>
      </c>
      <c r="J20" s="13">
        <v>6.4080000000000004</v>
      </c>
      <c r="K20" s="7">
        <v>6.4029999999999996</v>
      </c>
      <c r="L20" s="7">
        <v>6.4059999999999997</v>
      </c>
      <c r="M20" s="13">
        <v>6.5419999999999998</v>
      </c>
      <c r="N20" s="13">
        <v>6.5019999999999998</v>
      </c>
      <c r="O20" s="13">
        <v>6.4189999999999996</v>
      </c>
      <c r="P20" s="13">
        <v>6.44</v>
      </c>
      <c r="Q20" s="13">
        <v>6.306</v>
      </c>
      <c r="R20" s="13">
        <v>6.2460000000000004</v>
      </c>
      <c r="S20" s="16">
        <f t="shared" si="1"/>
        <v>6.2759999999999998</v>
      </c>
      <c r="T20" s="65">
        <v>6.08</v>
      </c>
      <c r="U20" s="65">
        <v>6.59</v>
      </c>
      <c r="V20" s="65">
        <v>6.44</v>
      </c>
      <c r="W20" s="178">
        <v>6.47</v>
      </c>
      <c r="X20" s="178">
        <v>6.41</v>
      </c>
      <c r="Y20" s="65">
        <v>6.43</v>
      </c>
      <c r="Z20" s="65">
        <v>6.42</v>
      </c>
      <c r="AA20" s="65"/>
    </row>
    <row r="21" spans="1:27" x14ac:dyDescent="0.2">
      <c r="A21" s="5"/>
      <c r="B21" s="4" t="str">
        <f t="shared" si="2"/>
        <v>A2 (Ryd, pi-3p)</v>
      </c>
      <c r="C21" s="7">
        <v>6.3730000000000002</v>
      </c>
      <c r="D21" s="7">
        <v>6.3029999999999999</v>
      </c>
      <c r="E21" s="13">
        <v>6.625</v>
      </c>
      <c r="F21" s="7">
        <v>6.4930000000000003</v>
      </c>
      <c r="G21" s="7">
        <v>6.5019999999999998</v>
      </c>
      <c r="H21" s="7">
        <v>6.4530000000000003</v>
      </c>
      <c r="I21" s="7">
        <v>6.4580000000000002</v>
      </c>
      <c r="J21" s="13">
        <v>6.4569999999999999</v>
      </c>
      <c r="K21" s="7">
        <v>6.4470000000000001</v>
      </c>
      <c r="L21" s="7">
        <v>6.3890000000000002</v>
      </c>
      <c r="M21" s="13">
        <v>6.617</v>
      </c>
      <c r="N21" s="13">
        <v>6.5759999999999996</v>
      </c>
      <c r="O21" s="13">
        <v>6.4829999999999997</v>
      </c>
      <c r="P21" s="13">
        <v>6.5110000000000001</v>
      </c>
      <c r="Q21" s="13">
        <v>6.3550000000000004</v>
      </c>
      <c r="R21" s="13">
        <v>6.3049999999999997</v>
      </c>
      <c r="S21" s="16">
        <f t="shared" si="1"/>
        <v>6.33</v>
      </c>
      <c r="T21" s="65">
        <v>5.78</v>
      </c>
      <c r="U21" s="65">
        <v>6.55</v>
      </c>
      <c r="V21" s="65">
        <v>6.46</v>
      </c>
      <c r="W21" s="178">
        <v>6.45</v>
      </c>
      <c r="X21" s="178">
        <v>6.41</v>
      </c>
      <c r="Y21" s="65">
        <v>6.59</v>
      </c>
      <c r="Z21" s="65">
        <v>6.59</v>
      </c>
      <c r="AA21" s="65"/>
    </row>
    <row r="22" spans="1:27" x14ac:dyDescent="0.2">
      <c r="A22" s="5"/>
      <c r="B22" s="4" t="str">
        <f t="shared" si="2"/>
        <v>B2 (Ryd, pi-3p)</v>
      </c>
      <c r="C22" s="7">
        <v>6.5019999999999998</v>
      </c>
      <c r="D22" s="7">
        <v>6.4210000000000003</v>
      </c>
      <c r="E22" s="13">
        <v>6.7359999999999998</v>
      </c>
      <c r="F22" s="7">
        <v>6.585</v>
      </c>
      <c r="G22" s="7">
        <v>6.6079999999999997</v>
      </c>
      <c r="H22" s="7">
        <v>6.5609999999999999</v>
      </c>
      <c r="I22" s="7">
        <v>6.5650000000000004</v>
      </c>
      <c r="J22" s="13">
        <v>6.5629999999999997</v>
      </c>
      <c r="K22" s="7">
        <v>6.556</v>
      </c>
      <c r="L22" s="7">
        <v>6.5590000000000002</v>
      </c>
      <c r="M22" s="13">
        <v>6.7050000000000001</v>
      </c>
      <c r="N22" s="13">
        <v>6.6619999999999999</v>
      </c>
      <c r="O22" s="13">
        <v>6.5810000000000004</v>
      </c>
      <c r="P22" s="13">
        <v>6.6020000000000003</v>
      </c>
      <c r="Q22" s="13">
        <v>6.4749999999999996</v>
      </c>
      <c r="R22" s="13">
        <v>6.407</v>
      </c>
      <c r="S22" s="16">
        <f t="shared" si="1"/>
        <v>6.4409999999999998</v>
      </c>
      <c r="T22" s="65">
        <v>6.16</v>
      </c>
      <c r="U22" s="65">
        <v>6.72</v>
      </c>
      <c r="V22" s="65">
        <v>6.56</v>
      </c>
      <c r="W22" s="178">
        <v>6.61</v>
      </c>
      <c r="X22" s="178">
        <v>6.54</v>
      </c>
      <c r="Y22" s="65">
        <v>6.62</v>
      </c>
      <c r="Z22" s="65">
        <v>6.6</v>
      </c>
      <c r="AA22" s="65"/>
    </row>
    <row r="23" spans="1:27" x14ac:dyDescent="0.2">
      <c r="A23" s="5"/>
      <c r="B23" s="4" t="str">
        <f t="shared" si="2"/>
        <v>A1 (Val, pi-pi*)</v>
      </c>
      <c r="C23" s="7">
        <v>7.6289999999999996</v>
      </c>
      <c r="D23" s="7">
        <v>6.86</v>
      </c>
      <c r="E23" s="13">
        <v>7.0430000000000001</v>
      </c>
      <c r="F23" s="24"/>
      <c r="G23" s="7">
        <v>6.9630000000000001</v>
      </c>
      <c r="H23" s="7">
        <v>6.72</v>
      </c>
      <c r="I23" s="7">
        <v>6.7089999999999996</v>
      </c>
      <c r="J23" s="13">
        <v>6.6609999999999996</v>
      </c>
      <c r="K23" s="7">
        <v>6.57</v>
      </c>
      <c r="L23" s="7">
        <v>6.5229999999999997</v>
      </c>
      <c r="M23" s="13">
        <v>7.165</v>
      </c>
      <c r="N23" s="13">
        <v>7.1550000000000002</v>
      </c>
      <c r="O23" s="13">
        <v>7.0529999999999999</v>
      </c>
      <c r="P23" s="13">
        <v>6.9649999999999999</v>
      </c>
      <c r="Q23" s="13">
        <v>6.9039999999999999</v>
      </c>
      <c r="R23" s="13">
        <v>5.923</v>
      </c>
      <c r="S23" s="16">
        <f t="shared" si="1"/>
        <v>6.4135</v>
      </c>
      <c r="T23" s="7">
        <v>6.609</v>
      </c>
      <c r="U23" s="7">
        <v>6.6859999999999999</v>
      </c>
      <c r="V23" s="7">
        <v>6.2489999999999997</v>
      </c>
      <c r="W23" s="226">
        <v>6.65</v>
      </c>
      <c r="X23" s="226">
        <v>6.5579999999999998</v>
      </c>
      <c r="Y23" s="7">
        <v>6.8479999999999999</v>
      </c>
      <c r="Z23" s="7">
        <v>6.8170000000000002</v>
      </c>
      <c r="AA23" s="65"/>
    </row>
    <row r="24" spans="1:27" x14ac:dyDescent="0.2">
      <c r="A24" s="6" t="str">
        <f>A10</f>
        <v>Triplet</v>
      </c>
      <c r="B24" s="4" t="str">
        <f t="shared" si="2"/>
        <v>B2 (Val, pi-pi*)</v>
      </c>
      <c r="C24" s="7">
        <v>3.5190000000000001</v>
      </c>
      <c r="D24" s="7">
        <v>3.4209999999999998</v>
      </c>
      <c r="E24" s="13">
        <v>3.383</v>
      </c>
      <c r="F24" s="13">
        <v>3.1030000000000002</v>
      </c>
      <c r="G24" s="7">
        <v>3.2429999999999999</v>
      </c>
      <c r="H24" s="25"/>
      <c r="I24" s="25"/>
      <c r="J24" s="25"/>
      <c r="K24" s="7">
        <v>3.3159999999999998</v>
      </c>
      <c r="L24" s="24"/>
      <c r="M24" s="13">
        <v>3.4670000000000001</v>
      </c>
      <c r="N24" s="13">
        <v>3.472</v>
      </c>
      <c r="O24" s="13">
        <v>3.4550000000000001</v>
      </c>
      <c r="P24" s="13">
        <v>3.355</v>
      </c>
      <c r="Q24" s="13">
        <v>3.415</v>
      </c>
      <c r="R24" s="13">
        <v>3.0470000000000002</v>
      </c>
      <c r="S24" s="16">
        <f t="shared" si="1"/>
        <v>3.2309999999999999</v>
      </c>
      <c r="T24" s="65">
        <v>3.26</v>
      </c>
      <c r="U24" s="65">
        <v>3.34</v>
      </c>
      <c r="V24" s="65">
        <v>3.09</v>
      </c>
      <c r="W24" s="178">
        <v>3.31</v>
      </c>
      <c r="X24" s="178">
        <v>3.26</v>
      </c>
      <c r="Y24" s="65">
        <v>3.42</v>
      </c>
      <c r="Z24" s="65">
        <v>3.41</v>
      </c>
      <c r="AA24" s="65"/>
    </row>
    <row r="25" spans="1:27" x14ac:dyDescent="0.2">
      <c r="A25" s="5"/>
      <c r="B25" s="4" t="str">
        <f t="shared" si="2"/>
        <v>A1 (Val, pi-pi*)</v>
      </c>
      <c r="C25" s="7">
        <v>5.2969999999999997</v>
      </c>
      <c r="D25" s="7">
        <v>5.26</v>
      </c>
      <c r="E25" s="13">
        <v>5.1470000000000002</v>
      </c>
      <c r="F25" s="13">
        <v>4.7960000000000003</v>
      </c>
      <c r="G25" s="7">
        <v>5.0860000000000003</v>
      </c>
      <c r="H25" s="25"/>
      <c r="I25" s="25"/>
      <c r="J25" s="25"/>
      <c r="K25" s="7">
        <v>5.1230000000000002</v>
      </c>
      <c r="L25" s="24"/>
      <c r="M25" s="13">
        <v>5.1130000000000004</v>
      </c>
      <c r="N25" s="13">
        <v>5.1150000000000002</v>
      </c>
      <c r="O25" s="13">
        <v>5.1630000000000003</v>
      </c>
      <c r="P25" s="13">
        <v>5.0119999999999996</v>
      </c>
      <c r="Q25" s="13">
        <v>5.2309999999999999</v>
      </c>
      <c r="R25" s="13">
        <v>4.8639999999999999</v>
      </c>
      <c r="S25" s="16">
        <f t="shared" si="1"/>
        <v>5.0474999999999994</v>
      </c>
      <c r="T25" s="65">
        <v>4.92</v>
      </c>
      <c r="U25" s="65">
        <v>5.14</v>
      </c>
      <c r="V25" s="65">
        <v>4.78</v>
      </c>
      <c r="W25" s="178">
        <v>5.0999999999999996</v>
      </c>
      <c r="X25" s="178">
        <v>5.03</v>
      </c>
      <c r="Y25" s="65">
        <v>5.31</v>
      </c>
      <c r="Z25" s="65">
        <v>5.3</v>
      </c>
      <c r="AA25" s="65"/>
    </row>
    <row r="26" spans="1:27" x14ac:dyDescent="0.2">
      <c r="A26" s="5"/>
      <c r="B26" s="4" t="str">
        <f t="shared" si="2"/>
        <v>A2 (Ryd, pi-3s)</v>
      </c>
      <c r="C26" s="7">
        <v>5.7290000000000001</v>
      </c>
      <c r="D26" s="7">
        <v>5.6230000000000002</v>
      </c>
      <c r="E26" s="13">
        <v>5.89</v>
      </c>
      <c r="F26" s="13">
        <v>5.85</v>
      </c>
      <c r="G26" s="7">
        <v>5.7750000000000004</v>
      </c>
      <c r="H26" s="25"/>
      <c r="I26" s="25"/>
      <c r="J26" s="25"/>
      <c r="K26" s="7">
        <v>5.726</v>
      </c>
      <c r="L26" s="24"/>
      <c r="M26" s="13">
        <v>5.9279999999999999</v>
      </c>
      <c r="N26" s="13">
        <v>5.89</v>
      </c>
      <c r="O26" s="13">
        <v>5.8</v>
      </c>
      <c r="P26" s="13">
        <v>5.8259999999999996</v>
      </c>
      <c r="Q26" s="13">
        <v>5.673</v>
      </c>
      <c r="R26" s="13">
        <v>5.5750000000000002</v>
      </c>
      <c r="S26" s="16">
        <f t="shared" si="1"/>
        <v>5.6240000000000006</v>
      </c>
      <c r="T26" s="65">
        <v>5.53</v>
      </c>
      <c r="U26" s="65">
        <v>5.91</v>
      </c>
      <c r="V26" s="65">
        <v>5.74</v>
      </c>
      <c r="W26" s="178">
        <v>5.81</v>
      </c>
      <c r="X26" s="178">
        <v>5.75</v>
      </c>
      <c r="Y26" s="65">
        <v>5.74</v>
      </c>
      <c r="Z26" s="65">
        <v>5.73</v>
      </c>
      <c r="AA26" s="65"/>
    </row>
    <row r="27" spans="1:27" x14ac:dyDescent="0.2">
      <c r="A27" s="5"/>
      <c r="B27" s="4" t="str">
        <f>B13</f>
        <v>B1 (Ryd, pi-3p)</v>
      </c>
      <c r="C27" s="7">
        <v>6.31</v>
      </c>
      <c r="D27" s="7">
        <v>6.2229999999999999</v>
      </c>
      <c r="E27" s="13">
        <v>6.5190000000000001</v>
      </c>
      <c r="F27" s="13">
        <v>6.4859999999999998</v>
      </c>
      <c r="G27" s="7">
        <v>6.399</v>
      </c>
      <c r="H27" s="25"/>
      <c r="I27" s="25"/>
      <c r="J27" s="25"/>
      <c r="K27" s="7">
        <v>6.3620000000000001</v>
      </c>
      <c r="L27" s="24"/>
      <c r="M27" s="13">
        <v>6.5209999999999999</v>
      </c>
      <c r="N27" s="13">
        <v>6.4809999999999999</v>
      </c>
      <c r="O27" s="13">
        <v>6.3940000000000001</v>
      </c>
      <c r="P27" s="13">
        <v>6.4210000000000003</v>
      </c>
      <c r="Q27" s="13">
        <v>6.2729999999999997</v>
      </c>
      <c r="R27" s="13">
        <v>6.202</v>
      </c>
      <c r="S27" s="16">
        <f t="shared" si="1"/>
        <v>6.2374999999999998</v>
      </c>
      <c r="T27" s="65">
        <v>6.05</v>
      </c>
      <c r="U27" s="65">
        <v>6.56</v>
      </c>
      <c r="V27" s="65">
        <v>6.4</v>
      </c>
      <c r="W27" s="178">
        <v>6.43</v>
      </c>
      <c r="X27" s="178">
        <v>6.37</v>
      </c>
      <c r="Y27" s="65">
        <v>6.41</v>
      </c>
      <c r="Z27" s="65">
        <v>6.4</v>
      </c>
      <c r="AA27" s="65"/>
    </row>
    <row r="28" spans="1:27" x14ac:dyDescent="0.2">
      <c r="P28" s="17"/>
      <c r="T28" s="65"/>
      <c r="U28" s="65"/>
      <c r="V28" s="65"/>
      <c r="W28" s="65"/>
      <c r="X28" s="65"/>
      <c r="Y28" s="65"/>
      <c r="Z28" s="65"/>
      <c r="AA28" s="65"/>
    </row>
    <row r="29" spans="1:27" x14ac:dyDescent="0.2">
      <c r="P29" s="17"/>
    </row>
    <row r="30" spans="1:27" x14ac:dyDescent="0.2">
      <c r="P30" s="17"/>
    </row>
    <row r="31" spans="1:27" x14ac:dyDescent="0.2">
      <c r="P31" s="17"/>
    </row>
    <row r="32" spans="1:27" x14ac:dyDescent="0.2">
      <c r="P32" s="17"/>
    </row>
    <row r="33" spans="16:16" x14ac:dyDescent="0.2">
      <c r="P33" s="17"/>
    </row>
    <row r="34" spans="16:16" x14ac:dyDescent="0.2">
      <c r="P34" s="17"/>
    </row>
    <row r="35" spans="16:16" x14ac:dyDescent="0.2">
      <c r="P35" s="17"/>
    </row>
    <row r="36" spans="16:16" x14ac:dyDescent="0.2">
      <c r="P36" s="17"/>
    </row>
    <row r="37" spans="16:16" x14ac:dyDescent="0.2">
      <c r="P37" s="17"/>
    </row>
    <row r="38" spans="16:16" x14ac:dyDescent="0.2">
      <c r="P38" s="17"/>
    </row>
    <row r="39" spans="16:16" x14ac:dyDescent="0.2">
      <c r="P39" s="17"/>
    </row>
    <row r="40" spans="16:16" x14ac:dyDescent="0.2">
      <c r="P40" s="17"/>
    </row>
    <row r="41" spans="16:16" x14ac:dyDescent="0.2">
      <c r="P41" s="17"/>
    </row>
    <row r="42" spans="16:16" x14ac:dyDescent="0.2">
      <c r="P42" s="17"/>
    </row>
    <row r="43" spans="16:16" x14ac:dyDescent="0.2">
      <c r="P43" s="17"/>
    </row>
    <row r="44" spans="16:16" x14ac:dyDescent="0.2">
      <c r="P44" s="17"/>
    </row>
    <row r="45" spans="16:16" x14ac:dyDescent="0.2">
      <c r="P45" s="17"/>
    </row>
    <row r="46" spans="16:16" x14ac:dyDescent="0.2">
      <c r="P46" s="17"/>
    </row>
    <row r="47" spans="16:16" x14ac:dyDescent="0.2">
      <c r="P47" s="17"/>
    </row>
    <row r="48" spans="16:16" x14ac:dyDescent="0.2">
      <c r="P48" s="17"/>
    </row>
    <row r="49" spans="16:16" x14ac:dyDescent="0.2">
      <c r="P49" s="17"/>
    </row>
    <row r="50" spans="16:16" x14ac:dyDescent="0.2">
      <c r="P50" s="17"/>
    </row>
    <row r="51" spans="16:16" x14ac:dyDescent="0.2">
      <c r="P51" s="17"/>
    </row>
  </sheetData>
  <pageMargins left="0.7" right="0.7" top="0.75" bottom="0.75" header="0.3" footer="0.3"/>
  <pageSetup paperSize="9" orientation="portrait" horizontalDpi="0" verticalDpi="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74E08-C643-F444-A21B-B683DBE46597}">
  <dimension ref="A1:Z53"/>
  <sheetViews>
    <sheetView zoomScale="83" zoomScaleNormal="83" workbookViewId="0">
      <selection activeCell="J4" sqref="J4:J14"/>
    </sheetView>
  </sheetViews>
  <sheetFormatPr baseColWidth="10" defaultRowHeight="16" x14ac:dyDescent="0.2"/>
  <cols>
    <col min="2" max="2" width="13.5" customWidth="1"/>
  </cols>
  <sheetData>
    <row r="1" spans="1:22" x14ac:dyDescent="0.2">
      <c r="A1" s="40" t="s">
        <v>74</v>
      </c>
      <c r="B1" s="40"/>
      <c r="C1" s="40" t="s">
        <v>0</v>
      </c>
      <c r="D1" s="198"/>
      <c r="E1">
        <f>COUNT(C4:C14)</f>
        <v>11</v>
      </c>
      <c r="F1" s="51" t="s">
        <v>722</v>
      </c>
      <c r="G1" s="1" t="s">
        <v>978</v>
      </c>
      <c r="P1" s="1" t="s">
        <v>1374</v>
      </c>
      <c r="Q1" s="1"/>
    </row>
    <row r="2" spans="1:22" x14ac:dyDescent="0.2">
      <c r="A2" s="6" t="s">
        <v>32</v>
      </c>
      <c r="B2" s="5"/>
      <c r="C2" s="5" t="s">
        <v>29</v>
      </c>
      <c r="D2" s="5" t="s">
        <v>29</v>
      </c>
      <c r="E2" s="5" t="s">
        <v>29</v>
      </c>
      <c r="F2" s="5" t="s">
        <v>29</v>
      </c>
      <c r="G2" s="5" t="s">
        <v>55</v>
      </c>
      <c r="H2" s="5" t="s">
        <v>55</v>
      </c>
      <c r="I2" s="5" t="s">
        <v>30</v>
      </c>
      <c r="J2" s="5" t="s">
        <v>30</v>
      </c>
      <c r="K2" s="5" t="s">
        <v>85</v>
      </c>
      <c r="L2" s="5"/>
      <c r="M2" s="5"/>
      <c r="N2" s="98" t="s">
        <v>29</v>
      </c>
      <c r="O2" s="98" t="s">
        <v>29</v>
      </c>
      <c r="P2" s="98" t="s">
        <v>247</v>
      </c>
      <c r="Q2" s="98" t="s">
        <v>247</v>
      </c>
      <c r="R2" s="98" t="s">
        <v>28</v>
      </c>
    </row>
    <row r="3" spans="1:22" x14ac:dyDescent="0.2">
      <c r="A3" s="5"/>
      <c r="B3" s="5"/>
      <c r="C3" s="6" t="s">
        <v>2087</v>
      </c>
      <c r="D3" s="6" t="s">
        <v>1</v>
      </c>
      <c r="E3" s="6" t="s">
        <v>2</v>
      </c>
      <c r="F3" s="6" t="s">
        <v>62</v>
      </c>
      <c r="G3" s="52" t="s">
        <v>2086</v>
      </c>
      <c r="H3" s="52" t="s">
        <v>35</v>
      </c>
      <c r="I3" s="52" t="s">
        <v>63</v>
      </c>
      <c r="J3" s="52" t="s">
        <v>50</v>
      </c>
      <c r="K3" s="52" t="s">
        <v>1978</v>
      </c>
      <c r="L3" s="42" t="s">
        <v>1326</v>
      </c>
      <c r="M3" s="42" t="s">
        <v>1392</v>
      </c>
      <c r="N3" s="95" t="s">
        <v>67</v>
      </c>
      <c r="O3" s="99" t="s">
        <v>38</v>
      </c>
      <c r="P3" s="99" t="s">
        <v>248</v>
      </c>
      <c r="Q3" s="99" t="s">
        <v>248</v>
      </c>
      <c r="R3" s="99" t="s">
        <v>52</v>
      </c>
    </row>
    <row r="4" spans="1:22" x14ac:dyDescent="0.2">
      <c r="A4" s="6" t="s">
        <v>98</v>
      </c>
      <c r="B4" s="4" t="s">
        <v>191</v>
      </c>
      <c r="C4" s="45">
        <v>1.764</v>
      </c>
      <c r="D4" s="45">
        <v>1.7410000000000001</v>
      </c>
      <c r="E4" s="53">
        <v>1.714</v>
      </c>
      <c r="F4" s="53">
        <v>1.7210000000000001</v>
      </c>
      <c r="G4" s="45">
        <v>1.75</v>
      </c>
      <c r="H4" s="45">
        <v>1.732</v>
      </c>
      <c r="I4" s="45">
        <v>1.704</v>
      </c>
      <c r="J4" s="45">
        <v>1.7410000000000001</v>
      </c>
      <c r="L4" s="7">
        <f>J4+E4-C4</f>
        <v>1.6910000000000001</v>
      </c>
      <c r="M4" s="7">
        <f>L4+F4-E4</f>
        <v>1.698</v>
      </c>
      <c r="N4" s="46">
        <v>87.2</v>
      </c>
      <c r="P4" s="1" t="s">
        <v>425</v>
      </c>
      <c r="Q4" s="1">
        <v>-1</v>
      </c>
      <c r="R4" s="1" t="s">
        <v>1370</v>
      </c>
    </row>
    <row r="5" spans="1:22" x14ac:dyDescent="0.2">
      <c r="A5" s="5"/>
      <c r="B5" s="4" t="s">
        <v>57</v>
      </c>
      <c r="C5" s="45">
        <v>2.7080000000000002</v>
      </c>
      <c r="D5" s="45">
        <v>2.6619999999999999</v>
      </c>
      <c r="E5" s="45">
        <v>2.621</v>
      </c>
      <c r="F5" s="7">
        <v>2.609</v>
      </c>
      <c r="G5" s="45">
        <v>2.7069999999999999</v>
      </c>
      <c r="H5" s="45">
        <v>2.6680000000000001</v>
      </c>
      <c r="I5" s="45">
        <v>2.6419999999999999</v>
      </c>
      <c r="J5" s="45">
        <v>2.6339999999999999</v>
      </c>
      <c r="K5" s="205" t="s">
        <v>2076</v>
      </c>
      <c r="L5" s="7">
        <f>J5+E5-C5</f>
        <v>2.5469999999999997</v>
      </c>
      <c r="M5" s="7">
        <f>L5+F5-E5</f>
        <v>2.5349999999999997</v>
      </c>
      <c r="N5" s="46">
        <v>85.3</v>
      </c>
      <c r="O5" s="54" t="s">
        <v>73</v>
      </c>
      <c r="P5" s="1" t="s">
        <v>1373</v>
      </c>
      <c r="Q5" s="1">
        <v>2</v>
      </c>
      <c r="R5" s="1" t="s">
        <v>281</v>
      </c>
    </row>
    <row r="6" spans="1:22" x14ac:dyDescent="0.2">
      <c r="A6" s="5"/>
      <c r="B6" s="4" t="s">
        <v>1364</v>
      </c>
      <c r="C6" s="45">
        <v>4.266</v>
      </c>
      <c r="D6" s="45">
        <v>4.3490000000000002</v>
      </c>
      <c r="E6" s="7">
        <v>4.399</v>
      </c>
      <c r="F6" s="7">
        <v>4.3890000000000002</v>
      </c>
      <c r="G6" s="45">
        <v>3.8420000000000001</v>
      </c>
      <c r="H6" s="45">
        <v>3.9289999999999998</v>
      </c>
      <c r="I6" s="45">
        <v>4.0359999999999996</v>
      </c>
      <c r="J6" s="45">
        <v>3.3</v>
      </c>
      <c r="K6" s="205" t="s">
        <v>2081</v>
      </c>
      <c r="L6" s="45">
        <v>3.1560000000000001</v>
      </c>
      <c r="M6" s="67"/>
      <c r="N6" s="46">
        <v>1.1000000000000001</v>
      </c>
      <c r="O6" s="54" t="s">
        <v>73</v>
      </c>
      <c r="P6" s="1" t="s">
        <v>425</v>
      </c>
      <c r="Q6" s="1">
        <v>-1</v>
      </c>
      <c r="R6" s="1" t="s">
        <v>1372</v>
      </c>
      <c r="T6" s="1"/>
      <c r="V6" t="s">
        <v>2082</v>
      </c>
    </row>
    <row r="7" spans="1:22" x14ac:dyDescent="0.2">
      <c r="A7" s="5"/>
      <c r="B7" s="4" t="s">
        <v>58</v>
      </c>
      <c r="C7" s="45">
        <v>5.1280000000000001</v>
      </c>
      <c r="D7" s="45">
        <v>5.0110000000000001</v>
      </c>
      <c r="E7" s="7">
        <v>4.9450000000000003</v>
      </c>
      <c r="F7" s="7">
        <v>4.93</v>
      </c>
      <c r="G7" s="45">
        <v>5.141</v>
      </c>
      <c r="H7" s="45">
        <v>5.0289999999999999</v>
      </c>
      <c r="I7" s="45">
        <v>4.968</v>
      </c>
      <c r="J7" s="45">
        <v>5.07</v>
      </c>
      <c r="L7" s="7">
        <f>J7+E7-C7</f>
        <v>4.8870000000000005</v>
      </c>
      <c r="M7" s="7">
        <f>L7+F7-E7</f>
        <v>4.8719999999999999</v>
      </c>
      <c r="N7" s="46">
        <v>89.2</v>
      </c>
      <c r="O7" s="54" t="s">
        <v>1375</v>
      </c>
      <c r="P7" s="1" t="s">
        <v>1385</v>
      </c>
      <c r="Q7" s="1">
        <v>3</v>
      </c>
      <c r="R7" s="1" t="s">
        <v>1371</v>
      </c>
    </row>
    <row r="8" spans="1:22" x14ac:dyDescent="0.2">
      <c r="A8" s="4"/>
      <c r="B8" s="4" t="s">
        <v>392</v>
      </c>
      <c r="C8" s="45">
        <v>5.952</v>
      </c>
      <c r="D8" s="7">
        <v>5.8319999999999999</v>
      </c>
      <c r="E8" s="7">
        <v>5.7569999999999997</v>
      </c>
      <c r="F8" s="7">
        <v>5.7539999999999996</v>
      </c>
      <c r="G8" s="7">
        <v>5.9470000000000001</v>
      </c>
      <c r="H8" s="7">
        <v>5.8259999999999996</v>
      </c>
      <c r="I8" s="7">
        <v>5.7560000000000002</v>
      </c>
      <c r="J8" s="45">
        <v>5.9340000000000002</v>
      </c>
      <c r="L8" s="7">
        <f>J8+E8-C8</f>
        <v>5.738999999999999</v>
      </c>
      <c r="M8" s="7">
        <f>L8+F8-E8</f>
        <v>5.7359999999999989</v>
      </c>
      <c r="N8" s="46">
        <v>89.7</v>
      </c>
      <c r="O8" s="54" t="s">
        <v>644</v>
      </c>
      <c r="P8" s="1" t="s">
        <v>1374</v>
      </c>
      <c r="Q8" s="1">
        <v>0</v>
      </c>
      <c r="R8" s="1" t="s">
        <v>1380</v>
      </c>
      <c r="S8" s="1"/>
    </row>
    <row r="9" spans="1:22" x14ac:dyDescent="0.2">
      <c r="A9" s="5"/>
      <c r="B9" s="4" t="s">
        <v>1976</v>
      </c>
      <c r="C9" s="45">
        <v>5.86</v>
      </c>
      <c r="D9" s="45">
        <v>5.8949999999999996</v>
      </c>
      <c r="E9" s="7">
        <v>5.8840000000000003</v>
      </c>
      <c r="F9" s="7">
        <v>5.8760000000000003</v>
      </c>
      <c r="G9" s="7">
        <v>5.6779999999999999</v>
      </c>
      <c r="H9" s="7">
        <v>5.7110000000000003</v>
      </c>
      <c r="I9" s="7">
        <v>5.7439999999999998</v>
      </c>
      <c r="J9" s="7">
        <v>5.3659999999999997</v>
      </c>
      <c r="K9" s="205" t="s">
        <v>2083</v>
      </c>
      <c r="L9" s="7">
        <v>5.3289999999999997</v>
      </c>
      <c r="M9" s="67"/>
      <c r="N9" s="46">
        <v>51.7</v>
      </c>
      <c r="O9" s="54" t="s">
        <v>78</v>
      </c>
      <c r="P9" s="1" t="s">
        <v>1384</v>
      </c>
      <c r="Q9" s="1">
        <v>4</v>
      </c>
      <c r="R9" s="1" t="s">
        <v>1381</v>
      </c>
      <c r="V9" t="s">
        <v>2040</v>
      </c>
    </row>
    <row r="10" spans="1:22" x14ac:dyDescent="0.2">
      <c r="A10" s="4"/>
      <c r="B10" s="4" t="s">
        <v>1383</v>
      </c>
      <c r="C10" s="7">
        <v>6.694</v>
      </c>
      <c r="D10" s="7">
        <v>6.6269999999999998</v>
      </c>
      <c r="E10" s="7">
        <v>6.6219999999999999</v>
      </c>
      <c r="F10" s="7">
        <v>6.6020000000000003</v>
      </c>
      <c r="G10" s="7">
        <v>6.3760000000000003</v>
      </c>
      <c r="H10" s="7">
        <v>6.3179999999999996</v>
      </c>
      <c r="I10" s="7">
        <v>6.3650000000000002</v>
      </c>
      <c r="J10" s="7">
        <v>5.78</v>
      </c>
      <c r="K10" s="205" t="s">
        <v>2084</v>
      </c>
      <c r="L10" s="45">
        <v>5.5549999999999997</v>
      </c>
      <c r="M10" s="67"/>
      <c r="N10" s="46">
        <v>3.4</v>
      </c>
      <c r="O10" s="54" t="s">
        <v>90</v>
      </c>
      <c r="P10" s="1" t="s">
        <v>1374</v>
      </c>
      <c r="Q10" s="1">
        <v>0</v>
      </c>
      <c r="R10" s="1" t="s">
        <v>1382</v>
      </c>
      <c r="V10" t="s">
        <v>2040</v>
      </c>
    </row>
    <row r="11" spans="1:22" x14ac:dyDescent="0.2">
      <c r="A11" s="6" t="s">
        <v>5</v>
      </c>
      <c r="B11" s="4" t="s">
        <v>191</v>
      </c>
      <c r="C11" s="7">
        <v>1.496</v>
      </c>
      <c r="D11" s="7">
        <v>1.4710000000000001</v>
      </c>
      <c r="E11" s="7">
        <v>1.4650000000000001</v>
      </c>
      <c r="F11" s="7">
        <v>1.4790000000000001</v>
      </c>
      <c r="G11" s="45">
        <v>1.4910000000000001</v>
      </c>
      <c r="H11" s="7">
        <v>1.47</v>
      </c>
      <c r="I11" s="67"/>
      <c r="J11" s="67"/>
      <c r="L11" s="7">
        <f>E11+H11-D11</f>
        <v>1.464</v>
      </c>
      <c r="M11" s="7">
        <f>L11+F11-E11</f>
        <v>1.478</v>
      </c>
      <c r="N11" s="46">
        <v>97</v>
      </c>
      <c r="P11" s="1" t="s">
        <v>425</v>
      </c>
      <c r="Q11" s="1">
        <v>-1</v>
      </c>
      <c r="R11" s="1" t="s">
        <v>1370</v>
      </c>
    </row>
    <row r="12" spans="1:22" x14ac:dyDescent="0.2">
      <c r="A12" s="6"/>
      <c r="B12" s="4" t="s">
        <v>57</v>
      </c>
      <c r="C12" s="7">
        <v>1.9119999999999999</v>
      </c>
      <c r="D12" s="7">
        <v>1.9019999999999999</v>
      </c>
      <c r="E12" s="53">
        <v>1.8819999999999999</v>
      </c>
      <c r="F12" s="53">
        <v>1.8779999999999999</v>
      </c>
      <c r="G12" s="53">
        <v>1.915</v>
      </c>
      <c r="H12" s="7">
        <v>1.903</v>
      </c>
      <c r="I12" s="206"/>
      <c r="J12" s="67"/>
      <c r="L12" s="7">
        <f>E12+H12-D12</f>
        <v>1.8830000000000002</v>
      </c>
      <c r="M12" s="7">
        <f>L12+F12-E12</f>
        <v>1.8790000000000002</v>
      </c>
      <c r="N12" s="46">
        <v>97.1</v>
      </c>
      <c r="P12" s="1" t="s">
        <v>1373</v>
      </c>
      <c r="Q12" s="1">
        <v>2</v>
      </c>
      <c r="R12" s="1" t="s">
        <v>281</v>
      </c>
    </row>
    <row r="13" spans="1:22" x14ac:dyDescent="0.2">
      <c r="A13" s="6"/>
      <c r="B13" s="4" t="s">
        <v>58</v>
      </c>
      <c r="C13" s="7">
        <v>2.5089999999999999</v>
      </c>
      <c r="D13" s="7">
        <v>2.5499999999999998</v>
      </c>
      <c r="E13" s="7">
        <v>2.5169999999999999</v>
      </c>
      <c r="F13" s="7">
        <v>2.5249999999999999</v>
      </c>
      <c r="G13" s="7">
        <v>2.5049999999999999</v>
      </c>
      <c r="H13" s="7">
        <v>2.5419999999999998</v>
      </c>
      <c r="I13" s="67"/>
      <c r="J13" s="67"/>
      <c r="L13" s="7">
        <f>E13+H13-D13</f>
        <v>2.5089999999999995</v>
      </c>
      <c r="M13" s="7">
        <f>L13+F13-E13</f>
        <v>2.516999999999999</v>
      </c>
      <c r="N13" s="46">
        <v>98.1</v>
      </c>
      <c r="P13" s="1" t="s">
        <v>424</v>
      </c>
      <c r="Q13" s="1">
        <v>1</v>
      </c>
      <c r="R13" s="1" t="s">
        <v>1371</v>
      </c>
    </row>
    <row r="14" spans="1:22" x14ac:dyDescent="0.2">
      <c r="A14" s="6"/>
      <c r="B14" s="4" t="s">
        <v>1364</v>
      </c>
      <c r="C14" s="7">
        <v>4.2539999999999996</v>
      </c>
      <c r="D14" s="7">
        <v>4.3490000000000002</v>
      </c>
      <c r="E14" s="7">
        <v>4.3849999999999998</v>
      </c>
      <c r="F14" s="7">
        <v>4.375</v>
      </c>
      <c r="G14" s="45">
        <v>3.8149999999999999</v>
      </c>
      <c r="H14" s="7">
        <v>3.9</v>
      </c>
      <c r="I14" s="67"/>
      <c r="J14" s="67"/>
      <c r="K14" s="205" t="s">
        <v>2074</v>
      </c>
      <c r="L14" s="45">
        <v>3.1150000000000002</v>
      </c>
      <c r="M14" s="67"/>
      <c r="N14" s="46">
        <v>4.2</v>
      </c>
      <c r="P14" s="1" t="s">
        <v>425</v>
      </c>
      <c r="Q14" s="1">
        <v>-1</v>
      </c>
      <c r="R14" s="1" t="s">
        <v>1372</v>
      </c>
      <c r="V14" t="s">
        <v>2073</v>
      </c>
    </row>
    <row r="15" spans="1:22" x14ac:dyDescent="0.2">
      <c r="J15" s="7"/>
      <c r="P15" s="1"/>
    </row>
    <row r="17" spans="1:26" x14ac:dyDescent="0.2">
      <c r="A17" s="6" t="s">
        <v>6</v>
      </c>
      <c r="B17" s="5"/>
      <c r="C17" s="5" t="s">
        <v>7</v>
      </c>
      <c r="D17" s="5" t="s">
        <v>7</v>
      </c>
      <c r="E17" s="5" t="s">
        <v>24</v>
      </c>
      <c r="F17" s="5" t="s">
        <v>27</v>
      </c>
      <c r="G17" s="5" t="s">
        <v>29</v>
      </c>
      <c r="H17" s="5" t="s">
        <v>30</v>
      </c>
      <c r="I17" s="5" t="s">
        <v>29</v>
      </c>
      <c r="J17" s="5" t="s">
        <v>30</v>
      </c>
      <c r="K17" s="5" t="s">
        <v>29</v>
      </c>
      <c r="L17" s="5" t="s">
        <v>30</v>
      </c>
      <c r="M17" s="5" t="s">
        <v>7</v>
      </c>
      <c r="N17" s="5" t="s">
        <v>7</v>
      </c>
      <c r="O17" s="5" t="s">
        <v>7</v>
      </c>
      <c r="P17" s="5" t="s">
        <v>24</v>
      </c>
      <c r="Q17" s="5" t="s">
        <v>24</v>
      </c>
      <c r="R17" s="5" t="s">
        <v>24</v>
      </c>
      <c r="S17" s="5" t="s">
        <v>26</v>
      </c>
      <c r="T17" s="153" t="s">
        <v>834</v>
      </c>
      <c r="U17" s="153" t="s">
        <v>834</v>
      </c>
      <c r="V17" s="153" t="s">
        <v>834</v>
      </c>
      <c r="W17" s="153" t="s">
        <v>834</v>
      </c>
      <c r="X17" s="153" t="s">
        <v>834</v>
      </c>
      <c r="Y17" s="153" t="s">
        <v>834</v>
      </c>
      <c r="Z17" s="153" t="s">
        <v>834</v>
      </c>
    </row>
    <row r="18" spans="1:26" x14ac:dyDescent="0.2">
      <c r="A18" s="5"/>
      <c r="B18" s="5"/>
      <c r="C18" s="6" t="s">
        <v>8</v>
      </c>
      <c r="D18" s="6" t="s">
        <v>9</v>
      </c>
      <c r="E18" s="6" t="s">
        <v>18</v>
      </c>
      <c r="F18" s="6" t="s">
        <v>11</v>
      </c>
      <c r="G18" s="6" t="s">
        <v>10</v>
      </c>
      <c r="H18" s="6" t="s">
        <v>33</v>
      </c>
      <c r="I18" s="6" t="s">
        <v>12</v>
      </c>
      <c r="J18" s="6" t="s">
        <v>13</v>
      </c>
      <c r="K18" s="6" t="s">
        <v>14</v>
      </c>
      <c r="L18" s="6" t="s">
        <v>99</v>
      </c>
      <c r="M18" s="6" t="s">
        <v>17</v>
      </c>
      <c r="N18" s="6" t="s">
        <v>19</v>
      </c>
      <c r="O18" s="6" t="s">
        <v>20</v>
      </c>
      <c r="P18" s="6" t="s">
        <v>17</v>
      </c>
      <c r="Q18" s="6" t="s">
        <v>15</v>
      </c>
      <c r="R18" s="6" t="s">
        <v>16</v>
      </c>
      <c r="S18" s="6" t="s">
        <v>25</v>
      </c>
      <c r="T18" s="154" t="s">
        <v>835</v>
      </c>
      <c r="U18" s="154" t="s">
        <v>836</v>
      </c>
      <c r="V18" s="154" t="s">
        <v>837</v>
      </c>
      <c r="W18" s="154" t="s">
        <v>838</v>
      </c>
      <c r="X18" s="154" t="s">
        <v>839</v>
      </c>
      <c r="Y18" s="154" t="s">
        <v>840</v>
      </c>
      <c r="Z18" s="154" t="s">
        <v>841</v>
      </c>
    </row>
    <row r="19" spans="1:26" x14ac:dyDescent="0.2">
      <c r="A19" s="6" t="str">
        <f>A4</f>
        <v>Singlet</v>
      </c>
      <c r="B19" s="4" t="str">
        <f>B4</f>
        <v>A2 (Val, n-pi*)</v>
      </c>
      <c r="C19" s="7">
        <v>1.714</v>
      </c>
      <c r="D19" s="7">
        <v>1.75</v>
      </c>
      <c r="E19" s="7">
        <v>1.677</v>
      </c>
      <c r="F19" s="7">
        <v>1.7969999999999999</v>
      </c>
      <c r="G19">
        <v>1.841</v>
      </c>
      <c r="H19">
        <v>1.7370000000000001</v>
      </c>
      <c r="I19" s="7">
        <v>1.734</v>
      </c>
      <c r="J19" s="7">
        <v>1.748</v>
      </c>
      <c r="K19" s="53">
        <v>1.714</v>
      </c>
      <c r="L19" s="202"/>
      <c r="M19" s="7">
        <v>1.8540000000000001</v>
      </c>
      <c r="N19" s="7">
        <v>1.962</v>
      </c>
      <c r="O19" s="7">
        <v>1.893</v>
      </c>
      <c r="P19" s="7">
        <v>1.6779999999999999</v>
      </c>
      <c r="Q19" s="7">
        <v>1.629</v>
      </c>
      <c r="R19">
        <v>1.5549999999999999</v>
      </c>
      <c r="S19" s="14">
        <v>1.5920000000000001</v>
      </c>
      <c r="T19" s="202"/>
      <c r="U19" s="202"/>
      <c r="V19" s="202"/>
      <c r="W19" s="202"/>
      <c r="X19" s="202"/>
      <c r="Y19" s="202"/>
      <c r="Z19" s="202"/>
    </row>
    <row r="20" spans="1:26" x14ac:dyDescent="0.2">
      <c r="A20" s="26"/>
      <c r="B20" s="4" t="str">
        <f t="shared" ref="B20:B29" si="0">B5</f>
        <v>B2 (Val, pi-pi*)</v>
      </c>
      <c r="C20" s="7">
        <v>2.899</v>
      </c>
      <c r="D20" s="7">
        <v>2.7509999999999999</v>
      </c>
      <c r="E20" s="7">
        <v>3.0249999999999999</v>
      </c>
      <c r="F20" s="7">
        <v>2.746</v>
      </c>
      <c r="G20">
        <v>2.9239999999999999</v>
      </c>
      <c r="H20">
        <v>2.722</v>
      </c>
      <c r="I20" s="7">
        <v>2.7170000000000001</v>
      </c>
      <c r="J20" s="7">
        <v>2.69</v>
      </c>
      <c r="K20" s="45">
        <v>2.621</v>
      </c>
      <c r="L20" s="202"/>
      <c r="M20" s="7">
        <v>3.1120000000000001</v>
      </c>
      <c r="N20" s="7">
        <v>3.0939999999999999</v>
      </c>
      <c r="O20" s="7">
        <v>2.9790000000000001</v>
      </c>
      <c r="P20" s="7">
        <v>2.9319999999999999</v>
      </c>
      <c r="Q20" s="7">
        <v>2.8039999999999998</v>
      </c>
      <c r="R20">
        <v>2.2160000000000002</v>
      </c>
      <c r="S20" s="14">
        <v>2.5099999999999998</v>
      </c>
      <c r="T20" s="202"/>
      <c r="U20" s="202"/>
      <c r="V20" s="202"/>
      <c r="W20" s="202"/>
      <c r="X20" s="202"/>
      <c r="Y20" s="202"/>
      <c r="Z20" s="202"/>
    </row>
    <row r="21" spans="1:26" x14ac:dyDescent="0.2">
      <c r="A21" s="5"/>
      <c r="B21" s="4" t="str">
        <f t="shared" si="0"/>
        <v>B1 (Val, dou, n,pi-pi*,pi*)</v>
      </c>
      <c r="C21" s="202"/>
      <c r="D21" s="202"/>
      <c r="E21" s="202"/>
      <c r="F21" s="202"/>
      <c r="G21" s="67"/>
      <c r="H21" s="67"/>
      <c r="I21" s="67"/>
      <c r="J21">
        <v>4.7469999999999999</v>
      </c>
      <c r="K21" s="7">
        <v>4.399</v>
      </c>
      <c r="L21" s="202"/>
      <c r="M21" s="202"/>
      <c r="N21" s="202"/>
      <c r="O21" s="202"/>
      <c r="P21" s="202"/>
      <c r="Q21" s="202"/>
      <c r="R21">
        <v>2.3460000000000001</v>
      </c>
      <c r="S21" s="67"/>
      <c r="T21" s="7">
        <v>3.3250000000000002</v>
      </c>
      <c r="U21" s="7">
        <v>3.137</v>
      </c>
      <c r="V21" s="7">
        <v>2.9</v>
      </c>
      <c r="W21" s="7">
        <v>3.1779999999999999</v>
      </c>
      <c r="X21" s="7">
        <v>3.1269999999999998</v>
      </c>
      <c r="Y21" s="7">
        <v>3.169</v>
      </c>
      <c r="Z21" s="7">
        <v>3.1539999999999999</v>
      </c>
    </row>
    <row r="22" spans="1:26" x14ac:dyDescent="0.2">
      <c r="A22" s="5"/>
      <c r="B22" s="4" t="str">
        <f t="shared" si="0"/>
        <v>A1 (Val, pi-pi*)</v>
      </c>
      <c r="C22" s="7">
        <v>5.0110000000000001</v>
      </c>
      <c r="D22" s="7">
        <v>5.0049999999999999</v>
      </c>
      <c r="E22" s="7">
        <v>5.0229999999999997</v>
      </c>
      <c r="F22" s="7">
        <v>5</v>
      </c>
      <c r="G22">
        <v>5.1139999999999999</v>
      </c>
      <c r="H22">
        <v>4.9729999999999999</v>
      </c>
      <c r="I22" s="7">
        <v>4.9560000000000004</v>
      </c>
      <c r="J22">
        <v>4.9870000000000001</v>
      </c>
      <c r="K22" s="7">
        <v>4.9450000000000003</v>
      </c>
      <c r="L22" s="202"/>
      <c r="M22" s="7">
        <v>5.016</v>
      </c>
      <c r="N22" s="7">
        <v>5.1559999999999997</v>
      </c>
      <c r="O22" s="7">
        <v>5.109</v>
      </c>
      <c r="P22" s="7">
        <v>4.843</v>
      </c>
      <c r="Q22" s="7">
        <v>4.8550000000000004</v>
      </c>
      <c r="R22" s="7">
        <v>4.54</v>
      </c>
      <c r="S22" s="14">
        <v>4.6974999999999998</v>
      </c>
      <c r="T22" s="202"/>
      <c r="U22" s="202"/>
      <c r="V22" s="202"/>
      <c r="W22" s="202"/>
      <c r="X22" s="202"/>
      <c r="Y22" s="202"/>
      <c r="Z22" s="202"/>
    </row>
    <row r="23" spans="1:26" x14ac:dyDescent="0.2">
      <c r="A23" s="5"/>
      <c r="B23" s="4" t="str">
        <f t="shared" si="0"/>
        <v>B1 (Val, n-pi*)</v>
      </c>
      <c r="C23" s="7">
        <v>5.95</v>
      </c>
      <c r="D23" s="7">
        <v>5.8029999999999999</v>
      </c>
      <c r="E23" s="7">
        <v>5.9029999999999996</v>
      </c>
      <c r="F23" s="7">
        <v>5.72</v>
      </c>
      <c r="G23">
        <v>5.8940000000000001</v>
      </c>
      <c r="H23" s="7">
        <v>5.78</v>
      </c>
      <c r="I23" s="7">
        <v>5.7779999999999996</v>
      </c>
      <c r="J23">
        <v>5.7910000000000004</v>
      </c>
      <c r="K23" s="7">
        <v>5.7569999999999997</v>
      </c>
      <c r="L23" s="202"/>
      <c r="M23" s="7">
        <v>6.0819999999999999</v>
      </c>
      <c r="N23" s="7">
        <v>6.0919999999999996</v>
      </c>
      <c r="O23" s="7">
        <v>6</v>
      </c>
      <c r="P23" s="7">
        <v>5.8979999999999997</v>
      </c>
      <c r="Q23" s="7">
        <v>5.8019999999999996</v>
      </c>
      <c r="R23">
        <v>5.5750000000000002</v>
      </c>
      <c r="S23" s="14">
        <v>5.6884999999999994</v>
      </c>
      <c r="T23" s="202"/>
      <c r="U23" s="202"/>
      <c r="V23" s="202"/>
      <c r="W23" s="202"/>
      <c r="X23" s="202"/>
      <c r="Y23" s="202"/>
      <c r="Z23" s="202"/>
    </row>
    <row r="24" spans="1:26" x14ac:dyDescent="0.2">
      <c r="A24" s="5"/>
      <c r="B24" s="4" t="str">
        <f t="shared" si="0"/>
        <v>A1 (Val, par dou, pi,pi-pi*,pi*)</v>
      </c>
      <c r="C24" s="67"/>
      <c r="D24" s="7">
        <v>6.952</v>
      </c>
      <c r="E24" s="7">
        <v>7.0730000000000004</v>
      </c>
      <c r="F24" s="67"/>
      <c r="G24">
        <v>6.9160000000000004</v>
      </c>
      <c r="H24" s="7">
        <v>6.4269999999999996</v>
      </c>
      <c r="I24" s="7">
        <v>6.4089999999999998</v>
      </c>
      <c r="J24">
        <v>6.0949999999999998</v>
      </c>
      <c r="K24" s="7">
        <v>5.8840000000000003</v>
      </c>
      <c r="L24" s="202"/>
      <c r="M24" s="7">
        <v>7.2880000000000003</v>
      </c>
      <c r="N24" s="7">
        <v>7.2430000000000003</v>
      </c>
      <c r="O24" s="7">
        <v>7.1440000000000001</v>
      </c>
      <c r="P24" s="7">
        <v>7.0739999999999998</v>
      </c>
      <c r="Q24" s="7">
        <v>7.016</v>
      </c>
      <c r="R24">
        <v>4.1890000000000001</v>
      </c>
      <c r="S24" s="14">
        <v>5.6025</v>
      </c>
      <c r="T24" s="7">
        <v>5.5720000000000001</v>
      </c>
      <c r="U24" s="7">
        <v>5.4180000000000001</v>
      </c>
      <c r="V24" s="7">
        <v>4.9189999999999996</v>
      </c>
      <c r="W24" s="7">
        <v>5.423</v>
      </c>
      <c r="X24" s="7">
        <v>5.34</v>
      </c>
      <c r="Y24" s="7">
        <v>5.4660000000000002</v>
      </c>
      <c r="Z24" s="7">
        <v>5.4279999999999999</v>
      </c>
    </row>
    <row r="25" spans="1:26" x14ac:dyDescent="0.2">
      <c r="A25" s="5"/>
      <c r="B25" s="4" t="str">
        <f t="shared" si="0"/>
        <v>A1 (Val, dou, n,n-pi*,pi*)</v>
      </c>
      <c r="C25" s="67"/>
      <c r="D25" s="67"/>
      <c r="E25" s="67"/>
      <c r="F25" s="67"/>
      <c r="G25" s="67"/>
      <c r="H25" s="67"/>
      <c r="I25" s="67"/>
      <c r="J25">
        <v>7.0039999999999996</v>
      </c>
      <c r="K25" s="7">
        <v>6.6219999999999999</v>
      </c>
      <c r="L25" s="202"/>
      <c r="M25" s="202"/>
      <c r="N25" s="202"/>
      <c r="O25" s="202"/>
      <c r="P25" s="202"/>
      <c r="Q25" s="202"/>
      <c r="R25">
        <v>5.5839999999999996</v>
      </c>
      <c r="S25" s="67"/>
      <c r="T25" s="7">
        <v>7.6260000000000003</v>
      </c>
      <c r="U25" s="7">
        <v>5.6790000000000003</v>
      </c>
      <c r="V25" s="7">
        <v>4.9950000000000001</v>
      </c>
      <c r="W25" s="7">
        <v>6.032</v>
      </c>
      <c r="X25" s="7">
        <v>5.9420000000000002</v>
      </c>
      <c r="Y25" s="7">
        <v>5.3970000000000002</v>
      </c>
      <c r="Z25" s="7">
        <v>5.2880000000000003</v>
      </c>
    </row>
    <row r="26" spans="1:26" x14ac:dyDescent="0.2">
      <c r="A26" s="6" t="str">
        <f>A11</f>
        <v>Triplet</v>
      </c>
      <c r="B26" s="4" t="str">
        <f t="shared" si="0"/>
        <v>A2 (Val, n-pi*)</v>
      </c>
      <c r="C26" s="7">
        <v>1.4339999999999999</v>
      </c>
      <c r="D26" s="7">
        <v>1.4119999999999999</v>
      </c>
      <c r="E26" s="7">
        <v>1.3759999999999999</v>
      </c>
      <c r="F26" s="7">
        <v>1.3520000000000001</v>
      </c>
      <c r="G26" s="7">
        <v>1.5129999999999999</v>
      </c>
      <c r="H26" s="67"/>
      <c r="I26" s="67"/>
      <c r="J26" s="67"/>
      <c r="K26" s="7">
        <v>1.4650000000000001</v>
      </c>
      <c r="L26" s="202"/>
      <c r="M26" s="7">
        <v>1.621</v>
      </c>
      <c r="N26" s="7">
        <v>1.7090000000000001</v>
      </c>
      <c r="O26" s="7">
        <v>1.611</v>
      </c>
      <c r="P26" s="7">
        <v>1.466</v>
      </c>
      <c r="Q26" s="7">
        <v>1.3169999999999999</v>
      </c>
      <c r="R26" s="7">
        <v>1.3149999999999999</v>
      </c>
      <c r="S26" s="14">
        <v>1.3159999999999998</v>
      </c>
      <c r="T26" s="202"/>
      <c r="U26" s="202"/>
      <c r="V26" s="202"/>
      <c r="W26" s="202"/>
      <c r="X26" s="202"/>
      <c r="Y26" s="202"/>
      <c r="Z26" s="202"/>
    </row>
    <row r="27" spans="1:26" x14ac:dyDescent="0.2">
      <c r="A27" s="5"/>
      <c r="B27" s="4" t="str">
        <f t="shared" si="0"/>
        <v>B2 (Val, pi-pi*)</v>
      </c>
      <c r="C27" s="7">
        <v>2.15</v>
      </c>
      <c r="D27" s="7">
        <v>1.9690000000000001</v>
      </c>
      <c r="E27" s="7">
        <v>2.0659999999999998</v>
      </c>
      <c r="F27" s="7">
        <v>1.8879999999999999</v>
      </c>
      <c r="G27" s="7">
        <v>1.9259999999999999</v>
      </c>
      <c r="H27" s="67"/>
      <c r="I27" s="67"/>
      <c r="J27" s="67"/>
      <c r="K27" s="53">
        <v>1.8819999999999999</v>
      </c>
      <c r="L27" s="202"/>
      <c r="M27" s="7">
        <v>2.2200000000000002</v>
      </c>
      <c r="N27" s="7">
        <v>2.2189999999999999</v>
      </c>
      <c r="O27" s="7">
        <v>2.137</v>
      </c>
      <c r="P27" s="7">
        <v>2.0819999999999999</v>
      </c>
      <c r="Q27" s="7">
        <v>1.986</v>
      </c>
      <c r="R27" s="7">
        <v>1.5229999999999999</v>
      </c>
      <c r="S27" s="14">
        <v>1.7544999999999999</v>
      </c>
      <c r="T27" s="202"/>
      <c r="U27" s="202"/>
      <c r="V27" s="202"/>
      <c r="W27" s="202"/>
      <c r="X27" s="202"/>
      <c r="Y27" s="202"/>
      <c r="Z27" s="202"/>
    </row>
    <row r="28" spans="1:26" x14ac:dyDescent="0.2">
      <c r="A28" s="5"/>
      <c r="B28" s="4" t="str">
        <f t="shared" si="0"/>
        <v>A1 (Val, pi-pi*)</v>
      </c>
      <c r="C28" s="7">
        <v>2.6669999999999998</v>
      </c>
      <c r="D28" s="7">
        <v>2.5979999999999999</v>
      </c>
      <c r="E28" s="7">
        <v>2.5419999999999998</v>
      </c>
      <c r="F28" s="7">
        <v>2.1760000000000002</v>
      </c>
      <c r="G28" s="7">
        <v>2.4140000000000001</v>
      </c>
      <c r="H28" s="67"/>
      <c r="I28" s="67"/>
      <c r="J28" s="67"/>
      <c r="K28" s="7">
        <v>2.5169999999999999</v>
      </c>
      <c r="L28" s="202"/>
      <c r="M28" s="7">
        <v>2.597</v>
      </c>
      <c r="N28" s="7">
        <v>2.6280000000000001</v>
      </c>
      <c r="O28" s="7">
        <v>2.6190000000000002</v>
      </c>
      <c r="P28" s="7">
        <v>2.4769999999999999</v>
      </c>
      <c r="Q28" s="7">
        <v>2.5539999999999998</v>
      </c>
      <c r="R28" s="7">
        <v>2.1819999999999999</v>
      </c>
      <c r="S28" s="14">
        <v>2.3679999999999999</v>
      </c>
      <c r="T28" s="202"/>
      <c r="U28" s="202"/>
      <c r="V28" s="202"/>
      <c r="W28" s="202"/>
      <c r="X28" s="202"/>
      <c r="Y28" s="202"/>
      <c r="Z28" s="202"/>
    </row>
    <row r="29" spans="1:26" x14ac:dyDescent="0.2">
      <c r="A29" s="5"/>
      <c r="B29" s="4" t="str">
        <f t="shared" si="0"/>
        <v>B1 (Val, dou, n,pi-pi*,pi*)</v>
      </c>
      <c r="C29" s="67"/>
      <c r="D29" s="67"/>
      <c r="E29" s="67"/>
      <c r="F29" s="67"/>
      <c r="G29" s="67"/>
      <c r="H29" s="67"/>
      <c r="I29" s="67"/>
      <c r="J29" s="67"/>
      <c r="K29" s="7">
        <v>4.3849999999999998</v>
      </c>
      <c r="L29" s="202"/>
      <c r="M29" s="202"/>
      <c r="N29" s="202"/>
      <c r="O29" s="202"/>
      <c r="P29" s="202"/>
      <c r="Q29" s="202"/>
      <c r="R29" s="7">
        <v>2.3540000000000001</v>
      </c>
      <c r="S29" s="202"/>
      <c r="T29" s="7">
        <v>3.21</v>
      </c>
      <c r="U29" s="7">
        <v>3.105</v>
      </c>
      <c r="V29" s="7">
        <v>2.867</v>
      </c>
      <c r="W29" s="7">
        <v>3.14</v>
      </c>
      <c r="X29" s="7">
        <v>3.0870000000000002</v>
      </c>
      <c r="Y29" s="7">
        <v>3.1360000000000001</v>
      </c>
      <c r="Z29" s="7">
        <v>3.121</v>
      </c>
    </row>
    <row r="30" spans="1:26" x14ac:dyDescent="0.2">
      <c r="R30" s="1" t="s">
        <v>1388</v>
      </c>
    </row>
    <row r="41" spans="16:16" x14ac:dyDescent="0.2">
      <c r="P41" s="17"/>
    </row>
    <row r="43" spans="16:16" x14ac:dyDescent="0.2">
      <c r="P43" s="17"/>
    </row>
    <row r="44" spans="16:16" x14ac:dyDescent="0.2">
      <c r="P44" s="17"/>
    </row>
    <row r="45" spans="16:16" x14ac:dyDescent="0.2">
      <c r="P45" s="17"/>
    </row>
    <row r="46" spans="16:16" x14ac:dyDescent="0.2">
      <c r="P46" s="17"/>
    </row>
    <row r="47" spans="16:16" x14ac:dyDescent="0.2">
      <c r="P47" s="17"/>
    </row>
    <row r="48" spans="16:16" x14ac:dyDescent="0.2">
      <c r="P48" s="17"/>
    </row>
    <row r="49" spans="16:16" x14ac:dyDescent="0.2">
      <c r="P49" s="17"/>
    </row>
    <row r="50" spans="16:16" x14ac:dyDescent="0.2">
      <c r="P50" s="17"/>
    </row>
    <row r="51" spans="16:16" x14ac:dyDescent="0.2">
      <c r="P51" s="17"/>
    </row>
    <row r="52" spans="16:16" x14ac:dyDescent="0.2">
      <c r="P52" s="17"/>
    </row>
    <row r="53" spans="16:16" x14ac:dyDescent="0.2">
      <c r="P53" s="17"/>
    </row>
  </sheetData>
  <conditionalFormatting sqref="D41:S41 C42:S42">
    <cfRule type="cellIs" dxfId="0" priority="1" operator="greaterThan">
      <formula>0.01</formula>
    </cfRule>
  </conditionalFormatting>
  <pageMargins left="0.7" right="0.7" top="0.75" bottom="0.75" header="0.3" footer="0.3"/>
  <pageSetup paperSize="9" orientation="portrait" horizontalDpi="0" verticalDpi="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0AFD4-0EA9-5E4B-ADC4-12814D76D9ED}">
  <dimension ref="A1:Z51"/>
  <sheetViews>
    <sheetView zoomScale="80" zoomScaleNormal="80" workbookViewId="0">
      <selection activeCell="Y23" sqref="Y23"/>
    </sheetView>
  </sheetViews>
  <sheetFormatPr baseColWidth="10" defaultRowHeight="16" x14ac:dyDescent="0.2"/>
  <cols>
    <col min="2" max="2" width="13.5" customWidth="1"/>
  </cols>
  <sheetData>
    <row r="1" spans="1:26" x14ac:dyDescent="0.2">
      <c r="A1" s="40" t="s">
        <v>74</v>
      </c>
      <c r="B1" s="40"/>
      <c r="C1" s="40" t="s">
        <v>0</v>
      </c>
      <c r="D1" s="198"/>
      <c r="E1">
        <f>COUNT(C4:C13)</f>
        <v>10</v>
      </c>
      <c r="F1" s="51" t="s">
        <v>722</v>
      </c>
      <c r="G1" s="1" t="s">
        <v>978</v>
      </c>
      <c r="P1" s="1" t="s">
        <v>1366</v>
      </c>
      <c r="Q1" s="1"/>
    </row>
    <row r="2" spans="1:26" x14ac:dyDescent="0.2">
      <c r="A2" s="6" t="s">
        <v>32</v>
      </c>
      <c r="B2" s="5"/>
      <c r="C2" s="5" t="s">
        <v>29</v>
      </c>
      <c r="D2" s="5" t="s">
        <v>29</v>
      </c>
      <c r="E2" s="5" t="s">
        <v>29</v>
      </c>
      <c r="F2" s="5" t="s">
        <v>29</v>
      </c>
      <c r="G2" s="5" t="s">
        <v>55</v>
      </c>
      <c r="H2" s="5" t="s">
        <v>55</v>
      </c>
      <c r="I2" s="5" t="s">
        <v>30</v>
      </c>
      <c r="J2" s="5" t="s">
        <v>30</v>
      </c>
      <c r="K2" s="5" t="s">
        <v>85</v>
      </c>
      <c r="L2" s="5"/>
      <c r="M2" s="5"/>
      <c r="N2" s="98" t="s">
        <v>29</v>
      </c>
      <c r="O2" s="98" t="s">
        <v>29</v>
      </c>
      <c r="P2" s="98" t="s">
        <v>247</v>
      </c>
      <c r="Q2" s="98" t="s">
        <v>247</v>
      </c>
      <c r="R2" s="98" t="s">
        <v>28</v>
      </c>
    </row>
    <row r="3" spans="1:26" x14ac:dyDescent="0.2">
      <c r="A3" s="5"/>
      <c r="B3" s="5"/>
      <c r="C3" s="6" t="s">
        <v>2087</v>
      </c>
      <c r="D3" s="6" t="s">
        <v>1</v>
      </c>
      <c r="E3" s="6" t="s">
        <v>2</v>
      </c>
      <c r="F3" s="6" t="s">
        <v>62</v>
      </c>
      <c r="G3" s="52" t="s">
        <v>2086</v>
      </c>
      <c r="H3" s="52" t="s">
        <v>35</v>
      </c>
      <c r="I3" s="52" t="s">
        <v>63</v>
      </c>
      <c r="J3" s="52" t="s">
        <v>50</v>
      </c>
      <c r="K3" s="52" t="s">
        <v>1978</v>
      </c>
      <c r="L3" s="42" t="s">
        <v>1326</v>
      </c>
      <c r="M3" s="42" t="s">
        <v>1392</v>
      </c>
      <c r="N3" s="95" t="s">
        <v>67</v>
      </c>
      <c r="O3" s="99" t="s">
        <v>38</v>
      </c>
      <c r="P3" s="99" t="s">
        <v>248</v>
      </c>
      <c r="Q3" s="99" t="s">
        <v>248</v>
      </c>
      <c r="R3" s="99" t="s">
        <v>52</v>
      </c>
    </row>
    <row r="4" spans="1:26" x14ac:dyDescent="0.2">
      <c r="A4" s="6" t="s">
        <v>98</v>
      </c>
      <c r="B4" s="4" t="s">
        <v>191</v>
      </c>
      <c r="C4" s="45">
        <v>3.0339999999999998</v>
      </c>
      <c r="D4" s="45">
        <v>2.9510000000000001</v>
      </c>
      <c r="E4" s="45">
        <v>2.9380000000000002</v>
      </c>
      <c r="F4" s="45">
        <v>2.9460000000000002</v>
      </c>
      <c r="G4" s="45">
        <v>3.03</v>
      </c>
      <c r="H4" s="45">
        <v>2.9540000000000002</v>
      </c>
      <c r="I4" s="45">
        <v>2.9449999999999998</v>
      </c>
      <c r="J4" s="45">
        <v>3.036</v>
      </c>
      <c r="L4" s="7">
        <f>I4+J4-G4</f>
        <v>2.9510000000000001</v>
      </c>
      <c r="M4" s="7">
        <f>L4+F4-E4</f>
        <v>2.9590000000000001</v>
      </c>
      <c r="N4" s="46">
        <v>88.5</v>
      </c>
      <c r="P4" s="1" t="s">
        <v>1135</v>
      </c>
      <c r="Q4" s="1">
        <v>-1</v>
      </c>
      <c r="R4" s="1" t="s">
        <v>234</v>
      </c>
    </row>
    <row r="5" spans="1:26" x14ac:dyDescent="0.2">
      <c r="A5" s="5"/>
      <c r="B5" s="4" t="s">
        <v>57</v>
      </c>
      <c r="C5" s="45">
        <v>3.6859999999999999</v>
      </c>
      <c r="D5" s="45">
        <v>3.5750000000000002</v>
      </c>
      <c r="E5" s="45">
        <v>3.5390000000000001</v>
      </c>
      <c r="F5" s="84">
        <v>3.528</v>
      </c>
      <c r="G5" s="45">
        <v>3.722</v>
      </c>
      <c r="H5" s="45">
        <v>3.61</v>
      </c>
      <c r="I5" s="45">
        <v>3.58</v>
      </c>
      <c r="J5" s="45">
        <v>3.673</v>
      </c>
      <c r="K5" s="205" t="s">
        <v>2076</v>
      </c>
      <c r="L5" s="7">
        <f>I5+J5-G5</f>
        <v>3.5310000000000001</v>
      </c>
      <c r="M5" s="7">
        <f t="shared" ref="M5:M12" si="0">L5+F5-E5</f>
        <v>3.52</v>
      </c>
      <c r="N5" s="46">
        <v>91.2</v>
      </c>
      <c r="O5" s="54" t="s">
        <v>139</v>
      </c>
      <c r="P5" s="1" t="s">
        <v>923</v>
      </c>
      <c r="Q5" s="1">
        <v>1</v>
      </c>
      <c r="R5" s="1" t="s">
        <v>1360</v>
      </c>
    </row>
    <row r="6" spans="1:26" x14ac:dyDescent="0.2">
      <c r="A6" s="5"/>
      <c r="B6" s="4" t="s">
        <v>1364</v>
      </c>
      <c r="C6" s="45">
        <v>6.0570000000000004</v>
      </c>
      <c r="D6" s="45">
        <v>6.0720000000000001</v>
      </c>
      <c r="E6" s="45">
        <v>6.125</v>
      </c>
      <c r="F6" s="7">
        <v>6.1230000000000002</v>
      </c>
      <c r="G6" s="45">
        <v>5.665</v>
      </c>
      <c r="H6" s="45">
        <v>5.6890000000000001</v>
      </c>
      <c r="I6" s="45">
        <v>5.8239999999999998</v>
      </c>
      <c r="J6" s="45">
        <v>5.0979999999999999</v>
      </c>
      <c r="K6" s="205" t="s">
        <v>2075</v>
      </c>
      <c r="L6" s="45">
        <v>5.0090000000000003</v>
      </c>
      <c r="M6" s="67"/>
      <c r="N6" s="46">
        <v>3.1</v>
      </c>
      <c r="O6" s="54" t="s">
        <v>73</v>
      </c>
      <c r="P6" s="1" t="s">
        <v>518</v>
      </c>
      <c r="Q6" s="1">
        <v>-2</v>
      </c>
      <c r="R6" s="1" t="s">
        <v>1365</v>
      </c>
      <c r="T6" t="s">
        <v>2073</v>
      </c>
    </row>
    <row r="7" spans="1:26" x14ac:dyDescent="0.2">
      <c r="A7" s="5"/>
      <c r="B7" s="4" t="s">
        <v>2078</v>
      </c>
      <c r="C7" s="45">
        <v>6.2569999999999997</v>
      </c>
      <c r="D7" s="45">
        <v>6.2309999999999999</v>
      </c>
      <c r="E7">
        <v>6.2050000000000001</v>
      </c>
      <c r="F7" s="7">
        <v>6.1989999999999998</v>
      </c>
      <c r="G7">
        <v>6.1189999999999998</v>
      </c>
      <c r="H7">
        <v>6.1130000000000004</v>
      </c>
      <c r="I7" s="45">
        <v>6.1260000000000003</v>
      </c>
      <c r="J7" s="7">
        <v>5.8259999999999996</v>
      </c>
      <c r="K7" s="205" t="s">
        <v>2077</v>
      </c>
      <c r="L7" s="45">
        <v>5.7949999999999999</v>
      </c>
      <c r="M7" s="67"/>
      <c r="N7" s="46">
        <v>73.599999999999994</v>
      </c>
      <c r="O7" s="54" t="s">
        <v>1363</v>
      </c>
      <c r="P7" s="1" t="s">
        <v>1101</v>
      </c>
      <c r="Q7" s="1">
        <v>2</v>
      </c>
      <c r="R7" s="1" t="s">
        <v>1426</v>
      </c>
      <c r="T7" t="s">
        <v>2040</v>
      </c>
    </row>
    <row r="8" spans="1:26" x14ac:dyDescent="0.2">
      <c r="A8" s="4"/>
      <c r="B8" s="4" t="s">
        <v>56</v>
      </c>
      <c r="C8" s="45">
        <v>6.726</v>
      </c>
      <c r="D8" s="45">
        <v>6.4420000000000002</v>
      </c>
      <c r="E8" s="45">
        <v>6.5149999999999997</v>
      </c>
      <c r="F8" s="45">
        <v>6.5389999999999997</v>
      </c>
      <c r="G8" s="45">
        <v>6.76</v>
      </c>
      <c r="H8" s="45">
        <v>6.468</v>
      </c>
      <c r="I8">
        <v>6.5469999999999997</v>
      </c>
      <c r="J8" s="7">
        <v>6.7450000000000001</v>
      </c>
      <c r="L8" s="7">
        <f>I8+J8-G8</f>
        <v>6.532</v>
      </c>
      <c r="M8" s="67"/>
      <c r="N8" s="46">
        <v>94.2</v>
      </c>
      <c r="O8" s="54"/>
      <c r="P8" s="1" t="s">
        <v>1367</v>
      </c>
      <c r="Q8" s="1">
        <v>47</v>
      </c>
      <c r="R8" s="1" t="s">
        <v>809</v>
      </c>
    </row>
    <row r="9" spans="1:26" x14ac:dyDescent="0.2">
      <c r="A9" s="6"/>
      <c r="B9" s="4" t="s">
        <v>2043</v>
      </c>
      <c r="C9" s="45">
        <v>7.202</v>
      </c>
      <c r="D9" s="45">
        <v>7.1180000000000003</v>
      </c>
      <c r="E9">
        <v>7.0979999999999999</v>
      </c>
      <c r="F9" s="7">
        <v>7.085</v>
      </c>
      <c r="G9">
        <v>7.0659999999999998</v>
      </c>
      <c r="H9">
        <v>6.9569999999999999</v>
      </c>
      <c r="I9">
        <v>6.9669999999999996</v>
      </c>
      <c r="J9" s="7">
        <v>6.85</v>
      </c>
      <c r="K9" s="205" t="s">
        <v>2079</v>
      </c>
      <c r="L9" s="45">
        <v>6.7140000000000004</v>
      </c>
      <c r="M9" s="67"/>
      <c r="N9" s="46">
        <v>49.9</v>
      </c>
      <c r="O9" s="54" t="s">
        <v>1348</v>
      </c>
      <c r="P9" s="1" t="s">
        <v>1026</v>
      </c>
      <c r="Q9" s="1">
        <v>3</v>
      </c>
      <c r="R9" s="1" t="s">
        <v>1361</v>
      </c>
      <c r="T9" t="s">
        <v>2080</v>
      </c>
    </row>
    <row r="10" spans="1:26" x14ac:dyDescent="0.2">
      <c r="A10" s="6" t="s">
        <v>5</v>
      </c>
      <c r="B10" s="4" t="s">
        <v>57</v>
      </c>
      <c r="C10" s="7">
        <v>2.2989999999999999</v>
      </c>
      <c r="D10" s="7">
        <v>2.286</v>
      </c>
      <c r="E10" s="7">
        <v>2.2770000000000001</v>
      </c>
      <c r="F10" s="7">
        <v>2.2770000000000001</v>
      </c>
      <c r="G10" s="7">
        <v>2.3159999999999998</v>
      </c>
      <c r="H10" s="7">
        <v>2.298</v>
      </c>
      <c r="I10" s="67"/>
      <c r="J10" s="67"/>
      <c r="L10" s="7">
        <f>E10+H10-D10</f>
        <v>2.2890000000000001</v>
      </c>
      <c r="M10" s="7">
        <f t="shared" si="0"/>
        <v>2.2890000000000006</v>
      </c>
      <c r="N10" s="46">
        <v>98</v>
      </c>
      <c r="P10" s="1" t="s">
        <v>923</v>
      </c>
      <c r="Q10" s="1">
        <v>1</v>
      </c>
      <c r="R10" s="1" t="s">
        <v>1360</v>
      </c>
    </row>
    <row r="11" spans="1:26" x14ac:dyDescent="0.2">
      <c r="A11" s="6"/>
      <c r="B11" s="4" t="s">
        <v>191</v>
      </c>
      <c r="C11" s="7">
        <v>2.72</v>
      </c>
      <c r="D11" s="7">
        <v>2.6339999999999999</v>
      </c>
      <c r="E11" s="53">
        <v>2.637</v>
      </c>
      <c r="F11" s="53">
        <v>2.6509999999999998</v>
      </c>
      <c r="G11" s="7">
        <v>2.7189999999999999</v>
      </c>
      <c r="H11" s="7">
        <v>2.6379999999999999</v>
      </c>
      <c r="I11" s="67"/>
      <c r="J11" s="67"/>
      <c r="L11" s="7">
        <f t="shared" ref="L11:L12" si="1">E11+H11-D11</f>
        <v>2.6410000000000005</v>
      </c>
      <c r="M11" s="7">
        <f t="shared" si="0"/>
        <v>2.6549999999999998</v>
      </c>
      <c r="N11" s="46">
        <v>96.9</v>
      </c>
      <c r="P11" s="1" t="s">
        <v>1135</v>
      </c>
      <c r="Q11" s="1">
        <v>-1</v>
      </c>
      <c r="R11" s="1" t="s">
        <v>234</v>
      </c>
    </row>
    <row r="12" spans="1:26" x14ac:dyDescent="0.2">
      <c r="A12" s="6"/>
      <c r="B12" s="4" t="s">
        <v>58</v>
      </c>
      <c r="C12" s="7">
        <v>4.2089999999999996</v>
      </c>
      <c r="D12" s="7">
        <v>4.2039999999999997</v>
      </c>
      <c r="E12" s="7">
        <v>4.1900000000000004</v>
      </c>
      <c r="F12" s="45">
        <v>4.1950000000000003</v>
      </c>
      <c r="G12" s="7">
        <v>4.202</v>
      </c>
      <c r="H12" s="7">
        <v>4.1959999999999997</v>
      </c>
      <c r="I12" s="67"/>
      <c r="J12" s="67"/>
      <c r="L12" s="7">
        <f t="shared" si="1"/>
        <v>4.1819999999999995</v>
      </c>
      <c r="M12" s="7">
        <f t="shared" si="0"/>
        <v>4.1869999999999985</v>
      </c>
      <c r="N12" s="46">
        <v>98.2</v>
      </c>
      <c r="P12" s="1" t="s">
        <v>1366</v>
      </c>
      <c r="Q12" s="1">
        <v>0</v>
      </c>
      <c r="R12" s="1" t="s">
        <v>1362</v>
      </c>
    </row>
    <row r="13" spans="1:26" x14ac:dyDescent="0.2">
      <c r="A13" s="6"/>
      <c r="B13" s="4" t="s">
        <v>1364</v>
      </c>
      <c r="C13" s="7">
        <v>5.9790000000000001</v>
      </c>
      <c r="D13" s="7">
        <v>5.99</v>
      </c>
      <c r="E13" s="7">
        <v>6.0460000000000003</v>
      </c>
      <c r="F13" s="45">
        <v>6.0439999999999996</v>
      </c>
      <c r="G13" s="7">
        <v>5.5529999999999999</v>
      </c>
      <c r="H13" s="7">
        <v>5.5739999999999998</v>
      </c>
      <c r="I13" s="206"/>
      <c r="J13" s="67"/>
      <c r="K13" s="205" t="s">
        <v>2072</v>
      </c>
      <c r="L13" s="45">
        <v>4.8209999999999997</v>
      </c>
      <c r="M13" s="67"/>
      <c r="N13" s="46">
        <v>10</v>
      </c>
      <c r="P13" s="1" t="s">
        <v>518</v>
      </c>
      <c r="Q13" s="1">
        <v>-2</v>
      </c>
      <c r="R13" s="1" t="s">
        <v>1365</v>
      </c>
      <c r="T13" t="s">
        <v>2073</v>
      </c>
    </row>
    <row r="14" spans="1:26" x14ac:dyDescent="0.2">
      <c r="C14" s="1" t="s">
        <v>1425</v>
      </c>
      <c r="J14" s="7"/>
      <c r="M14" s="7"/>
      <c r="Q14" s="1"/>
    </row>
    <row r="16" spans="1:26" x14ac:dyDescent="0.2">
      <c r="A16" s="6" t="s">
        <v>6</v>
      </c>
      <c r="B16" s="5"/>
      <c r="C16" s="5" t="s">
        <v>7</v>
      </c>
      <c r="D16" s="5" t="s">
        <v>7</v>
      </c>
      <c r="E16" s="5" t="s">
        <v>24</v>
      </c>
      <c r="F16" s="5" t="s">
        <v>27</v>
      </c>
      <c r="G16" s="5" t="s">
        <v>29</v>
      </c>
      <c r="H16" s="5" t="s">
        <v>30</v>
      </c>
      <c r="I16" s="5" t="s">
        <v>29</v>
      </c>
      <c r="J16" s="5" t="s">
        <v>30</v>
      </c>
      <c r="K16" s="5" t="s">
        <v>29</v>
      </c>
      <c r="L16" s="5" t="s">
        <v>30</v>
      </c>
      <c r="M16" s="5" t="s">
        <v>7</v>
      </c>
      <c r="N16" s="5" t="s">
        <v>7</v>
      </c>
      <c r="O16" s="5" t="s">
        <v>7</v>
      </c>
      <c r="P16" s="5" t="s">
        <v>24</v>
      </c>
      <c r="Q16" s="5" t="s">
        <v>24</v>
      </c>
      <c r="R16" s="5" t="s">
        <v>24</v>
      </c>
      <c r="S16" s="5" t="s">
        <v>26</v>
      </c>
      <c r="T16" s="153" t="s">
        <v>834</v>
      </c>
      <c r="U16" s="153" t="s">
        <v>834</v>
      </c>
      <c r="V16" s="153" t="s">
        <v>834</v>
      </c>
      <c r="W16" s="153" t="s">
        <v>834</v>
      </c>
      <c r="X16" s="153" t="s">
        <v>834</v>
      </c>
      <c r="Y16" s="153" t="s">
        <v>834</v>
      </c>
      <c r="Z16" s="153" t="s">
        <v>834</v>
      </c>
    </row>
    <row r="17" spans="1:26" x14ac:dyDescent="0.2">
      <c r="A17" s="5"/>
      <c r="B17" s="5"/>
      <c r="C17" s="6" t="s">
        <v>8</v>
      </c>
      <c r="D17" s="6" t="s">
        <v>9</v>
      </c>
      <c r="E17" s="6" t="s">
        <v>18</v>
      </c>
      <c r="F17" s="6" t="s">
        <v>11</v>
      </c>
      <c r="G17" s="6" t="s">
        <v>10</v>
      </c>
      <c r="H17" s="6" t="s">
        <v>33</v>
      </c>
      <c r="I17" s="6" t="s">
        <v>12</v>
      </c>
      <c r="J17" s="6" t="s">
        <v>13</v>
      </c>
      <c r="K17" s="6" t="s">
        <v>14</v>
      </c>
      <c r="L17" s="6" t="s">
        <v>99</v>
      </c>
      <c r="M17" s="6" t="s">
        <v>17</v>
      </c>
      <c r="N17" s="6" t="s">
        <v>19</v>
      </c>
      <c r="O17" s="6" t="s">
        <v>20</v>
      </c>
      <c r="P17" s="6" t="s">
        <v>17</v>
      </c>
      <c r="Q17" s="6" t="s">
        <v>15</v>
      </c>
      <c r="R17" s="6" t="s">
        <v>16</v>
      </c>
      <c r="S17" s="6" t="s">
        <v>25</v>
      </c>
      <c r="T17" s="154" t="s">
        <v>835</v>
      </c>
      <c r="U17" s="154" t="s">
        <v>836</v>
      </c>
      <c r="V17" s="154" t="s">
        <v>837</v>
      </c>
      <c r="W17" s="154" t="s">
        <v>838</v>
      </c>
      <c r="X17" s="154" t="s">
        <v>839</v>
      </c>
      <c r="Y17" s="154" t="s">
        <v>840</v>
      </c>
      <c r="Z17" s="154" t="s">
        <v>841</v>
      </c>
    </row>
    <row r="18" spans="1:26" x14ac:dyDescent="0.2">
      <c r="A18" s="6" t="str">
        <f>A4</f>
        <v>Singlet</v>
      </c>
      <c r="B18" s="4" t="str">
        <f>B4</f>
        <v>A2 (Val, n-pi*)</v>
      </c>
      <c r="C18" s="7">
        <v>2.964</v>
      </c>
      <c r="D18" s="7">
        <v>2.8620000000000001</v>
      </c>
      <c r="E18" s="7">
        <v>3.1539999999999999</v>
      </c>
      <c r="F18" s="7">
        <v>2.9369999999999998</v>
      </c>
      <c r="G18" s="7">
        <v>3.1230000000000002</v>
      </c>
      <c r="H18" s="7">
        <v>2.9910000000000001</v>
      </c>
      <c r="I18" s="7">
        <v>2.9889999999999999</v>
      </c>
      <c r="J18" s="45">
        <v>2.9889999999999999</v>
      </c>
      <c r="K18" s="45">
        <v>2.9380000000000002</v>
      </c>
      <c r="L18" s="45">
        <v>2.9449999999999998</v>
      </c>
      <c r="M18" s="7">
        <v>3.14</v>
      </c>
      <c r="N18" s="7">
        <v>3.2719999999999998</v>
      </c>
      <c r="O18" s="7">
        <v>3.1389999999999998</v>
      </c>
      <c r="P18" s="7">
        <v>2.9060000000000001</v>
      </c>
      <c r="Q18" s="7">
        <v>2.7090000000000001</v>
      </c>
      <c r="R18" s="7">
        <v>3.0070000000000001</v>
      </c>
      <c r="S18" s="14">
        <v>2.8580000000000001</v>
      </c>
      <c r="T18" s="72"/>
      <c r="U18" s="72"/>
      <c r="V18" s="72"/>
      <c r="W18" s="72"/>
      <c r="X18" s="72"/>
      <c r="Y18" s="72"/>
      <c r="Z18" s="72"/>
    </row>
    <row r="19" spans="1:26" x14ac:dyDescent="0.2">
      <c r="A19" s="26"/>
      <c r="B19" s="4" t="str">
        <f t="shared" ref="B19:B23" si="2">B5</f>
        <v>B2 (Val, pi-pi*)</v>
      </c>
      <c r="C19" s="7">
        <v>3.742</v>
      </c>
      <c r="D19" s="7">
        <v>3.58</v>
      </c>
      <c r="E19" s="7">
        <v>3.867</v>
      </c>
      <c r="F19" s="7">
        <v>3.5430000000000001</v>
      </c>
      <c r="G19" s="7">
        <v>3.77</v>
      </c>
      <c r="H19" s="7">
        <v>3.6040000000000001</v>
      </c>
      <c r="I19" s="7">
        <v>3.597</v>
      </c>
      <c r="J19" s="7">
        <v>3.5920000000000001</v>
      </c>
      <c r="K19" s="45">
        <v>3.5390000000000001</v>
      </c>
      <c r="L19" s="45">
        <v>3.58</v>
      </c>
      <c r="M19" s="7">
        <v>3.9430000000000001</v>
      </c>
      <c r="N19" s="7">
        <v>3.931</v>
      </c>
      <c r="O19" s="7">
        <v>3.8140000000000001</v>
      </c>
      <c r="P19" s="7">
        <v>3.7639999999999998</v>
      </c>
      <c r="Q19" s="7">
        <v>3.6280000000000001</v>
      </c>
      <c r="R19" s="7">
        <v>3.2869999999999999</v>
      </c>
      <c r="S19" s="14">
        <v>3.4575</v>
      </c>
      <c r="T19" s="72"/>
      <c r="U19" s="72"/>
      <c r="V19" s="72"/>
      <c r="W19" s="72"/>
      <c r="X19" s="72"/>
      <c r="Y19" s="72"/>
      <c r="Z19" s="72"/>
    </row>
    <row r="20" spans="1:26" x14ac:dyDescent="0.2">
      <c r="A20" s="5"/>
      <c r="B20" s="4" t="str">
        <f t="shared" si="2"/>
        <v>B1 (Val, dou, n,pi-pi*,pi*)</v>
      </c>
      <c r="C20" s="72"/>
      <c r="D20" s="72"/>
      <c r="E20" s="72"/>
      <c r="F20" s="72"/>
      <c r="G20" s="72"/>
      <c r="H20" s="72"/>
      <c r="I20" s="72"/>
      <c r="J20" s="7">
        <v>6.5739999999999998</v>
      </c>
      <c r="K20" s="45">
        <v>6.125</v>
      </c>
      <c r="L20" s="67"/>
      <c r="M20" s="72"/>
      <c r="N20" s="72"/>
      <c r="O20" s="72"/>
      <c r="P20" s="72"/>
      <c r="Q20" s="72"/>
      <c r="R20" s="7">
        <v>4.3689999999999998</v>
      </c>
      <c r="S20" s="94"/>
      <c r="T20">
        <v>5.1360000000000001</v>
      </c>
      <c r="U20">
        <v>4.9139999999999997</v>
      </c>
      <c r="V20">
        <v>4.649</v>
      </c>
      <c r="W20" s="7">
        <v>5.0179236143415098</v>
      </c>
      <c r="X20" s="7">
        <v>5.0079729550727397</v>
      </c>
      <c r="Y20">
        <v>5.0410000000000004</v>
      </c>
      <c r="Z20">
        <v>5.0250000000000004</v>
      </c>
    </row>
    <row r="21" spans="1:26" x14ac:dyDescent="0.2">
      <c r="A21" s="5"/>
      <c r="B21" s="4" t="str">
        <f t="shared" si="2"/>
        <v>A1 (Val, dou, pi,pi-pi*,pi*)</v>
      </c>
      <c r="C21" s="72"/>
      <c r="D21" s="72"/>
      <c r="E21" s="72"/>
      <c r="F21" s="72"/>
      <c r="G21" s="72"/>
      <c r="H21" s="72"/>
      <c r="I21" s="72"/>
      <c r="J21" s="7">
        <v>6.3330000000000002</v>
      </c>
      <c r="K21">
        <v>6.2050000000000001</v>
      </c>
      <c r="L21" s="67"/>
      <c r="M21" s="72"/>
      <c r="N21" s="72"/>
      <c r="O21" s="72"/>
      <c r="P21" s="72"/>
      <c r="Q21" s="72"/>
      <c r="R21" s="7">
        <v>4.5890000000000004</v>
      </c>
      <c r="S21" s="94"/>
      <c r="T21">
        <v>6.1459999999999999</v>
      </c>
      <c r="U21">
        <v>5.9829999999999997</v>
      </c>
      <c r="V21">
        <v>5.6120000000000001</v>
      </c>
      <c r="W21">
        <v>5.9790000000000001</v>
      </c>
      <c r="X21">
        <v>5.91</v>
      </c>
      <c r="Y21">
        <v>6.0570000000000004</v>
      </c>
      <c r="Z21">
        <v>6.0220000000000002</v>
      </c>
    </row>
    <row r="22" spans="1:26" x14ac:dyDescent="0.2">
      <c r="A22" s="5"/>
      <c r="B22" s="4" t="str">
        <f t="shared" si="2"/>
        <v>A2 (Ryd, pi-3s)</v>
      </c>
      <c r="C22" s="7">
        <v>6.5750000000000002</v>
      </c>
      <c r="D22" s="7">
        <v>6.4340000000000002</v>
      </c>
      <c r="E22" s="7">
        <v>7.3159999999999998</v>
      </c>
      <c r="F22" s="7">
        <v>6.702</v>
      </c>
      <c r="G22" s="7">
        <v>6.63</v>
      </c>
      <c r="H22" s="7">
        <v>6.5339999999999998</v>
      </c>
      <c r="I22" s="7">
        <v>6.5380000000000003</v>
      </c>
      <c r="J22" s="7">
        <v>6.54</v>
      </c>
      <c r="K22" s="45">
        <v>6.5149999999999997</v>
      </c>
      <c r="L22">
        <v>6.5469999999999997</v>
      </c>
      <c r="M22" s="7">
        <v>6.7779999999999996</v>
      </c>
      <c r="N22" s="7">
        <v>6.6980000000000004</v>
      </c>
      <c r="O22" s="7">
        <v>6.6189999999999998</v>
      </c>
      <c r="P22" s="7">
        <v>6.6740000000000004</v>
      </c>
      <c r="Q22" s="7">
        <v>6.5449999999999999</v>
      </c>
      <c r="R22" s="7">
        <v>6.3010000000000002</v>
      </c>
      <c r="S22" s="14">
        <v>6.423</v>
      </c>
      <c r="T22" s="72"/>
      <c r="U22" s="72"/>
      <c r="V22" s="72"/>
      <c r="W22" s="72"/>
      <c r="X22" s="72"/>
      <c r="Y22" s="72"/>
      <c r="Z22" s="72"/>
    </row>
    <row r="23" spans="1:26" x14ac:dyDescent="0.2">
      <c r="A23" s="5"/>
      <c r="B23" s="4" t="str">
        <f t="shared" si="2"/>
        <v>A1 (Val,  par dou, pi,pi-pi*,pi*)</v>
      </c>
      <c r="C23" s="7">
        <v>6.5810000000000004</v>
      </c>
      <c r="D23" s="7">
        <v>6.4969999999999999</v>
      </c>
      <c r="E23" s="7">
        <v>6.7240000000000002</v>
      </c>
      <c r="F23" s="50">
        <v>6.6159999999999997</v>
      </c>
      <c r="G23" s="7">
        <v>6.68</v>
      </c>
      <c r="H23" s="7">
        <v>6.42</v>
      </c>
      <c r="I23" s="7">
        <v>6.4039999999999999</v>
      </c>
      <c r="J23" s="7">
        <v>7.3470000000000004</v>
      </c>
      <c r="K23">
        <v>7.0979999999999999</v>
      </c>
      <c r="L23">
        <v>6.9669999999999996</v>
      </c>
      <c r="M23" s="7">
        <v>6.7789999999999999</v>
      </c>
      <c r="N23" s="7">
        <v>6.8680000000000003</v>
      </c>
      <c r="O23" s="7">
        <v>6.7450000000000001</v>
      </c>
      <c r="P23" s="7">
        <v>6.5629999999999997</v>
      </c>
      <c r="Q23" s="7">
        <v>6.4160000000000004</v>
      </c>
      <c r="R23" s="7">
        <v>6.4980000000000002</v>
      </c>
      <c r="S23" s="14">
        <v>6.4570000000000007</v>
      </c>
      <c r="T23" s="7">
        <v>9.16</v>
      </c>
      <c r="U23" s="7">
        <v>7.1719999999999997</v>
      </c>
      <c r="V23" s="7">
        <v>6.2439999999999998</v>
      </c>
      <c r="W23" s="7">
        <v>7.548</v>
      </c>
      <c r="X23" s="7">
        <v>7.468</v>
      </c>
      <c r="Y23">
        <v>6.8719999999999999</v>
      </c>
      <c r="Z23" s="7">
        <v>6.6619999999999999</v>
      </c>
    </row>
    <row r="24" spans="1:26" x14ac:dyDescent="0.2">
      <c r="A24" s="6" t="str">
        <f>A10</f>
        <v>Triplet</v>
      </c>
      <c r="B24" s="4" t="str">
        <f t="shared" ref="B24:B26" si="3">B10</f>
        <v>B2 (Val, pi-pi*)</v>
      </c>
      <c r="C24" s="7">
        <v>2.5019999999999998</v>
      </c>
      <c r="D24" s="7">
        <v>2.3439999999999999</v>
      </c>
      <c r="E24" s="7">
        <v>2.431</v>
      </c>
      <c r="F24" s="7">
        <v>2.1139999999999999</v>
      </c>
      <c r="G24" s="16">
        <v>2.2759999999999998</v>
      </c>
      <c r="H24" s="72"/>
      <c r="I24" s="72"/>
      <c r="J24" s="72"/>
      <c r="K24" s="7">
        <v>2.2770000000000001</v>
      </c>
      <c r="L24" s="67"/>
      <c r="M24" s="7">
        <v>2.5710000000000002</v>
      </c>
      <c r="N24" s="7">
        <v>2.5670000000000002</v>
      </c>
      <c r="O24" s="7">
        <v>2.4950000000000001</v>
      </c>
      <c r="P24" s="7">
        <v>2.44</v>
      </c>
      <c r="Q24" s="7">
        <v>2.3639999999999999</v>
      </c>
      <c r="R24" s="7">
        <v>1.972</v>
      </c>
      <c r="S24" s="14">
        <v>2.1680000000000001</v>
      </c>
      <c r="T24" s="72"/>
      <c r="U24" s="72"/>
      <c r="V24" s="72"/>
      <c r="W24" s="72"/>
      <c r="X24" s="72"/>
      <c r="Y24" s="72"/>
      <c r="Z24" s="72"/>
    </row>
    <row r="25" spans="1:26" x14ac:dyDescent="0.2">
      <c r="A25" s="5"/>
      <c r="B25" s="4" t="str">
        <f t="shared" si="3"/>
        <v>A2 (Val, n-pi*)</v>
      </c>
      <c r="C25" s="7">
        <v>2.6709999999999998</v>
      </c>
      <c r="D25" s="7">
        <v>2.52</v>
      </c>
      <c r="E25" s="7">
        <v>2.798</v>
      </c>
      <c r="F25" s="7">
        <v>2.5489999999999999</v>
      </c>
      <c r="G25" s="16">
        <v>2.7490000000000001</v>
      </c>
      <c r="H25" s="72"/>
      <c r="I25" s="72"/>
      <c r="J25" s="72"/>
      <c r="K25" s="53">
        <v>2.637</v>
      </c>
      <c r="L25" s="67"/>
      <c r="M25" s="7">
        <v>2.8730000000000002</v>
      </c>
      <c r="N25" s="7">
        <v>2.9889999999999999</v>
      </c>
      <c r="O25" s="7">
        <v>2.835</v>
      </c>
      <c r="P25" s="7">
        <v>2.657</v>
      </c>
      <c r="Q25" s="7">
        <v>2.387</v>
      </c>
      <c r="R25" s="7">
        <v>2.6680000000000001</v>
      </c>
      <c r="S25" s="14">
        <v>2.5274999999999999</v>
      </c>
      <c r="T25" s="72"/>
      <c r="U25" s="72"/>
      <c r="V25" s="72"/>
      <c r="W25" s="72"/>
      <c r="X25" s="72"/>
      <c r="Y25" s="72"/>
      <c r="Z25" s="72"/>
    </row>
    <row r="26" spans="1:26" x14ac:dyDescent="0.2">
      <c r="A26" s="5"/>
      <c r="B26" s="4" t="str">
        <f t="shared" si="3"/>
        <v>A1 (Val, pi-pi*)</v>
      </c>
      <c r="C26" s="7">
        <v>4.4210000000000003</v>
      </c>
      <c r="D26" s="7">
        <v>4.3140000000000001</v>
      </c>
      <c r="E26" s="7">
        <v>4.3049999999999997</v>
      </c>
      <c r="F26" s="7">
        <v>3.8980000000000001</v>
      </c>
      <c r="G26" s="16">
        <v>4.1340000000000003</v>
      </c>
      <c r="H26" s="72"/>
      <c r="I26" s="72"/>
      <c r="J26" s="72"/>
      <c r="K26" s="7">
        <v>4.1900000000000004</v>
      </c>
      <c r="L26" s="67"/>
      <c r="M26" s="7">
        <v>4.2850000000000001</v>
      </c>
      <c r="N26" s="7">
        <v>4.3090000000000002</v>
      </c>
      <c r="O26" s="7">
        <v>4.3140000000000001</v>
      </c>
      <c r="P26" s="7">
        <v>4.157</v>
      </c>
      <c r="Q26" s="7">
        <v>4.2649999999999997</v>
      </c>
      <c r="R26" s="7">
        <v>3.8940000000000001</v>
      </c>
      <c r="S26" s="14">
        <v>4.0794999999999995</v>
      </c>
      <c r="T26" s="72"/>
      <c r="U26" s="72"/>
      <c r="V26" s="72"/>
      <c r="W26" s="72"/>
      <c r="X26" s="72"/>
      <c r="Y26" s="72"/>
      <c r="Z26" s="72"/>
    </row>
    <row r="27" spans="1:26" x14ac:dyDescent="0.2">
      <c r="A27" s="5"/>
      <c r="B27" s="4" t="str">
        <f>B13</f>
        <v>B1 (Val, dou, n,pi-pi*,pi*)</v>
      </c>
      <c r="C27" s="72"/>
      <c r="D27" s="72"/>
      <c r="E27" s="72"/>
      <c r="F27" s="182"/>
      <c r="G27" s="72"/>
      <c r="H27" s="72"/>
      <c r="I27" s="72"/>
      <c r="J27" s="72"/>
      <c r="K27" s="7">
        <v>6.0460000000000003</v>
      </c>
      <c r="L27" s="67"/>
      <c r="M27" s="72"/>
      <c r="N27" s="72"/>
      <c r="O27" s="72"/>
      <c r="P27" s="72"/>
      <c r="Q27" s="72"/>
      <c r="R27" s="7">
        <v>4.298</v>
      </c>
      <c r="S27" s="94"/>
      <c r="T27">
        <v>5.0750000000000002</v>
      </c>
      <c r="U27">
        <v>4.8140000000000001</v>
      </c>
      <c r="V27">
        <v>4.5419999999999998</v>
      </c>
      <c r="W27">
        <v>4.9130000000000003</v>
      </c>
      <c r="X27">
        <v>4.8970000000000002</v>
      </c>
      <c r="Y27">
        <v>4.9329999999999998</v>
      </c>
      <c r="Z27">
        <v>4.9130000000000003</v>
      </c>
    </row>
    <row r="34" spans="17:17" x14ac:dyDescent="0.2">
      <c r="Q34" s="17"/>
    </row>
    <row r="35" spans="17:17" x14ac:dyDescent="0.2">
      <c r="Q35" s="17"/>
    </row>
    <row r="36" spans="17:17" x14ac:dyDescent="0.2">
      <c r="Q36" s="17"/>
    </row>
    <row r="37" spans="17:17" x14ac:dyDescent="0.2">
      <c r="Q37" s="17"/>
    </row>
    <row r="38" spans="17:17" x14ac:dyDescent="0.2">
      <c r="Q38" s="17"/>
    </row>
    <row r="39" spans="17:17" x14ac:dyDescent="0.2">
      <c r="Q39" s="17"/>
    </row>
    <row r="40" spans="17:17" x14ac:dyDescent="0.2">
      <c r="Q40" s="17"/>
    </row>
    <row r="41" spans="17:17" x14ac:dyDescent="0.2">
      <c r="Q41" s="17"/>
    </row>
    <row r="42" spans="17:17" x14ac:dyDescent="0.2">
      <c r="Q42" s="17"/>
    </row>
    <row r="43" spans="17:17" x14ac:dyDescent="0.2">
      <c r="Q43" s="17"/>
    </row>
    <row r="44" spans="17:17" x14ac:dyDescent="0.2">
      <c r="Q44" s="17"/>
    </row>
    <row r="45" spans="17:17" x14ac:dyDescent="0.2">
      <c r="Q45" s="17"/>
    </row>
    <row r="46" spans="17:17" x14ac:dyDescent="0.2">
      <c r="Q46" s="17"/>
    </row>
    <row r="47" spans="17:17" x14ac:dyDescent="0.2">
      <c r="Q47" s="17"/>
    </row>
    <row r="48" spans="17:17" x14ac:dyDescent="0.2">
      <c r="Q48" s="17"/>
    </row>
    <row r="49" spans="17:17" x14ac:dyDescent="0.2">
      <c r="Q49" s="17"/>
    </row>
    <row r="50" spans="17:17" x14ac:dyDescent="0.2">
      <c r="Q50" s="17"/>
    </row>
    <row r="51" spans="17:17" x14ac:dyDescent="0.2">
      <c r="Q51" s="17"/>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F215C-D329-5F4A-9AC8-7BC7D88804B3}">
  <dimension ref="A1:AA27"/>
  <sheetViews>
    <sheetView zoomScale="80" zoomScaleNormal="80" workbookViewId="0">
      <selection activeCell="G10" sqref="G10"/>
    </sheetView>
  </sheetViews>
  <sheetFormatPr baseColWidth="10" defaultRowHeight="16" x14ac:dyDescent="0.2"/>
  <cols>
    <col min="2" max="2" width="13.5" customWidth="1"/>
    <col min="21" max="21" width="11.1640625" customWidth="1"/>
  </cols>
  <sheetData>
    <row r="1" spans="1:27" x14ac:dyDescent="0.2">
      <c r="A1" s="40" t="s">
        <v>74</v>
      </c>
      <c r="B1" s="40"/>
      <c r="C1" s="40" t="s">
        <v>0</v>
      </c>
      <c r="D1" s="198"/>
      <c r="E1">
        <f>COUNT(C4:C10)</f>
        <v>7</v>
      </c>
      <c r="F1" s="51" t="s">
        <v>722</v>
      </c>
      <c r="G1" s="1" t="s">
        <v>958</v>
      </c>
      <c r="H1" s="51"/>
      <c r="X1" s="1" t="s">
        <v>639</v>
      </c>
      <c r="Y1" s="1"/>
      <c r="AA1" s="1"/>
    </row>
    <row r="2" spans="1:27" x14ac:dyDescent="0.2">
      <c r="A2" s="6" t="s">
        <v>32</v>
      </c>
      <c r="B2" s="5"/>
      <c r="C2" s="5" t="s">
        <v>29</v>
      </c>
      <c r="D2" s="5" t="s">
        <v>29</v>
      </c>
      <c r="E2" s="129" t="s">
        <v>34</v>
      </c>
      <c r="F2" s="5" t="s">
        <v>29</v>
      </c>
      <c r="G2" s="5" t="s">
        <v>29</v>
      </c>
      <c r="H2" s="5" t="s">
        <v>29</v>
      </c>
      <c r="I2" s="5" t="s">
        <v>29</v>
      </c>
      <c r="J2" s="5" t="s">
        <v>55</v>
      </c>
      <c r="K2" s="5" t="s">
        <v>55</v>
      </c>
      <c r="L2" s="5" t="s">
        <v>55</v>
      </c>
      <c r="M2" s="5" t="s">
        <v>30</v>
      </c>
      <c r="N2" s="5" t="s">
        <v>30</v>
      </c>
      <c r="O2" s="5" t="s">
        <v>30</v>
      </c>
      <c r="P2" s="5" t="s">
        <v>30</v>
      </c>
      <c r="Q2" s="5" t="s">
        <v>30</v>
      </c>
      <c r="R2" s="5" t="s">
        <v>85</v>
      </c>
      <c r="S2" s="5" t="s">
        <v>85</v>
      </c>
      <c r="T2" s="5"/>
      <c r="U2" s="5"/>
      <c r="V2" s="98" t="s">
        <v>29</v>
      </c>
      <c r="W2" s="98" t="s">
        <v>29</v>
      </c>
      <c r="X2" s="98" t="s">
        <v>247</v>
      </c>
      <c r="Y2" s="98"/>
      <c r="Z2" s="98" t="s">
        <v>28</v>
      </c>
    </row>
    <row r="3" spans="1:27" x14ac:dyDescent="0.2">
      <c r="A3" s="5"/>
      <c r="B3" s="5"/>
      <c r="C3" s="6" t="s">
        <v>2087</v>
      </c>
      <c r="D3" s="6" t="s">
        <v>1</v>
      </c>
      <c r="E3" s="6" t="s">
        <v>2</v>
      </c>
      <c r="F3" s="6" t="s">
        <v>62</v>
      </c>
      <c r="G3" s="6" t="s">
        <v>2139</v>
      </c>
      <c r="H3" s="6" t="s">
        <v>2141</v>
      </c>
      <c r="I3" s="6" t="s">
        <v>69</v>
      </c>
      <c r="J3" s="52" t="s">
        <v>2086</v>
      </c>
      <c r="K3" s="52" t="s">
        <v>35</v>
      </c>
      <c r="L3" s="52" t="s">
        <v>63</v>
      </c>
      <c r="M3" s="52" t="s">
        <v>50</v>
      </c>
      <c r="N3" s="52" t="s">
        <v>106</v>
      </c>
      <c r="O3" s="52" t="s">
        <v>105</v>
      </c>
      <c r="P3" s="52" t="s">
        <v>1943</v>
      </c>
      <c r="Q3" s="52" t="s">
        <v>101</v>
      </c>
      <c r="R3" s="52" t="s">
        <v>86</v>
      </c>
      <c r="S3" s="52" t="s">
        <v>87</v>
      </c>
      <c r="T3" s="42" t="s">
        <v>1326</v>
      </c>
      <c r="U3" s="42" t="s">
        <v>1392</v>
      </c>
      <c r="V3" s="95" t="s">
        <v>67</v>
      </c>
      <c r="W3" s="99" t="s">
        <v>38</v>
      </c>
      <c r="X3" s="99" t="s">
        <v>248</v>
      </c>
      <c r="Y3" s="99"/>
      <c r="Z3" s="99" t="s">
        <v>52</v>
      </c>
      <c r="AA3" s="51"/>
    </row>
    <row r="4" spans="1:27" x14ac:dyDescent="0.2">
      <c r="A4" s="6" t="s">
        <v>98</v>
      </c>
      <c r="B4" s="4" t="s">
        <v>631</v>
      </c>
      <c r="C4" s="45">
        <v>6.8550000000000004</v>
      </c>
      <c r="D4" s="7">
        <v>6.72</v>
      </c>
      <c r="E4" s="7">
        <v>6.6829999999999998</v>
      </c>
      <c r="F4" s="7">
        <v>6.6849999999999996</v>
      </c>
      <c r="G4" s="7">
        <v>6.6870000000000003</v>
      </c>
      <c r="H4" s="7">
        <v>6.6840000000000002</v>
      </c>
      <c r="I4" s="7">
        <v>6.6820000000000004</v>
      </c>
      <c r="J4" s="45">
        <v>6.8470000000000004</v>
      </c>
      <c r="K4">
        <v>6.7110000000000003</v>
      </c>
      <c r="L4" s="7">
        <v>6.6760000000000002</v>
      </c>
      <c r="M4" s="45">
        <v>6.8419999999999996</v>
      </c>
      <c r="N4" s="45">
        <v>6.7110000000000003</v>
      </c>
      <c r="O4" s="7">
        <v>6.6719999999999997</v>
      </c>
      <c r="P4" s="45">
        <v>6.8410000000000002</v>
      </c>
      <c r="Q4" s="45">
        <v>6.71</v>
      </c>
      <c r="R4" s="106">
        <v>6.7</v>
      </c>
      <c r="S4" s="135">
        <v>6.6</v>
      </c>
      <c r="T4" s="7">
        <f>O4+Q4-N4</f>
        <v>6.6709999999999994</v>
      </c>
      <c r="U4" s="7">
        <f t="shared" ref="U4:U10" si="0">T4+F4-E4</f>
        <v>6.6729999999999983</v>
      </c>
      <c r="V4" s="20">
        <v>92.8</v>
      </c>
      <c r="W4" s="1" t="s">
        <v>77</v>
      </c>
      <c r="X4" s="1" t="s">
        <v>640</v>
      </c>
      <c r="Y4" s="1">
        <v>3</v>
      </c>
      <c r="Z4" t="s">
        <v>633</v>
      </c>
    </row>
    <row r="5" spans="1:27" x14ac:dyDescent="0.2">
      <c r="A5" s="6"/>
      <c r="B5" s="4" t="s">
        <v>595</v>
      </c>
      <c r="C5" s="45">
        <v>6.98</v>
      </c>
      <c r="D5" s="7">
        <v>6.7709999999999999</v>
      </c>
      <c r="E5" s="7">
        <v>6.7329999999999997</v>
      </c>
      <c r="F5" s="7">
        <v>6.73</v>
      </c>
      <c r="G5" s="7">
        <v>6.73</v>
      </c>
      <c r="H5" s="7">
        <v>6.7279999999999998</v>
      </c>
      <c r="I5" s="7">
        <v>6.734</v>
      </c>
      <c r="J5" s="45">
        <v>6.99</v>
      </c>
      <c r="K5" s="7">
        <v>6.7789999999999999</v>
      </c>
      <c r="L5" s="7">
        <v>6.7460000000000004</v>
      </c>
      <c r="M5" s="45">
        <v>6.9790000000000001</v>
      </c>
      <c r="N5" s="45">
        <v>6.7720000000000002</v>
      </c>
      <c r="O5" s="45">
        <v>6.7309999999999999</v>
      </c>
      <c r="P5" s="45">
        <v>6.9779999999999998</v>
      </c>
      <c r="Q5" s="45">
        <v>6.77</v>
      </c>
      <c r="R5" s="134">
        <v>6.82</v>
      </c>
      <c r="S5" s="135">
        <v>6.7</v>
      </c>
      <c r="T5" s="7">
        <f>O5+Q5-N5</f>
        <v>6.7289999999999992</v>
      </c>
      <c r="U5" s="7">
        <f t="shared" si="0"/>
        <v>6.726</v>
      </c>
      <c r="V5" s="20">
        <v>95</v>
      </c>
      <c r="W5" s="1" t="s">
        <v>632</v>
      </c>
      <c r="X5" s="1" t="s">
        <v>587</v>
      </c>
      <c r="Y5" s="1">
        <v>5</v>
      </c>
      <c r="Z5" t="s">
        <v>634</v>
      </c>
    </row>
    <row r="6" spans="1:27" x14ac:dyDescent="0.2">
      <c r="A6" s="4"/>
      <c r="B6" s="4" t="s">
        <v>126</v>
      </c>
      <c r="C6" s="45">
        <v>7.2380000000000004</v>
      </c>
      <c r="D6" s="7">
        <v>6.8639999999999999</v>
      </c>
      <c r="E6" s="7">
        <v>6.9340000000000002</v>
      </c>
      <c r="F6" s="7">
        <v>6.9589999999999996</v>
      </c>
      <c r="G6" s="7">
        <v>6.9630000000000001</v>
      </c>
      <c r="H6" s="7">
        <v>6.9509999999999996</v>
      </c>
      <c r="I6" s="7">
        <v>6.9720000000000004</v>
      </c>
      <c r="J6" s="45">
        <v>7.2469999999999999</v>
      </c>
      <c r="K6" s="7">
        <v>6.8630000000000004</v>
      </c>
      <c r="L6" s="7">
        <v>6.9370000000000003</v>
      </c>
      <c r="M6" s="45">
        <v>7.2510000000000003</v>
      </c>
      <c r="N6" s="45">
        <v>6.8810000000000002</v>
      </c>
      <c r="O6" s="7">
        <v>6.9480000000000004</v>
      </c>
      <c r="P6" s="45">
        <v>7.2480000000000002</v>
      </c>
      <c r="Q6" s="45">
        <v>6.8769999999999998</v>
      </c>
      <c r="R6" s="134"/>
      <c r="S6" s="135"/>
      <c r="T6" s="7">
        <f>O6+Q6-N6</f>
        <v>6.9439999999999991</v>
      </c>
      <c r="U6" s="7">
        <f t="shared" si="0"/>
        <v>6.9689999999999985</v>
      </c>
      <c r="V6" s="20">
        <v>95.1</v>
      </c>
      <c r="W6" s="1" t="s">
        <v>644</v>
      </c>
      <c r="X6" s="1" t="s">
        <v>642</v>
      </c>
      <c r="Y6" s="1">
        <v>40</v>
      </c>
      <c r="Z6" t="s">
        <v>635</v>
      </c>
    </row>
    <row r="7" spans="1:27" x14ac:dyDescent="0.2">
      <c r="A7" s="4"/>
      <c r="B7" s="4" t="s">
        <v>59</v>
      </c>
      <c r="C7" s="45">
        <v>7.3760000000000003</v>
      </c>
      <c r="D7" s="7">
        <v>7.2610000000000001</v>
      </c>
      <c r="E7" s="7">
        <v>7.32</v>
      </c>
      <c r="F7" s="7">
        <v>7.3390000000000004</v>
      </c>
      <c r="G7" s="7">
        <v>7.3380000000000001</v>
      </c>
      <c r="H7" s="7">
        <v>7.3230000000000004</v>
      </c>
      <c r="I7" s="7">
        <v>7.3529999999999998</v>
      </c>
      <c r="J7" s="45">
        <v>7.383</v>
      </c>
      <c r="K7" s="7">
        <v>7.26</v>
      </c>
      <c r="L7" s="7">
        <v>7.3230000000000004</v>
      </c>
      <c r="M7" s="45">
        <v>7.3860000000000001</v>
      </c>
      <c r="N7" s="7">
        <v>7.2770000000000001</v>
      </c>
      <c r="O7" s="7">
        <v>7.3319999999999999</v>
      </c>
      <c r="P7" s="45">
        <v>7.3849999999999998</v>
      </c>
      <c r="Q7" s="7">
        <v>7.2729999999999997</v>
      </c>
      <c r="R7" s="134"/>
      <c r="S7" s="135"/>
      <c r="T7" s="7">
        <f>O7+Q7-N7</f>
        <v>7.3280000000000003</v>
      </c>
      <c r="U7" s="7">
        <f t="shared" si="0"/>
        <v>7.3470000000000013</v>
      </c>
      <c r="V7" s="20">
        <v>95</v>
      </c>
      <c r="W7" s="1" t="s">
        <v>160</v>
      </c>
      <c r="X7" s="1" t="s">
        <v>643</v>
      </c>
      <c r="Y7" s="1">
        <v>41</v>
      </c>
      <c r="Z7" t="s">
        <v>636</v>
      </c>
    </row>
    <row r="8" spans="1:27" x14ac:dyDescent="0.2">
      <c r="A8" s="6" t="s">
        <v>5</v>
      </c>
      <c r="B8" s="4" t="s">
        <v>595</v>
      </c>
      <c r="C8" s="45">
        <v>4.3730000000000002</v>
      </c>
      <c r="D8" s="7">
        <v>4.3440000000000003</v>
      </c>
      <c r="E8" s="7">
        <v>4.34</v>
      </c>
      <c r="F8" s="7">
        <v>4.351</v>
      </c>
      <c r="G8" s="7">
        <v>4.3559999999999999</v>
      </c>
      <c r="H8" s="7">
        <v>4.351</v>
      </c>
      <c r="I8" s="7">
        <v>4.3440000000000003</v>
      </c>
      <c r="J8" s="7">
        <v>4.3810000000000002</v>
      </c>
      <c r="K8" s="7">
        <v>4.3470000000000004</v>
      </c>
      <c r="L8" s="7">
        <v>4.3419999999999996</v>
      </c>
      <c r="M8" s="72"/>
      <c r="N8" s="72"/>
      <c r="O8" s="72"/>
      <c r="P8" s="45">
        <v>4.3869999999999996</v>
      </c>
      <c r="Q8" s="72"/>
      <c r="R8" s="3">
        <v>4.3499999999999996</v>
      </c>
      <c r="S8" s="3">
        <v>4.38</v>
      </c>
      <c r="T8" s="7">
        <f>L8+P8-J8</f>
        <v>4.347999999999999</v>
      </c>
      <c r="U8" s="7">
        <f t="shared" si="0"/>
        <v>4.3589999999999982</v>
      </c>
      <c r="V8" s="20">
        <v>98.9</v>
      </c>
      <c r="X8" s="1" t="s">
        <v>490</v>
      </c>
      <c r="Y8" s="1">
        <v>1</v>
      </c>
      <c r="Z8" t="s">
        <v>637</v>
      </c>
    </row>
    <row r="9" spans="1:27" x14ac:dyDescent="0.2">
      <c r="A9" s="6"/>
      <c r="B9" s="4" t="s">
        <v>631</v>
      </c>
      <c r="C9" s="45">
        <v>6.609</v>
      </c>
      <c r="D9" s="7">
        <v>6.4329999999999998</v>
      </c>
      <c r="E9" s="7">
        <v>6.4029999999999996</v>
      </c>
      <c r="F9" s="7">
        <v>6.4080000000000004</v>
      </c>
      <c r="G9" s="7">
        <v>6.4109999999999996</v>
      </c>
      <c r="H9" s="7">
        <v>6.407</v>
      </c>
      <c r="I9" s="7">
        <v>6.4050000000000002</v>
      </c>
      <c r="J9" s="7">
        <v>6.6040000000000001</v>
      </c>
      <c r="K9" s="133">
        <v>6.4269999999999996</v>
      </c>
      <c r="L9" s="7">
        <v>6.3979999999999997</v>
      </c>
      <c r="M9" s="72"/>
      <c r="N9" s="72"/>
      <c r="O9" s="72"/>
      <c r="P9" s="7">
        <v>6.5990000000000002</v>
      </c>
      <c r="Q9" s="72"/>
      <c r="R9" s="3">
        <v>6.43</v>
      </c>
      <c r="S9" s="3">
        <v>6.45</v>
      </c>
      <c r="T9" s="7">
        <f>L9+P9-J9</f>
        <v>6.3929999999999998</v>
      </c>
      <c r="U9" s="7">
        <f t="shared" si="0"/>
        <v>6.3980000000000006</v>
      </c>
      <c r="V9" s="20">
        <v>98</v>
      </c>
      <c r="X9" s="1" t="s">
        <v>640</v>
      </c>
      <c r="Y9" s="1">
        <v>3</v>
      </c>
      <c r="Z9" t="s">
        <v>633</v>
      </c>
    </row>
    <row r="10" spans="1:27" x14ac:dyDescent="0.2">
      <c r="A10" s="4"/>
      <c r="B10" s="4" t="s">
        <v>126</v>
      </c>
      <c r="C10" s="45">
        <v>7.1470000000000002</v>
      </c>
      <c r="D10" s="7">
        <v>6.7670000000000003</v>
      </c>
      <c r="E10" s="7">
        <v>6.843</v>
      </c>
      <c r="F10" s="7">
        <v>6.87</v>
      </c>
      <c r="G10" s="7">
        <v>6.8739999999999997</v>
      </c>
      <c r="H10" s="7">
        <v>6.8630000000000004</v>
      </c>
      <c r="I10" s="7">
        <v>6.883</v>
      </c>
      <c r="J10" s="45">
        <v>7.1559999999999997</v>
      </c>
      <c r="K10" s="7">
        <v>6.766</v>
      </c>
      <c r="L10" s="7">
        <v>6.8449999999999998</v>
      </c>
      <c r="M10" s="72"/>
      <c r="N10" s="72"/>
      <c r="O10" s="72"/>
      <c r="P10" s="45">
        <v>7.1580000000000004</v>
      </c>
      <c r="Q10" s="72"/>
      <c r="R10" s="3"/>
      <c r="S10" s="3"/>
      <c r="T10" s="7">
        <f>L10+P10-J10</f>
        <v>6.8470000000000004</v>
      </c>
      <c r="U10" s="7">
        <f t="shared" si="0"/>
        <v>6.8740000000000006</v>
      </c>
      <c r="V10" s="20">
        <v>98.3</v>
      </c>
      <c r="X10" s="1" t="s">
        <v>641</v>
      </c>
      <c r="Y10" s="1">
        <v>36</v>
      </c>
      <c r="Z10" t="s">
        <v>635</v>
      </c>
    </row>
    <row r="11" spans="1:27" x14ac:dyDescent="0.2">
      <c r="B11" s="51"/>
      <c r="K11" s="133"/>
      <c r="L11" s="65"/>
    </row>
    <row r="13" spans="1:27" x14ac:dyDescent="0.2">
      <c r="A13" s="6" t="s">
        <v>6</v>
      </c>
      <c r="B13" s="5"/>
      <c r="C13" s="129" t="s">
        <v>7</v>
      </c>
      <c r="D13" s="129" t="s">
        <v>7</v>
      </c>
      <c r="E13" s="129" t="s">
        <v>24</v>
      </c>
      <c r="F13" s="129" t="s">
        <v>27</v>
      </c>
      <c r="G13" s="129" t="s">
        <v>28</v>
      </c>
      <c r="H13" s="129" t="s">
        <v>30</v>
      </c>
      <c r="I13" s="129" t="s">
        <v>29</v>
      </c>
      <c r="J13" s="129" t="s">
        <v>30</v>
      </c>
      <c r="K13" s="129" t="s">
        <v>34</v>
      </c>
      <c r="L13" s="129" t="s">
        <v>55</v>
      </c>
      <c r="M13" s="129" t="s">
        <v>7</v>
      </c>
      <c r="N13" s="129" t="s">
        <v>7</v>
      </c>
      <c r="O13" s="129" t="s">
        <v>7</v>
      </c>
      <c r="P13" s="129" t="s">
        <v>24</v>
      </c>
      <c r="Q13" s="129" t="s">
        <v>24</v>
      </c>
      <c r="R13" s="129" t="s">
        <v>24</v>
      </c>
      <c r="S13" s="129" t="s">
        <v>26</v>
      </c>
      <c r="T13" s="153" t="s">
        <v>834</v>
      </c>
      <c r="U13" s="153" t="s">
        <v>834</v>
      </c>
      <c r="V13" s="153" t="s">
        <v>834</v>
      </c>
      <c r="W13" s="153" t="s">
        <v>834</v>
      </c>
      <c r="X13" s="153" t="s">
        <v>834</v>
      </c>
      <c r="Y13" s="153" t="s">
        <v>834</v>
      </c>
      <c r="Z13" s="153" t="s">
        <v>834</v>
      </c>
    </row>
    <row r="14" spans="1:27" x14ac:dyDescent="0.2">
      <c r="A14" s="5"/>
      <c r="B14" s="5"/>
      <c r="C14" s="61" t="s">
        <v>8</v>
      </c>
      <c r="D14" s="61" t="s">
        <v>9</v>
      </c>
      <c r="E14" s="61" t="s">
        <v>18</v>
      </c>
      <c r="F14" s="61" t="s">
        <v>11</v>
      </c>
      <c r="G14" s="61" t="s">
        <v>10</v>
      </c>
      <c r="H14" s="61" t="s">
        <v>33</v>
      </c>
      <c r="I14" s="61" t="s">
        <v>12</v>
      </c>
      <c r="J14" s="61" t="s">
        <v>13</v>
      </c>
      <c r="K14" s="61" t="s">
        <v>14</v>
      </c>
      <c r="L14" s="61" t="s">
        <v>99</v>
      </c>
      <c r="M14" s="61" t="s">
        <v>17</v>
      </c>
      <c r="N14" s="61" t="s">
        <v>19</v>
      </c>
      <c r="O14" s="61" t="s">
        <v>20</v>
      </c>
      <c r="P14" s="61" t="s">
        <v>17</v>
      </c>
      <c r="Q14" s="61" t="s">
        <v>15</v>
      </c>
      <c r="R14" s="61" t="s">
        <v>16</v>
      </c>
      <c r="S14" s="61" t="s">
        <v>25</v>
      </c>
      <c r="T14" s="154" t="s">
        <v>835</v>
      </c>
      <c r="U14" s="154" t="s">
        <v>836</v>
      </c>
      <c r="V14" s="154" t="s">
        <v>837</v>
      </c>
      <c r="W14" s="154" t="s">
        <v>838</v>
      </c>
      <c r="X14" s="154" t="s">
        <v>839</v>
      </c>
      <c r="Y14" s="154" t="s">
        <v>840</v>
      </c>
      <c r="Z14" s="154" t="s">
        <v>841</v>
      </c>
    </row>
    <row r="15" spans="1:27" x14ac:dyDescent="0.2">
      <c r="A15" s="6" t="s">
        <v>4</v>
      </c>
      <c r="B15" s="4" t="str">
        <f>B4</f>
        <v>B1  (Val, s-pi*)</v>
      </c>
      <c r="C15" s="13">
        <v>6.843</v>
      </c>
      <c r="D15" s="13">
        <v>6.73</v>
      </c>
      <c r="E15" s="14">
        <v>6.726</v>
      </c>
      <c r="F15" s="7">
        <v>6.6150000000000002</v>
      </c>
      <c r="G15" s="7">
        <v>6.7640000000000002</v>
      </c>
      <c r="H15" s="13">
        <v>6.681</v>
      </c>
      <c r="I15" s="13">
        <v>6.6820000000000004</v>
      </c>
      <c r="J15" s="13">
        <v>6.7</v>
      </c>
      <c r="K15" s="7">
        <v>6.6829999999999998</v>
      </c>
      <c r="L15" s="7">
        <v>6.6760000000000002</v>
      </c>
      <c r="M15" s="14">
        <v>6.9429999999999996</v>
      </c>
      <c r="N15" s="14">
        <v>6.9240000000000004</v>
      </c>
      <c r="O15" s="14">
        <v>6.859</v>
      </c>
      <c r="P15" s="14">
        <v>6.7869999999999999</v>
      </c>
      <c r="Q15" s="14">
        <v>6.7519999999999998</v>
      </c>
      <c r="R15" s="14">
        <v>6.5579999999999998</v>
      </c>
      <c r="S15" s="14">
        <v>6.6549999999999994</v>
      </c>
      <c r="T15" s="156">
        <v>7.48</v>
      </c>
      <c r="U15" s="156">
        <v>6.86</v>
      </c>
      <c r="V15" s="156">
        <v>6.58</v>
      </c>
      <c r="W15" s="156">
        <v>6.85</v>
      </c>
      <c r="X15" s="156">
        <v>6.77</v>
      </c>
      <c r="Y15" s="156">
        <v>6.91</v>
      </c>
      <c r="Z15" s="156">
        <v>6.8</v>
      </c>
    </row>
    <row r="16" spans="1:27" x14ac:dyDescent="0.2">
      <c r="A16" s="6"/>
      <c r="B16" s="4" t="str">
        <f>B5</f>
        <v>B2  (Val, pi-pi*)</v>
      </c>
      <c r="C16" s="13">
        <v>6.9020000000000001</v>
      </c>
      <c r="D16" s="13">
        <v>6.7839999999999998</v>
      </c>
      <c r="E16" s="14">
        <v>6.7619999999999996</v>
      </c>
      <c r="F16" s="7">
        <v>6.6920000000000002</v>
      </c>
      <c r="G16" s="7">
        <v>6.8559999999999999</v>
      </c>
      <c r="H16" s="13">
        <v>6.7370000000000001</v>
      </c>
      <c r="I16" s="13">
        <v>6.7320000000000002</v>
      </c>
      <c r="J16" s="13">
        <v>6.7569999999999997</v>
      </c>
      <c r="K16" s="7">
        <v>6.7329999999999997</v>
      </c>
      <c r="L16" s="7">
        <v>6.7460000000000004</v>
      </c>
      <c r="M16" s="14">
        <v>6.984</v>
      </c>
      <c r="N16" s="14">
        <v>7.0090000000000003</v>
      </c>
      <c r="O16" s="14">
        <v>6.9359999999999999</v>
      </c>
      <c r="P16" s="14">
        <v>6.86</v>
      </c>
      <c r="Q16" s="14">
        <v>6.7640000000000002</v>
      </c>
      <c r="R16" s="14">
        <v>6.5549999999999997</v>
      </c>
      <c r="S16" s="14">
        <v>6.6594999999999995</v>
      </c>
      <c r="T16" s="156">
        <v>7.47</v>
      </c>
      <c r="U16" s="156">
        <v>6.89</v>
      </c>
      <c r="V16" s="156">
        <v>6.47</v>
      </c>
      <c r="W16" s="156">
        <v>6.96</v>
      </c>
      <c r="X16" s="156">
        <v>6.87</v>
      </c>
      <c r="Y16" s="156">
        <v>6.95</v>
      </c>
      <c r="Z16" s="156">
        <v>6.83</v>
      </c>
    </row>
    <row r="17" spans="1:26" x14ac:dyDescent="0.2">
      <c r="A17" s="6"/>
      <c r="B17" s="4" t="str">
        <f t="shared" ref="B17:B18" si="1">B6</f>
        <v>B1 (Ryd, pi-3s)</v>
      </c>
      <c r="C17" s="13">
        <v>6.899</v>
      </c>
      <c r="D17" s="13">
        <v>6.8310000000000004</v>
      </c>
      <c r="E17" s="14">
        <v>7.0140000000000002</v>
      </c>
      <c r="F17" s="7">
        <v>6.9710000000000001</v>
      </c>
      <c r="G17" s="7">
        <v>6.99</v>
      </c>
      <c r="H17" s="13">
        <v>6.9349999999999996</v>
      </c>
      <c r="I17" s="13">
        <v>6.9359999999999999</v>
      </c>
      <c r="J17" s="13">
        <v>6.9409999999999998</v>
      </c>
      <c r="K17" s="7">
        <v>6.9340000000000002</v>
      </c>
      <c r="L17" s="7">
        <v>6.9370000000000003</v>
      </c>
      <c r="M17" s="14">
        <v>7.1449999999999996</v>
      </c>
      <c r="N17" s="14">
        <v>7.1079999999999997</v>
      </c>
      <c r="O17" s="14">
        <v>7.016</v>
      </c>
      <c r="P17" s="14">
        <v>7.048</v>
      </c>
      <c r="Q17" s="14">
        <v>6.8630000000000004</v>
      </c>
      <c r="R17" s="14">
        <v>6.806</v>
      </c>
      <c r="S17" s="14">
        <v>6.8345000000000002</v>
      </c>
      <c r="T17" s="128"/>
      <c r="U17" s="128"/>
      <c r="V17" s="128"/>
      <c r="W17" s="128"/>
      <c r="X17" s="128"/>
      <c r="Y17" s="128"/>
      <c r="Z17" s="128"/>
    </row>
    <row r="18" spans="1:26" x14ac:dyDescent="0.2">
      <c r="A18" s="6"/>
      <c r="B18" s="4" t="str">
        <f t="shared" si="1"/>
        <v>B1 (Ryd, pi-3p)</v>
      </c>
      <c r="C18" s="13">
        <v>7.1929999999999996</v>
      </c>
      <c r="D18" s="13">
        <v>7.2279999999999998</v>
      </c>
      <c r="E18" s="14">
        <v>7.3979999999999997</v>
      </c>
      <c r="F18" s="14">
        <v>7.4089999999999998</v>
      </c>
      <c r="G18" s="7">
        <v>7.3819999999999997</v>
      </c>
      <c r="H18" s="13">
        <v>7.3209999999999997</v>
      </c>
      <c r="I18" s="13">
        <v>7.3220000000000001</v>
      </c>
      <c r="J18" s="13">
        <v>7.3280000000000003</v>
      </c>
      <c r="K18" s="7">
        <v>7.32</v>
      </c>
      <c r="L18" s="7">
        <v>7.3230000000000004</v>
      </c>
      <c r="M18" s="14">
        <v>7.5430000000000001</v>
      </c>
      <c r="N18" s="14">
        <v>7.5090000000000003</v>
      </c>
      <c r="O18" s="14">
        <v>7.415</v>
      </c>
      <c r="P18" s="14">
        <v>7.367</v>
      </c>
      <c r="Q18" s="14">
        <v>7.258</v>
      </c>
      <c r="R18" s="14">
        <v>7.1890000000000001</v>
      </c>
      <c r="S18" s="14">
        <v>7.2234999999999996</v>
      </c>
      <c r="T18" s="128"/>
      <c r="U18" s="128"/>
      <c r="V18" s="128"/>
      <c r="W18" s="128"/>
      <c r="X18" s="128"/>
      <c r="Y18" s="128"/>
      <c r="Z18" s="128"/>
    </row>
    <row r="19" spans="1:26" x14ac:dyDescent="0.2">
      <c r="A19" s="6" t="str">
        <f>A8</f>
        <v>Triplet</v>
      </c>
      <c r="B19" s="4" t="str">
        <f>B8</f>
        <v>B2  (Val, pi-pi*)</v>
      </c>
      <c r="C19" s="13">
        <v>4.55</v>
      </c>
      <c r="D19" s="14">
        <v>4.4580000000000002</v>
      </c>
      <c r="E19" s="14">
        <v>4.3579999999999997</v>
      </c>
      <c r="F19" s="13">
        <v>4.181</v>
      </c>
      <c r="G19" s="13">
        <v>4.298</v>
      </c>
      <c r="H19" s="72"/>
      <c r="I19" s="72"/>
      <c r="J19" s="72"/>
      <c r="K19" s="7">
        <v>4.34</v>
      </c>
      <c r="L19" s="7">
        <v>4.3419999999999996</v>
      </c>
      <c r="M19" s="14">
        <v>4.4889999999999999</v>
      </c>
      <c r="N19" s="14">
        <v>4.4880000000000004</v>
      </c>
      <c r="O19" s="120">
        <v>4.4809999999999999</v>
      </c>
      <c r="P19" s="14">
        <v>4.4000000000000004</v>
      </c>
      <c r="Q19" s="14">
        <v>4.4550000000000001</v>
      </c>
      <c r="R19" s="14">
        <v>4.093</v>
      </c>
      <c r="S19" s="14">
        <v>4.274</v>
      </c>
      <c r="T19" s="156">
        <v>4.5999999999999996</v>
      </c>
      <c r="U19" s="156">
        <v>4.47</v>
      </c>
      <c r="V19" s="156">
        <v>4.2699999999999996</v>
      </c>
      <c r="W19" s="156">
        <v>4.46</v>
      </c>
      <c r="X19" s="156">
        <v>4.4000000000000004</v>
      </c>
      <c r="Y19" s="156">
        <v>4.53</v>
      </c>
      <c r="Z19" s="156">
        <v>4.51</v>
      </c>
    </row>
    <row r="20" spans="1:26" x14ac:dyDescent="0.2">
      <c r="A20" s="6"/>
      <c r="B20" s="4" t="str">
        <f>B9</f>
        <v>B1  (Val, s-pi*)</v>
      </c>
      <c r="C20" s="13">
        <v>6.49</v>
      </c>
      <c r="D20" s="14">
        <v>6.44</v>
      </c>
      <c r="E20" s="14">
        <v>6.4169999999999998</v>
      </c>
      <c r="F20" s="13">
        <v>6.3789999999999996</v>
      </c>
      <c r="G20" s="13">
        <v>6.4569999999999999</v>
      </c>
      <c r="H20" s="72"/>
      <c r="I20" s="72"/>
      <c r="J20" s="72"/>
      <c r="K20" s="7">
        <v>6.4029999999999996</v>
      </c>
      <c r="L20" s="7">
        <v>6.3979999999999997</v>
      </c>
      <c r="M20" s="14">
        <v>6.7050000000000001</v>
      </c>
      <c r="N20" s="14">
        <v>6.69</v>
      </c>
      <c r="O20" s="120">
        <v>6.6050000000000004</v>
      </c>
      <c r="P20" s="14">
        <v>6.5640000000000001</v>
      </c>
      <c r="Q20" s="14">
        <v>6.4530000000000003</v>
      </c>
      <c r="R20" s="14">
        <v>6.2560000000000002</v>
      </c>
      <c r="S20" s="14">
        <v>6.3544999999999998</v>
      </c>
      <c r="T20" s="156">
        <v>7.08</v>
      </c>
      <c r="U20" s="156">
        <v>6.56</v>
      </c>
      <c r="V20" s="156">
        <v>6.32</v>
      </c>
      <c r="W20" s="156">
        <v>6.55</v>
      </c>
      <c r="X20" s="156">
        <v>6.47</v>
      </c>
      <c r="Y20" s="156">
        <v>6.61</v>
      </c>
      <c r="Z20" s="156">
        <v>6.52</v>
      </c>
    </row>
    <row r="21" spans="1:26" x14ac:dyDescent="0.2">
      <c r="A21" s="6"/>
      <c r="B21" s="4" t="str">
        <f>B10</f>
        <v>B1 (Ryd, pi-3s)</v>
      </c>
      <c r="C21" s="13">
        <v>6.8360000000000003</v>
      </c>
      <c r="D21" s="14">
        <v>6.75</v>
      </c>
      <c r="E21" s="14">
        <v>6.9059999999999997</v>
      </c>
      <c r="F21" s="13">
        <v>6.89</v>
      </c>
      <c r="G21" s="13">
        <v>6.8890000000000002</v>
      </c>
      <c r="H21" s="72"/>
      <c r="I21" s="72"/>
      <c r="J21" s="72"/>
      <c r="K21" s="7">
        <v>6.843</v>
      </c>
      <c r="L21" s="7">
        <v>6.8449999999999998</v>
      </c>
      <c r="M21" s="14">
        <v>7.0890000000000004</v>
      </c>
      <c r="N21" s="14">
        <v>7.0540000000000003</v>
      </c>
      <c r="O21" s="120">
        <v>6.9530000000000003</v>
      </c>
      <c r="P21" s="14">
        <v>6.9969999999999999</v>
      </c>
      <c r="Q21" s="14">
        <v>6.7809999999999997</v>
      </c>
      <c r="R21" s="14">
        <v>6.7110000000000003</v>
      </c>
      <c r="S21" s="14">
        <v>6.7460000000000004</v>
      </c>
      <c r="T21" s="94"/>
      <c r="U21" s="94"/>
      <c r="V21" s="94"/>
      <c r="W21" s="94"/>
      <c r="X21" s="94"/>
      <c r="Y21" s="94"/>
      <c r="Z21" s="94"/>
    </row>
    <row r="22" spans="1:26" x14ac:dyDescent="0.2">
      <c r="D22" s="17"/>
    </row>
    <row r="26" spans="1:26" x14ac:dyDescent="0.2">
      <c r="U26" s="159"/>
      <c r="V26" s="159"/>
    </row>
    <row r="27" spans="1:26" x14ac:dyDescent="0.2">
      <c r="U27" s="159"/>
      <c r="V27" s="159"/>
    </row>
  </sheetData>
  <pageMargins left="0.7" right="0.7" top="0.75" bottom="0.75" header="0.3" footer="0.3"/>
  <pageSetup paperSize="9" orientation="portrait" horizontalDpi="0" verticalDpi="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33A18-7E3D-1D4C-8C3E-09F9E4DFA389}">
  <dimension ref="A1:AA40"/>
  <sheetViews>
    <sheetView zoomScale="80" zoomScaleNormal="80" workbookViewId="0">
      <selection activeCell="G4" sqref="G4:G13"/>
    </sheetView>
  </sheetViews>
  <sheetFormatPr baseColWidth="10" defaultRowHeight="16" x14ac:dyDescent="0.2"/>
  <cols>
    <col min="7" max="7" width="11.1640625" customWidth="1"/>
  </cols>
  <sheetData>
    <row r="1" spans="1:26" x14ac:dyDescent="0.2">
      <c r="A1" s="40" t="s">
        <v>74</v>
      </c>
      <c r="B1" s="40"/>
      <c r="C1" s="40" t="s">
        <v>0</v>
      </c>
      <c r="D1" s="198"/>
      <c r="E1">
        <f>COUNT(C4:C13)</f>
        <v>10</v>
      </c>
      <c r="F1" s="145" t="s">
        <v>722</v>
      </c>
      <c r="G1" s="93" t="s">
        <v>959</v>
      </c>
      <c r="H1" s="93"/>
      <c r="I1" s="93"/>
      <c r="J1" s="93"/>
      <c r="K1" s="41"/>
      <c r="L1" s="41"/>
      <c r="M1" s="41"/>
      <c r="N1" s="41"/>
      <c r="O1" s="41"/>
      <c r="P1" s="41"/>
      <c r="Q1" s="41"/>
      <c r="R1" s="41"/>
      <c r="S1" s="41"/>
      <c r="T1" s="1" t="s">
        <v>1233</v>
      </c>
      <c r="U1" s="93"/>
      <c r="V1" s="41"/>
      <c r="W1" s="93"/>
      <c r="X1" s="41"/>
      <c r="Y1" s="41"/>
    </row>
    <row r="2" spans="1:26" x14ac:dyDescent="0.2">
      <c r="A2" s="42" t="s">
        <v>32</v>
      </c>
      <c r="B2" s="43"/>
      <c r="C2" s="5" t="s">
        <v>29</v>
      </c>
      <c r="D2" s="5" t="s">
        <v>29</v>
      </c>
      <c r="E2" s="5" t="s">
        <v>29</v>
      </c>
      <c r="F2" s="5" t="s">
        <v>29</v>
      </c>
      <c r="G2" s="5" t="s">
        <v>29</v>
      </c>
      <c r="H2" s="5" t="s">
        <v>29</v>
      </c>
      <c r="I2" s="5" t="s">
        <v>55</v>
      </c>
      <c r="J2" s="5" t="s">
        <v>55</v>
      </c>
      <c r="K2" s="5" t="s">
        <v>55</v>
      </c>
      <c r="L2" s="5" t="s">
        <v>30</v>
      </c>
      <c r="M2" s="5" t="s">
        <v>30</v>
      </c>
      <c r="N2" s="5" t="s">
        <v>30</v>
      </c>
      <c r="O2" s="5" t="s">
        <v>85</v>
      </c>
      <c r="P2" s="43"/>
      <c r="Q2" s="43"/>
      <c r="R2" s="109" t="s">
        <v>29</v>
      </c>
      <c r="S2" s="109" t="s">
        <v>29</v>
      </c>
      <c r="T2" s="109" t="s">
        <v>247</v>
      </c>
      <c r="U2" s="109"/>
      <c r="V2" s="109" t="s">
        <v>28</v>
      </c>
      <c r="W2" s="41"/>
      <c r="X2" s="41"/>
      <c r="Y2" s="41"/>
    </row>
    <row r="3" spans="1:26" x14ac:dyDescent="0.2">
      <c r="A3" s="43"/>
      <c r="B3" s="43"/>
      <c r="C3" s="6" t="s">
        <v>2087</v>
      </c>
      <c r="D3" s="6" t="s">
        <v>1</v>
      </c>
      <c r="E3" s="6" t="s">
        <v>2</v>
      </c>
      <c r="F3" s="6" t="s">
        <v>62</v>
      </c>
      <c r="G3" s="6" t="s">
        <v>2139</v>
      </c>
      <c r="H3" s="6" t="s">
        <v>69</v>
      </c>
      <c r="I3" s="52" t="s">
        <v>2086</v>
      </c>
      <c r="J3" s="52" t="s">
        <v>35</v>
      </c>
      <c r="K3" s="52" t="s">
        <v>63</v>
      </c>
      <c r="L3" s="52" t="s">
        <v>50</v>
      </c>
      <c r="M3" s="52" t="s">
        <v>106</v>
      </c>
      <c r="N3" s="52" t="s">
        <v>1943</v>
      </c>
      <c r="O3" s="52" t="s">
        <v>1978</v>
      </c>
      <c r="P3" s="42" t="s">
        <v>1326</v>
      </c>
      <c r="Q3" s="42" t="s">
        <v>1392</v>
      </c>
      <c r="R3" s="110" t="s">
        <v>67</v>
      </c>
      <c r="S3" s="110" t="s">
        <v>38</v>
      </c>
      <c r="T3" s="110" t="s">
        <v>248</v>
      </c>
      <c r="U3" s="110"/>
      <c r="V3" s="110" t="s">
        <v>52</v>
      </c>
      <c r="W3" s="145"/>
      <c r="X3" s="41"/>
      <c r="Y3" s="41"/>
    </row>
    <row r="4" spans="1:26" x14ac:dyDescent="0.2">
      <c r="A4" s="42" t="s">
        <v>98</v>
      </c>
      <c r="B4" s="4" t="s">
        <v>1192</v>
      </c>
      <c r="C4" s="13">
        <v>3.4620000000000002</v>
      </c>
      <c r="D4" s="14">
        <v>3.4740000000000002</v>
      </c>
      <c r="E4" s="13">
        <v>3.431</v>
      </c>
      <c r="F4" s="13">
        <v>3.4380000000000002</v>
      </c>
      <c r="G4" s="13">
        <v>3.4340000000000002</v>
      </c>
      <c r="H4" s="13">
        <v>3.4180000000000001</v>
      </c>
      <c r="I4" s="13">
        <v>3.4350000000000001</v>
      </c>
      <c r="J4" s="14">
        <v>3.45</v>
      </c>
      <c r="K4" s="13">
        <v>3.407</v>
      </c>
      <c r="L4" s="14">
        <v>3.4409999999999998</v>
      </c>
      <c r="M4" s="13">
        <v>3.4529999999999998</v>
      </c>
      <c r="N4" s="14">
        <v>3.4409999999999998</v>
      </c>
      <c r="O4" s="168" t="s">
        <v>123</v>
      </c>
      <c r="P4" s="45">
        <f>M4+K4-J4</f>
        <v>3.4099999999999993</v>
      </c>
      <c r="Q4" s="45">
        <f t="shared" ref="Q4:Q13" si="0">P4+F4-E4</f>
        <v>3.4169999999999989</v>
      </c>
      <c r="R4" s="81">
        <v>89.6</v>
      </c>
      <c r="S4" s="41"/>
      <c r="T4" s="1" t="s">
        <v>253</v>
      </c>
      <c r="U4" s="93">
        <v>1</v>
      </c>
      <c r="V4" s="93" t="s">
        <v>1225</v>
      </c>
      <c r="W4" s="41"/>
      <c r="X4" s="41"/>
      <c r="Y4" s="41"/>
    </row>
    <row r="5" spans="1:26" x14ac:dyDescent="0.2">
      <c r="A5" s="42"/>
      <c r="B5" s="4" t="s">
        <v>381</v>
      </c>
      <c r="C5" s="13">
        <v>3.4470000000000001</v>
      </c>
      <c r="D5" s="14">
        <v>3.4180000000000001</v>
      </c>
      <c r="E5" s="13">
        <v>3.4289999999999998</v>
      </c>
      <c r="F5" s="13">
        <v>3.4529999999999998</v>
      </c>
      <c r="G5" s="13">
        <v>3.46</v>
      </c>
      <c r="H5" s="13">
        <v>3.4319999999999999</v>
      </c>
      <c r="I5" s="13">
        <v>3.4409999999999998</v>
      </c>
      <c r="J5" s="14">
        <v>3.4209999999999998</v>
      </c>
      <c r="K5" s="13">
        <v>3.44</v>
      </c>
      <c r="L5" s="14">
        <v>3.4609999999999999</v>
      </c>
      <c r="M5" s="13">
        <v>3.4289999999999998</v>
      </c>
      <c r="N5" s="14">
        <v>3.4540000000000002</v>
      </c>
      <c r="O5" s="168" t="s">
        <v>1236</v>
      </c>
      <c r="P5" s="45">
        <f t="shared" ref="P5:P9" si="1">M5+K5-J5</f>
        <v>3.448</v>
      </c>
      <c r="Q5" s="45">
        <f t="shared" si="0"/>
        <v>3.472</v>
      </c>
      <c r="R5" s="81">
        <v>84.8</v>
      </c>
      <c r="S5" s="89" t="s">
        <v>73</v>
      </c>
      <c r="T5" s="1" t="s">
        <v>1234</v>
      </c>
      <c r="U5" s="93">
        <v>2</v>
      </c>
      <c r="V5" s="93" t="s">
        <v>1226</v>
      </c>
      <c r="W5" s="41"/>
      <c r="X5" s="41"/>
      <c r="Y5" s="41"/>
    </row>
    <row r="6" spans="1:26" x14ac:dyDescent="0.2">
      <c r="A6" s="42"/>
      <c r="B6" s="4" t="s">
        <v>57</v>
      </c>
      <c r="C6" s="13">
        <v>4.6689999999999996</v>
      </c>
      <c r="D6" s="14">
        <v>4.6580000000000004</v>
      </c>
      <c r="E6" s="13">
        <v>4.6349999999999998</v>
      </c>
      <c r="F6" s="13">
        <v>4.6550000000000002</v>
      </c>
      <c r="G6" s="13">
        <v>4.66</v>
      </c>
      <c r="H6" s="13">
        <v>4.6390000000000002</v>
      </c>
      <c r="I6" s="13">
        <v>4.6420000000000003</v>
      </c>
      <c r="J6" s="14">
        <v>4.6379999999999999</v>
      </c>
      <c r="K6" s="13">
        <v>4.6230000000000002</v>
      </c>
      <c r="L6" s="14">
        <v>4.6210000000000004</v>
      </c>
      <c r="M6" s="13">
        <v>4.6130000000000004</v>
      </c>
      <c r="N6" s="14">
        <v>4.6219999999999999</v>
      </c>
      <c r="O6" s="168" t="s">
        <v>1237</v>
      </c>
      <c r="P6" s="45">
        <f t="shared" si="1"/>
        <v>4.5980000000000008</v>
      </c>
      <c r="Q6" s="45">
        <f t="shared" si="0"/>
        <v>4.6180000000000003</v>
      </c>
      <c r="R6" s="81">
        <v>83</v>
      </c>
      <c r="S6" s="89" t="s">
        <v>644</v>
      </c>
      <c r="T6" s="1" t="s">
        <v>255</v>
      </c>
      <c r="U6" s="93">
        <v>4</v>
      </c>
      <c r="V6" s="93" t="s">
        <v>1228</v>
      </c>
      <c r="W6" s="41"/>
      <c r="X6" s="41"/>
      <c r="Y6" s="41"/>
    </row>
    <row r="7" spans="1:26" x14ac:dyDescent="0.2">
      <c r="A7" s="42"/>
      <c r="B7" s="4" t="s">
        <v>192</v>
      </c>
      <c r="C7" s="13">
        <v>5.2649999999999997</v>
      </c>
      <c r="D7" s="14">
        <v>5.2270000000000003</v>
      </c>
      <c r="E7" s="13">
        <v>5.3419999999999996</v>
      </c>
      <c r="F7" s="13">
        <v>5.3929999999999998</v>
      </c>
      <c r="G7" s="13">
        <v>5.4029999999999996</v>
      </c>
      <c r="H7" s="13">
        <v>5.39</v>
      </c>
      <c r="I7" s="13">
        <v>5.2450000000000001</v>
      </c>
      <c r="J7" s="14">
        <v>5.2050000000000001</v>
      </c>
      <c r="K7" s="13">
        <v>5.3150000000000004</v>
      </c>
      <c r="L7" s="14">
        <v>5.2750000000000004</v>
      </c>
      <c r="M7" s="13">
        <v>5.2439999999999998</v>
      </c>
      <c r="N7" s="14">
        <v>5.2720000000000002</v>
      </c>
      <c r="O7" s="41"/>
      <c r="P7" s="45">
        <f t="shared" si="1"/>
        <v>5.354000000000001</v>
      </c>
      <c r="Q7" s="45">
        <f t="shared" si="0"/>
        <v>5.4050000000000002</v>
      </c>
      <c r="R7" s="81">
        <v>91.8</v>
      </c>
      <c r="S7" s="89" t="s">
        <v>1232</v>
      </c>
      <c r="T7" s="1" t="s">
        <v>1235</v>
      </c>
      <c r="U7" s="93">
        <v>39</v>
      </c>
      <c r="V7" s="93" t="s">
        <v>1229</v>
      </c>
      <c r="W7" s="41"/>
      <c r="X7" s="41"/>
      <c r="Y7" s="41"/>
    </row>
    <row r="8" spans="1:26" x14ac:dyDescent="0.2">
      <c r="A8" s="42"/>
      <c r="B8" s="4" t="s">
        <v>58</v>
      </c>
      <c r="C8" s="13">
        <v>5.5330000000000004</v>
      </c>
      <c r="D8" s="14">
        <v>5.52</v>
      </c>
      <c r="E8" s="13">
        <v>5.4909999999999997</v>
      </c>
      <c r="F8" s="13">
        <v>5.4930000000000003</v>
      </c>
      <c r="G8" s="13">
        <v>5.4870000000000001</v>
      </c>
      <c r="H8" s="13">
        <v>5.4820000000000002</v>
      </c>
      <c r="I8" s="13">
        <v>5.516</v>
      </c>
      <c r="J8" s="14">
        <v>5.5030000000000001</v>
      </c>
      <c r="K8" s="13">
        <v>5.4729999999999999</v>
      </c>
      <c r="L8" s="14">
        <v>5.51</v>
      </c>
      <c r="M8" s="13">
        <v>5.4989999999999997</v>
      </c>
      <c r="N8" s="14">
        <v>5.5119999999999996</v>
      </c>
      <c r="O8" s="41"/>
      <c r="P8" s="45">
        <f t="shared" si="1"/>
        <v>5.4689999999999994</v>
      </c>
      <c r="Q8" s="45">
        <f t="shared" si="0"/>
        <v>5.4710000000000001</v>
      </c>
      <c r="R8" s="81">
        <v>89</v>
      </c>
      <c r="S8" s="89" t="s">
        <v>128</v>
      </c>
      <c r="T8" s="1" t="s">
        <v>1018</v>
      </c>
      <c r="U8" s="93">
        <v>6</v>
      </c>
      <c r="V8" s="93" t="s">
        <v>1230</v>
      </c>
      <c r="W8" s="41"/>
      <c r="X8" s="41"/>
      <c r="Y8" s="41"/>
    </row>
    <row r="9" spans="1:26" x14ac:dyDescent="0.2">
      <c r="A9" s="42"/>
      <c r="B9" s="4" t="s">
        <v>195</v>
      </c>
      <c r="C9" s="13">
        <v>5.827</v>
      </c>
      <c r="D9" s="14">
        <v>5.86</v>
      </c>
      <c r="E9" s="13">
        <v>5.9260000000000002</v>
      </c>
      <c r="F9" s="13">
        <v>5.9539999999999997</v>
      </c>
      <c r="G9" s="13">
        <v>5.9459999999999997</v>
      </c>
      <c r="H9" s="13">
        <v>5.952</v>
      </c>
      <c r="I9" s="13">
        <v>5.8070000000000004</v>
      </c>
      <c r="J9" s="14">
        <v>5.84</v>
      </c>
      <c r="K9" s="13">
        <v>5.9039999999999999</v>
      </c>
      <c r="L9" s="14">
        <v>5.8390000000000004</v>
      </c>
      <c r="M9" s="13">
        <v>5.8760000000000003</v>
      </c>
      <c r="N9" s="14">
        <v>5.835</v>
      </c>
      <c r="O9" s="41"/>
      <c r="P9" s="45">
        <f t="shared" si="1"/>
        <v>5.9400000000000013</v>
      </c>
      <c r="Q9" s="45">
        <f t="shared" si="0"/>
        <v>5.9680000000000017</v>
      </c>
      <c r="R9" s="81">
        <v>91.3</v>
      </c>
      <c r="S9" s="89" t="s">
        <v>81</v>
      </c>
      <c r="T9" s="1" t="s">
        <v>797</v>
      </c>
      <c r="U9" s="93">
        <v>46</v>
      </c>
      <c r="V9" s="93" t="s">
        <v>1231</v>
      </c>
      <c r="W9" s="41"/>
      <c r="X9" s="41"/>
      <c r="Y9" s="41"/>
    </row>
    <row r="10" spans="1:26" x14ac:dyDescent="0.2">
      <c r="A10" s="42" t="s">
        <v>5</v>
      </c>
      <c r="B10" s="4" t="s">
        <v>1192</v>
      </c>
      <c r="C10" s="13">
        <v>3.3319999999999999</v>
      </c>
      <c r="D10" s="13">
        <v>3.3410000000000002</v>
      </c>
      <c r="E10" s="13">
        <v>3.3039999999999998</v>
      </c>
      <c r="F10" s="13">
        <v>3.3119999999999998</v>
      </c>
      <c r="G10" s="13">
        <v>3.3079999999999998</v>
      </c>
      <c r="H10" s="13">
        <v>3.2919999999999998</v>
      </c>
      <c r="I10" s="13">
        <v>3.3069999999999999</v>
      </c>
      <c r="J10" s="13">
        <v>3.319</v>
      </c>
      <c r="K10" s="13">
        <v>3.28</v>
      </c>
      <c r="L10" s="72"/>
      <c r="M10" s="72"/>
      <c r="N10" s="72"/>
      <c r="O10" s="168" t="s">
        <v>1238</v>
      </c>
      <c r="P10" s="45">
        <f>K10</f>
        <v>3.28</v>
      </c>
      <c r="Q10" s="45">
        <f t="shared" si="0"/>
        <v>3.2879999999999998</v>
      </c>
      <c r="R10" s="46">
        <v>97.2</v>
      </c>
      <c r="S10" s="41"/>
      <c r="T10" s="1" t="s">
        <v>1233</v>
      </c>
      <c r="U10" s="93">
        <v>0</v>
      </c>
      <c r="V10" s="93" t="s">
        <v>1225</v>
      </c>
      <c r="W10" s="41"/>
      <c r="X10" s="41"/>
      <c r="Y10" s="41"/>
    </row>
    <row r="11" spans="1:26" x14ac:dyDescent="0.2">
      <c r="A11" s="42"/>
      <c r="B11" s="4" t="s">
        <v>381</v>
      </c>
      <c r="C11" s="13">
        <v>3.3359999999999999</v>
      </c>
      <c r="D11" s="13">
        <v>3.2970000000000002</v>
      </c>
      <c r="E11" s="13">
        <v>3.3140000000000001</v>
      </c>
      <c r="F11" s="13">
        <v>3.339</v>
      </c>
      <c r="G11" s="13">
        <v>3.347</v>
      </c>
      <c r="H11" s="13">
        <v>3.319</v>
      </c>
      <c r="I11" s="13">
        <v>3.3279999999999998</v>
      </c>
      <c r="J11" s="13">
        <v>3.298</v>
      </c>
      <c r="K11" s="13">
        <v>3.3220000000000001</v>
      </c>
      <c r="L11" s="72"/>
      <c r="M11" s="72"/>
      <c r="N11" s="72"/>
      <c r="O11" s="41"/>
      <c r="P11" s="45">
        <f>K11</f>
        <v>3.3220000000000001</v>
      </c>
      <c r="Q11" s="45">
        <f t="shared" si="0"/>
        <v>3.3469999999999995</v>
      </c>
      <c r="R11" s="46">
        <v>94.5</v>
      </c>
      <c r="S11" s="41"/>
      <c r="T11" s="1" t="s">
        <v>1234</v>
      </c>
      <c r="U11" s="93">
        <v>2</v>
      </c>
      <c r="V11" s="93" t="s">
        <v>1226</v>
      </c>
      <c r="W11" s="41"/>
      <c r="X11" s="41"/>
      <c r="Y11" s="41"/>
    </row>
    <row r="12" spans="1:26" x14ac:dyDescent="0.2">
      <c r="A12" s="42"/>
      <c r="B12" s="4" t="s">
        <v>57</v>
      </c>
      <c r="C12" s="13">
        <v>4.01</v>
      </c>
      <c r="D12" s="13">
        <v>4.0270000000000001</v>
      </c>
      <c r="E12" s="13">
        <v>4.0199999999999996</v>
      </c>
      <c r="F12" s="13">
        <v>4.0430000000000001</v>
      </c>
      <c r="G12" s="13">
        <v>4.0490000000000004</v>
      </c>
      <c r="H12" s="13">
        <v>4.0270000000000001</v>
      </c>
      <c r="I12" s="13">
        <v>3.9980000000000002</v>
      </c>
      <c r="J12" s="13">
        <v>4.016</v>
      </c>
      <c r="K12" s="13">
        <v>4.01</v>
      </c>
      <c r="L12" s="72"/>
      <c r="M12" s="72"/>
      <c r="N12" s="72"/>
      <c r="O12" s="168" t="s">
        <v>1239</v>
      </c>
      <c r="P12" s="45">
        <f>K12</f>
        <v>4.01</v>
      </c>
      <c r="Q12" s="45">
        <f t="shared" si="0"/>
        <v>4.0330000000000013</v>
      </c>
      <c r="R12" s="46">
        <v>96.5</v>
      </c>
      <c r="S12" s="41"/>
      <c r="T12" s="1" t="s">
        <v>1234</v>
      </c>
      <c r="U12" s="93">
        <v>2</v>
      </c>
      <c r="V12" s="93" t="s">
        <v>1228</v>
      </c>
      <c r="W12" s="41"/>
      <c r="X12" s="41"/>
      <c r="Y12" s="41"/>
    </row>
    <row r="13" spans="1:26" x14ac:dyDescent="0.2">
      <c r="A13" s="42"/>
      <c r="B13" s="4" t="s">
        <v>58</v>
      </c>
      <c r="C13" s="13">
        <v>4.0549999999999997</v>
      </c>
      <c r="D13" s="13">
        <v>4.09</v>
      </c>
      <c r="E13" s="13">
        <v>4.0289999999999999</v>
      </c>
      <c r="F13" s="13">
        <v>4.0380000000000003</v>
      </c>
      <c r="G13" s="13">
        <v>4.0330000000000004</v>
      </c>
      <c r="H13" s="13">
        <v>4.0220000000000002</v>
      </c>
      <c r="I13" s="13">
        <v>4.0369999999999999</v>
      </c>
      <c r="J13" s="13">
        <v>4.07</v>
      </c>
      <c r="K13" s="13">
        <v>4.0060000000000002</v>
      </c>
      <c r="L13" s="72"/>
      <c r="M13" s="72"/>
      <c r="N13" s="72"/>
      <c r="O13" s="41"/>
      <c r="P13" s="45">
        <f>K13</f>
        <v>4.0060000000000002</v>
      </c>
      <c r="Q13" s="45">
        <f t="shared" si="0"/>
        <v>4.0150000000000006</v>
      </c>
      <c r="R13" s="46">
        <v>98.2</v>
      </c>
      <c r="S13" s="41"/>
      <c r="T13" s="1" t="s">
        <v>253</v>
      </c>
      <c r="U13" s="93">
        <v>1</v>
      </c>
      <c r="V13" s="93" t="s">
        <v>1227</v>
      </c>
      <c r="W13" s="41"/>
      <c r="X13" s="41"/>
      <c r="Y13" s="41"/>
    </row>
    <row r="14" spans="1:26" x14ac:dyDescent="0.2">
      <c r="A14" s="41"/>
      <c r="B14" s="145"/>
      <c r="C14" s="41"/>
      <c r="D14" s="41"/>
      <c r="E14" s="41"/>
      <c r="F14" s="41"/>
      <c r="G14" s="41"/>
      <c r="H14" s="41"/>
      <c r="I14" s="41"/>
      <c r="J14" s="133"/>
      <c r="K14" s="66"/>
      <c r="L14" s="41"/>
      <c r="M14" s="41"/>
      <c r="N14" s="41"/>
      <c r="O14" s="41"/>
      <c r="P14" s="41"/>
      <c r="Q14" s="41"/>
      <c r="R14" s="41"/>
      <c r="S14" s="41"/>
      <c r="T14" s="41"/>
      <c r="U14" s="41"/>
      <c r="V14" s="41"/>
      <c r="W14" s="41"/>
      <c r="X14" s="41"/>
      <c r="Y14" s="41"/>
    </row>
    <row r="15" spans="1:26" x14ac:dyDescent="0.2">
      <c r="A15" s="41"/>
      <c r="B15" s="41"/>
      <c r="C15" s="41"/>
      <c r="D15" s="41"/>
      <c r="E15" s="41"/>
      <c r="F15" s="41"/>
      <c r="G15" s="41"/>
      <c r="H15" s="41"/>
      <c r="I15" s="41"/>
      <c r="J15" s="41"/>
      <c r="K15" s="41"/>
      <c r="L15" s="41"/>
      <c r="M15" s="41"/>
      <c r="N15" s="41"/>
      <c r="O15" s="41"/>
      <c r="P15" s="41"/>
      <c r="Q15" s="41"/>
      <c r="R15" s="41"/>
      <c r="S15" s="41"/>
      <c r="T15" s="41"/>
      <c r="U15" s="41"/>
      <c r="V15" s="41"/>
      <c r="W15" s="41"/>
      <c r="X15" s="41"/>
      <c r="Y15" s="41"/>
      <c r="Z15" s="41"/>
    </row>
    <row r="16" spans="1:26" x14ac:dyDescent="0.2">
      <c r="A16" s="42" t="s">
        <v>6</v>
      </c>
      <c r="B16" s="43"/>
      <c r="C16" s="130" t="s">
        <v>7</v>
      </c>
      <c r="D16" s="130" t="s">
        <v>7</v>
      </c>
      <c r="E16" s="130" t="s">
        <v>24</v>
      </c>
      <c r="F16" s="130" t="s">
        <v>27</v>
      </c>
      <c r="G16" s="130" t="s">
        <v>28</v>
      </c>
      <c r="H16" s="130" t="s">
        <v>30</v>
      </c>
      <c r="I16" s="130" t="s">
        <v>29</v>
      </c>
      <c r="J16" s="130" t="s">
        <v>30</v>
      </c>
      <c r="K16" s="130" t="s">
        <v>34</v>
      </c>
      <c r="L16" s="130" t="s">
        <v>55</v>
      </c>
      <c r="M16" s="130" t="s">
        <v>7</v>
      </c>
      <c r="N16" s="130" t="s">
        <v>7</v>
      </c>
      <c r="O16" s="130" t="s">
        <v>7</v>
      </c>
      <c r="P16" s="130" t="s">
        <v>24</v>
      </c>
      <c r="Q16" s="130" t="s">
        <v>24</v>
      </c>
      <c r="R16" s="130" t="s">
        <v>24</v>
      </c>
      <c r="S16" s="130" t="s">
        <v>26</v>
      </c>
      <c r="T16" s="191" t="s">
        <v>834</v>
      </c>
      <c r="U16" s="191" t="s">
        <v>834</v>
      </c>
      <c r="V16" s="191" t="s">
        <v>834</v>
      </c>
      <c r="W16" s="191" t="s">
        <v>834</v>
      </c>
      <c r="X16" s="191" t="s">
        <v>834</v>
      </c>
      <c r="Y16" s="191" t="s">
        <v>834</v>
      </c>
      <c r="Z16" s="191" t="s">
        <v>834</v>
      </c>
    </row>
    <row r="17" spans="1:27" x14ac:dyDescent="0.2">
      <c r="A17" s="43"/>
      <c r="B17" s="43"/>
      <c r="C17" s="131" t="s">
        <v>8</v>
      </c>
      <c r="D17" s="131" t="s">
        <v>9</v>
      </c>
      <c r="E17" s="131" t="s">
        <v>18</v>
      </c>
      <c r="F17" s="131" t="s">
        <v>11</v>
      </c>
      <c r="G17" s="131" t="s">
        <v>10</v>
      </c>
      <c r="H17" s="131" t="s">
        <v>33</v>
      </c>
      <c r="I17" s="131" t="s">
        <v>12</v>
      </c>
      <c r="J17" s="131" t="s">
        <v>13</v>
      </c>
      <c r="K17" s="131" t="s">
        <v>14</v>
      </c>
      <c r="L17" s="131" t="s">
        <v>99</v>
      </c>
      <c r="M17" s="131" t="s">
        <v>17</v>
      </c>
      <c r="N17" s="131" t="s">
        <v>19</v>
      </c>
      <c r="O17" s="131" t="s">
        <v>20</v>
      </c>
      <c r="P17" s="131" t="s">
        <v>17</v>
      </c>
      <c r="Q17" s="131" t="s">
        <v>15</v>
      </c>
      <c r="R17" s="131" t="s">
        <v>16</v>
      </c>
      <c r="S17" s="131" t="s">
        <v>25</v>
      </c>
      <c r="T17" s="192" t="s">
        <v>835</v>
      </c>
      <c r="U17" s="192" t="s">
        <v>836</v>
      </c>
      <c r="V17" s="192" t="s">
        <v>837</v>
      </c>
      <c r="W17" s="192" t="s">
        <v>838</v>
      </c>
      <c r="X17" s="192" t="s">
        <v>839</v>
      </c>
      <c r="Y17" s="192" t="s">
        <v>840</v>
      </c>
      <c r="Z17" s="192" t="s">
        <v>841</v>
      </c>
    </row>
    <row r="18" spans="1:27" x14ac:dyDescent="0.2">
      <c r="A18" s="42" t="s">
        <v>4</v>
      </c>
      <c r="B18" s="44" t="str">
        <f t="shared" ref="B18:B27" si="2">B4</f>
        <v>A2  (Val, n-pi*)</v>
      </c>
      <c r="C18" s="13">
        <v>3.4540000000000002</v>
      </c>
      <c r="D18" s="13">
        <v>3.5310000000000001</v>
      </c>
      <c r="E18" s="13">
        <v>3.3740000000000001</v>
      </c>
      <c r="F18" s="13">
        <v>3.3540000000000001</v>
      </c>
      <c r="G18" s="13">
        <v>3.508</v>
      </c>
      <c r="H18" s="13">
        <v>3.4319999999999999</v>
      </c>
      <c r="I18" s="13">
        <v>3.4340000000000002</v>
      </c>
      <c r="J18" s="13">
        <v>3.4590000000000001</v>
      </c>
      <c r="K18" s="13">
        <v>3.431</v>
      </c>
      <c r="L18" s="13">
        <v>3.407</v>
      </c>
      <c r="M18" s="13">
        <v>3.46</v>
      </c>
      <c r="N18" s="13">
        <v>3.5859999999999999</v>
      </c>
      <c r="O18" s="13">
        <v>3.5670000000000002</v>
      </c>
      <c r="P18" s="13">
        <v>3.2829999999999999</v>
      </c>
      <c r="Q18" s="13">
        <v>3.375</v>
      </c>
      <c r="R18" s="13">
        <v>3.4590000000000001</v>
      </c>
      <c r="S18" s="45">
        <v>3.4169999999999998</v>
      </c>
      <c r="T18" s="156">
        <v>3.44</v>
      </c>
      <c r="U18" s="156">
        <v>3.43</v>
      </c>
      <c r="V18" s="156">
        <v>3.14</v>
      </c>
      <c r="W18" s="66">
        <v>3.46</v>
      </c>
      <c r="X18" s="66">
        <v>3.4</v>
      </c>
      <c r="Y18" s="156">
        <v>3.54</v>
      </c>
      <c r="Z18" s="156">
        <v>3.52</v>
      </c>
      <c r="AA18" s="17"/>
    </row>
    <row r="19" spans="1:27" x14ac:dyDescent="0.2">
      <c r="A19" s="42"/>
      <c r="B19" s="44" t="str">
        <f t="shared" si="2"/>
        <v>B1  (Val, n-pi*)</v>
      </c>
      <c r="C19" s="13">
        <v>3.5579999999999998</v>
      </c>
      <c r="D19" s="13">
        <v>3.4969999999999999</v>
      </c>
      <c r="E19" s="13">
        <v>3.6309999999999998</v>
      </c>
      <c r="F19" s="13">
        <v>3.6789999999999998</v>
      </c>
      <c r="G19" s="13">
        <v>3.843</v>
      </c>
      <c r="H19" s="13">
        <v>3.52</v>
      </c>
      <c r="I19" s="13">
        <v>3.512</v>
      </c>
      <c r="J19" s="13">
        <v>3.5569999999999999</v>
      </c>
      <c r="K19" s="13">
        <v>3.4289999999999998</v>
      </c>
      <c r="L19" s="13">
        <v>3.44</v>
      </c>
      <c r="M19" s="13">
        <v>3.927</v>
      </c>
      <c r="N19" s="13">
        <v>4.069</v>
      </c>
      <c r="O19" s="13">
        <v>3.8780000000000001</v>
      </c>
      <c r="P19" s="13">
        <v>3.726</v>
      </c>
      <c r="Q19" s="13">
        <v>3.37</v>
      </c>
      <c r="R19" s="13">
        <v>3.823</v>
      </c>
      <c r="S19" s="45">
        <v>3.5964999999999998</v>
      </c>
      <c r="T19" s="156">
        <v>3.57</v>
      </c>
      <c r="U19" s="156">
        <v>3.45</v>
      </c>
      <c r="V19" s="156">
        <v>3.17</v>
      </c>
      <c r="W19" s="66">
        <v>3.52</v>
      </c>
      <c r="X19" s="66">
        <v>3.46</v>
      </c>
      <c r="Y19" s="156">
        <v>3.51</v>
      </c>
      <c r="Z19" s="156">
        <v>3.5</v>
      </c>
      <c r="AA19" s="17"/>
    </row>
    <row r="20" spans="1:27" x14ac:dyDescent="0.2">
      <c r="A20" s="42"/>
      <c r="B20" s="44" t="str">
        <f t="shared" si="2"/>
        <v>B2 (Val, pi-pi*)</v>
      </c>
      <c r="C20" s="13">
        <v>5.0570000000000004</v>
      </c>
      <c r="D20" s="13">
        <v>4.9050000000000002</v>
      </c>
      <c r="E20" s="13">
        <v>4.8259999999999996</v>
      </c>
      <c r="F20" s="13">
        <v>4.8390000000000004</v>
      </c>
      <c r="G20" s="13">
        <v>4.9779999999999998</v>
      </c>
      <c r="H20" s="13">
        <v>4.7</v>
      </c>
      <c r="I20" s="13">
        <v>4.6929999999999996</v>
      </c>
      <c r="J20" s="13">
        <v>4.7309999999999999</v>
      </c>
      <c r="K20" s="13">
        <v>4.6349999999999998</v>
      </c>
      <c r="L20" s="13">
        <v>4.6230000000000002</v>
      </c>
      <c r="M20" s="13">
        <v>5.0380000000000003</v>
      </c>
      <c r="N20" s="13">
        <v>5.2050000000000001</v>
      </c>
      <c r="O20" s="13">
        <v>5.1050000000000004</v>
      </c>
      <c r="P20" s="13">
        <v>4.8419999999999996</v>
      </c>
      <c r="Q20" s="13">
        <v>4.7240000000000002</v>
      </c>
      <c r="R20" s="13">
        <v>4.7190000000000003</v>
      </c>
      <c r="S20" s="45">
        <v>4.7215000000000007</v>
      </c>
      <c r="T20" s="156">
        <v>4.51</v>
      </c>
      <c r="U20" s="156">
        <v>4.6399999999999997</v>
      </c>
      <c r="V20" s="156">
        <v>4.3499999999999996</v>
      </c>
      <c r="W20" s="66">
        <v>4.66</v>
      </c>
      <c r="X20" s="66">
        <v>4.6100000000000003</v>
      </c>
      <c r="Y20" s="156">
        <v>4.79</v>
      </c>
      <c r="Z20" s="156">
        <v>4.7699999999999996</v>
      </c>
      <c r="AA20" s="17"/>
    </row>
    <row r="21" spans="1:27" x14ac:dyDescent="0.2">
      <c r="A21" s="42"/>
      <c r="B21" s="44" t="str">
        <f t="shared" si="2"/>
        <v>B2 (Ryd, n-3s)</v>
      </c>
      <c r="C21" s="13">
        <v>5.2439999999999998</v>
      </c>
      <c r="D21" s="13">
        <v>5.2240000000000002</v>
      </c>
      <c r="E21" s="13">
        <v>5.2990000000000004</v>
      </c>
      <c r="F21" s="13">
        <v>5.4420000000000002</v>
      </c>
      <c r="G21" s="13">
        <v>5.4089999999999998</v>
      </c>
      <c r="H21" s="13">
        <v>5.335</v>
      </c>
      <c r="I21" s="13">
        <v>5.335</v>
      </c>
      <c r="J21" s="13">
        <v>5.38</v>
      </c>
      <c r="K21" s="13">
        <v>5.3419999999999996</v>
      </c>
      <c r="L21" s="13">
        <v>5.3150000000000004</v>
      </c>
      <c r="M21" s="13">
        <v>5.4729999999999999</v>
      </c>
      <c r="N21" s="13">
        <v>5.5229999999999997</v>
      </c>
      <c r="O21" s="13">
        <v>5.4279999999999999</v>
      </c>
      <c r="P21" s="13">
        <v>5.3630000000000004</v>
      </c>
      <c r="Q21" s="13">
        <v>5.1710000000000003</v>
      </c>
      <c r="R21" s="13">
        <v>5.407</v>
      </c>
      <c r="S21" s="45">
        <v>5.2889999999999997</v>
      </c>
      <c r="T21" s="156">
        <v>4.59</v>
      </c>
      <c r="U21" s="156">
        <v>5.25</v>
      </c>
      <c r="V21" s="156">
        <v>5.15</v>
      </c>
      <c r="W21" s="66">
        <v>5.25</v>
      </c>
      <c r="X21" s="66">
        <v>5.22</v>
      </c>
      <c r="Y21" s="156">
        <v>5.34</v>
      </c>
      <c r="Z21" s="156">
        <v>5.35</v>
      </c>
      <c r="AA21" s="17"/>
    </row>
    <row r="22" spans="1:27" x14ac:dyDescent="0.2">
      <c r="A22" s="42"/>
      <c r="B22" s="44" t="str">
        <f t="shared" si="2"/>
        <v>A1 (Val, pi-pi*)</v>
      </c>
      <c r="C22" s="13">
        <v>5.4660000000000002</v>
      </c>
      <c r="D22" s="13">
        <v>5.585</v>
      </c>
      <c r="E22" s="13">
        <v>5.4080000000000004</v>
      </c>
      <c r="F22" s="13">
        <v>5.327</v>
      </c>
      <c r="G22" s="13">
        <v>5.5540000000000003</v>
      </c>
      <c r="H22" s="13">
        <v>5.4980000000000002</v>
      </c>
      <c r="I22" s="13">
        <v>5.484</v>
      </c>
      <c r="J22" s="13">
        <v>5.5149999999999997</v>
      </c>
      <c r="K22" s="13">
        <v>5.4909999999999997</v>
      </c>
      <c r="L22" s="13">
        <v>5.4729999999999999</v>
      </c>
      <c r="M22" s="13">
        <v>5.3460000000000001</v>
      </c>
      <c r="N22" s="13">
        <v>5.5629999999999997</v>
      </c>
      <c r="O22" s="13">
        <v>5.577</v>
      </c>
      <c r="P22" s="13">
        <v>5.1710000000000003</v>
      </c>
      <c r="Q22" s="13">
        <v>5.3639999999999999</v>
      </c>
      <c r="R22" s="13">
        <v>5.3609999999999998</v>
      </c>
      <c r="S22" s="45">
        <v>5.3624999999999998</v>
      </c>
      <c r="T22" s="156">
        <v>6.46</v>
      </c>
      <c r="U22" s="156">
        <v>5.84</v>
      </c>
      <c r="V22" s="156">
        <v>5.32</v>
      </c>
      <c r="W22" s="66">
        <v>5.88</v>
      </c>
      <c r="X22" s="66">
        <v>5.75</v>
      </c>
      <c r="Y22" s="156">
        <v>5.72</v>
      </c>
      <c r="Z22" s="156">
        <v>5.54</v>
      </c>
      <c r="AA22" s="17"/>
    </row>
    <row r="23" spans="1:27" x14ac:dyDescent="0.2">
      <c r="A23" s="42"/>
      <c r="B23" s="44" t="str">
        <f t="shared" si="2"/>
        <v>B2 (Ryd, n-3p)</v>
      </c>
      <c r="C23" s="13">
        <v>5.9340000000000002</v>
      </c>
      <c r="D23" s="13">
        <v>5.819</v>
      </c>
      <c r="E23" s="13">
        <v>5.9119999999999999</v>
      </c>
      <c r="F23" s="13">
        <v>6.0640000000000001</v>
      </c>
      <c r="G23" s="13">
        <v>6.0309999999999997</v>
      </c>
      <c r="H23" s="13">
        <v>5.9320000000000004</v>
      </c>
      <c r="I23" s="13">
        <v>5.9290000000000003</v>
      </c>
      <c r="J23" s="13">
        <v>5.9740000000000002</v>
      </c>
      <c r="K23" s="13">
        <v>5.9260000000000002</v>
      </c>
      <c r="L23" s="13">
        <v>5.9039999999999999</v>
      </c>
      <c r="M23" s="13">
        <v>6.1059999999999999</v>
      </c>
      <c r="N23" s="13">
        <v>6.1589999999999998</v>
      </c>
      <c r="O23" s="13">
        <v>6.0439999999999996</v>
      </c>
      <c r="P23" s="13">
        <v>5.9870000000000001</v>
      </c>
      <c r="Q23" s="13">
        <v>5.7690000000000001</v>
      </c>
      <c r="R23" s="13">
        <v>6.02</v>
      </c>
      <c r="S23" s="45">
        <v>5.8944999999999999</v>
      </c>
      <c r="T23" s="156">
        <v>5.27</v>
      </c>
      <c r="U23" s="156">
        <v>5.93</v>
      </c>
      <c r="V23" s="156">
        <v>5.86</v>
      </c>
      <c r="W23" s="66">
        <v>5.92</v>
      </c>
      <c r="X23" s="66">
        <v>5.9</v>
      </c>
      <c r="Y23" s="156">
        <v>5.98</v>
      </c>
      <c r="Z23" s="156">
        <v>5.99</v>
      </c>
      <c r="AA23" s="17"/>
    </row>
    <row r="24" spans="1:27" x14ac:dyDescent="0.2">
      <c r="A24" s="42" t="s">
        <v>5</v>
      </c>
      <c r="B24" s="44" t="str">
        <f t="shared" si="2"/>
        <v>A2  (Val, n-pi*)</v>
      </c>
      <c r="C24" s="13">
        <v>3.3340000000000001</v>
      </c>
      <c r="D24" s="13">
        <v>3.3650000000000002</v>
      </c>
      <c r="E24" s="13">
        <v>3.2280000000000002</v>
      </c>
      <c r="F24" s="13">
        <v>3.2130000000000001</v>
      </c>
      <c r="G24" s="13">
        <v>3.34</v>
      </c>
      <c r="H24" s="72"/>
      <c r="I24" s="72"/>
      <c r="J24" s="72"/>
      <c r="K24" s="13">
        <v>3.3039999999999998</v>
      </c>
      <c r="L24" s="72"/>
      <c r="M24" s="45">
        <v>3.3879999999999999</v>
      </c>
      <c r="N24" s="45">
        <v>3.4980000000000002</v>
      </c>
      <c r="O24" s="45">
        <v>3.4540000000000002</v>
      </c>
      <c r="P24" s="13">
        <v>3.2269999999999999</v>
      </c>
      <c r="Q24" s="13">
        <v>3.23</v>
      </c>
      <c r="R24" s="13">
        <v>3.2959999999999998</v>
      </c>
      <c r="S24" s="45">
        <v>3.2629999999999999</v>
      </c>
      <c r="T24" s="156">
        <v>3.26</v>
      </c>
      <c r="U24" s="156">
        <v>3.28</v>
      </c>
      <c r="V24" s="156">
        <v>3</v>
      </c>
      <c r="W24" s="66">
        <v>3.33</v>
      </c>
      <c r="X24" s="66">
        <v>3.28</v>
      </c>
      <c r="Y24" s="156">
        <v>3.4</v>
      </c>
      <c r="Z24" s="156">
        <v>3.38</v>
      </c>
      <c r="AA24" s="17"/>
    </row>
    <row r="25" spans="1:27" x14ac:dyDescent="0.2">
      <c r="A25" s="42"/>
      <c r="B25" s="44" t="str">
        <f t="shared" si="2"/>
        <v>B1  (Val, n-pi*)</v>
      </c>
      <c r="C25" s="13">
        <v>3.5489999999999999</v>
      </c>
      <c r="D25" s="13">
        <v>3.38</v>
      </c>
      <c r="E25" s="13">
        <v>3.5</v>
      </c>
      <c r="F25" s="13">
        <v>3.55</v>
      </c>
      <c r="G25" s="13">
        <v>3.6970000000000001</v>
      </c>
      <c r="H25" s="72"/>
      <c r="I25" s="72"/>
      <c r="J25" s="72"/>
      <c r="K25" s="13">
        <v>3.3140000000000001</v>
      </c>
      <c r="L25" s="72"/>
      <c r="M25" s="45">
        <v>3.835</v>
      </c>
      <c r="N25" s="45">
        <v>3.9670000000000001</v>
      </c>
      <c r="O25" s="45">
        <v>3.7730000000000001</v>
      </c>
      <c r="P25" s="13">
        <v>3.641</v>
      </c>
      <c r="Q25" s="13">
        <v>3.2629999999999999</v>
      </c>
      <c r="R25" s="13">
        <v>3.6549999999999998</v>
      </c>
      <c r="S25" s="45">
        <v>3.4589999999999996</v>
      </c>
      <c r="T25" s="156">
        <v>3.51</v>
      </c>
      <c r="U25" s="156">
        <v>3.35</v>
      </c>
      <c r="V25" s="156">
        <v>3.07</v>
      </c>
      <c r="W25" s="66">
        <v>3.42</v>
      </c>
      <c r="X25" s="66">
        <v>3.36</v>
      </c>
      <c r="Y25" s="156">
        <v>3.41</v>
      </c>
      <c r="Z25" s="156">
        <v>3.4</v>
      </c>
      <c r="AA25" s="17"/>
    </row>
    <row r="26" spans="1:27" x14ac:dyDescent="0.2">
      <c r="A26" s="42"/>
      <c r="B26" s="44" t="str">
        <f t="shared" si="2"/>
        <v>B2 (Val, pi-pi*)</v>
      </c>
      <c r="C26" s="13">
        <v>4.6210000000000004</v>
      </c>
      <c r="D26" s="13">
        <v>4.2359999999999998</v>
      </c>
      <c r="E26" s="13">
        <v>4.1360000000000001</v>
      </c>
      <c r="F26" s="13">
        <v>4.0410000000000004</v>
      </c>
      <c r="G26" s="13">
        <v>4.16</v>
      </c>
      <c r="H26" s="72"/>
      <c r="I26" s="72"/>
      <c r="J26" s="72"/>
      <c r="K26" s="13">
        <v>4.0199999999999996</v>
      </c>
      <c r="L26" s="72"/>
      <c r="M26" s="45">
        <v>4.3570000000000002</v>
      </c>
      <c r="N26" s="45">
        <v>4.4370000000000003</v>
      </c>
      <c r="O26" s="45">
        <v>4.3730000000000002</v>
      </c>
      <c r="P26" s="13">
        <v>4.2050000000000001</v>
      </c>
      <c r="Q26" s="13">
        <v>4.1269999999999998</v>
      </c>
      <c r="R26" s="13">
        <v>3.9590000000000001</v>
      </c>
      <c r="S26" s="45">
        <v>4.0430000000000001</v>
      </c>
      <c r="T26" s="156">
        <v>3.8</v>
      </c>
      <c r="U26" s="156">
        <v>3.97</v>
      </c>
      <c r="V26" s="156">
        <v>3.75</v>
      </c>
      <c r="W26" s="66">
        <v>3.99</v>
      </c>
      <c r="X26" s="66">
        <v>3.95</v>
      </c>
      <c r="Y26" s="156">
        <v>4.17</v>
      </c>
      <c r="Z26" s="156">
        <v>4.17</v>
      </c>
      <c r="AA26" s="17"/>
    </row>
    <row r="27" spans="1:27" x14ac:dyDescent="0.2">
      <c r="A27" s="42"/>
      <c r="B27" s="44" t="str">
        <f t="shared" si="2"/>
        <v>A1 (Val, pi-pi*)</v>
      </c>
      <c r="C27" s="13">
        <v>4.1189999999999998</v>
      </c>
      <c r="D27" s="13">
        <v>4.1559999999999997</v>
      </c>
      <c r="E27" s="13">
        <v>3.968</v>
      </c>
      <c r="F27" s="13">
        <v>3.8410000000000002</v>
      </c>
      <c r="G27" s="13">
        <v>3.9729999999999999</v>
      </c>
      <c r="H27" s="72"/>
      <c r="I27" s="72"/>
      <c r="J27" s="72"/>
      <c r="K27" s="13">
        <v>4.0289999999999999</v>
      </c>
      <c r="L27" s="72"/>
      <c r="M27" s="45">
        <v>4.1020000000000003</v>
      </c>
      <c r="N27" s="45">
        <v>4.1840000000000002</v>
      </c>
      <c r="O27" s="45">
        <v>4.1749999999999998</v>
      </c>
      <c r="P27" s="13">
        <v>3.9740000000000002</v>
      </c>
      <c r="Q27" s="13">
        <v>4.0410000000000004</v>
      </c>
      <c r="R27" s="13">
        <v>3.83</v>
      </c>
      <c r="S27" s="45">
        <v>3.9355000000000002</v>
      </c>
      <c r="T27" s="156">
        <v>3.83</v>
      </c>
      <c r="U27" s="156">
        <v>4.01</v>
      </c>
      <c r="V27" s="156">
        <v>3.77</v>
      </c>
      <c r="W27" s="66">
        <v>4</v>
      </c>
      <c r="X27" s="66">
        <v>3.95</v>
      </c>
      <c r="Y27" s="156">
        <v>4.1399999999999997</v>
      </c>
      <c r="Z27" s="156">
        <v>4.13</v>
      </c>
      <c r="AA27" s="17"/>
    </row>
    <row r="28" spans="1:27" x14ac:dyDescent="0.2">
      <c r="A28" s="41"/>
      <c r="B28" s="41"/>
      <c r="C28" s="41"/>
      <c r="D28" s="41"/>
      <c r="E28" s="41"/>
      <c r="F28" s="41"/>
      <c r="G28" s="41"/>
      <c r="H28" s="41"/>
      <c r="I28" s="41"/>
      <c r="J28" s="41"/>
      <c r="K28" s="41"/>
      <c r="L28" s="41"/>
      <c r="M28" s="41"/>
      <c r="N28" s="41"/>
      <c r="O28" s="41"/>
      <c r="P28" s="41"/>
      <c r="Q28" s="41"/>
      <c r="R28" s="41"/>
      <c r="S28" s="41"/>
      <c r="T28" s="142"/>
      <c r="U28" s="142"/>
      <c r="V28" s="142"/>
      <c r="W28" s="142"/>
      <c r="X28" s="142"/>
      <c r="Y28" s="142"/>
      <c r="Z28" s="142"/>
      <c r="AA28" s="17"/>
    </row>
    <row r="29" spans="1:27" x14ac:dyDescent="0.2">
      <c r="A29" s="41"/>
      <c r="B29" s="41"/>
      <c r="C29" s="41"/>
      <c r="D29" s="41"/>
      <c r="E29" s="41"/>
      <c r="F29" s="41"/>
      <c r="G29" s="41"/>
      <c r="H29" s="41"/>
      <c r="I29" s="41"/>
      <c r="J29" s="41"/>
      <c r="K29" s="41"/>
      <c r="L29" s="41"/>
      <c r="M29" s="41"/>
      <c r="N29" s="41"/>
      <c r="O29" s="41"/>
      <c r="P29" s="41"/>
      <c r="Q29" s="41"/>
      <c r="R29" s="41"/>
      <c r="S29" s="41"/>
      <c r="T29" s="142"/>
      <c r="U29" s="142"/>
      <c r="V29" s="142"/>
      <c r="W29" s="142"/>
      <c r="X29" s="142"/>
      <c r="Y29" s="142"/>
      <c r="Z29" s="142"/>
      <c r="AA29" s="17"/>
    </row>
    <row r="30" spans="1:27" x14ac:dyDescent="0.2">
      <c r="A30" s="41"/>
      <c r="B30" s="41"/>
      <c r="C30" s="41"/>
      <c r="D30" s="41"/>
      <c r="E30" s="41"/>
      <c r="F30" s="41"/>
      <c r="G30" s="41"/>
      <c r="H30" s="41"/>
      <c r="I30" s="41"/>
      <c r="J30" s="41"/>
      <c r="K30" s="41"/>
      <c r="L30" s="41"/>
      <c r="M30" s="41"/>
      <c r="N30" s="41"/>
      <c r="O30" s="41"/>
      <c r="P30" s="41"/>
      <c r="Q30" s="41"/>
      <c r="R30" s="41"/>
      <c r="S30" s="41"/>
      <c r="T30" s="142"/>
      <c r="U30" s="142"/>
      <c r="V30" s="142"/>
      <c r="W30" s="142"/>
      <c r="X30" s="142"/>
      <c r="Y30" s="142"/>
      <c r="Z30" s="142"/>
      <c r="AA30" s="17"/>
    </row>
    <row r="31" spans="1:27" x14ac:dyDescent="0.2">
      <c r="A31" s="41"/>
      <c r="B31" s="193"/>
      <c r="C31" s="193"/>
      <c r="D31" s="193"/>
      <c r="E31" s="193"/>
      <c r="F31" s="41"/>
      <c r="G31" s="41"/>
      <c r="H31" s="41"/>
      <c r="I31" s="41"/>
      <c r="J31" s="41"/>
      <c r="K31" s="41"/>
      <c r="L31" s="41"/>
      <c r="M31" s="41"/>
      <c r="N31" s="41"/>
      <c r="O31" s="193"/>
      <c r="P31" s="193"/>
      <c r="Q31" s="193"/>
      <c r="R31" s="193"/>
      <c r="S31" s="193"/>
      <c r="T31" s="196"/>
      <c r="U31" s="196"/>
      <c r="V31" s="196"/>
      <c r="W31" s="142"/>
      <c r="X31" s="142"/>
      <c r="Y31" s="142"/>
      <c r="Z31" s="142"/>
      <c r="AA31" s="17"/>
    </row>
    <row r="32" spans="1:27" x14ac:dyDescent="0.2">
      <c r="A32" s="41"/>
      <c r="B32" s="193"/>
      <c r="C32" s="193"/>
      <c r="D32" s="193"/>
      <c r="E32" s="193"/>
      <c r="F32" s="41"/>
      <c r="G32" s="41"/>
      <c r="H32" s="41"/>
      <c r="I32" s="41"/>
      <c r="J32" s="41"/>
      <c r="K32" s="41"/>
      <c r="L32" s="41"/>
      <c r="M32" s="41"/>
      <c r="N32" s="41"/>
      <c r="O32" s="193"/>
      <c r="P32" s="193"/>
      <c r="Q32" s="193"/>
      <c r="R32" s="193"/>
      <c r="S32" s="193"/>
      <c r="T32" s="196"/>
      <c r="U32" s="196"/>
      <c r="V32" s="196"/>
      <c r="W32" s="142"/>
      <c r="X32" s="142"/>
      <c r="Y32" s="142"/>
      <c r="Z32" s="142"/>
      <c r="AA32" s="17"/>
    </row>
    <row r="33" spans="6:14" x14ac:dyDescent="0.2">
      <c r="F33" s="41"/>
      <c r="G33" s="41"/>
      <c r="H33" s="41"/>
      <c r="I33" s="41"/>
      <c r="J33" s="41"/>
      <c r="K33" s="41"/>
      <c r="L33" s="41"/>
      <c r="M33" s="41"/>
      <c r="N33" s="41"/>
    </row>
    <row r="34" spans="6:14" x14ac:dyDescent="0.2">
      <c r="H34" s="41"/>
      <c r="I34" s="41"/>
      <c r="J34" s="41"/>
      <c r="K34" s="41"/>
      <c r="L34" s="41"/>
      <c r="M34" s="41"/>
      <c r="N34" s="41"/>
    </row>
    <row r="35" spans="6:14" x14ac:dyDescent="0.2">
      <c r="H35" s="41"/>
      <c r="I35" s="41"/>
      <c r="J35" s="41"/>
      <c r="K35" s="41"/>
      <c r="L35" s="41"/>
      <c r="M35" s="41"/>
      <c r="N35" s="41"/>
    </row>
    <row r="36" spans="6:14" x14ac:dyDescent="0.2">
      <c r="H36" s="41"/>
      <c r="I36" s="41"/>
      <c r="J36" s="41"/>
      <c r="K36" s="41"/>
      <c r="L36" s="41"/>
      <c r="M36" s="41"/>
      <c r="N36" s="41"/>
    </row>
    <row r="37" spans="6:14" x14ac:dyDescent="0.2">
      <c r="H37" s="41"/>
      <c r="I37" s="41"/>
      <c r="J37" s="41"/>
      <c r="K37" s="41"/>
      <c r="L37" s="41"/>
      <c r="M37" s="41"/>
      <c r="N37" s="41"/>
    </row>
    <row r="38" spans="6:14" x14ac:dyDescent="0.2">
      <c r="H38" s="41"/>
      <c r="I38" s="41"/>
      <c r="J38" s="41"/>
      <c r="K38" s="41"/>
      <c r="L38" s="41"/>
      <c r="M38" s="41"/>
      <c r="N38" s="41"/>
    </row>
    <row r="39" spans="6:14" x14ac:dyDescent="0.2">
      <c r="H39" s="41"/>
      <c r="I39" s="41"/>
      <c r="J39" s="41"/>
      <c r="K39" s="41"/>
      <c r="L39" s="41"/>
      <c r="M39" s="41"/>
      <c r="N39" s="41"/>
    </row>
    <row r="40" spans="6:14" x14ac:dyDescent="0.2">
      <c r="H40" s="41"/>
      <c r="I40" s="41"/>
      <c r="J40" s="41"/>
      <c r="K40" s="41"/>
      <c r="L40" s="41"/>
      <c r="M40" s="41"/>
      <c r="N40" s="41"/>
    </row>
  </sheetData>
  <pageMargins left="0.7" right="0.7" top="0.75" bottom="0.75" header="0.3" footer="0.3"/>
  <pageSetup paperSize="9" orientation="portrait" horizontalDpi="0" verticalDpi="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ADCC73-E6E8-3F4D-9C3E-DBA761B8C0D1}">
  <dimension ref="A1:FC51"/>
  <sheetViews>
    <sheetView zoomScale="80" zoomScaleNormal="80" workbookViewId="0">
      <selection activeCell="G4" sqref="G4:G21"/>
    </sheetView>
  </sheetViews>
  <sheetFormatPr baseColWidth="10" defaultRowHeight="16" x14ac:dyDescent="0.2"/>
  <cols>
    <col min="2" max="2" width="13.5" customWidth="1"/>
    <col min="21" max="21" width="11.1640625" customWidth="1"/>
  </cols>
  <sheetData>
    <row r="1" spans="1:23" x14ac:dyDescent="0.2">
      <c r="A1" s="40" t="s">
        <v>74</v>
      </c>
      <c r="B1" s="40"/>
      <c r="C1" s="40" t="s">
        <v>0</v>
      </c>
      <c r="D1" s="198"/>
      <c r="E1">
        <f>COUNT(C4:C21)</f>
        <v>18</v>
      </c>
      <c r="F1" s="51" t="s">
        <v>722</v>
      </c>
      <c r="G1" s="1" t="s">
        <v>959</v>
      </c>
      <c r="H1" s="1"/>
      <c r="T1" s="1" t="s">
        <v>1207</v>
      </c>
      <c r="U1" s="1"/>
      <c r="W1" s="1"/>
    </row>
    <row r="2" spans="1:23" x14ac:dyDescent="0.2">
      <c r="A2" s="6" t="s">
        <v>32</v>
      </c>
      <c r="B2" s="5"/>
      <c r="C2" s="5" t="s">
        <v>29</v>
      </c>
      <c r="D2" s="5" t="s">
        <v>29</v>
      </c>
      <c r="E2" s="5" t="s">
        <v>29</v>
      </c>
      <c r="F2" s="5" t="s">
        <v>29</v>
      </c>
      <c r="G2" s="5" t="s">
        <v>29</v>
      </c>
      <c r="H2" s="5" t="s">
        <v>29</v>
      </c>
      <c r="I2" s="5" t="s">
        <v>55</v>
      </c>
      <c r="J2" s="5" t="s">
        <v>55</v>
      </c>
      <c r="K2" s="5" t="s">
        <v>55</v>
      </c>
      <c r="L2" s="5" t="s">
        <v>30</v>
      </c>
      <c r="M2" s="5" t="s">
        <v>30</v>
      </c>
      <c r="N2" s="5" t="s">
        <v>30</v>
      </c>
      <c r="O2" s="5" t="s">
        <v>85</v>
      </c>
      <c r="P2" s="5"/>
      <c r="Q2" s="5"/>
      <c r="R2" s="98" t="s">
        <v>29</v>
      </c>
      <c r="S2" s="98" t="s">
        <v>29</v>
      </c>
      <c r="T2" s="98" t="s">
        <v>247</v>
      </c>
      <c r="U2" s="98"/>
      <c r="V2" s="98" t="s">
        <v>28</v>
      </c>
    </row>
    <row r="3" spans="1:23" x14ac:dyDescent="0.2">
      <c r="A3" s="5"/>
      <c r="B3" s="5"/>
      <c r="C3" s="6" t="s">
        <v>2087</v>
      </c>
      <c r="D3" s="6" t="s">
        <v>1</v>
      </c>
      <c r="E3" s="6" t="s">
        <v>2</v>
      </c>
      <c r="F3" s="6" t="s">
        <v>62</v>
      </c>
      <c r="G3" s="6" t="s">
        <v>2139</v>
      </c>
      <c r="H3" s="6" t="s">
        <v>69</v>
      </c>
      <c r="I3" s="52" t="s">
        <v>2086</v>
      </c>
      <c r="J3" s="52" t="s">
        <v>35</v>
      </c>
      <c r="K3" s="52" t="s">
        <v>63</v>
      </c>
      <c r="L3" s="52" t="s">
        <v>50</v>
      </c>
      <c r="M3" s="52" t="s">
        <v>106</v>
      </c>
      <c r="N3" s="52" t="s">
        <v>1943</v>
      </c>
      <c r="O3" s="52" t="s">
        <v>1978</v>
      </c>
      <c r="P3" s="42" t="s">
        <v>1326</v>
      </c>
      <c r="Q3" s="42" t="s">
        <v>1392</v>
      </c>
      <c r="R3" s="95" t="s">
        <v>67</v>
      </c>
      <c r="S3" s="99" t="s">
        <v>38</v>
      </c>
      <c r="T3" s="99" t="s">
        <v>248</v>
      </c>
      <c r="U3" s="99"/>
      <c r="V3" s="99" t="s">
        <v>52</v>
      </c>
      <c r="W3" s="51"/>
    </row>
    <row r="4" spans="1:23" x14ac:dyDescent="0.2">
      <c r="A4" s="6" t="s">
        <v>98</v>
      </c>
      <c r="B4" s="4" t="s">
        <v>381</v>
      </c>
      <c r="C4" s="7">
        <v>4.3250000000000002</v>
      </c>
      <c r="D4" s="7">
        <v>4.2169999999999996</v>
      </c>
      <c r="E4" s="7">
        <v>4.2140000000000004</v>
      </c>
      <c r="F4" s="7">
        <v>4.2290000000000001</v>
      </c>
      <c r="G4" s="7">
        <v>4.2350000000000003</v>
      </c>
      <c r="H4" s="7">
        <v>4.2190000000000003</v>
      </c>
      <c r="I4" s="7">
        <v>4.3360000000000003</v>
      </c>
      <c r="J4" s="7">
        <v>4.2329999999999997</v>
      </c>
      <c r="K4" s="7">
        <v>4.2370000000000001</v>
      </c>
      <c r="L4" s="7">
        <v>4.3739999999999997</v>
      </c>
      <c r="M4" s="7">
        <v>4.2699999999999996</v>
      </c>
      <c r="N4" s="7">
        <v>4.3630000000000004</v>
      </c>
      <c r="O4" s="168" t="s">
        <v>1190</v>
      </c>
      <c r="P4" s="7">
        <f>M4+K4-J4</f>
        <v>4.274</v>
      </c>
      <c r="Q4" s="7">
        <f t="shared" ref="Q4:Q21" si="0">P4+F4-E4</f>
        <v>4.2889999999999997</v>
      </c>
      <c r="R4" s="81">
        <v>87.7</v>
      </c>
      <c r="S4" s="89" t="s">
        <v>73</v>
      </c>
      <c r="T4" s="1" t="s">
        <v>1206</v>
      </c>
      <c r="U4" s="1">
        <v>1</v>
      </c>
      <c r="V4" s="1" t="s">
        <v>1196</v>
      </c>
    </row>
    <row r="5" spans="1:23" x14ac:dyDescent="0.2">
      <c r="A5" s="6"/>
      <c r="B5" s="4" t="s">
        <v>1192</v>
      </c>
      <c r="C5" s="7">
        <v>5.6829999999999998</v>
      </c>
      <c r="D5" s="7">
        <v>5.59</v>
      </c>
      <c r="E5" s="7">
        <v>5.5730000000000004</v>
      </c>
      <c r="F5" s="7">
        <v>5.5810000000000004</v>
      </c>
      <c r="G5" s="7">
        <v>5.585</v>
      </c>
      <c r="H5" s="7">
        <v>5.5670000000000002</v>
      </c>
      <c r="I5" s="7">
        <v>5.649</v>
      </c>
      <c r="J5" s="7">
        <v>5.56</v>
      </c>
      <c r="K5" s="7">
        <v>5.5460000000000003</v>
      </c>
      <c r="L5" s="7">
        <v>5.6529999999999996</v>
      </c>
      <c r="M5" s="7">
        <v>5.5659999999999998</v>
      </c>
      <c r="N5" s="7">
        <v>5.6520000000000001</v>
      </c>
      <c r="O5" s="168" t="s">
        <v>1209</v>
      </c>
      <c r="P5" s="7">
        <f t="shared" ref="P5:P14" si="1">M5+K5-J5</f>
        <v>5.5520000000000005</v>
      </c>
      <c r="Q5" s="7">
        <f t="shared" si="0"/>
        <v>5.5600000000000005</v>
      </c>
      <c r="R5" s="81">
        <v>91</v>
      </c>
      <c r="T5" s="1" t="s">
        <v>1207</v>
      </c>
      <c r="U5" s="1">
        <v>0</v>
      </c>
      <c r="V5" s="1" t="s">
        <v>1204</v>
      </c>
    </row>
    <row r="6" spans="1:23" x14ac:dyDescent="0.2">
      <c r="A6" s="6"/>
      <c r="B6" s="4" t="s">
        <v>192</v>
      </c>
      <c r="C6" s="7">
        <v>6.391</v>
      </c>
      <c r="D6" s="7">
        <v>6.21</v>
      </c>
      <c r="E6" s="7">
        <v>6.3239999999999998</v>
      </c>
      <c r="F6" s="7">
        <v>6.3680000000000003</v>
      </c>
      <c r="G6" s="7">
        <v>6.3810000000000002</v>
      </c>
      <c r="H6" s="7">
        <v>6.3769999999999998</v>
      </c>
      <c r="I6" s="7">
        <v>6.383</v>
      </c>
      <c r="J6" s="7">
        <v>6.1950000000000003</v>
      </c>
      <c r="K6" s="7">
        <v>6.3109999999999999</v>
      </c>
      <c r="L6" s="7">
        <v>6.4249999999999998</v>
      </c>
      <c r="M6" s="7">
        <v>6.2539999999999996</v>
      </c>
      <c r="N6" s="7">
        <v>6.4160000000000004</v>
      </c>
      <c r="P6" s="7">
        <f t="shared" si="1"/>
        <v>6.3699999999999992</v>
      </c>
      <c r="Q6" s="7">
        <f t="shared" si="0"/>
        <v>6.4139999999999997</v>
      </c>
      <c r="R6" s="81">
        <v>90.8</v>
      </c>
      <c r="S6" s="89" t="s">
        <v>78</v>
      </c>
      <c r="T6" s="1" t="s">
        <v>1218</v>
      </c>
      <c r="U6" s="1">
        <v>25</v>
      </c>
      <c r="V6" s="1" t="s">
        <v>1197</v>
      </c>
    </row>
    <row r="7" spans="1:23" x14ac:dyDescent="0.2">
      <c r="A7" s="6"/>
      <c r="B7" s="4" t="s">
        <v>57</v>
      </c>
      <c r="C7" s="7">
        <v>6.6970000000000001</v>
      </c>
      <c r="D7" s="7">
        <v>6.5579999999999998</v>
      </c>
      <c r="E7" s="7">
        <v>6.5410000000000004</v>
      </c>
      <c r="F7" s="7">
        <v>6.5579999999999998</v>
      </c>
      <c r="G7" s="7">
        <v>6.5640000000000001</v>
      </c>
      <c r="H7" s="7">
        <v>6.5549999999999997</v>
      </c>
      <c r="I7" s="7">
        <v>6.6719999999999997</v>
      </c>
      <c r="J7" s="7">
        <v>6.5389999999999997</v>
      </c>
      <c r="K7" s="7">
        <v>6.53</v>
      </c>
      <c r="L7" s="7">
        <v>6.6849999999999996</v>
      </c>
      <c r="M7" s="7">
        <v>6.55</v>
      </c>
      <c r="N7" s="7">
        <v>6.6790000000000003</v>
      </c>
      <c r="P7" s="7">
        <f t="shared" si="1"/>
        <v>6.5410000000000004</v>
      </c>
      <c r="Q7" s="7">
        <f t="shared" si="0"/>
        <v>6.5579999999999998</v>
      </c>
      <c r="R7" s="81">
        <v>86.5</v>
      </c>
      <c r="S7" s="89" t="s">
        <v>1193</v>
      </c>
      <c r="T7" s="1" t="s">
        <v>1219</v>
      </c>
      <c r="U7" s="1">
        <v>13</v>
      </c>
      <c r="V7" s="1" t="s">
        <v>1198</v>
      </c>
    </row>
    <row r="8" spans="1:23" ht="15" customHeight="1" x14ac:dyDescent="0.2">
      <c r="A8" s="6"/>
      <c r="B8" s="4" t="s">
        <v>195</v>
      </c>
      <c r="C8" s="7">
        <v>6.9189999999999996</v>
      </c>
      <c r="D8" s="7">
        <v>6.8789999999999996</v>
      </c>
      <c r="E8" s="7">
        <v>6.9610000000000003</v>
      </c>
      <c r="F8" s="7">
        <v>6.992</v>
      </c>
      <c r="G8" s="7">
        <v>6.9930000000000003</v>
      </c>
      <c r="H8" s="7">
        <v>7.0019999999999998</v>
      </c>
      <c r="I8" s="7">
        <v>6.9059999999999997</v>
      </c>
      <c r="J8" s="7">
        <v>6.8620000000000001</v>
      </c>
      <c r="K8" s="7">
        <v>6.9470000000000001</v>
      </c>
      <c r="L8" s="7">
        <v>6.952</v>
      </c>
      <c r="M8" s="7">
        <v>6.92</v>
      </c>
      <c r="N8" s="7">
        <v>6.9409999999999998</v>
      </c>
      <c r="P8" s="7">
        <f t="shared" si="1"/>
        <v>7.0050000000000008</v>
      </c>
      <c r="Q8" s="7">
        <f t="shared" si="0"/>
        <v>7.0359999999999996</v>
      </c>
      <c r="R8" s="81">
        <v>91.1</v>
      </c>
      <c r="S8" s="89" t="s">
        <v>1194</v>
      </c>
      <c r="T8" s="1" t="s">
        <v>332</v>
      </c>
      <c r="U8" s="1">
        <v>37</v>
      </c>
      <c r="V8" s="1" t="s">
        <v>1199</v>
      </c>
    </row>
    <row r="9" spans="1:23" x14ac:dyDescent="0.2">
      <c r="A9" s="6"/>
      <c r="B9" s="4" t="s">
        <v>194</v>
      </c>
      <c r="C9" s="7">
        <v>7.0010000000000003</v>
      </c>
      <c r="D9" s="7">
        <v>6.8780000000000001</v>
      </c>
      <c r="E9" s="7">
        <v>6.9989999999999997</v>
      </c>
      <c r="F9" s="7">
        <v>7.0449999999999999</v>
      </c>
      <c r="G9" s="7">
        <v>7.0549999999999997</v>
      </c>
      <c r="H9" s="7">
        <v>7.0549999999999997</v>
      </c>
      <c r="I9" s="7">
        <v>6.9980000000000002</v>
      </c>
      <c r="J9" s="7">
        <v>6.8650000000000002</v>
      </c>
      <c r="K9" s="7">
        <v>6.9889999999999999</v>
      </c>
      <c r="L9" s="7">
        <v>7.0460000000000003</v>
      </c>
      <c r="M9" s="7">
        <v>6.9290000000000003</v>
      </c>
      <c r="N9" s="7">
        <v>7.0350000000000001</v>
      </c>
      <c r="P9" s="7">
        <f t="shared" si="1"/>
        <v>7.052999999999999</v>
      </c>
      <c r="Q9" s="7">
        <f t="shared" si="0"/>
        <v>7.0989999999999993</v>
      </c>
      <c r="R9" s="81">
        <v>91.2</v>
      </c>
      <c r="S9" s="89" t="s">
        <v>78</v>
      </c>
      <c r="T9" s="1" t="s">
        <v>1220</v>
      </c>
      <c r="U9" s="1">
        <v>48</v>
      </c>
      <c r="V9" s="1" t="s">
        <v>1200</v>
      </c>
    </row>
    <row r="10" spans="1:23" x14ac:dyDescent="0.2">
      <c r="A10" s="4"/>
      <c r="B10" s="4" t="s">
        <v>1223</v>
      </c>
      <c r="C10" s="7">
        <v>7.657</v>
      </c>
      <c r="D10" s="7">
        <v>7.5709999999999997</v>
      </c>
      <c r="E10" s="7">
        <v>7.5410000000000004</v>
      </c>
      <c r="F10" s="7">
        <v>7.492</v>
      </c>
      <c r="G10" s="7">
        <v>7.4219999999999997</v>
      </c>
      <c r="H10" s="7">
        <v>7.5010000000000003</v>
      </c>
      <c r="I10" s="7">
        <v>7.6429999999999998</v>
      </c>
      <c r="J10" s="7">
        <v>7.55</v>
      </c>
      <c r="K10" s="7">
        <v>7.5220000000000002</v>
      </c>
      <c r="L10" s="7">
        <v>7.6849999999999996</v>
      </c>
      <c r="M10" s="56">
        <v>7.6070000000000002</v>
      </c>
      <c r="N10" s="7">
        <v>7.6760000000000002</v>
      </c>
      <c r="P10" s="7">
        <f t="shared" si="1"/>
        <v>7.5790000000000015</v>
      </c>
      <c r="Q10" s="7">
        <f t="shared" si="0"/>
        <v>7.5300000000000011</v>
      </c>
      <c r="R10" s="81">
        <v>91.4</v>
      </c>
      <c r="S10" s="89"/>
      <c r="T10" s="1" t="s">
        <v>1222</v>
      </c>
      <c r="U10" s="1">
        <v>29</v>
      </c>
      <c r="V10" s="1" t="s">
        <v>1214</v>
      </c>
    </row>
    <row r="11" spans="1:23" x14ac:dyDescent="0.2">
      <c r="A11" s="4"/>
      <c r="B11" s="4" t="s">
        <v>1192</v>
      </c>
      <c r="C11" s="7">
        <v>7.99</v>
      </c>
      <c r="D11" s="7">
        <v>7.8810000000000002</v>
      </c>
      <c r="E11" s="7">
        <v>7.8120000000000003</v>
      </c>
      <c r="F11" s="7">
        <v>7.8170000000000002</v>
      </c>
      <c r="G11" s="7">
        <v>7.8209999999999997</v>
      </c>
      <c r="H11" s="7">
        <v>7.8140000000000001</v>
      </c>
      <c r="I11" s="7">
        <v>7.992</v>
      </c>
      <c r="J11" s="7">
        <v>7.8819999999999997</v>
      </c>
      <c r="K11" s="7">
        <v>7.8179999999999996</v>
      </c>
      <c r="L11" s="7">
        <v>7.9989999999999997</v>
      </c>
      <c r="M11" s="7">
        <v>7.891</v>
      </c>
      <c r="N11" s="7">
        <v>7.9939999999999998</v>
      </c>
      <c r="P11" s="7">
        <f t="shared" si="1"/>
        <v>7.827</v>
      </c>
      <c r="Q11" s="7">
        <f t="shared" si="0"/>
        <v>7.8319999999999999</v>
      </c>
      <c r="R11" s="81">
        <v>92.8</v>
      </c>
      <c r="S11" s="89"/>
      <c r="T11" s="1" t="s">
        <v>1221</v>
      </c>
      <c r="U11" s="1">
        <v>2</v>
      </c>
      <c r="V11" s="1" t="s">
        <v>1217</v>
      </c>
    </row>
    <row r="12" spans="1:23" x14ac:dyDescent="0.2">
      <c r="A12" s="4"/>
      <c r="B12" s="4" t="s">
        <v>1216</v>
      </c>
      <c r="C12" s="7">
        <v>8.032</v>
      </c>
      <c r="D12" s="7">
        <v>7.8570000000000002</v>
      </c>
      <c r="E12" s="7">
        <v>7.9379999999999997</v>
      </c>
      <c r="F12" s="7">
        <v>7.9779999999999998</v>
      </c>
      <c r="G12" s="7">
        <v>7.9889999999999999</v>
      </c>
      <c r="H12" s="7">
        <v>7.992</v>
      </c>
      <c r="I12" s="7">
        <v>8.0259999999999998</v>
      </c>
      <c r="J12" s="7">
        <v>7.8460000000000001</v>
      </c>
      <c r="K12" s="7">
        <v>7.93</v>
      </c>
      <c r="L12" s="7">
        <v>8.0399999999999991</v>
      </c>
      <c r="M12" s="56">
        <v>7.8739999999999997</v>
      </c>
      <c r="N12" s="7">
        <v>8.0370000000000008</v>
      </c>
      <c r="P12" s="7">
        <f t="shared" si="1"/>
        <v>7.9579999999999984</v>
      </c>
      <c r="Q12" s="7">
        <f t="shared" si="0"/>
        <v>7.9979999999999984</v>
      </c>
      <c r="R12" s="81">
        <v>92.1</v>
      </c>
      <c r="S12" s="87" t="s">
        <v>479</v>
      </c>
      <c r="T12" s="1" t="s">
        <v>333</v>
      </c>
      <c r="U12" s="1">
        <v>38</v>
      </c>
      <c r="V12" s="1" t="s">
        <v>1215</v>
      </c>
    </row>
    <row r="13" spans="1:23" x14ac:dyDescent="0.2">
      <c r="A13" s="4"/>
      <c r="B13" s="4" t="s">
        <v>194</v>
      </c>
      <c r="C13" s="7">
        <v>8.2810000000000006</v>
      </c>
      <c r="D13" s="7">
        <v>8.0860000000000003</v>
      </c>
      <c r="E13" s="7">
        <v>8.0980000000000008</v>
      </c>
      <c r="F13" s="7">
        <v>8.0920000000000005</v>
      </c>
      <c r="G13" s="7">
        <v>8.0570000000000004</v>
      </c>
      <c r="H13" s="7">
        <v>8.0950000000000006</v>
      </c>
      <c r="I13" s="7">
        <v>8.2710000000000008</v>
      </c>
      <c r="J13" s="7">
        <v>8.0690000000000008</v>
      </c>
      <c r="K13" s="7">
        <v>8.0839999999999996</v>
      </c>
      <c r="L13" s="7">
        <v>8.2880000000000003</v>
      </c>
      <c r="M13" s="7">
        <v>8.1159999999999997</v>
      </c>
      <c r="N13" s="7">
        <v>8.2840000000000007</v>
      </c>
      <c r="P13" s="7">
        <f t="shared" si="1"/>
        <v>8.1309999999999985</v>
      </c>
      <c r="Q13" s="7">
        <f t="shared" si="0"/>
        <v>8.1249999999999982</v>
      </c>
      <c r="R13" s="81">
        <v>91</v>
      </c>
      <c r="S13" s="87" t="s">
        <v>73</v>
      </c>
      <c r="T13" s="1" t="s">
        <v>690</v>
      </c>
      <c r="U13" s="1">
        <v>54</v>
      </c>
      <c r="V13" s="1" t="s">
        <v>1201</v>
      </c>
    </row>
    <row r="14" spans="1:23" x14ac:dyDescent="0.2">
      <c r="A14" s="6"/>
      <c r="B14" s="4" t="s">
        <v>58</v>
      </c>
      <c r="C14" s="7">
        <v>8.5129999999999999</v>
      </c>
      <c r="D14" s="7">
        <v>8.3119999999999994</v>
      </c>
      <c r="E14" s="7">
        <v>8.2840000000000007</v>
      </c>
      <c r="F14" s="7">
        <v>8.2759999999999998</v>
      </c>
      <c r="G14" s="7">
        <v>8.2560000000000002</v>
      </c>
      <c r="H14" s="7">
        <v>8.2759999999999998</v>
      </c>
      <c r="I14" s="7">
        <v>8.4930000000000003</v>
      </c>
      <c r="J14" s="7">
        <v>8.2880000000000003</v>
      </c>
      <c r="K14" s="7">
        <v>8.2620000000000005</v>
      </c>
      <c r="L14" s="7">
        <v>8.5190000000000001</v>
      </c>
      <c r="M14" s="7">
        <v>8.3019999999999996</v>
      </c>
      <c r="N14" s="7">
        <v>8.5129999999999999</v>
      </c>
      <c r="P14" s="7">
        <f t="shared" si="1"/>
        <v>8.2759999999999998</v>
      </c>
      <c r="Q14" s="7">
        <f t="shared" si="0"/>
        <v>8.2679999999999989</v>
      </c>
      <c r="R14" s="81">
        <v>90.8</v>
      </c>
      <c r="S14" s="89" t="s">
        <v>1195</v>
      </c>
      <c r="T14" s="1" t="s">
        <v>1224</v>
      </c>
      <c r="U14" s="1">
        <v>9</v>
      </c>
      <c r="V14" s="1" t="s">
        <v>1202</v>
      </c>
    </row>
    <row r="15" spans="1:23" x14ac:dyDescent="0.2">
      <c r="A15" s="6" t="s">
        <v>5</v>
      </c>
      <c r="B15" s="4" t="s">
        <v>381</v>
      </c>
      <c r="C15" s="7">
        <v>4.0179999999999998</v>
      </c>
      <c r="D15" s="7">
        <v>3.9020000000000001</v>
      </c>
      <c r="E15" s="7">
        <v>3.9119999999999999</v>
      </c>
      <c r="F15" s="7">
        <v>3.93</v>
      </c>
      <c r="G15" s="7">
        <v>3.9380000000000002</v>
      </c>
      <c r="H15" s="7">
        <v>3.9209999999999998</v>
      </c>
      <c r="I15" s="7">
        <v>4.0270000000000001</v>
      </c>
      <c r="J15" s="7">
        <v>3.915</v>
      </c>
      <c r="K15" s="7">
        <v>3.9319999999999999</v>
      </c>
      <c r="L15" s="200"/>
      <c r="M15" s="72"/>
      <c r="N15" s="72"/>
      <c r="O15" s="168" t="s">
        <v>1210</v>
      </c>
      <c r="P15" s="7">
        <f t="shared" ref="P15:P21" si="2">K15</f>
        <v>3.9319999999999999</v>
      </c>
      <c r="Q15" s="7">
        <f t="shared" si="0"/>
        <v>3.95</v>
      </c>
      <c r="R15" s="46">
        <v>96</v>
      </c>
      <c r="T15" s="1" t="s">
        <v>1206</v>
      </c>
      <c r="U15" s="1">
        <v>1</v>
      </c>
      <c r="V15" s="1" t="s">
        <v>1196</v>
      </c>
    </row>
    <row r="16" spans="1:23" x14ac:dyDescent="0.2">
      <c r="A16" s="6"/>
      <c r="B16" s="4" t="s">
        <v>57</v>
      </c>
      <c r="C16" s="7">
        <v>4.92</v>
      </c>
      <c r="D16" s="7">
        <v>4.9009999999999998</v>
      </c>
      <c r="E16" s="7">
        <v>4.8929999999999998</v>
      </c>
      <c r="F16" s="7">
        <v>4.91</v>
      </c>
      <c r="G16" s="7">
        <v>4.9169999999999998</v>
      </c>
      <c r="H16" s="7">
        <v>4.9000000000000004</v>
      </c>
      <c r="I16" s="7">
        <v>4.9109999999999996</v>
      </c>
      <c r="J16" s="7">
        <v>4.891</v>
      </c>
      <c r="K16" s="7">
        <v>4.8840000000000003</v>
      </c>
      <c r="L16" s="200"/>
      <c r="M16" s="72"/>
      <c r="N16" s="72"/>
      <c r="O16" s="168" t="s">
        <v>1211</v>
      </c>
      <c r="P16" s="7">
        <f t="shared" si="2"/>
        <v>4.8840000000000003</v>
      </c>
      <c r="Q16" s="7">
        <f t="shared" si="0"/>
        <v>4.9010000000000007</v>
      </c>
      <c r="R16" s="46">
        <v>97.9</v>
      </c>
      <c r="T16" s="1" t="s">
        <v>1206</v>
      </c>
      <c r="U16" s="1">
        <v>1</v>
      </c>
      <c r="V16" s="1" t="s">
        <v>1198</v>
      </c>
    </row>
    <row r="17" spans="1:26" x14ac:dyDescent="0.2">
      <c r="A17" s="6"/>
      <c r="B17" s="4" t="s">
        <v>1192</v>
      </c>
      <c r="C17" s="7">
        <v>5.476</v>
      </c>
      <c r="D17" s="7">
        <v>5.3810000000000002</v>
      </c>
      <c r="E17" s="7">
        <v>5.375</v>
      </c>
      <c r="F17" s="7">
        <v>5.3860000000000001</v>
      </c>
      <c r="G17" s="7">
        <v>5.3920000000000003</v>
      </c>
      <c r="H17" s="7">
        <v>5.3710000000000004</v>
      </c>
      <c r="I17" s="7">
        <v>5.4429999999999996</v>
      </c>
      <c r="J17" s="7">
        <v>5.351</v>
      </c>
      <c r="K17" s="7">
        <v>5.3470000000000004</v>
      </c>
      <c r="L17" s="72"/>
      <c r="M17" s="72"/>
      <c r="N17" s="72"/>
      <c r="P17" s="7">
        <f t="shared" si="2"/>
        <v>5.3470000000000004</v>
      </c>
      <c r="Q17" s="7">
        <f t="shared" si="0"/>
        <v>5.3580000000000005</v>
      </c>
      <c r="R17" s="46">
        <v>97.5</v>
      </c>
      <c r="T17" s="1" t="s">
        <v>1207</v>
      </c>
      <c r="U17" s="1">
        <v>0</v>
      </c>
      <c r="V17" s="1" t="s">
        <v>1203</v>
      </c>
    </row>
    <row r="18" spans="1:26" x14ac:dyDescent="0.2">
      <c r="A18" s="4"/>
      <c r="B18" s="4" t="s">
        <v>192</v>
      </c>
      <c r="C18" s="7">
        <v>6.32</v>
      </c>
      <c r="D18" s="7">
        <v>6.1539999999999999</v>
      </c>
      <c r="E18" s="7">
        <v>6.282</v>
      </c>
      <c r="F18" s="7">
        <v>6.3319999999999999</v>
      </c>
      <c r="G18" s="7">
        <v>6.3460000000000001</v>
      </c>
      <c r="H18" s="7">
        <v>6.3449999999999998</v>
      </c>
      <c r="I18" s="7">
        <v>6.3090000000000002</v>
      </c>
      <c r="J18" s="7">
        <v>6.1360000000000001</v>
      </c>
      <c r="K18" s="7">
        <v>6.2649999999999997</v>
      </c>
      <c r="L18" s="200"/>
      <c r="M18" s="72"/>
      <c r="N18" s="72"/>
      <c r="P18" s="7">
        <f t="shared" si="2"/>
        <v>6.2649999999999997</v>
      </c>
      <c r="Q18" s="7">
        <f t="shared" si="0"/>
        <v>6.3149999999999995</v>
      </c>
      <c r="R18" s="46">
        <v>96.7</v>
      </c>
      <c r="T18" s="1" t="s">
        <v>1208</v>
      </c>
      <c r="U18" s="1">
        <v>33</v>
      </c>
      <c r="V18" s="1" t="s">
        <v>1197</v>
      </c>
    </row>
    <row r="19" spans="1:26" x14ac:dyDescent="0.2">
      <c r="A19" s="6"/>
      <c r="B19" s="4" t="s">
        <v>58</v>
      </c>
      <c r="C19" s="7">
        <v>6.9690000000000003</v>
      </c>
      <c r="D19" s="7">
        <v>6.8769999999999998</v>
      </c>
      <c r="E19" s="7">
        <v>6.8259999999999996</v>
      </c>
      <c r="F19" s="7">
        <v>6.84</v>
      </c>
      <c r="G19" s="7">
        <v>6.8460000000000001</v>
      </c>
      <c r="H19" s="7">
        <v>6.827</v>
      </c>
      <c r="I19" s="7">
        <v>6.9450000000000003</v>
      </c>
      <c r="J19" s="7">
        <v>6.8479999999999999</v>
      </c>
      <c r="K19" s="53">
        <v>6.7949999999999999</v>
      </c>
      <c r="L19" s="200"/>
      <c r="M19" s="72"/>
      <c r="N19" s="72"/>
      <c r="P19" s="7">
        <f t="shared" si="2"/>
        <v>6.7949999999999999</v>
      </c>
      <c r="Q19" s="7">
        <f t="shared" si="0"/>
        <v>6.8090000000000002</v>
      </c>
      <c r="R19" s="46">
        <v>98.1</v>
      </c>
      <c r="T19" s="1" t="s">
        <v>1207</v>
      </c>
      <c r="U19" s="1">
        <v>0</v>
      </c>
      <c r="V19" s="1" t="s">
        <v>1205</v>
      </c>
    </row>
    <row r="20" spans="1:26" x14ac:dyDescent="0.2">
      <c r="A20" s="4"/>
      <c r="B20" s="4" t="s">
        <v>195</v>
      </c>
      <c r="C20" s="7">
        <v>6.7619999999999996</v>
      </c>
      <c r="D20" s="7">
        <v>6.73</v>
      </c>
      <c r="E20" s="7">
        <v>6.8230000000000004</v>
      </c>
      <c r="F20" s="7">
        <v>6.8579999999999997</v>
      </c>
      <c r="G20" s="7">
        <v>6.8630000000000004</v>
      </c>
      <c r="H20" s="7">
        <v>6.87</v>
      </c>
      <c r="I20" s="7">
        <v>6.7480000000000002</v>
      </c>
      <c r="J20" s="7">
        <v>6.7130000000000001</v>
      </c>
      <c r="K20" s="7">
        <v>6.8070000000000004</v>
      </c>
      <c r="L20" s="72"/>
      <c r="M20" s="72"/>
      <c r="N20" s="72"/>
      <c r="P20" s="7">
        <f t="shared" si="2"/>
        <v>6.8070000000000004</v>
      </c>
      <c r="Q20" s="7">
        <f t="shared" si="0"/>
        <v>6.8419999999999987</v>
      </c>
      <c r="R20" s="46">
        <v>96.7</v>
      </c>
      <c r="T20" s="1" t="s">
        <v>1208</v>
      </c>
      <c r="U20" s="1">
        <v>33</v>
      </c>
      <c r="V20" s="1" t="s">
        <v>1199</v>
      </c>
    </row>
    <row r="21" spans="1:26" x14ac:dyDescent="0.2">
      <c r="A21" s="4"/>
      <c r="B21" s="4" t="s">
        <v>194</v>
      </c>
      <c r="C21" s="7">
        <v>6.8920000000000003</v>
      </c>
      <c r="D21" s="7">
        <v>6.7930000000000001</v>
      </c>
      <c r="E21" s="7">
        <v>6.9390000000000001</v>
      </c>
      <c r="F21" s="7">
        <v>6.9850000000000003</v>
      </c>
      <c r="G21" s="7">
        <v>6.9960000000000004</v>
      </c>
      <c r="H21" s="7">
        <v>6.9950000000000001</v>
      </c>
      <c r="I21" s="7">
        <v>6.8769999999999998</v>
      </c>
      <c r="J21" s="7">
        <v>6.7759999999999998</v>
      </c>
      <c r="K21" s="53">
        <v>6.9260000000000002</v>
      </c>
      <c r="L21" s="72"/>
      <c r="M21" s="72"/>
      <c r="N21" s="72"/>
      <c r="P21" s="7">
        <f t="shared" si="2"/>
        <v>6.9260000000000002</v>
      </c>
      <c r="Q21" s="7">
        <f t="shared" si="0"/>
        <v>6.9720000000000013</v>
      </c>
      <c r="R21" s="46">
        <v>96.6</v>
      </c>
      <c r="T21" s="1" t="s">
        <v>1213</v>
      </c>
      <c r="U21" s="1">
        <v>46</v>
      </c>
      <c r="V21" s="1" t="s">
        <v>1200</v>
      </c>
    </row>
    <row r="22" spans="1:26" x14ac:dyDescent="0.2">
      <c r="J22" s="133"/>
      <c r="K22" s="65"/>
    </row>
    <row r="24" spans="1:26" x14ac:dyDescent="0.2">
      <c r="A24" s="6" t="s">
        <v>6</v>
      </c>
      <c r="B24" s="5"/>
      <c r="C24" s="129" t="s">
        <v>7</v>
      </c>
      <c r="D24" s="129" t="s">
        <v>7</v>
      </c>
      <c r="E24" s="129" t="s">
        <v>24</v>
      </c>
      <c r="F24" s="129" t="s">
        <v>27</v>
      </c>
      <c r="G24" s="129" t="s">
        <v>28</v>
      </c>
      <c r="H24" s="129" t="s">
        <v>30</v>
      </c>
      <c r="I24" s="129" t="s">
        <v>29</v>
      </c>
      <c r="J24" s="129" t="s">
        <v>30</v>
      </c>
      <c r="K24" s="129" t="s">
        <v>34</v>
      </c>
      <c r="L24" s="129" t="s">
        <v>55</v>
      </c>
      <c r="M24" s="129" t="s">
        <v>7</v>
      </c>
      <c r="N24" s="129" t="s">
        <v>7</v>
      </c>
      <c r="O24" s="129" t="s">
        <v>7</v>
      </c>
      <c r="P24" s="129" t="s">
        <v>24</v>
      </c>
      <c r="Q24" s="129" t="s">
        <v>24</v>
      </c>
      <c r="R24" s="129" t="s">
        <v>24</v>
      </c>
      <c r="S24" s="129" t="s">
        <v>26</v>
      </c>
      <c r="T24" s="153" t="s">
        <v>834</v>
      </c>
      <c r="U24" s="153" t="s">
        <v>834</v>
      </c>
      <c r="V24" s="153" t="s">
        <v>834</v>
      </c>
      <c r="W24" s="153" t="s">
        <v>834</v>
      </c>
      <c r="X24" s="153" t="s">
        <v>834</v>
      </c>
      <c r="Y24" s="153" t="s">
        <v>834</v>
      </c>
      <c r="Z24" s="153" t="s">
        <v>834</v>
      </c>
    </row>
    <row r="25" spans="1:26" x14ac:dyDescent="0.2">
      <c r="A25" s="5"/>
      <c r="B25" s="5"/>
      <c r="C25" s="61" t="s">
        <v>8</v>
      </c>
      <c r="D25" s="61" t="s">
        <v>9</v>
      </c>
      <c r="E25" s="61" t="s">
        <v>18</v>
      </c>
      <c r="F25" s="61" t="s">
        <v>11</v>
      </c>
      <c r="G25" s="61" t="s">
        <v>10</v>
      </c>
      <c r="H25" s="61" t="s">
        <v>33</v>
      </c>
      <c r="I25" s="61" t="s">
        <v>12</v>
      </c>
      <c r="J25" s="61" t="s">
        <v>13</v>
      </c>
      <c r="K25" s="61" t="s">
        <v>14</v>
      </c>
      <c r="L25" s="61" t="s">
        <v>99</v>
      </c>
      <c r="M25" s="61" t="s">
        <v>17</v>
      </c>
      <c r="N25" s="61" t="s">
        <v>19</v>
      </c>
      <c r="O25" s="61" t="s">
        <v>20</v>
      </c>
      <c r="P25" s="61" t="s">
        <v>17</v>
      </c>
      <c r="Q25" s="61" t="s">
        <v>15</v>
      </c>
      <c r="R25" s="61" t="s">
        <v>16</v>
      </c>
      <c r="S25" s="61" t="s">
        <v>25</v>
      </c>
      <c r="T25" s="154" t="s">
        <v>835</v>
      </c>
      <c r="U25" s="154" t="s">
        <v>836</v>
      </c>
      <c r="V25" s="154" t="s">
        <v>837</v>
      </c>
      <c r="W25" s="154" t="s">
        <v>838</v>
      </c>
      <c r="X25" s="154" t="s">
        <v>839</v>
      </c>
      <c r="Y25" s="154" t="s">
        <v>840</v>
      </c>
      <c r="Z25" s="154" t="s">
        <v>841</v>
      </c>
    </row>
    <row r="26" spans="1:26" x14ac:dyDescent="0.2">
      <c r="A26" s="6" t="s">
        <v>4</v>
      </c>
      <c r="B26" s="4" t="str">
        <f t="shared" ref="B26:B43" si="3">B4</f>
        <v>B1  (Val, n-pi*)</v>
      </c>
      <c r="C26" s="7">
        <v>4.367</v>
      </c>
      <c r="D26" s="7">
        <v>4.0049999999999999</v>
      </c>
      <c r="E26" s="7">
        <v>4.49</v>
      </c>
      <c r="F26" s="7">
        <v>4.327</v>
      </c>
      <c r="G26" s="7">
        <v>4.5289999999999999</v>
      </c>
      <c r="H26" s="7">
        <v>4.2850000000000001</v>
      </c>
      <c r="I26" s="7">
        <v>4.2830000000000004</v>
      </c>
      <c r="J26" s="7">
        <v>4.306</v>
      </c>
      <c r="K26" s="7">
        <v>4.2140000000000004</v>
      </c>
      <c r="L26" s="7">
        <v>4.2370000000000001</v>
      </c>
      <c r="M26" s="7">
        <v>4.452</v>
      </c>
      <c r="N26" s="7">
        <v>4.5629999999999997</v>
      </c>
      <c r="O26" s="7">
        <v>4.38</v>
      </c>
      <c r="P26" s="7">
        <v>4.2130000000000001</v>
      </c>
      <c r="Q26" s="7">
        <v>3.8809999999999998</v>
      </c>
      <c r="R26" s="7">
        <v>4.6639999999999997</v>
      </c>
      <c r="S26" s="14">
        <v>4.2725</v>
      </c>
      <c r="T26" s="195">
        <v>4.92</v>
      </c>
      <c r="U26" s="156">
        <v>4.12</v>
      </c>
      <c r="V26" s="156">
        <v>3.75</v>
      </c>
      <c r="W26" s="155">
        <v>4.4000000000000004</v>
      </c>
      <c r="X26" s="155">
        <v>4.38</v>
      </c>
      <c r="Y26" s="195">
        <v>4.08</v>
      </c>
      <c r="Z26" s="195">
        <v>4.04</v>
      </c>
    </row>
    <row r="27" spans="1:26" x14ac:dyDescent="0.2">
      <c r="A27" s="6"/>
      <c r="B27" s="4" t="str">
        <f t="shared" si="3"/>
        <v>A2  (Val, n-pi*)</v>
      </c>
      <c r="C27" s="7">
        <v>5.65</v>
      </c>
      <c r="D27" s="7">
        <v>5.6529999999999996</v>
      </c>
      <c r="E27" s="7">
        <v>5.7089999999999996</v>
      </c>
      <c r="F27" s="7">
        <v>5.452</v>
      </c>
      <c r="G27" s="7">
        <v>5.633</v>
      </c>
      <c r="H27" s="7">
        <v>5.59</v>
      </c>
      <c r="I27" s="7">
        <v>5.5919999999999996</v>
      </c>
      <c r="J27" s="7">
        <v>5.5940000000000003</v>
      </c>
      <c r="K27" s="7">
        <v>5.5730000000000004</v>
      </c>
      <c r="L27" s="7">
        <v>5.5460000000000003</v>
      </c>
      <c r="M27" s="7">
        <v>5.64</v>
      </c>
      <c r="N27" s="7">
        <v>5.7889999999999997</v>
      </c>
      <c r="O27" s="7">
        <v>5.7450000000000001</v>
      </c>
      <c r="P27" s="7">
        <v>5.4249999999999998</v>
      </c>
      <c r="Q27" s="7">
        <v>5.4740000000000002</v>
      </c>
      <c r="R27" s="7">
        <v>5.6079999999999997</v>
      </c>
      <c r="S27" s="14">
        <v>5.5410000000000004</v>
      </c>
      <c r="T27" s="195">
        <v>5.64</v>
      </c>
      <c r="U27" s="156">
        <v>5.62</v>
      </c>
      <c r="V27" s="156">
        <v>5.31</v>
      </c>
      <c r="W27" s="155">
        <v>5.67</v>
      </c>
      <c r="X27" s="155">
        <v>5.64</v>
      </c>
      <c r="Y27" s="195">
        <v>5.86</v>
      </c>
      <c r="Z27" s="195">
        <v>5.85</v>
      </c>
    </row>
    <row r="28" spans="1:26" x14ac:dyDescent="0.2">
      <c r="A28" s="6"/>
      <c r="B28" s="4" t="str">
        <f t="shared" si="3"/>
        <v>B2 (Ryd, n-3s)</v>
      </c>
      <c r="C28" s="7">
        <v>6.3230000000000004</v>
      </c>
      <c r="D28" s="7">
        <v>5.843</v>
      </c>
      <c r="E28" s="7">
        <v>6.5039999999999996</v>
      </c>
      <c r="F28" s="7">
        <v>6.4790000000000001</v>
      </c>
      <c r="G28" s="7">
        <v>6.4409999999999998</v>
      </c>
      <c r="H28" s="7">
        <v>6.351</v>
      </c>
      <c r="I28" s="7">
        <v>6.35</v>
      </c>
      <c r="J28" s="7">
        <v>6.3789999999999996</v>
      </c>
      <c r="K28" s="7">
        <v>6.3239999999999998</v>
      </c>
      <c r="L28" s="7">
        <v>6.3109999999999999</v>
      </c>
      <c r="M28" s="7">
        <v>6.3559999999999999</v>
      </c>
      <c r="N28" s="7">
        <v>6.4039999999999999</v>
      </c>
      <c r="O28" s="7">
        <v>6.2190000000000003</v>
      </c>
      <c r="P28" s="7">
        <v>6.17</v>
      </c>
      <c r="Q28" s="7">
        <v>5.7850000000000001</v>
      </c>
      <c r="R28" s="7">
        <v>6.6429999999999998</v>
      </c>
      <c r="S28" s="14">
        <v>6.2140000000000004</v>
      </c>
      <c r="T28" s="195">
        <v>5.68</v>
      </c>
      <c r="U28" s="156">
        <v>6.28</v>
      </c>
      <c r="V28" s="156">
        <v>6.21</v>
      </c>
      <c r="W28" s="155">
        <v>6.41</v>
      </c>
      <c r="X28" s="155">
        <v>6.44</v>
      </c>
      <c r="Y28" s="195">
        <v>6.47</v>
      </c>
      <c r="Z28" s="195">
        <v>6.51</v>
      </c>
    </row>
    <row r="29" spans="1:26" x14ac:dyDescent="0.2">
      <c r="A29" s="6"/>
      <c r="B29" s="4" t="str">
        <f t="shared" si="3"/>
        <v>B2 (Val, pi-pi*)</v>
      </c>
      <c r="C29" s="7">
        <v>6.6040000000000001</v>
      </c>
      <c r="D29" s="7">
        <v>6.5629999999999997</v>
      </c>
      <c r="E29" s="7">
        <v>6.8</v>
      </c>
      <c r="F29" s="7">
        <v>6.657</v>
      </c>
      <c r="G29" s="7">
        <v>6.8230000000000004</v>
      </c>
      <c r="H29" s="7">
        <v>6.609</v>
      </c>
      <c r="I29" s="7">
        <v>6.5860000000000003</v>
      </c>
      <c r="J29" s="7">
        <v>6.6150000000000002</v>
      </c>
      <c r="K29" s="7">
        <v>6.5410000000000004</v>
      </c>
      <c r="L29" s="7">
        <v>6.53</v>
      </c>
      <c r="M29" s="7">
        <v>6.694</v>
      </c>
      <c r="N29" s="7">
        <v>6.8630000000000004</v>
      </c>
      <c r="O29" s="7">
        <v>6.7480000000000002</v>
      </c>
      <c r="P29" s="7">
        <v>6.4710000000000001</v>
      </c>
      <c r="Q29" s="7">
        <v>6.3280000000000003</v>
      </c>
      <c r="R29" s="7">
        <v>6.8310000000000004</v>
      </c>
      <c r="S29" s="14">
        <v>6.5795000000000003</v>
      </c>
      <c r="T29" s="195">
        <v>6.4</v>
      </c>
      <c r="U29" s="156">
        <v>6.54</v>
      </c>
      <c r="V29" s="156">
        <v>6.2</v>
      </c>
      <c r="W29" s="155">
        <v>6.63</v>
      </c>
      <c r="X29" s="155">
        <v>6.62</v>
      </c>
      <c r="Y29" s="195">
        <v>6.82</v>
      </c>
      <c r="Z29" s="195">
        <v>6.82</v>
      </c>
    </row>
    <row r="30" spans="1:26" x14ac:dyDescent="0.2">
      <c r="A30" s="6"/>
      <c r="B30" s="4" t="str">
        <f t="shared" si="3"/>
        <v>B2 (Ryd, n-3p)</v>
      </c>
      <c r="C30" s="7">
        <v>6.4749999999999996</v>
      </c>
      <c r="D30" s="7">
        <v>6.4630000000000001</v>
      </c>
      <c r="E30" s="7">
        <v>7.1470000000000002</v>
      </c>
      <c r="F30" s="7">
        <v>7.1120000000000001</v>
      </c>
      <c r="G30" s="7">
        <v>7.0919999999999996</v>
      </c>
      <c r="H30" s="7">
        <v>6.9539999999999997</v>
      </c>
      <c r="I30" s="7">
        <v>6.9770000000000003</v>
      </c>
      <c r="J30" s="7">
        <v>7.0149999999999997</v>
      </c>
      <c r="K30" s="7">
        <v>6.9610000000000003</v>
      </c>
      <c r="L30" s="7">
        <v>6.9470000000000001</v>
      </c>
      <c r="M30" s="7">
        <v>6.992</v>
      </c>
      <c r="N30" s="7">
        <v>7.048</v>
      </c>
      <c r="O30" s="7">
        <v>6.8680000000000003</v>
      </c>
      <c r="P30" s="7">
        <v>6.8019999999999996</v>
      </c>
      <c r="Q30" s="7">
        <v>6.43</v>
      </c>
      <c r="R30" s="7">
        <v>7.335</v>
      </c>
      <c r="S30" s="14">
        <v>6.8825000000000003</v>
      </c>
      <c r="T30" s="195">
        <v>6.35</v>
      </c>
      <c r="U30" s="156">
        <v>6.84</v>
      </c>
      <c r="V30" s="156">
        <v>6.7</v>
      </c>
      <c r="W30" s="155">
        <v>6.99</v>
      </c>
      <c r="X30" s="155">
        <v>7.01</v>
      </c>
      <c r="Y30" s="195">
        <v>7.05</v>
      </c>
      <c r="Z30" s="195">
        <v>7.07</v>
      </c>
    </row>
    <row r="31" spans="1:26" x14ac:dyDescent="0.2">
      <c r="A31" s="6"/>
      <c r="B31" s="4" t="str">
        <f t="shared" si="3"/>
        <v>A1 (Ryd, n-3p)</v>
      </c>
      <c r="C31" s="7">
        <v>6.5430000000000001</v>
      </c>
      <c r="D31" s="7">
        <v>6.468</v>
      </c>
      <c r="E31" s="7">
        <v>7.1870000000000003</v>
      </c>
      <c r="F31" s="7">
        <v>7.165</v>
      </c>
      <c r="G31" s="7">
        <v>7.1230000000000002</v>
      </c>
      <c r="H31" s="7">
        <v>7.0209999999999999</v>
      </c>
      <c r="I31" s="7">
        <v>7.024</v>
      </c>
      <c r="J31" s="7">
        <v>7.0570000000000004</v>
      </c>
      <c r="K31" s="7">
        <v>6.9989999999999997</v>
      </c>
      <c r="L31" s="7">
        <v>6.9889999999999999</v>
      </c>
      <c r="M31" s="7">
        <v>7.0129999999999999</v>
      </c>
      <c r="N31" s="7">
        <v>7.0590000000000002</v>
      </c>
      <c r="O31" s="7">
        <v>6.8609999999999998</v>
      </c>
      <c r="P31" s="7">
        <v>6.827</v>
      </c>
      <c r="Q31" s="7">
        <v>6.4109999999999996</v>
      </c>
      <c r="R31" s="7">
        <v>7.3570000000000002</v>
      </c>
      <c r="S31" s="14">
        <v>6.8840000000000003</v>
      </c>
      <c r="T31" s="195">
        <v>6.84</v>
      </c>
      <c r="U31" s="156">
        <v>7.27</v>
      </c>
      <c r="V31" s="156">
        <v>7.03</v>
      </c>
      <c r="W31" s="155">
        <v>7.26</v>
      </c>
      <c r="X31" s="155">
        <v>7.24</v>
      </c>
      <c r="Y31" s="195">
        <v>7.29</v>
      </c>
      <c r="Z31" s="195">
        <v>7.28</v>
      </c>
    </row>
    <row r="32" spans="1:26" x14ac:dyDescent="0.2">
      <c r="A32" s="6"/>
      <c r="B32" s="4" t="str">
        <f t="shared" si="3"/>
        <v>A2  (Ryd, n-3p)</v>
      </c>
      <c r="C32" s="7">
        <v>7.1029999999999998</v>
      </c>
      <c r="D32" s="7">
        <v>7.0830000000000002</v>
      </c>
      <c r="E32" s="7">
        <v>7.7110000000000003</v>
      </c>
      <c r="F32" s="7">
        <v>7.617</v>
      </c>
      <c r="G32" s="7">
        <v>7.6310000000000002</v>
      </c>
      <c r="H32" s="7">
        <v>7.5540000000000003</v>
      </c>
      <c r="I32" s="7">
        <v>7.5579999999999998</v>
      </c>
      <c r="J32" s="7">
        <v>7.5880000000000001</v>
      </c>
      <c r="K32" s="7">
        <v>7.5410000000000004</v>
      </c>
      <c r="L32" s="7">
        <v>7.5220000000000002</v>
      </c>
      <c r="M32" s="7">
        <v>7.5510000000000002</v>
      </c>
      <c r="N32" s="7">
        <v>7.5990000000000002</v>
      </c>
      <c r="O32" s="7">
        <v>7.4240000000000004</v>
      </c>
      <c r="P32" s="7">
        <v>7.3680000000000003</v>
      </c>
      <c r="Q32" s="7">
        <v>7.02</v>
      </c>
      <c r="R32" s="7">
        <v>7.8739999999999997</v>
      </c>
      <c r="S32" s="14">
        <v>7.4469999999999992</v>
      </c>
      <c r="T32" s="128"/>
      <c r="U32" s="128"/>
      <c r="V32" s="128"/>
      <c r="W32" s="128"/>
      <c r="X32" s="128"/>
      <c r="Y32" s="128"/>
      <c r="Z32" s="128"/>
    </row>
    <row r="33" spans="1:159" x14ac:dyDescent="0.2">
      <c r="A33" s="6"/>
      <c r="B33" s="4" t="str">
        <f t="shared" si="3"/>
        <v>A2  (Val, n-pi*)</v>
      </c>
      <c r="C33" s="7">
        <v>8.0419999999999998</v>
      </c>
      <c r="D33" s="7">
        <v>7.8410000000000002</v>
      </c>
      <c r="E33" s="7">
        <v>7.9359999999999999</v>
      </c>
      <c r="F33" s="194">
        <v>7.5679999999999996</v>
      </c>
      <c r="G33" s="7">
        <v>7.9489999999999998</v>
      </c>
      <c r="H33" s="7">
        <v>7.843</v>
      </c>
      <c r="I33" s="7">
        <v>7.843</v>
      </c>
      <c r="J33" s="7">
        <v>7.8449999999999998</v>
      </c>
      <c r="K33" s="7">
        <v>7.8120000000000003</v>
      </c>
      <c r="L33" s="7">
        <v>7.8179999999999996</v>
      </c>
      <c r="M33" s="7">
        <v>8.1120000000000001</v>
      </c>
      <c r="N33" s="7">
        <v>8.1140000000000008</v>
      </c>
      <c r="O33" s="7">
        <v>8.0299999999999994</v>
      </c>
      <c r="P33" s="7">
        <v>7.9480000000000004</v>
      </c>
      <c r="Q33" s="7">
        <v>7.8220000000000001</v>
      </c>
      <c r="R33" s="7">
        <v>7.7549999999999999</v>
      </c>
      <c r="S33" s="14">
        <v>7.7885</v>
      </c>
      <c r="T33" s="128"/>
      <c r="U33" s="128"/>
      <c r="V33" s="128"/>
      <c r="W33" s="128"/>
      <c r="X33" s="128"/>
      <c r="Y33" s="128"/>
      <c r="Z33" s="128"/>
    </row>
    <row r="34" spans="1:159" x14ac:dyDescent="0.2">
      <c r="A34" s="6"/>
      <c r="B34" s="4" t="str">
        <f t="shared" si="3"/>
        <v>B1  (Ryd, pi-3s)</v>
      </c>
      <c r="C34" s="7">
        <v>7.9160000000000004</v>
      </c>
      <c r="D34" s="7">
        <v>7.7889999999999997</v>
      </c>
      <c r="E34" s="7">
        <v>8.1120000000000001</v>
      </c>
      <c r="F34" s="7">
        <v>8.0670000000000002</v>
      </c>
      <c r="G34" s="7">
        <v>8.0079999999999991</v>
      </c>
      <c r="H34" s="7">
        <v>7.9420000000000002</v>
      </c>
      <c r="I34" s="7">
        <v>7.9470000000000001</v>
      </c>
      <c r="J34" s="7">
        <v>7.9660000000000002</v>
      </c>
      <c r="K34" s="7">
        <v>7.9379999999999997</v>
      </c>
      <c r="L34" s="7">
        <v>7.93</v>
      </c>
      <c r="M34" s="7">
        <v>7.9829999999999997</v>
      </c>
      <c r="N34" s="7">
        <v>8.0519999999999996</v>
      </c>
      <c r="O34" s="7">
        <v>7.9660000000000002</v>
      </c>
      <c r="P34" s="7">
        <v>7.8319999999999999</v>
      </c>
      <c r="Q34" s="7">
        <v>7.6929999999999996</v>
      </c>
      <c r="R34" s="7">
        <v>7.9429999999999996</v>
      </c>
      <c r="S34" s="14">
        <v>7.8179999999999996</v>
      </c>
      <c r="T34" s="128"/>
      <c r="U34" s="128"/>
      <c r="V34" s="128"/>
      <c r="W34" s="128"/>
      <c r="X34" s="128"/>
      <c r="Y34" s="128"/>
      <c r="Z34" s="128"/>
    </row>
    <row r="35" spans="1:159" x14ac:dyDescent="0.2">
      <c r="A35" s="6"/>
      <c r="B35" s="4" t="str">
        <f t="shared" si="3"/>
        <v>A1 (Ryd, n-3p)</v>
      </c>
      <c r="C35" s="7">
        <v>7.5759999999999996</v>
      </c>
      <c r="D35" s="7">
        <v>7.6050000000000004</v>
      </c>
      <c r="E35" s="7">
        <v>8.2669999999999995</v>
      </c>
      <c r="F35" s="7">
        <v>8.25</v>
      </c>
      <c r="G35" s="7">
        <v>8.1999999999999993</v>
      </c>
      <c r="H35" s="7">
        <v>8.1310000000000002</v>
      </c>
      <c r="I35" s="7">
        <v>8.1180000000000003</v>
      </c>
      <c r="J35" s="7">
        <v>8.1430000000000007</v>
      </c>
      <c r="K35" s="7">
        <v>8.0980000000000008</v>
      </c>
      <c r="L35" s="7">
        <v>8.0839999999999996</v>
      </c>
      <c r="M35" s="7">
        <v>8.08</v>
      </c>
      <c r="N35" s="7">
        <v>8.1329999999999991</v>
      </c>
      <c r="O35" s="7">
        <v>7.9560000000000004</v>
      </c>
      <c r="P35" s="7">
        <v>7.8929999999999998</v>
      </c>
      <c r="Q35" s="7">
        <v>7.5449999999999999</v>
      </c>
      <c r="R35" s="7">
        <v>8.5210000000000008</v>
      </c>
      <c r="S35" s="14">
        <v>8.0330000000000013</v>
      </c>
      <c r="T35" s="128"/>
      <c r="U35" s="128"/>
      <c r="V35" s="128"/>
      <c r="W35" s="128"/>
      <c r="X35" s="128"/>
      <c r="Y35" s="128"/>
      <c r="Z35" s="128"/>
    </row>
    <row r="36" spans="1:159" x14ac:dyDescent="0.2">
      <c r="A36" s="6"/>
      <c r="B36" s="4" t="str">
        <f t="shared" si="3"/>
        <v>A1 (Val, pi-pi*)</v>
      </c>
      <c r="C36" s="7">
        <v>8.2230000000000008</v>
      </c>
      <c r="D36" s="7">
        <v>8.2799999999999994</v>
      </c>
      <c r="E36" s="7">
        <v>8.4209999999999994</v>
      </c>
      <c r="F36" s="7">
        <v>8.0969999999999995</v>
      </c>
      <c r="G36" s="7">
        <v>8.3520000000000003</v>
      </c>
      <c r="H36" s="7">
        <v>8.2870000000000008</v>
      </c>
      <c r="I36" s="7">
        <v>8.2929999999999993</v>
      </c>
      <c r="J36" s="7">
        <v>8.3119999999999994</v>
      </c>
      <c r="K36" s="7">
        <v>8.2840000000000007</v>
      </c>
      <c r="L36" s="7">
        <v>8.2620000000000005</v>
      </c>
      <c r="M36" s="7">
        <v>8.2040000000000006</v>
      </c>
      <c r="N36" s="7">
        <v>8.3650000000000002</v>
      </c>
      <c r="O36" s="7">
        <v>8.34</v>
      </c>
      <c r="P36" s="7">
        <v>8.0079999999999991</v>
      </c>
      <c r="Q36" s="7">
        <v>8.1</v>
      </c>
      <c r="R36" s="7">
        <v>8.1679999999999993</v>
      </c>
      <c r="S36" s="14">
        <v>8.1340000000000003</v>
      </c>
      <c r="T36" s="195">
        <v>10.42</v>
      </c>
      <c r="U36" s="156">
        <v>8.9600000000000009</v>
      </c>
      <c r="V36" s="156">
        <v>8.11</v>
      </c>
      <c r="W36" s="155">
        <v>9.2100000000000009</v>
      </c>
      <c r="X36" s="155">
        <v>9.07</v>
      </c>
      <c r="Y36" s="195">
        <v>8.81</v>
      </c>
      <c r="Z36" s="195">
        <v>8.19</v>
      </c>
    </row>
    <row r="37" spans="1:159" x14ac:dyDescent="0.2">
      <c r="A37" s="6" t="str">
        <f>A15</f>
        <v>Triplet</v>
      </c>
      <c r="B37" s="4" t="str">
        <f t="shared" si="3"/>
        <v>B1  (Val, n-pi*)</v>
      </c>
      <c r="C37" s="7">
        <v>4.1509999999999998</v>
      </c>
      <c r="D37" s="7">
        <v>3.7320000000000002</v>
      </c>
      <c r="E37" s="7">
        <v>4.1609999999999996</v>
      </c>
      <c r="F37" s="7">
        <v>4.1420000000000003</v>
      </c>
      <c r="G37" s="7">
        <v>4.1849999999999996</v>
      </c>
      <c r="H37" s="72"/>
      <c r="I37" s="72"/>
      <c r="J37" s="72"/>
      <c r="K37" s="7">
        <v>3.9119999999999999</v>
      </c>
      <c r="L37" s="72"/>
      <c r="M37" s="7">
        <v>4.2140000000000004</v>
      </c>
      <c r="N37" s="7">
        <v>4.3120000000000003</v>
      </c>
      <c r="O37" s="7">
        <v>4.1210000000000004</v>
      </c>
      <c r="P37" s="7">
        <v>3.9910000000000001</v>
      </c>
      <c r="Q37" s="7">
        <v>3.6259999999999999</v>
      </c>
      <c r="R37" s="7">
        <v>4.2759999999999998</v>
      </c>
      <c r="S37" s="14">
        <v>3.9509999999999996</v>
      </c>
      <c r="T37" s="156">
        <v>4.72</v>
      </c>
      <c r="U37" s="156">
        <v>3.65</v>
      </c>
      <c r="V37" s="156">
        <v>3.28</v>
      </c>
      <c r="W37" s="156">
        <v>4</v>
      </c>
      <c r="X37" s="156">
        <v>3.98</v>
      </c>
      <c r="Y37" s="156">
        <v>3.55</v>
      </c>
      <c r="Z37" s="156">
        <v>3.51</v>
      </c>
    </row>
    <row r="38" spans="1:159" x14ac:dyDescent="0.2">
      <c r="A38" s="6"/>
      <c r="B38" s="4" t="str">
        <f t="shared" si="3"/>
        <v>B2 (Val, pi-pi*)</v>
      </c>
      <c r="C38" s="7">
        <v>5.2590000000000003</v>
      </c>
      <c r="D38" s="7">
        <v>4.9950000000000001</v>
      </c>
      <c r="E38" s="7">
        <v>5.0209999999999999</v>
      </c>
      <c r="F38" s="7">
        <v>4.8730000000000002</v>
      </c>
      <c r="G38" s="7">
        <v>4.9139999999999997</v>
      </c>
      <c r="H38" s="72"/>
      <c r="I38" s="72"/>
      <c r="J38" s="72"/>
      <c r="K38" s="7">
        <v>4.8929999999999998</v>
      </c>
      <c r="L38" s="72"/>
      <c r="M38" s="7">
        <v>5.0179999999999998</v>
      </c>
      <c r="N38" s="7">
        <v>5.0730000000000004</v>
      </c>
      <c r="O38" s="7">
        <v>5.0519999999999996</v>
      </c>
      <c r="P38" s="7">
        <v>4.8769999999999998</v>
      </c>
      <c r="Q38" s="7">
        <v>4.9009999999999998</v>
      </c>
      <c r="R38" s="7">
        <v>4.8019999999999996</v>
      </c>
      <c r="S38" s="14">
        <v>4.8514999999999997</v>
      </c>
      <c r="T38" s="156">
        <v>4.3899999999999997</v>
      </c>
      <c r="U38" s="156">
        <v>4.76</v>
      </c>
      <c r="V38" s="156">
        <v>4.5999999999999996</v>
      </c>
      <c r="W38" s="156">
        <v>4.76</v>
      </c>
      <c r="X38" s="156">
        <v>4.74</v>
      </c>
      <c r="Y38" s="156">
        <v>5.07</v>
      </c>
      <c r="Z38" s="156">
        <v>5.0999999999999996</v>
      </c>
    </row>
    <row r="39" spans="1:159" x14ac:dyDescent="0.2">
      <c r="A39" s="6"/>
      <c r="B39" s="4" t="str">
        <f t="shared" si="3"/>
        <v>A2  (Val, n-pi*)</v>
      </c>
      <c r="C39" s="7">
        <v>5.4550000000000001</v>
      </c>
      <c r="D39" s="7">
        <v>5.4459999999999997</v>
      </c>
      <c r="E39" s="7">
        <v>5.4939999999999998</v>
      </c>
      <c r="F39" s="7">
        <v>5.28</v>
      </c>
      <c r="G39" s="7">
        <v>5.4020000000000001</v>
      </c>
      <c r="H39" s="72"/>
      <c r="I39" s="72"/>
      <c r="J39" s="72"/>
      <c r="K39" s="7">
        <v>5.375</v>
      </c>
      <c r="L39" s="72"/>
      <c r="M39" s="7">
        <v>5.5179999999999998</v>
      </c>
      <c r="N39" s="7">
        <v>5.6539999999999999</v>
      </c>
      <c r="O39" s="7">
        <v>5.585</v>
      </c>
      <c r="P39" s="7">
        <v>5.32</v>
      </c>
      <c r="Q39" s="7">
        <v>5.28</v>
      </c>
      <c r="R39" s="7">
        <v>5.3630000000000004</v>
      </c>
      <c r="S39" s="14">
        <v>5.3215000000000003</v>
      </c>
      <c r="T39" s="156">
        <v>5.4</v>
      </c>
      <c r="U39" s="156">
        <v>5.36</v>
      </c>
      <c r="V39" s="156">
        <v>5.0599999999999996</v>
      </c>
      <c r="W39" s="156">
        <v>5.44</v>
      </c>
      <c r="X39" s="156">
        <v>5.42</v>
      </c>
      <c r="Y39" s="156">
        <v>5.6</v>
      </c>
      <c r="Z39" s="156">
        <v>5.6</v>
      </c>
    </row>
    <row r="40" spans="1:159" x14ac:dyDescent="0.2">
      <c r="A40" s="6"/>
      <c r="B40" s="4" t="str">
        <f t="shared" si="3"/>
        <v>B2 (Ryd, n-3s)</v>
      </c>
      <c r="C40" s="7">
        <v>5.9119999999999999</v>
      </c>
      <c r="D40" s="7">
        <v>5.8010000000000002</v>
      </c>
      <c r="E40" s="7">
        <v>6.4429999999999996</v>
      </c>
      <c r="F40" s="7">
        <v>6.4459999999999997</v>
      </c>
      <c r="G40" s="7">
        <v>6.3739999999999997</v>
      </c>
      <c r="H40" s="72"/>
      <c r="I40" s="72"/>
      <c r="J40" s="72"/>
      <c r="K40" s="7">
        <v>6.282</v>
      </c>
      <c r="L40" s="72"/>
      <c r="M40" s="7">
        <v>6.327</v>
      </c>
      <c r="N40" s="7">
        <v>6.3739999999999997</v>
      </c>
      <c r="O40" s="7">
        <v>6.1840000000000002</v>
      </c>
      <c r="P40" s="7">
        <v>6.1459999999999999</v>
      </c>
      <c r="Q40" s="7">
        <v>5.7450000000000001</v>
      </c>
      <c r="R40" s="7">
        <v>6.6139999999999999</v>
      </c>
      <c r="S40" s="14">
        <v>6.1795</v>
      </c>
      <c r="T40" s="128"/>
      <c r="U40" s="128"/>
      <c r="V40" s="128"/>
      <c r="W40" s="128"/>
      <c r="X40" s="128"/>
      <c r="Y40" s="128"/>
      <c r="Z40" s="128"/>
    </row>
    <row r="41" spans="1:159" x14ac:dyDescent="0.2">
      <c r="A41" s="6"/>
      <c r="B41" s="4" t="str">
        <f t="shared" si="3"/>
        <v>A1 (Val, pi-pi*)</v>
      </c>
      <c r="C41" s="7">
        <v>6.9690000000000003</v>
      </c>
      <c r="D41" s="7">
        <v>7.0170000000000003</v>
      </c>
      <c r="E41" s="7">
        <v>6.9260000000000002</v>
      </c>
      <c r="F41" s="7">
        <v>6.6509999999999998</v>
      </c>
      <c r="G41" s="7">
        <v>6.7649999999999997</v>
      </c>
      <c r="H41" s="72"/>
      <c r="I41" s="72"/>
      <c r="J41" s="72"/>
      <c r="K41" s="7">
        <v>6.8259999999999996</v>
      </c>
      <c r="L41" s="72"/>
      <c r="M41" s="7">
        <v>6.9039999999999999</v>
      </c>
      <c r="N41" s="7">
        <v>7.0780000000000003</v>
      </c>
      <c r="O41" s="7">
        <v>7.0460000000000003</v>
      </c>
      <c r="P41" s="7">
        <v>6.7450000000000001</v>
      </c>
      <c r="Q41" s="7">
        <v>6.8440000000000003</v>
      </c>
      <c r="R41" s="7">
        <v>6.6289999999999996</v>
      </c>
      <c r="S41" s="14">
        <v>6.7364999999999995</v>
      </c>
      <c r="T41" s="156">
        <v>6.59</v>
      </c>
      <c r="U41" s="156">
        <v>6.93</v>
      </c>
      <c r="V41" s="156">
        <v>6.61</v>
      </c>
      <c r="W41" s="156">
        <v>6.86</v>
      </c>
      <c r="X41" s="156">
        <v>6.82</v>
      </c>
      <c r="Y41" s="156">
        <v>7.17</v>
      </c>
      <c r="Z41" s="156">
        <v>7.16</v>
      </c>
    </row>
    <row r="42" spans="1:159" x14ac:dyDescent="0.2">
      <c r="A42" s="6"/>
      <c r="B42" s="4" t="str">
        <f t="shared" si="3"/>
        <v>B2 (Ryd, n-3p)</v>
      </c>
      <c r="C42" s="7">
        <v>6.4489999999999998</v>
      </c>
      <c r="D42" s="7">
        <v>6.3849999999999998</v>
      </c>
      <c r="E42" s="7">
        <v>6.9960000000000004</v>
      </c>
      <c r="F42" s="7">
        <v>6.9980000000000002</v>
      </c>
      <c r="G42" s="7">
        <v>6.9379999999999997</v>
      </c>
      <c r="H42" s="72"/>
      <c r="I42" s="72"/>
      <c r="J42" s="72"/>
      <c r="K42" s="7">
        <v>6.8230000000000004</v>
      </c>
      <c r="L42" s="72"/>
      <c r="M42" s="7">
        <v>6.907</v>
      </c>
      <c r="N42" s="7">
        <v>6.9530000000000003</v>
      </c>
      <c r="O42" s="7">
        <v>6.7590000000000003</v>
      </c>
      <c r="P42" s="7">
        <v>6.7240000000000002</v>
      </c>
      <c r="Q42" s="7">
        <v>6.327</v>
      </c>
      <c r="R42" s="7">
        <v>7.16</v>
      </c>
      <c r="S42" s="14">
        <v>6.7435</v>
      </c>
      <c r="T42" s="128"/>
      <c r="U42" s="128"/>
      <c r="V42" s="128"/>
      <c r="W42" s="128"/>
      <c r="X42" s="128"/>
      <c r="Y42" s="128"/>
      <c r="Z42" s="128"/>
    </row>
    <row r="43" spans="1:159" x14ac:dyDescent="0.2">
      <c r="A43" s="6"/>
      <c r="B43" s="4" t="str">
        <f t="shared" si="3"/>
        <v>A1 (Ryd, n-3p)</v>
      </c>
      <c r="C43" s="7">
        <v>6.4880000000000004</v>
      </c>
      <c r="D43" s="7">
        <v>6.4219999999999997</v>
      </c>
      <c r="E43" s="7">
        <v>7.1120000000000001</v>
      </c>
      <c r="F43" s="7">
        <v>7.1059999999999999</v>
      </c>
      <c r="G43" s="7">
        <v>7.0529999999999999</v>
      </c>
      <c r="H43" s="72"/>
      <c r="I43" s="72"/>
      <c r="J43" s="72"/>
      <c r="K43" s="7">
        <v>6.9390000000000001</v>
      </c>
      <c r="L43" s="72"/>
      <c r="M43" s="7">
        <v>6.9980000000000002</v>
      </c>
      <c r="N43" s="7">
        <v>6.9969999999999999</v>
      </c>
      <c r="O43" s="7">
        <v>6.8179999999999996</v>
      </c>
      <c r="P43" s="7">
        <v>6.82</v>
      </c>
      <c r="Q43" s="7">
        <v>6.3689999999999998</v>
      </c>
      <c r="R43" s="7">
        <v>7.2729999999999997</v>
      </c>
      <c r="S43" s="14">
        <v>6.8209999999999997</v>
      </c>
      <c r="T43" s="128"/>
      <c r="U43" s="128"/>
      <c r="V43" s="128"/>
      <c r="W43" s="128"/>
      <c r="X43" s="128"/>
      <c r="Y43" s="128"/>
      <c r="Z43" s="128"/>
    </row>
    <row r="44" spans="1:159" x14ac:dyDescent="0.2">
      <c r="B44" s="1" t="s">
        <v>1212</v>
      </c>
      <c r="DW44">
        <v>4.2140000000000004</v>
      </c>
      <c r="DX44">
        <v>-2.3E-2</v>
      </c>
      <c r="DY44">
        <v>2.3E-2</v>
      </c>
      <c r="DZ44">
        <v>4.2300000000000004</v>
      </c>
      <c r="EA44">
        <v>-7.0000000000000001E-3</v>
      </c>
      <c r="EB44">
        <v>7.0000000000000001E-3</v>
      </c>
      <c r="EC44" t="s">
        <v>1191</v>
      </c>
      <c r="ED44">
        <v>4.2249999999999996</v>
      </c>
      <c r="EE44">
        <v>-1.2E-2</v>
      </c>
      <c r="EF44">
        <v>1.2E-2</v>
      </c>
      <c r="EG44" t="s">
        <v>1191</v>
      </c>
      <c r="EH44">
        <v>4.5289999999999999</v>
      </c>
      <c r="EI44">
        <v>0.29199999999999998</v>
      </c>
      <c r="EJ44">
        <v>0.29199999999999998</v>
      </c>
      <c r="EK44">
        <v>4.29</v>
      </c>
      <c r="EL44">
        <v>5.2999999999999999E-2</v>
      </c>
      <c r="EM44">
        <v>5.2999999999999999E-2</v>
      </c>
      <c r="EN44" t="s">
        <v>1191</v>
      </c>
      <c r="EO44">
        <v>4.2969999999999997</v>
      </c>
      <c r="EP44">
        <v>0.06</v>
      </c>
      <c r="EQ44">
        <v>0.06</v>
      </c>
      <c r="ER44" t="s">
        <v>1191</v>
      </c>
      <c r="ES44">
        <v>4.0049999999999999</v>
      </c>
      <c r="ET44">
        <v>-0.23200000000000001</v>
      </c>
      <c r="EU44">
        <v>0.23200000000000001</v>
      </c>
      <c r="EV44">
        <v>4.2519999999999998</v>
      </c>
      <c r="EW44">
        <v>1.4999999999999999E-2</v>
      </c>
      <c r="EX44">
        <v>1.4999999999999999E-2</v>
      </c>
      <c r="EY44" t="s">
        <v>1191</v>
      </c>
      <c r="EZ44">
        <v>4.2439999999999998</v>
      </c>
      <c r="FA44">
        <v>7.0000000000000001E-3</v>
      </c>
      <c r="FB44">
        <v>7.0000000000000001E-3</v>
      </c>
      <c r="FC44" t="s">
        <v>1191</v>
      </c>
    </row>
    <row r="45" spans="1:159" x14ac:dyDescent="0.2">
      <c r="DW45">
        <v>5.5730000000000004</v>
      </c>
      <c r="DX45">
        <v>2.7E-2</v>
      </c>
      <c r="DY45">
        <v>2.7E-2</v>
      </c>
      <c r="DZ45">
        <v>5.5430000000000001</v>
      </c>
      <c r="EA45">
        <v>-3.0000000000000001E-3</v>
      </c>
      <c r="EB45">
        <v>3.0000000000000001E-3</v>
      </c>
      <c r="EC45" t="s">
        <v>1191</v>
      </c>
      <c r="ED45">
        <v>5.5389999999999997</v>
      </c>
      <c r="EE45">
        <v>-7.0000000000000001E-3</v>
      </c>
      <c r="EF45">
        <v>7.0000000000000001E-3</v>
      </c>
      <c r="EG45" t="s">
        <v>1191</v>
      </c>
      <c r="EH45">
        <v>5.633</v>
      </c>
      <c r="EI45">
        <v>8.6999999999999994E-2</v>
      </c>
      <c r="EJ45">
        <v>8.6999999999999994E-2</v>
      </c>
      <c r="EK45">
        <v>5.5709999999999997</v>
      </c>
      <c r="EL45">
        <v>2.5000000000000001E-2</v>
      </c>
      <c r="EM45">
        <v>2.5000000000000001E-2</v>
      </c>
      <c r="EN45" t="s">
        <v>1191</v>
      </c>
      <c r="EO45">
        <v>5.5819999999999999</v>
      </c>
      <c r="EP45">
        <v>3.5999999999999997E-2</v>
      </c>
      <c r="EQ45">
        <v>3.5999999999999997E-2</v>
      </c>
      <c r="ER45" t="s">
        <v>1191</v>
      </c>
      <c r="ES45">
        <v>5.6529999999999996</v>
      </c>
      <c r="ET45">
        <v>0.107</v>
      </c>
      <c r="EU45">
        <v>0.107</v>
      </c>
      <c r="EV45">
        <v>5.5419999999999998</v>
      </c>
      <c r="EW45">
        <v>-4.0000000000000001E-3</v>
      </c>
      <c r="EX45">
        <v>4.0000000000000001E-3</v>
      </c>
      <c r="EY45" t="s">
        <v>1191</v>
      </c>
      <c r="EZ45">
        <v>5.5129999999999999</v>
      </c>
      <c r="FA45">
        <v>-3.3000000000000002E-2</v>
      </c>
      <c r="FB45">
        <v>3.3000000000000002E-2</v>
      </c>
      <c r="FC45" t="s">
        <v>1191</v>
      </c>
    </row>
    <row r="46" spans="1:159" x14ac:dyDescent="0.2">
      <c r="DW46">
        <v>6.3239999999999998</v>
      </c>
      <c r="DX46">
        <v>1.2999999999999999E-2</v>
      </c>
      <c r="DY46">
        <v>1.2999999999999999E-2</v>
      </c>
      <c r="DZ46">
        <v>6.3090000000000002</v>
      </c>
      <c r="EA46">
        <v>-2E-3</v>
      </c>
      <c r="EB46">
        <v>2E-3</v>
      </c>
      <c r="EC46" t="s">
        <v>1191</v>
      </c>
      <c r="ED46">
        <v>6.3159999999999998</v>
      </c>
      <c r="EE46">
        <v>5.0000000000000001E-3</v>
      </c>
      <c r="EF46">
        <v>5.0000000000000001E-3</v>
      </c>
      <c r="EG46" t="s">
        <v>1191</v>
      </c>
      <c r="EH46">
        <v>6.4409999999999998</v>
      </c>
      <c r="EI46">
        <v>0.13</v>
      </c>
      <c r="EJ46">
        <v>0.13</v>
      </c>
      <c r="EK46">
        <v>6.3719999999999999</v>
      </c>
      <c r="EL46">
        <v>6.0999999999999999E-2</v>
      </c>
      <c r="EM46">
        <v>6.0999999999999999E-2</v>
      </c>
      <c r="EN46" t="s">
        <v>1191</v>
      </c>
      <c r="EO46">
        <v>6.3440000000000003</v>
      </c>
      <c r="EP46">
        <v>3.3000000000000002E-2</v>
      </c>
      <c r="EQ46">
        <v>3.3000000000000002E-2</v>
      </c>
      <c r="ER46" t="s">
        <v>1191</v>
      </c>
      <c r="ES46">
        <v>5.843</v>
      </c>
      <c r="ET46">
        <v>-0.46800000000000003</v>
      </c>
      <c r="EU46">
        <v>0.46800000000000003</v>
      </c>
      <c r="EV46">
        <v>6.3579999999999997</v>
      </c>
      <c r="EW46">
        <v>4.7E-2</v>
      </c>
      <c r="EX46">
        <v>4.7E-2</v>
      </c>
      <c r="EY46" t="s">
        <v>1191</v>
      </c>
      <c r="EZ46">
        <v>6.2640000000000002</v>
      </c>
      <c r="FA46">
        <v>-4.7E-2</v>
      </c>
      <c r="FB46">
        <v>4.7E-2</v>
      </c>
      <c r="FC46" t="s">
        <v>1191</v>
      </c>
    </row>
    <row r="47" spans="1:159" x14ac:dyDescent="0.2">
      <c r="DW47">
        <v>6.5410000000000004</v>
      </c>
      <c r="DX47">
        <v>1.0999999999999999E-2</v>
      </c>
      <c r="DY47">
        <v>1.0999999999999999E-2</v>
      </c>
      <c r="DZ47">
        <v>6.5220000000000002</v>
      </c>
      <c r="EA47">
        <v>-8.0000000000000002E-3</v>
      </c>
      <c r="EB47">
        <v>8.0000000000000002E-3</v>
      </c>
      <c r="EC47" t="s">
        <v>1191</v>
      </c>
      <c r="ED47">
        <v>6.516</v>
      </c>
      <c r="EE47">
        <v>-1.4E-2</v>
      </c>
      <c r="EF47">
        <v>1.4E-2</v>
      </c>
      <c r="EH47">
        <v>6.8230000000000004</v>
      </c>
      <c r="EI47">
        <v>0.29299999999999998</v>
      </c>
      <c r="EJ47">
        <v>0.29299999999999998</v>
      </c>
      <c r="EK47">
        <v>6.577</v>
      </c>
      <c r="EL47">
        <v>4.7E-2</v>
      </c>
      <c r="EM47">
        <v>4.7E-2</v>
      </c>
      <c r="EN47" t="s">
        <v>1191</v>
      </c>
      <c r="EO47">
        <v>6.5970000000000004</v>
      </c>
      <c r="EP47">
        <v>6.7000000000000004E-2</v>
      </c>
      <c r="EQ47">
        <v>6.7000000000000004E-2</v>
      </c>
      <c r="ER47" t="s">
        <v>1191</v>
      </c>
      <c r="ES47">
        <v>6.5640000000000001</v>
      </c>
      <c r="ET47">
        <v>3.4000000000000002E-2</v>
      </c>
      <c r="EU47">
        <v>3.4000000000000002E-2</v>
      </c>
      <c r="EV47">
        <v>6.5389999999999997</v>
      </c>
      <c r="EW47">
        <v>8.9999999999999993E-3</v>
      </c>
      <c r="EX47">
        <v>8.9999999999999993E-3</v>
      </c>
      <c r="EY47" t="s">
        <v>1191</v>
      </c>
      <c r="EZ47">
        <v>6.5209999999999999</v>
      </c>
      <c r="FA47">
        <v>-8.9999999999999993E-3</v>
      </c>
      <c r="FB47">
        <v>8.9999999999999993E-3</v>
      </c>
      <c r="FC47" t="s">
        <v>1191</v>
      </c>
    </row>
    <row r="48" spans="1:159" x14ac:dyDescent="0.2">
      <c r="DW48">
        <v>6.9610000000000003</v>
      </c>
      <c r="DX48">
        <v>1.4E-2</v>
      </c>
      <c r="DY48">
        <v>1.4E-2</v>
      </c>
      <c r="DZ48">
        <v>6.944</v>
      </c>
      <c r="EA48">
        <v>-3.0000000000000001E-3</v>
      </c>
      <c r="EB48">
        <v>3.0000000000000001E-3</v>
      </c>
      <c r="EC48" t="s">
        <v>1191</v>
      </c>
      <c r="ED48">
        <v>6.9480000000000004</v>
      </c>
      <c r="EE48">
        <v>1E-3</v>
      </c>
      <c r="EF48">
        <v>1E-3</v>
      </c>
      <c r="EG48" t="s">
        <v>1191</v>
      </c>
      <c r="EH48">
        <v>7.0910000000000002</v>
      </c>
      <c r="EI48">
        <v>0.14399999999999999</v>
      </c>
      <c r="EJ48">
        <v>0.14399999999999999</v>
      </c>
      <c r="EK48">
        <v>6.9960000000000004</v>
      </c>
      <c r="EL48">
        <v>4.9000000000000002E-2</v>
      </c>
      <c r="EM48">
        <v>4.9000000000000002E-2</v>
      </c>
      <c r="EN48" t="s">
        <v>1191</v>
      </c>
      <c r="EO48">
        <v>6.9580000000000002</v>
      </c>
      <c r="EP48">
        <v>1.0999999999999999E-2</v>
      </c>
      <c r="EQ48">
        <v>1.0999999999999999E-2</v>
      </c>
      <c r="ER48" t="s">
        <v>1191</v>
      </c>
      <c r="ES48">
        <v>6.4630000000000001</v>
      </c>
      <c r="ET48">
        <v>-0.48399999999999999</v>
      </c>
      <c r="EU48">
        <v>0.48399999999999999</v>
      </c>
      <c r="EV48">
        <v>6.9589999999999996</v>
      </c>
      <c r="EW48">
        <v>1.2E-2</v>
      </c>
      <c r="EX48">
        <v>1.2E-2</v>
      </c>
      <c r="EY48" t="s">
        <v>1191</v>
      </c>
      <c r="EZ48">
        <v>6.915</v>
      </c>
      <c r="FA48">
        <v>-3.2000000000000001E-2</v>
      </c>
      <c r="FB48">
        <v>3.2000000000000001E-2</v>
      </c>
      <c r="FC48" t="s">
        <v>1191</v>
      </c>
    </row>
    <row r="49" spans="127:159" x14ac:dyDescent="0.2">
      <c r="DW49">
        <v>6.9989999999999997</v>
      </c>
      <c r="DX49">
        <v>0.01</v>
      </c>
      <c r="DY49">
        <v>0.01</v>
      </c>
      <c r="DZ49">
        <v>6.9859999999999998</v>
      </c>
      <c r="EA49">
        <v>-3.0000000000000001E-3</v>
      </c>
      <c r="EB49">
        <v>3.0000000000000001E-3</v>
      </c>
      <c r="EC49" t="s">
        <v>1191</v>
      </c>
      <c r="ED49">
        <v>6.9960000000000004</v>
      </c>
      <c r="EE49">
        <v>7.0000000000000001E-3</v>
      </c>
      <c r="EF49">
        <v>7.0000000000000001E-3</v>
      </c>
      <c r="EG49" t="s">
        <v>1191</v>
      </c>
      <c r="EH49">
        <v>7.1230000000000002</v>
      </c>
      <c r="EI49">
        <v>0.13400000000000001</v>
      </c>
      <c r="EJ49">
        <v>0.13400000000000001</v>
      </c>
      <c r="EK49">
        <v>7.0439999999999996</v>
      </c>
      <c r="EL49">
        <v>5.5E-2</v>
      </c>
      <c r="EM49">
        <v>5.5E-2</v>
      </c>
      <c r="EN49" t="s">
        <v>1191</v>
      </c>
      <c r="EO49">
        <v>7.0129999999999999</v>
      </c>
      <c r="EP49">
        <v>2.4E-2</v>
      </c>
      <c r="EQ49">
        <v>2.4E-2</v>
      </c>
      <c r="ER49" t="s">
        <v>1191</v>
      </c>
      <c r="ES49">
        <v>6.468</v>
      </c>
      <c r="ET49">
        <v>-0.52100000000000002</v>
      </c>
      <c r="EU49">
        <v>0.52100000000000002</v>
      </c>
      <c r="EV49">
        <v>7.0229999999999997</v>
      </c>
      <c r="EW49">
        <v>3.4000000000000002E-2</v>
      </c>
      <c r="EX49">
        <v>3.4000000000000002E-2</v>
      </c>
      <c r="EY49" t="s">
        <v>1191</v>
      </c>
      <c r="EZ49">
        <v>6.9390000000000001</v>
      </c>
      <c r="FA49">
        <v>-0.05</v>
      </c>
      <c r="FB49">
        <v>0.05</v>
      </c>
      <c r="FC49" t="s">
        <v>1191</v>
      </c>
    </row>
    <row r="50" spans="127:159" x14ac:dyDescent="0.2">
      <c r="DW50">
        <v>8.0980000000000008</v>
      </c>
      <c r="DX50">
        <v>1.4E-2</v>
      </c>
      <c r="DY50">
        <v>1.4E-2</v>
      </c>
      <c r="DZ50">
        <v>8.0809999999999995</v>
      </c>
      <c r="EA50">
        <v>-3.0000000000000001E-3</v>
      </c>
      <c r="EB50">
        <v>3.0000000000000001E-3</v>
      </c>
      <c r="EC50" t="s">
        <v>1191</v>
      </c>
      <c r="ED50">
        <v>8.0879999999999992</v>
      </c>
      <c r="EE50">
        <v>4.0000000000000001E-3</v>
      </c>
      <c r="EF50">
        <v>4.0000000000000001E-3</v>
      </c>
      <c r="EG50" t="s">
        <v>1191</v>
      </c>
      <c r="EH50">
        <v>8.1999999999999993</v>
      </c>
      <c r="EI50">
        <v>0.11600000000000001</v>
      </c>
      <c r="EJ50">
        <v>0.11600000000000001</v>
      </c>
      <c r="EK50">
        <v>8.1430000000000007</v>
      </c>
      <c r="EL50">
        <v>5.8999999999999997E-2</v>
      </c>
      <c r="EM50">
        <v>5.8999999999999997E-2</v>
      </c>
      <c r="EN50" t="s">
        <v>1191</v>
      </c>
      <c r="EO50">
        <v>8.1010000000000009</v>
      </c>
      <c r="EP50">
        <v>1.7000000000000001E-2</v>
      </c>
      <c r="EQ50">
        <v>1.7000000000000001E-2</v>
      </c>
      <c r="ER50" t="s">
        <v>1191</v>
      </c>
      <c r="ES50">
        <v>7.6059999999999999</v>
      </c>
      <c r="ET50">
        <v>-0.47799999999999998</v>
      </c>
      <c r="EU50">
        <v>0.47799999999999998</v>
      </c>
      <c r="EV50">
        <v>8.1210000000000004</v>
      </c>
      <c r="EW50">
        <v>3.6999999999999998E-2</v>
      </c>
      <c r="EX50">
        <v>3.6999999999999998E-2</v>
      </c>
      <c r="EY50" t="s">
        <v>1191</v>
      </c>
      <c r="EZ50">
        <v>7.9880000000000004</v>
      </c>
      <c r="FA50">
        <v>-9.6000000000000002E-2</v>
      </c>
      <c r="FB50">
        <v>9.6000000000000002E-2</v>
      </c>
      <c r="FC50" t="s">
        <v>1191</v>
      </c>
    </row>
    <row r="51" spans="127:159" x14ac:dyDescent="0.2">
      <c r="DW51">
        <v>8.2840000000000007</v>
      </c>
      <c r="DX51">
        <v>2.1999999999999999E-2</v>
      </c>
      <c r="DY51">
        <v>2.1999999999999999E-2</v>
      </c>
      <c r="DZ51">
        <v>8.26</v>
      </c>
      <c r="EA51">
        <v>-2E-3</v>
      </c>
      <c r="EB51">
        <v>2E-3</v>
      </c>
      <c r="EC51" t="s">
        <v>1191</v>
      </c>
      <c r="ED51">
        <v>8.2639999999999993</v>
      </c>
      <c r="EE51">
        <v>2E-3</v>
      </c>
      <c r="EF51">
        <v>2E-3</v>
      </c>
      <c r="EG51" t="s">
        <v>1191</v>
      </c>
      <c r="EH51">
        <v>8.3520000000000003</v>
      </c>
      <c r="EI51">
        <v>0.09</v>
      </c>
      <c r="EJ51">
        <v>0.09</v>
      </c>
      <c r="EK51">
        <v>8.2840000000000007</v>
      </c>
      <c r="EL51">
        <v>2.1999999999999999E-2</v>
      </c>
      <c r="EM51">
        <v>2.1999999999999999E-2</v>
      </c>
      <c r="EN51" t="s">
        <v>1191</v>
      </c>
      <c r="EO51">
        <v>8.2870000000000008</v>
      </c>
      <c r="EP51">
        <v>2.5000000000000001E-2</v>
      </c>
      <c r="EQ51">
        <v>2.5000000000000001E-2</v>
      </c>
      <c r="ER51" t="s">
        <v>1191</v>
      </c>
      <c r="ES51">
        <v>8.2799999999999994</v>
      </c>
      <c r="ET51">
        <v>1.7999999999999999E-2</v>
      </c>
      <c r="EU51">
        <v>1.7999999999999999E-2</v>
      </c>
      <c r="EV51">
        <v>8.2530000000000001</v>
      </c>
      <c r="EW51">
        <v>-8.9999999999999993E-3</v>
      </c>
      <c r="EX51">
        <v>8.9999999999999993E-3</v>
      </c>
      <c r="EY51" t="s">
        <v>1191</v>
      </c>
      <c r="EZ51">
        <v>8.2959999999999994</v>
      </c>
      <c r="FA51">
        <v>3.4000000000000002E-2</v>
      </c>
      <c r="FB51">
        <v>3.4000000000000002E-2</v>
      </c>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281AA-CAF5-E44F-8330-2BCBB81336A3}">
  <dimension ref="A1:Z26"/>
  <sheetViews>
    <sheetView tabSelected="1" topLeftCell="A7" zoomScale="80" zoomScaleNormal="80" workbookViewId="0">
      <selection activeCell="T21" sqref="T21:Z21"/>
    </sheetView>
  </sheetViews>
  <sheetFormatPr baseColWidth="10" defaultRowHeight="16" x14ac:dyDescent="0.2"/>
  <cols>
    <col min="16" max="16" width="10.5" customWidth="1"/>
  </cols>
  <sheetData>
    <row r="1" spans="1:26" x14ac:dyDescent="0.2">
      <c r="A1" s="40" t="s">
        <v>74</v>
      </c>
      <c r="B1" s="40"/>
      <c r="C1" s="40" t="s">
        <v>0</v>
      </c>
      <c r="D1" s="198"/>
      <c r="E1" s="41">
        <f>COUNT(C4:C12)</f>
        <v>9</v>
      </c>
      <c r="F1" s="145" t="s">
        <v>722</v>
      </c>
      <c r="G1" s="1" t="s">
        <v>961</v>
      </c>
      <c r="T1" s="1" t="s">
        <v>259</v>
      </c>
      <c r="U1" s="1"/>
    </row>
    <row r="2" spans="1:26" x14ac:dyDescent="0.2">
      <c r="A2" s="6" t="s">
        <v>32</v>
      </c>
      <c r="B2" s="5"/>
      <c r="C2" s="5" t="s">
        <v>29</v>
      </c>
      <c r="D2" s="5" t="s">
        <v>29</v>
      </c>
      <c r="E2" s="5" t="s">
        <v>29</v>
      </c>
      <c r="F2" s="5" t="s">
        <v>29</v>
      </c>
      <c r="G2" s="5" t="s">
        <v>29</v>
      </c>
      <c r="H2" s="5" t="s">
        <v>55</v>
      </c>
      <c r="I2" s="5" t="s">
        <v>55</v>
      </c>
      <c r="J2" s="5" t="s">
        <v>30</v>
      </c>
      <c r="K2" s="5" t="s">
        <v>30</v>
      </c>
      <c r="L2" s="5" t="s">
        <v>30</v>
      </c>
      <c r="M2" s="5" t="s">
        <v>30</v>
      </c>
      <c r="N2" s="5" t="s">
        <v>85</v>
      </c>
      <c r="O2" s="5" t="s">
        <v>85</v>
      </c>
      <c r="P2" s="5"/>
      <c r="Q2" s="5"/>
      <c r="R2" s="98" t="s">
        <v>29</v>
      </c>
      <c r="S2" s="98" t="s">
        <v>29</v>
      </c>
      <c r="T2" s="98" t="s">
        <v>247</v>
      </c>
      <c r="U2" s="98" t="s">
        <v>247</v>
      </c>
      <c r="V2" s="98" t="s">
        <v>28</v>
      </c>
    </row>
    <row r="3" spans="1:26" x14ac:dyDescent="0.2">
      <c r="A3" s="5"/>
      <c r="B3" s="5"/>
      <c r="C3" s="6" t="s">
        <v>2087</v>
      </c>
      <c r="D3" s="6" t="s">
        <v>1</v>
      </c>
      <c r="E3" s="6" t="s">
        <v>2</v>
      </c>
      <c r="F3" s="6" t="s">
        <v>62</v>
      </c>
      <c r="G3" s="6" t="s">
        <v>69</v>
      </c>
      <c r="H3" s="52" t="s">
        <v>2086</v>
      </c>
      <c r="I3" s="52" t="s">
        <v>35</v>
      </c>
      <c r="J3" s="52" t="s">
        <v>63</v>
      </c>
      <c r="K3" s="52" t="s">
        <v>50</v>
      </c>
      <c r="L3" s="52" t="s">
        <v>106</v>
      </c>
      <c r="M3" s="52" t="s">
        <v>1943</v>
      </c>
      <c r="N3" s="52" t="s">
        <v>1978</v>
      </c>
      <c r="O3" s="52" t="s">
        <v>86</v>
      </c>
      <c r="P3" s="42" t="s">
        <v>1326</v>
      </c>
      <c r="Q3" s="42" t="s">
        <v>1392</v>
      </c>
      <c r="R3" s="95" t="s">
        <v>67</v>
      </c>
      <c r="S3" s="99" t="s">
        <v>38</v>
      </c>
      <c r="T3" s="99" t="s">
        <v>248</v>
      </c>
      <c r="U3" s="99" t="s">
        <v>248</v>
      </c>
      <c r="V3" s="99" t="s">
        <v>52</v>
      </c>
    </row>
    <row r="4" spans="1:26" x14ac:dyDescent="0.2">
      <c r="A4" s="6" t="s">
        <v>98</v>
      </c>
      <c r="B4" s="4" t="s">
        <v>190</v>
      </c>
      <c r="C4" s="13">
        <v>3.8260000000000001</v>
      </c>
      <c r="D4" s="13">
        <v>3.7690000000000001</v>
      </c>
      <c r="E4" s="13">
        <v>3.7429999999999999</v>
      </c>
      <c r="F4" s="7">
        <v>3.75</v>
      </c>
      <c r="G4" s="7">
        <v>3.74</v>
      </c>
      <c r="H4" s="13">
        <v>3.7959999999999998</v>
      </c>
      <c r="I4" s="13">
        <v>3.7440000000000002</v>
      </c>
      <c r="J4" s="13">
        <v>3.7250000000000001</v>
      </c>
      <c r="K4" s="13">
        <v>3.7989999999999999</v>
      </c>
      <c r="L4" s="13">
        <v>3.7429999999999999</v>
      </c>
      <c r="M4" s="13">
        <v>3.798</v>
      </c>
      <c r="N4" s="79" t="s">
        <v>149</v>
      </c>
      <c r="O4" s="79" t="s">
        <v>151</v>
      </c>
      <c r="P4" s="7">
        <f>M4-K4+J4+L4-I4</f>
        <v>3.7230000000000003</v>
      </c>
      <c r="Q4" s="7">
        <f>P4+F4-E4</f>
        <v>3.7300000000000009</v>
      </c>
      <c r="R4" s="1">
        <v>87.6</v>
      </c>
      <c r="S4" s="1" t="s">
        <v>73</v>
      </c>
      <c r="T4" s="1" t="s">
        <v>257</v>
      </c>
      <c r="U4" s="1">
        <v>-1</v>
      </c>
      <c r="V4" s="21" t="s">
        <v>155</v>
      </c>
      <c r="W4" s="1"/>
    </row>
    <row r="5" spans="1:26" x14ac:dyDescent="0.2">
      <c r="A5" s="5"/>
      <c r="B5" s="4" t="s">
        <v>201</v>
      </c>
      <c r="C5" s="13">
        <v>6.8319999999999999</v>
      </c>
      <c r="D5" s="13">
        <v>6.6719999999999997</v>
      </c>
      <c r="E5" s="13">
        <v>6.6529999999999996</v>
      </c>
      <c r="F5" s="7">
        <v>6.65</v>
      </c>
      <c r="G5" s="7">
        <v>6.65</v>
      </c>
      <c r="H5" s="13">
        <v>6.8620000000000001</v>
      </c>
      <c r="I5" s="13">
        <v>6.6989999999999998</v>
      </c>
      <c r="J5" s="13">
        <v>6.6859999999999999</v>
      </c>
      <c r="K5" s="13">
        <v>6.835</v>
      </c>
      <c r="L5" s="13">
        <v>6.6829999999999998</v>
      </c>
      <c r="M5" s="13">
        <v>6.8360000000000003</v>
      </c>
      <c r="N5" s="79" t="s">
        <v>150</v>
      </c>
      <c r="O5" s="7"/>
      <c r="P5" s="7">
        <f>M5-K5+J5+L5-I5</f>
        <v>6.6710000000000012</v>
      </c>
      <c r="Q5" s="7">
        <f>P5+F5-E5</f>
        <v>6.6680000000000019</v>
      </c>
      <c r="R5" s="1">
        <v>91.2</v>
      </c>
      <c r="S5" s="1" t="s">
        <v>141</v>
      </c>
      <c r="T5" s="93" t="s">
        <v>260</v>
      </c>
      <c r="U5" s="93">
        <v>2</v>
      </c>
      <c r="V5" s="21" t="s">
        <v>154</v>
      </c>
      <c r="W5" s="1"/>
    </row>
    <row r="6" spans="1:26" x14ac:dyDescent="0.2">
      <c r="A6" s="5"/>
      <c r="B6" s="4" t="s">
        <v>190</v>
      </c>
      <c r="C6" s="14">
        <v>6.9429999999999996</v>
      </c>
      <c r="D6" s="13">
        <v>6.7539999999999996</v>
      </c>
      <c r="E6" s="13">
        <v>6.7519999999999998</v>
      </c>
      <c r="F6" s="7">
        <v>6.7670000000000003</v>
      </c>
      <c r="G6" s="7">
        <v>6.7590000000000003</v>
      </c>
      <c r="H6" s="17">
        <v>6.8849999999999998</v>
      </c>
      <c r="I6" s="13">
        <v>6.7169999999999996</v>
      </c>
      <c r="J6" s="13">
        <v>6.73</v>
      </c>
      <c r="K6" s="13">
        <v>6.8390000000000004</v>
      </c>
      <c r="L6" s="13">
        <v>6.6740000000000004</v>
      </c>
      <c r="M6" s="13">
        <v>6.8239999999999998</v>
      </c>
      <c r="N6" s="7"/>
      <c r="O6" s="7"/>
      <c r="P6" s="7">
        <f>M6-K6+J6+L6-I6</f>
        <v>6.6719999999999997</v>
      </c>
      <c r="Q6" s="7">
        <f>P6+F6-E6</f>
        <v>6.6870000000000003</v>
      </c>
      <c r="R6" s="20">
        <v>79.400000000000006</v>
      </c>
      <c r="S6" s="1" t="s">
        <v>73</v>
      </c>
      <c r="T6" s="1" t="s">
        <v>258</v>
      </c>
      <c r="U6" s="1">
        <v>3</v>
      </c>
      <c r="V6" s="21" t="s">
        <v>157</v>
      </c>
      <c r="W6" s="1"/>
    </row>
    <row r="7" spans="1:26" x14ac:dyDescent="0.2">
      <c r="A7" s="5"/>
      <c r="B7" s="4" t="s">
        <v>202</v>
      </c>
      <c r="C7" s="17">
        <v>7.2220000000000004</v>
      </c>
      <c r="D7" s="13">
        <v>6.9859999999999998</v>
      </c>
      <c r="E7" s="13">
        <v>7.0670000000000002</v>
      </c>
      <c r="F7" s="7">
        <v>7.1050000000000004</v>
      </c>
      <c r="G7" s="7">
        <v>7.1130000000000004</v>
      </c>
      <c r="H7" s="17">
        <v>7.2309999999999999</v>
      </c>
      <c r="I7" s="13">
        <v>6.9960000000000004</v>
      </c>
      <c r="J7" s="13">
        <v>7.077</v>
      </c>
      <c r="K7" s="13">
        <v>7.2629999999999999</v>
      </c>
      <c r="L7" s="13">
        <v>7.03</v>
      </c>
      <c r="M7" s="7">
        <v>7.26</v>
      </c>
      <c r="N7" s="7"/>
      <c r="O7" s="7"/>
      <c r="P7" s="7">
        <f>M7-K7+J7+L7-I7</f>
        <v>7.1079999999999988</v>
      </c>
      <c r="Q7" s="7">
        <f>P7+F7-E7</f>
        <v>7.145999999999999</v>
      </c>
      <c r="R7" s="1">
        <v>89.4</v>
      </c>
      <c r="S7" s="1" t="s">
        <v>142</v>
      </c>
      <c r="T7" s="1" t="s">
        <v>261</v>
      </c>
      <c r="U7" s="1">
        <v>33</v>
      </c>
      <c r="V7" s="21" t="s">
        <v>262</v>
      </c>
      <c r="W7" s="1"/>
    </row>
    <row r="8" spans="1:26" x14ac:dyDescent="0.2">
      <c r="A8" s="5"/>
      <c r="B8" s="4" t="s">
        <v>1004</v>
      </c>
      <c r="C8" s="7">
        <v>8.2059999999999995</v>
      </c>
      <c r="D8" s="7">
        <v>8.1059999999999999</v>
      </c>
      <c r="E8" s="7">
        <v>8.0779999999999994</v>
      </c>
      <c r="F8" s="83"/>
      <c r="G8" s="83"/>
      <c r="H8" s="7">
        <v>8.11</v>
      </c>
      <c r="I8" s="7">
        <v>8.0239999999999991</v>
      </c>
      <c r="J8" s="7">
        <v>8.0120000000000005</v>
      </c>
      <c r="K8" s="7">
        <v>8.0350000000000001</v>
      </c>
      <c r="L8" s="7">
        <v>7.9409999999999998</v>
      </c>
      <c r="M8" s="7">
        <v>8.0340000000000007</v>
      </c>
      <c r="N8" s="79" t="s">
        <v>152</v>
      </c>
      <c r="O8" s="7"/>
      <c r="P8" s="7">
        <f>M8-K8+J8+L8-I8</f>
        <v>7.9280000000000026</v>
      </c>
      <c r="Q8" s="83"/>
      <c r="R8" s="81">
        <v>75</v>
      </c>
      <c r="S8" s="1" t="s">
        <v>43</v>
      </c>
      <c r="T8" s="1" t="s">
        <v>259</v>
      </c>
      <c r="U8" s="1">
        <v>0</v>
      </c>
      <c r="V8" s="1" t="s">
        <v>1309</v>
      </c>
      <c r="W8" s="1"/>
      <c r="X8" s="1" t="s">
        <v>794</v>
      </c>
    </row>
    <row r="9" spans="1:26" x14ac:dyDescent="0.2">
      <c r="A9" s="6" t="s">
        <v>5</v>
      </c>
      <c r="B9" s="4" t="s">
        <v>190</v>
      </c>
      <c r="C9" s="7">
        <v>3.5470000000000002</v>
      </c>
      <c r="D9" s="7">
        <v>3.4710000000000001</v>
      </c>
      <c r="E9" s="7">
        <v>3.4609999999999999</v>
      </c>
      <c r="F9" s="7">
        <v>3.4729999999999999</v>
      </c>
      <c r="G9" s="7">
        <v>3.4630000000000001</v>
      </c>
      <c r="H9" s="7">
        <v>3.5259999999999998</v>
      </c>
      <c r="I9" s="7">
        <v>3.4550000000000001</v>
      </c>
      <c r="J9" s="83"/>
      <c r="K9" s="83"/>
      <c r="L9" s="83"/>
      <c r="M9" s="83"/>
      <c r="N9" s="79" t="s">
        <v>145</v>
      </c>
      <c r="O9" s="79" t="s">
        <v>147</v>
      </c>
      <c r="P9" s="7">
        <f>E9+I9-D9</f>
        <v>3.4450000000000003</v>
      </c>
      <c r="Q9" s="7">
        <f>P9+F9-E9</f>
        <v>3.4570000000000003</v>
      </c>
      <c r="R9" s="20">
        <v>97</v>
      </c>
      <c r="T9" s="1" t="s">
        <v>257</v>
      </c>
      <c r="U9" s="1">
        <v>-1</v>
      </c>
      <c r="V9" s="21" t="s">
        <v>155</v>
      </c>
      <c r="W9" s="1"/>
    </row>
    <row r="10" spans="1:26" x14ac:dyDescent="0.2">
      <c r="A10" s="6"/>
      <c r="B10" s="4" t="s">
        <v>201</v>
      </c>
      <c r="C10" s="7">
        <v>3.944</v>
      </c>
      <c r="D10" s="7">
        <v>3.9540000000000002</v>
      </c>
      <c r="E10" s="7">
        <v>3.9420000000000002</v>
      </c>
      <c r="F10" s="7">
        <v>3.95</v>
      </c>
      <c r="G10" s="7">
        <v>3.9430000000000001</v>
      </c>
      <c r="H10">
        <v>3.948</v>
      </c>
      <c r="I10">
        <v>3.9529999999999998</v>
      </c>
      <c r="J10" s="83"/>
      <c r="K10" s="83"/>
      <c r="L10" s="83"/>
      <c r="M10" s="83"/>
      <c r="N10" s="79" t="s">
        <v>146</v>
      </c>
      <c r="O10" s="79" t="s">
        <v>148</v>
      </c>
      <c r="P10" s="7">
        <f>E10+I10-D10</f>
        <v>3.9409999999999994</v>
      </c>
      <c r="Q10" s="7">
        <f>P10+F10-E10</f>
        <v>3.9489999999999998</v>
      </c>
      <c r="R10" s="20">
        <v>98.6</v>
      </c>
      <c r="T10" s="1" t="s">
        <v>258</v>
      </c>
      <c r="U10" s="1">
        <v>1</v>
      </c>
      <c r="V10" s="21" t="s">
        <v>154</v>
      </c>
      <c r="W10" s="1"/>
    </row>
    <row r="11" spans="1:26" x14ac:dyDescent="0.2">
      <c r="A11" s="6"/>
      <c r="B11" s="4" t="s">
        <v>201</v>
      </c>
      <c r="C11" s="7">
        <v>6.2480000000000002</v>
      </c>
      <c r="D11" s="7">
        <v>6.2229999999999999</v>
      </c>
      <c r="E11" s="7">
        <v>6.1909999999999998</v>
      </c>
      <c r="F11" s="7">
        <v>6.2030000000000003</v>
      </c>
      <c r="G11" s="7">
        <v>6.1920000000000002</v>
      </c>
      <c r="H11">
        <v>6.234</v>
      </c>
      <c r="I11" s="7">
        <v>6.2089999999999996</v>
      </c>
      <c r="J11" s="83"/>
      <c r="K11" s="83"/>
      <c r="L11" s="83"/>
      <c r="M11" s="83"/>
      <c r="N11" s="7"/>
      <c r="O11" s="7"/>
      <c r="P11" s="7">
        <f>E11+I11-D11</f>
        <v>6.1769999999999987</v>
      </c>
      <c r="Q11" s="7">
        <f>P11+F11-E11</f>
        <v>6.1889999999999992</v>
      </c>
      <c r="R11" s="20">
        <v>98.4</v>
      </c>
      <c r="T11" s="1" t="s">
        <v>259</v>
      </c>
      <c r="U11" s="1">
        <v>0</v>
      </c>
      <c r="V11" s="21" t="s">
        <v>156</v>
      </c>
      <c r="W11" s="1"/>
    </row>
    <row r="12" spans="1:26" x14ac:dyDescent="0.2">
      <c r="A12" s="6"/>
      <c r="B12" s="4" t="s">
        <v>190</v>
      </c>
      <c r="C12" s="7">
        <v>6.81</v>
      </c>
      <c r="D12" s="7">
        <v>6.6040000000000001</v>
      </c>
      <c r="E12" s="7">
        <v>6.61</v>
      </c>
      <c r="F12" s="7">
        <v>6.6260000000000003</v>
      </c>
      <c r="G12" s="7">
        <v>6.6280000000000001</v>
      </c>
      <c r="H12" s="84">
        <v>6.7450000000000001</v>
      </c>
      <c r="I12" s="7">
        <v>6.5629999999999997</v>
      </c>
      <c r="J12" s="83"/>
      <c r="K12" s="83"/>
      <c r="L12" s="83"/>
      <c r="M12" s="83"/>
      <c r="N12" s="7"/>
      <c r="O12" s="7"/>
      <c r="P12" s="7">
        <f>E12+I12-D12</f>
        <v>6.569</v>
      </c>
      <c r="Q12" s="7">
        <f>P12+F12-E12</f>
        <v>6.585</v>
      </c>
      <c r="R12" s="1">
        <v>92.7</v>
      </c>
      <c r="T12" s="1" t="s">
        <v>258</v>
      </c>
      <c r="U12" s="1">
        <v>1</v>
      </c>
      <c r="V12" s="21" t="s">
        <v>157</v>
      </c>
      <c r="W12" s="1"/>
    </row>
    <row r="13" spans="1:26" x14ac:dyDescent="0.2">
      <c r="K13" s="7"/>
    </row>
    <row r="15" spans="1:26" x14ac:dyDescent="0.2">
      <c r="A15" s="6" t="s">
        <v>6</v>
      </c>
      <c r="B15" s="5"/>
      <c r="C15" s="5" t="s">
        <v>153</v>
      </c>
      <c r="D15" s="5" t="s">
        <v>7</v>
      </c>
      <c r="E15" s="5" t="s">
        <v>24</v>
      </c>
      <c r="F15" s="5" t="s">
        <v>27</v>
      </c>
      <c r="G15" s="5" t="s">
        <v>29</v>
      </c>
      <c r="H15" s="5" t="s">
        <v>30</v>
      </c>
      <c r="I15" s="5" t="s">
        <v>29</v>
      </c>
      <c r="J15" s="5" t="s">
        <v>30</v>
      </c>
      <c r="K15" s="5" t="s">
        <v>34</v>
      </c>
      <c r="L15" s="5" t="s">
        <v>30</v>
      </c>
      <c r="M15" s="5" t="s">
        <v>7</v>
      </c>
      <c r="N15" s="5" t="s">
        <v>7</v>
      </c>
      <c r="O15" s="5" t="s">
        <v>7</v>
      </c>
      <c r="P15" s="5" t="s">
        <v>24</v>
      </c>
      <c r="Q15" s="5" t="s">
        <v>24</v>
      </c>
      <c r="R15" s="5" t="s">
        <v>24</v>
      </c>
      <c r="S15" s="5" t="s">
        <v>26</v>
      </c>
      <c r="T15" s="153" t="s">
        <v>834</v>
      </c>
      <c r="U15" s="153" t="s">
        <v>834</v>
      </c>
      <c r="V15" s="153" t="s">
        <v>834</v>
      </c>
      <c r="W15" s="153" t="s">
        <v>834</v>
      </c>
      <c r="X15" s="153" t="s">
        <v>834</v>
      </c>
      <c r="Y15" s="153" t="s">
        <v>834</v>
      </c>
      <c r="Z15" s="153" t="s">
        <v>834</v>
      </c>
    </row>
    <row r="16" spans="1:26" x14ac:dyDescent="0.2">
      <c r="A16" s="5"/>
      <c r="B16" s="5"/>
      <c r="C16" s="6" t="s">
        <v>8</v>
      </c>
      <c r="D16" s="6" t="s">
        <v>9</v>
      </c>
      <c r="E16" s="6" t="s">
        <v>18</v>
      </c>
      <c r="F16" s="6" t="s">
        <v>11</v>
      </c>
      <c r="G16" s="6" t="s">
        <v>10</v>
      </c>
      <c r="H16" s="6" t="s">
        <v>33</v>
      </c>
      <c r="I16" s="6" t="s">
        <v>12</v>
      </c>
      <c r="J16" s="6" t="s">
        <v>13</v>
      </c>
      <c r="K16" s="6" t="s">
        <v>14</v>
      </c>
      <c r="L16" s="6" t="s">
        <v>99</v>
      </c>
      <c r="M16" s="6" t="s">
        <v>17</v>
      </c>
      <c r="N16" s="6" t="s">
        <v>19</v>
      </c>
      <c r="O16" s="6" t="s">
        <v>20</v>
      </c>
      <c r="P16" s="6" t="s">
        <v>17</v>
      </c>
      <c r="Q16" s="6" t="s">
        <v>15</v>
      </c>
      <c r="R16" s="6" t="s">
        <v>16</v>
      </c>
      <c r="S16" s="6" t="s">
        <v>25</v>
      </c>
      <c r="T16" s="154" t="s">
        <v>835</v>
      </c>
      <c r="U16" s="154" t="s">
        <v>836</v>
      </c>
      <c r="V16" s="154" t="s">
        <v>837</v>
      </c>
      <c r="W16" s="154" t="s">
        <v>838</v>
      </c>
      <c r="X16" s="154" t="s">
        <v>839</v>
      </c>
      <c r="Y16" s="154" t="s">
        <v>840</v>
      </c>
      <c r="Z16" s="154" t="s">
        <v>841</v>
      </c>
    </row>
    <row r="17" spans="1:26" x14ac:dyDescent="0.2">
      <c r="A17" s="6" t="str">
        <f>A4</f>
        <v>Singlet</v>
      </c>
      <c r="B17" s="4" t="str">
        <f>B4</f>
        <v>A" (Val, n-pi*)</v>
      </c>
      <c r="C17" s="13">
        <v>3.8940000000000001</v>
      </c>
      <c r="D17" s="13">
        <v>3.8530000000000002</v>
      </c>
      <c r="E17" s="13">
        <v>3.8839999999999999</v>
      </c>
      <c r="F17" s="13">
        <v>3.786</v>
      </c>
      <c r="G17" s="13">
        <v>3.9129999999999998</v>
      </c>
      <c r="H17" s="13">
        <v>3.8029999999999999</v>
      </c>
      <c r="I17" s="13">
        <v>3.7989999999999999</v>
      </c>
      <c r="J17" s="13">
        <v>3.7829999999999999</v>
      </c>
      <c r="K17" s="13">
        <v>3.7429999999999999</v>
      </c>
      <c r="L17" s="13">
        <v>3.7250000000000001</v>
      </c>
      <c r="M17" s="13">
        <v>3.9529999999999998</v>
      </c>
      <c r="N17" s="13">
        <v>4.1070000000000002</v>
      </c>
      <c r="O17" s="13">
        <v>4.0259999999999998</v>
      </c>
      <c r="P17" s="13">
        <v>3.734</v>
      </c>
      <c r="Q17" s="13">
        <v>3.681</v>
      </c>
      <c r="R17" s="13">
        <v>3.7610000000000001</v>
      </c>
      <c r="S17" s="14">
        <f>AVERAGE(Q17:R17)</f>
        <v>3.7210000000000001</v>
      </c>
      <c r="T17" s="157">
        <v>3.48</v>
      </c>
      <c r="U17" s="157">
        <v>3.58</v>
      </c>
      <c r="V17" s="157">
        <v>3.46</v>
      </c>
      <c r="W17" s="187">
        <v>3.66</v>
      </c>
      <c r="X17" s="187">
        <v>3.66</v>
      </c>
      <c r="Y17" s="157">
        <v>3.83</v>
      </c>
      <c r="Z17" s="157">
        <v>3.84</v>
      </c>
    </row>
    <row r="18" spans="1:26" x14ac:dyDescent="0.2">
      <c r="A18" s="6"/>
      <c r="B18" s="4" t="str">
        <f t="shared" ref="A18:B22" si="0">B5</f>
        <v>A' (Val, pi-pi*)</v>
      </c>
      <c r="C18" s="13">
        <v>6.8760000000000003</v>
      </c>
      <c r="D18" s="13">
        <v>6.8</v>
      </c>
      <c r="E18" s="13">
        <v>6.8529999999999998</v>
      </c>
      <c r="F18" s="13">
        <v>6.6379999999999999</v>
      </c>
      <c r="G18" s="13">
        <v>6.8719999999999999</v>
      </c>
      <c r="H18" s="13">
        <v>6.7519999999999998</v>
      </c>
      <c r="I18" s="13">
        <v>6.6950000000000003</v>
      </c>
      <c r="J18" s="13">
        <v>6.71</v>
      </c>
      <c r="K18" s="13">
        <v>6.6529999999999996</v>
      </c>
      <c r="L18" s="13">
        <v>6.6859999999999999</v>
      </c>
      <c r="M18" s="13">
        <v>6.8250000000000002</v>
      </c>
      <c r="N18" s="13">
        <v>6.8840000000000003</v>
      </c>
      <c r="O18" s="13">
        <v>6.984</v>
      </c>
      <c r="P18" s="13">
        <v>6.6429999999999998</v>
      </c>
      <c r="Q18" s="13">
        <v>6.7439999999999998</v>
      </c>
      <c r="R18" s="13">
        <v>6.5069999999999997</v>
      </c>
      <c r="S18" s="14">
        <f>AVERAGE(Q18:R18)</f>
        <v>6.6254999999999997</v>
      </c>
      <c r="T18" s="157">
        <v>8.85</v>
      </c>
      <c r="U18" s="157">
        <v>6.93</v>
      </c>
      <c r="V18" s="157">
        <v>6.28</v>
      </c>
      <c r="W18" s="187">
        <v>7.18</v>
      </c>
      <c r="X18" s="187">
        <v>7.05</v>
      </c>
      <c r="Y18" s="157">
        <v>6.43</v>
      </c>
      <c r="Z18" s="157">
        <v>6.12</v>
      </c>
    </row>
    <row r="19" spans="1:26" x14ac:dyDescent="0.2">
      <c r="A19" s="6"/>
      <c r="B19" s="4" t="str">
        <f t="shared" si="0"/>
        <v>A" (Val, n-pi*)</v>
      </c>
      <c r="C19" s="13">
        <v>7.7560000000000002</v>
      </c>
      <c r="D19" s="13">
        <v>6.681</v>
      </c>
      <c r="E19" s="13">
        <v>7.1849999999999996</v>
      </c>
      <c r="F19" s="13">
        <v>7.0540000000000003</v>
      </c>
      <c r="G19" s="13">
        <v>7.2690000000000001</v>
      </c>
      <c r="H19" s="13">
        <v>6.9560000000000004</v>
      </c>
      <c r="I19" s="14">
        <v>6.9420000000000002</v>
      </c>
      <c r="J19" s="13">
        <v>6.8929999999999998</v>
      </c>
      <c r="K19" s="13">
        <v>6.7519999999999998</v>
      </c>
      <c r="L19" s="13">
        <v>6.73</v>
      </c>
      <c r="M19" s="13">
        <v>7.2720000000000002</v>
      </c>
      <c r="N19" s="13">
        <v>7.3730000000000002</v>
      </c>
      <c r="O19" s="13">
        <v>7.1420000000000003</v>
      </c>
      <c r="P19" s="13">
        <v>7.0380000000000003</v>
      </c>
      <c r="Q19" s="13">
        <v>6.59</v>
      </c>
      <c r="R19" s="13">
        <v>6.82</v>
      </c>
      <c r="S19" s="14">
        <f>AVERAGE(Q19:R19)</f>
        <v>6.7050000000000001</v>
      </c>
      <c r="T19" s="157">
        <v>6.76</v>
      </c>
      <c r="U19" s="157">
        <v>6.79</v>
      </c>
      <c r="V19" s="157">
        <v>6.34</v>
      </c>
      <c r="W19" s="187">
        <v>6.88</v>
      </c>
      <c r="X19" s="187">
        <v>6.8</v>
      </c>
      <c r="Y19" s="157">
        <v>7.1</v>
      </c>
      <c r="Z19" s="157">
        <v>7.07</v>
      </c>
    </row>
    <row r="20" spans="1:26" x14ac:dyDescent="0.2">
      <c r="A20" s="6"/>
      <c r="B20" s="4" t="str">
        <f t="shared" si="0"/>
        <v>A' (Ryd, n-3s)</v>
      </c>
      <c r="C20" s="13">
        <v>6.9180000000000001</v>
      </c>
      <c r="D20" s="13">
        <v>6.4020000000000001</v>
      </c>
      <c r="E20" s="13">
        <v>7.2329999999999997</v>
      </c>
      <c r="F20" s="13">
        <v>7.2539999999999996</v>
      </c>
      <c r="G20" s="13">
        <v>7.2380000000000004</v>
      </c>
      <c r="H20" s="13">
        <v>7.0819999999999999</v>
      </c>
      <c r="I20" s="13">
        <v>7.117</v>
      </c>
      <c r="J20" s="13">
        <v>7.1479999999999997</v>
      </c>
      <c r="K20" s="13">
        <v>7.0670000000000002</v>
      </c>
      <c r="L20" s="13">
        <v>7.077</v>
      </c>
      <c r="M20" s="13">
        <v>7.0750000000000002</v>
      </c>
      <c r="N20" s="13">
        <v>7.1429999999999998</v>
      </c>
      <c r="O20" s="83"/>
      <c r="P20" s="13">
        <v>6.8840000000000003</v>
      </c>
      <c r="Q20" s="13">
        <v>6.3520000000000003</v>
      </c>
      <c r="R20" s="13">
        <v>7.57</v>
      </c>
      <c r="S20" s="14">
        <f>AVERAGE(Q20:R20)</f>
        <v>6.9610000000000003</v>
      </c>
      <c r="T20" s="157">
        <v>7.2</v>
      </c>
      <c r="U20" s="157">
        <v>7.21</v>
      </c>
      <c r="V20" s="157">
        <v>6.98</v>
      </c>
      <c r="W20" s="187">
        <v>7.2</v>
      </c>
      <c r="X20" s="187">
        <v>7.16</v>
      </c>
      <c r="Y20" s="157">
        <v>7.05</v>
      </c>
      <c r="Z20" s="157">
        <v>7.01</v>
      </c>
    </row>
    <row r="21" spans="1:26" x14ac:dyDescent="0.2">
      <c r="A21" s="6"/>
      <c r="B21" s="4" t="str">
        <f t="shared" si="0"/>
        <v>A' (Val, par dou, pi-pi*)</v>
      </c>
      <c r="C21" s="85"/>
      <c r="D21" s="85"/>
      <c r="E21" s="85"/>
      <c r="F21" s="83"/>
      <c r="G21" s="83"/>
      <c r="H21" s="83"/>
      <c r="I21" s="83"/>
      <c r="J21" s="13">
        <v>8.1859999999999999</v>
      </c>
      <c r="K21" s="7">
        <v>8.0779999999999994</v>
      </c>
      <c r="L21" s="7">
        <v>8.0120000000000005</v>
      </c>
      <c r="M21" s="83"/>
      <c r="N21" s="83"/>
      <c r="O21" s="83"/>
      <c r="P21" s="83"/>
      <c r="Q21" s="85"/>
      <c r="R21" s="13">
        <v>7.27</v>
      </c>
      <c r="S21" s="85"/>
      <c r="T21" s="151">
        <v>8.4540000000000006</v>
      </c>
      <c r="U21" s="151">
        <v>7.9610000000000003</v>
      </c>
      <c r="V21" s="151">
        <v>7.5279999999999996</v>
      </c>
      <c r="W21" s="29">
        <v>7.9790000000000001</v>
      </c>
      <c r="X21" s="29">
        <v>7.9059999999999997</v>
      </c>
      <c r="Y21" s="151">
        <v>8.0060000000000002</v>
      </c>
      <c r="Z21" s="151">
        <v>7.8460000000000001</v>
      </c>
    </row>
    <row r="22" spans="1:26" x14ac:dyDescent="0.2">
      <c r="A22" s="6" t="str">
        <f t="shared" si="0"/>
        <v>Triplet</v>
      </c>
      <c r="B22" s="4" t="str">
        <f t="shared" si="0"/>
        <v>A" (Val, n-pi*)</v>
      </c>
      <c r="C22" s="13">
        <v>3.556</v>
      </c>
      <c r="D22" s="13">
        <v>3.4849999999999999</v>
      </c>
      <c r="E22" s="13">
        <v>3.5329999999999999</v>
      </c>
      <c r="F22" s="13">
        <v>3.488</v>
      </c>
      <c r="G22" s="13">
        <v>3.5459999999999998</v>
      </c>
      <c r="H22" s="83"/>
      <c r="I22" s="83"/>
      <c r="J22" s="83"/>
      <c r="K22" s="7">
        <v>3.4609999999999999</v>
      </c>
      <c r="L22" s="83"/>
      <c r="M22" s="88">
        <v>3.6739999999999999</v>
      </c>
      <c r="N22" s="57">
        <v>3.8090000000000002</v>
      </c>
      <c r="O22" s="13">
        <v>3.7040000000000002</v>
      </c>
      <c r="P22" s="13">
        <v>3.476</v>
      </c>
      <c r="Q22" s="13">
        <v>3.3319999999999999</v>
      </c>
      <c r="R22" s="17">
        <v>3.4489999999999998</v>
      </c>
      <c r="S22" s="14">
        <f>AVERAGE(Q22:R22)</f>
        <v>3.3904999999999998</v>
      </c>
      <c r="T22" s="157">
        <v>3.25</v>
      </c>
      <c r="U22" s="157">
        <v>3.28</v>
      </c>
      <c r="V22" s="157">
        <v>3.15</v>
      </c>
      <c r="W22" s="187">
        <v>3.39</v>
      </c>
      <c r="X22" s="187">
        <v>3.4</v>
      </c>
      <c r="Y22" s="157">
        <v>3.51</v>
      </c>
      <c r="Z22" s="157">
        <v>3.52</v>
      </c>
    </row>
    <row r="23" spans="1:26" x14ac:dyDescent="0.2">
      <c r="A23" s="6"/>
      <c r="B23" s="4" t="str">
        <f>B10</f>
        <v>A' (Val, pi-pi*)</v>
      </c>
      <c r="C23" s="13">
        <v>4.141</v>
      </c>
      <c r="D23" s="13">
        <v>4.0640000000000001</v>
      </c>
      <c r="E23" s="13">
        <v>3.9910000000000001</v>
      </c>
      <c r="F23" s="13">
        <v>3.7280000000000002</v>
      </c>
      <c r="G23" s="13">
        <v>3.883</v>
      </c>
      <c r="H23" s="83"/>
      <c r="I23" s="83"/>
      <c r="J23" s="83"/>
      <c r="K23" s="7">
        <v>3.9420000000000002</v>
      </c>
      <c r="L23" s="83"/>
      <c r="M23" s="13">
        <v>4.0970000000000004</v>
      </c>
      <c r="N23" s="57">
        <v>4.1059999999999999</v>
      </c>
      <c r="O23" s="13">
        <v>4.093</v>
      </c>
      <c r="P23" s="13">
        <v>3.9870000000000001</v>
      </c>
      <c r="Q23" s="13">
        <v>4.0510000000000002</v>
      </c>
      <c r="R23" s="17">
        <v>3.661</v>
      </c>
      <c r="S23" s="14">
        <f>AVERAGE(Q23:R23)</f>
        <v>3.8559999999999999</v>
      </c>
      <c r="T23" s="157">
        <v>3.89</v>
      </c>
      <c r="U23" s="157">
        <v>4.01</v>
      </c>
      <c r="V23" s="157">
        <v>3.78</v>
      </c>
      <c r="W23" s="187">
        <v>3.96</v>
      </c>
      <c r="X23" s="187">
        <v>3.91</v>
      </c>
      <c r="Y23" s="157">
        <v>4.0999999999999996</v>
      </c>
      <c r="Z23" s="157">
        <v>4.09</v>
      </c>
    </row>
    <row r="24" spans="1:26" x14ac:dyDescent="0.2">
      <c r="A24" s="6"/>
      <c r="B24" s="4" t="str">
        <f t="shared" ref="B24:B25" si="1">B11</f>
        <v>A' (Val, pi-pi*)</v>
      </c>
      <c r="C24" s="13">
        <v>6.4249999999999998</v>
      </c>
      <c r="D24" s="13">
        <v>6.43</v>
      </c>
      <c r="E24" s="13">
        <v>6.2409999999999997</v>
      </c>
      <c r="F24" s="13">
        <v>6.02</v>
      </c>
      <c r="G24" s="13">
        <v>6.1429999999999998</v>
      </c>
      <c r="H24" s="83"/>
      <c r="I24" s="83"/>
      <c r="J24" s="83"/>
      <c r="K24" s="7">
        <v>6.1909999999999998</v>
      </c>
      <c r="L24" s="83"/>
      <c r="M24" s="13">
        <v>6.2480000000000002</v>
      </c>
      <c r="N24" s="57">
        <v>6.3289999999999997</v>
      </c>
      <c r="O24" s="13">
        <v>6.3650000000000002</v>
      </c>
      <c r="P24" s="13">
        <v>6.13</v>
      </c>
      <c r="Q24" s="13">
        <v>6.3070000000000004</v>
      </c>
      <c r="R24" s="17">
        <v>5.8680000000000003</v>
      </c>
      <c r="S24" s="14">
        <f>AVERAGE(Q24:R24)</f>
        <v>6.0875000000000004</v>
      </c>
      <c r="T24" s="157">
        <v>5.89</v>
      </c>
      <c r="U24" s="157">
        <v>6.2</v>
      </c>
      <c r="V24" s="157">
        <v>5.93</v>
      </c>
      <c r="W24" s="187">
        <v>6.1</v>
      </c>
      <c r="X24" s="187">
        <v>6.02</v>
      </c>
      <c r="Y24" s="157">
        <v>6.44</v>
      </c>
      <c r="Z24" s="157">
        <v>6.43</v>
      </c>
    </row>
    <row r="25" spans="1:26" x14ac:dyDescent="0.2">
      <c r="A25" s="6"/>
      <c r="B25" s="4" t="str">
        <f t="shared" si="1"/>
        <v>A" (Val, n-pi*)</v>
      </c>
      <c r="C25" s="85"/>
      <c r="D25" s="13">
        <v>6.5490000000000004</v>
      </c>
      <c r="E25" s="13">
        <v>7.0049999999999999</v>
      </c>
      <c r="F25" s="13">
        <v>6.899</v>
      </c>
      <c r="G25" s="13">
        <v>7.085</v>
      </c>
      <c r="H25" s="83"/>
      <c r="I25" s="83"/>
      <c r="J25" s="83"/>
      <c r="K25" s="7">
        <v>6.61</v>
      </c>
      <c r="L25" s="83"/>
      <c r="M25" s="13">
        <v>7.16</v>
      </c>
      <c r="N25" s="57">
        <v>7.25</v>
      </c>
      <c r="O25" s="13">
        <v>7.0170000000000003</v>
      </c>
      <c r="P25" s="13">
        <v>6.9379999999999997</v>
      </c>
      <c r="Q25" s="13">
        <v>6.4660000000000002</v>
      </c>
      <c r="R25" s="13">
        <v>6.6660000000000004</v>
      </c>
      <c r="S25" s="14">
        <f>AVERAGE(Q25:R25)</f>
        <v>6.5660000000000007</v>
      </c>
      <c r="T25" s="157">
        <v>6.67</v>
      </c>
      <c r="U25" s="157">
        <v>6.65</v>
      </c>
      <c r="V25" s="157">
        <v>6.21</v>
      </c>
      <c r="W25" s="187">
        <v>6.74</v>
      </c>
      <c r="X25" s="187">
        <v>6.66</v>
      </c>
      <c r="Y25" s="157">
        <v>6.94</v>
      </c>
      <c r="Z25" s="157">
        <v>6.91</v>
      </c>
    </row>
    <row r="26" spans="1:26" x14ac:dyDescent="0.2">
      <c r="N26" s="7"/>
      <c r="O26" s="1" t="s">
        <v>1117</v>
      </c>
      <c r="S26" s="7"/>
      <c r="T26" s="114"/>
      <c r="U26" s="114"/>
      <c r="V26" s="114"/>
      <c r="W26" s="114"/>
      <c r="X26" s="114"/>
      <c r="Y26" s="114"/>
      <c r="Z26" s="114"/>
    </row>
  </sheetData>
  <pageMargins left="0.7" right="0.7" top="0.75" bottom="0.75" header="0.3" footer="0.3"/>
  <pageSetup paperSize="9" orientation="portrait" horizontalDpi="0" verticalDpi="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31BA9-CAD2-0C40-A0FA-9644B830303F}">
  <dimension ref="A1:AA17"/>
  <sheetViews>
    <sheetView topLeftCell="B1" zoomScale="80" zoomScaleNormal="80" workbookViewId="0">
      <selection activeCell="G4" sqref="G4:G7"/>
    </sheetView>
  </sheetViews>
  <sheetFormatPr baseColWidth="10" defaultRowHeight="16" x14ac:dyDescent="0.2"/>
  <cols>
    <col min="20" max="20" width="7.6640625" customWidth="1"/>
    <col min="21" max="21" width="8.33203125" customWidth="1"/>
  </cols>
  <sheetData>
    <row r="1" spans="1:27" x14ac:dyDescent="0.2">
      <c r="A1" s="40" t="s">
        <v>74</v>
      </c>
      <c r="B1" s="40"/>
      <c r="C1" s="40" t="s">
        <v>0</v>
      </c>
      <c r="D1" s="198"/>
      <c r="E1">
        <f>COUNT(C4:C7)</f>
        <v>4</v>
      </c>
      <c r="F1" s="51" t="s">
        <v>722</v>
      </c>
      <c r="G1" s="1" t="s">
        <v>959</v>
      </c>
      <c r="H1" s="51"/>
      <c r="I1" s="1"/>
      <c r="J1" s="41"/>
      <c r="K1" s="41"/>
      <c r="L1" s="41"/>
      <c r="M1" s="41"/>
      <c r="N1" s="41"/>
      <c r="O1" s="41"/>
      <c r="P1" s="41"/>
      <c r="Q1" s="41"/>
      <c r="R1" s="41"/>
      <c r="S1" s="41"/>
      <c r="T1" s="41"/>
      <c r="U1" s="41"/>
      <c r="V1" s="41"/>
      <c r="W1" s="41"/>
      <c r="X1" s="41"/>
      <c r="Y1" s="1" t="s">
        <v>716</v>
      </c>
      <c r="Z1" s="1"/>
      <c r="AA1" s="41"/>
    </row>
    <row r="2" spans="1:27" x14ac:dyDescent="0.2">
      <c r="A2" s="42" t="s">
        <v>32</v>
      </c>
      <c r="B2" s="43"/>
      <c r="C2" s="43" t="s">
        <v>29</v>
      </c>
      <c r="D2" s="43" t="s">
        <v>29</v>
      </c>
      <c r="E2" s="43" t="s">
        <v>29</v>
      </c>
      <c r="F2" s="43" t="s">
        <v>29</v>
      </c>
      <c r="G2" s="43" t="s">
        <v>29</v>
      </c>
      <c r="H2" s="43" t="s">
        <v>29</v>
      </c>
      <c r="I2" s="43" t="s">
        <v>29</v>
      </c>
      <c r="J2" s="43" t="s">
        <v>55</v>
      </c>
      <c r="K2" s="43" t="s">
        <v>55</v>
      </c>
      <c r="L2" s="43" t="s">
        <v>55</v>
      </c>
      <c r="M2" s="43" t="s">
        <v>30</v>
      </c>
      <c r="N2" s="43" t="s">
        <v>30</v>
      </c>
      <c r="O2" s="43" t="s">
        <v>30</v>
      </c>
      <c r="P2" s="43" t="s">
        <v>30</v>
      </c>
      <c r="Q2" s="43" t="s">
        <v>30</v>
      </c>
      <c r="R2" s="43" t="s">
        <v>85</v>
      </c>
      <c r="S2" s="43" t="s">
        <v>85</v>
      </c>
      <c r="T2" s="43"/>
      <c r="U2" s="43"/>
      <c r="V2" s="138" t="s">
        <v>29</v>
      </c>
      <c r="W2" s="138" t="s">
        <v>29</v>
      </c>
      <c r="X2" s="138"/>
      <c r="Y2" s="138" t="s">
        <v>247</v>
      </c>
      <c r="Z2" s="138" t="s">
        <v>247</v>
      </c>
      <c r="AA2" s="138" t="s">
        <v>28</v>
      </c>
    </row>
    <row r="3" spans="1:27" x14ac:dyDescent="0.2">
      <c r="A3" s="43"/>
      <c r="B3" s="43"/>
      <c r="C3" s="42" t="s">
        <v>2087</v>
      </c>
      <c r="D3" s="42" t="s">
        <v>1</v>
      </c>
      <c r="E3" s="42" t="s">
        <v>2</v>
      </c>
      <c r="F3" s="42" t="s">
        <v>62</v>
      </c>
      <c r="G3" s="42" t="s">
        <v>2139</v>
      </c>
      <c r="H3" s="42" t="s">
        <v>2141</v>
      </c>
      <c r="I3" s="42" t="s">
        <v>69</v>
      </c>
      <c r="J3" s="92" t="s">
        <v>2086</v>
      </c>
      <c r="K3" s="92" t="s">
        <v>35</v>
      </c>
      <c r="L3" s="92" t="s">
        <v>63</v>
      </c>
      <c r="M3" s="92" t="s">
        <v>50</v>
      </c>
      <c r="N3" s="92" t="s">
        <v>106</v>
      </c>
      <c r="O3" s="92" t="s">
        <v>105</v>
      </c>
      <c r="P3" s="92" t="s">
        <v>1943</v>
      </c>
      <c r="Q3" s="92" t="s">
        <v>101</v>
      </c>
      <c r="R3" s="52" t="s">
        <v>1978</v>
      </c>
      <c r="S3" s="52" t="s">
        <v>86</v>
      </c>
      <c r="T3" s="42" t="s">
        <v>1326</v>
      </c>
      <c r="U3" s="42" t="s">
        <v>1392</v>
      </c>
      <c r="V3" s="139" t="s">
        <v>67</v>
      </c>
      <c r="W3" s="140" t="s">
        <v>38</v>
      </c>
      <c r="X3" s="95" t="s">
        <v>297</v>
      </c>
      <c r="Y3" s="140" t="s">
        <v>248</v>
      </c>
      <c r="Z3" s="140" t="s">
        <v>248</v>
      </c>
      <c r="AA3" s="140" t="s">
        <v>52</v>
      </c>
    </row>
    <row r="4" spans="1:27" x14ac:dyDescent="0.2">
      <c r="A4" s="42" t="s">
        <v>98</v>
      </c>
      <c r="B4" s="44" t="s">
        <v>691</v>
      </c>
      <c r="C4" s="7">
        <v>5.569</v>
      </c>
      <c r="D4" s="7">
        <v>5.4409999999999998</v>
      </c>
      <c r="E4" s="7">
        <v>5.34</v>
      </c>
      <c r="F4" s="7">
        <v>5.335</v>
      </c>
      <c r="G4" s="7">
        <v>5.335</v>
      </c>
      <c r="H4" s="7">
        <v>5.335</v>
      </c>
      <c r="I4" s="7">
        <v>5.3360000000000003</v>
      </c>
      <c r="J4" s="7">
        <v>5.58</v>
      </c>
      <c r="K4" s="7">
        <v>5.4470000000000001</v>
      </c>
      <c r="L4" s="7">
        <v>5.3470000000000004</v>
      </c>
      <c r="M4" s="144"/>
      <c r="N4" s="7">
        <v>5.4370000000000003</v>
      </c>
      <c r="O4" s="7">
        <v>5.3310000000000004</v>
      </c>
      <c r="P4" s="7">
        <v>5.5640000000000001</v>
      </c>
      <c r="Q4" s="7">
        <v>5.4340000000000002</v>
      </c>
      <c r="R4" s="164" t="s">
        <v>707</v>
      </c>
      <c r="S4" s="164" t="s">
        <v>709</v>
      </c>
      <c r="T4" s="45">
        <f>O4+Q4-N4</f>
        <v>5.3280000000000003</v>
      </c>
      <c r="U4" s="45">
        <f>T4+F4-E4</f>
        <v>5.3230000000000004</v>
      </c>
      <c r="V4" s="20">
        <v>94.4</v>
      </c>
      <c r="X4" s="1" t="s">
        <v>93</v>
      </c>
      <c r="Y4" s="1" t="s">
        <v>721</v>
      </c>
      <c r="Z4" s="1">
        <v>3</v>
      </c>
      <c r="AA4" s="1" t="s">
        <v>719</v>
      </c>
    </row>
    <row r="5" spans="1:27" x14ac:dyDescent="0.2">
      <c r="A5" s="42"/>
      <c r="B5" s="44" t="s">
        <v>197</v>
      </c>
      <c r="C5" s="7">
        <v>5.8289999999999997</v>
      </c>
      <c r="D5" s="7">
        <v>5.6890000000000001</v>
      </c>
      <c r="E5" s="7">
        <v>5.6070000000000002</v>
      </c>
      <c r="F5" s="7">
        <v>5.5970000000000004</v>
      </c>
      <c r="G5" s="7">
        <v>5.5960000000000001</v>
      </c>
      <c r="H5" s="7">
        <v>5.5970000000000004</v>
      </c>
      <c r="I5" s="7">
        <v>5.6</v>
      </c>
      <c r="J5" s="7">
        <v>5.8479999999999999</v>
      </c>
      <c r="K5" s="7">
        <v>5.7030000000000003</v>
      </c>
      <c r="L5" s="7">
        <v>5.62</v>
      </c>
      <c r="M5" s="144"/>
      <c r="N5" s="7">
        <v>5.6980000000000004</v>
      </c>
      <c r="O5" s="7">
        <v>5.609</v>
      </c>
      <c r="P5" s="144"/>
      <c r="Q5" s="7">
        <v>5.6950000000000003</v>
      </c>
      <c r="R5" s="164" t="s">
        <v>708</v>
      </c>
      <c r="S5" s="164" t="s">
        <v>710</v>
      </c>
      <c r="T5" s="45">
        <f>O5+Q5-N5</f>
        <v>5.6059999999999999</v>
      </c>
      <c r="U5" s="45">
        <f>T5+F5-E5</f>
        <v>5.5959999999999992</v>
      </c>
      <c r="V5" s="20">
        <v>94.1</v>
      </c>
      <c r="X5" s="1" t="s">
        <v>711</v>
      </c>
      <c r="Y5" s="1" t="s">
        <v>721</v>
      </c>
      <c r="Z5" s="1">
        <v>3</v>
      </c>
      <c r="AA5" s="1" t="s">
        <v>718</v>
      </c>
    </row>
    <row r="6" spans="1:27" x14ac:dyDescent="0.2">
      <c r="A6" s="42" t="s">
        <v>5</v>
      </c>
      <c r="B6" s="44" t="s">
        <v>692</v>
      </c>
      <c r="C6" s="7">
        <v>4.069</v>
      </c>
      <c r="D6" s="7">
        <v>4.0590000000000002</v>
      </c>
      <c r="E6" s="7">
        <v>4.0789999999999997</v>
      </c>
      <c r="F6" s="7">
        <v>4.0979999999999999</v>
      </c>
      <c r="G6" s="7">
        <v>4.1059999999999999</v>
      </c>
      <c r="H6" s="7">
        <v>4.0990000000000002</v>
      </c>
      <c r="I6" s="7">
        <v>4.0940000000000003</v>
      </c>
      <c r="J6" s="7">
        <v>4.0759999999999996</v>
      </c>
      <c r="K6" s="7">
        <v>4.0609999999999999</v>
      </c>
      <c r="L6" s="144"/>
      <c r="M6" s="144"/>
      <c r="N6" s="144"/>
      <c r="O6" s="144"/>
      <c r="P6" s="7">
        <v>4.0869999999999997</v>
      </c>
      <c r="Q6" s="144"/>
      <c r="R6" s="169" t="s">
        <v>712</v>
      </c>
      <c r="S6" s="169" t="s">
        <v>714</v>
      </c>
      <c r="T6" s="45">
        <f>P6+E6-C6</f>
        <v>4.0970000000000004</v>
      </c>
      <c r="U6" s="45">
        <f>T6+F6-E6</f>
        <v>4.1160000000000005</v>
      </c>
      <c r="V6" s="20">
        <v>98.5</v>
      </c>
      <c r="X6" s="1" t="s">
        <v>95</v>
      </c>
      <c r="Y6" s="1" t="s">
        <v>720</v>
      </c>
      <c r="Z6" s="1">
        <v>2</v>
      </c>
      <c r="AA6" s="1" t="s">
        <v>717</v>
      </c>
    </row>
    <row r="7" spans="1:27" x14ac:dyDescent="0.2">
      <c r="A7" s="6"/>
      <c r="B7" s="44" t="s">
        <v>197</v>
      </c>
      <c r="C7" s="7">
        <v>4.931</v>
      </c>
      <c r="D7" s="7">
        <v>4.8559999999999999</v>
      </c>
      <c r="E7" s="7">
        <v>4.8</v>
      </c>
      <c r="F7" s="7">
        <v>4.8019999999999996</v>
      </c>
      <c r="G7" s="7">
        <v>4.8040000000000003</v>
      </c>
      <c r="H7" s="7">
        <v>4.8019999999999996</v>
      </c>
      <c r="I7" s="7">
        <v>4.8</v>
      </c>
      <c r="J7">
        <v>4.9260000000000002</v>
      </c>
      <c r="K7">
        <v>4.8479999999999999</v>
      </c>
      <c r="L7" s="53">
        <v>4.7919999999999998</v>
      </c>
      <c r="M7" s="144"/>
      <c r="N7" s="144"/>
      <c r="O7" s="144"/>
      <c r="P7" s="84">
        <v>4.9160000000000004</v>
      </c>
      <c r="Q7" s="144"/>
      <c r="R7" s="169" t="s">
        <v>713</v>
      </c>
      <c r="S7" s="169" t="s">
        <v>715</v>
      </c>
      <c r="T7" s="7">
        <f>P7+L7-J7</f>
        <v>4.782</v>
      </c>
      <c r="U7" s="45">
        <f>T7+F7-E7</f>
        <v>4.7839999999999998</v>
      </c>
      <c r="V7" s="1">
        <v>98.2</v>
      </c>
      <c r="X7" s="1" t="s">
        <v>711</v>
      </c>
      <c r="Y7" s="1" t="s">
        <v>720</v>
      </c>
      <c r="Z7" s="1">
        <v>2</v>
      </c>
      <c r="AA7" s="1" t="s">
        <v>718</v>
      </c>
    </row>
    <row r="8" spans="1:27" x14ac:dyDescent="0.2">
      <c r="V8" s="1"/>
      <c r="X8" s="1"/>
    </row>
    <row r="9" spans="1:27" x14ac:dyDescent="0.2">
      <c r="A9" s="41"/>
      <c r="B9" s="41"/>
      <c r="S9" s="20"/>
    </row>
    <row r="10" spans="1:27" x14ac:dyDescent="0.2">
      <c r="A10" s="42" t="s">
        <v>6</v>
      </c>
      <c r="B10" s="43"/>
      <c r="C10" s="130" t="s">
        <v>7</v>
      </c>
      <c r="D10" s="130" t="s">
        <v>7</v>
      </c>
      <c r="E10" s="130" t="s">
        <v>24</v>
      </c>
      <c r="F10" s="130" t="s">
        <v>27</v>
      </c>
      <c r="G10" s="130" t="s">
        <v>29</v>
      </c>
      <c r="H10" s="130" t="s">
        <v>30</v>
      </c>
      <c r="I10" s="130" t="s">
        <v>29</v>
      </c>
      <c r="J10" s="130" t="s">
        <v>30</v>
      </c>
      <c r="K10" s="130" t="s">
        <v>34</v>
      </c>
      <c r="L10" s="130" t="s">
        <v>55</v>
      </c>
      <c r="M10" s="130" t="s">
        <v>7</v>
      </c>
      <c r="N10" s="130" t="s">
        <v>7</v>
      </c>
      <c r="O10" s="130" t="s">
        <v>7</v>
      </c>
      <c r="P10" s="130" t="s">
        <v>24</v>
      </c>
      <c r="Q10" s="130" t="s">
        <v>24</v>
      </c>
      <c r="R10" s="130" t="s">
        <v>24</v>
      </c>
      <c r="S10" s="130" t="s">
        <v>26</v>
      </c>
      <c r="T10" s="191" t="s">
        <v>834</v>
      </c>
      <c r="U10" s="191" t="s">
        <v>834</v>
      </c>
      <c r="V10" s="191" t="s">
        <v>834</v>
      </c>
      <c r="W10" s="191" t="s">
        <v>834</v>
      </c>
      <c r="X10" s="191" t="s">
        <v>834</v>
      </c>
      <c r="Y10" s="191" t="s">
        <v>834</v>
      </c>
      <c r="Z10" s="191" t="s">
        <v>834</v>
      </c>
    </row>
    <row r="11" spans="1:27" x14ac:dyDescent="0.2">
      <c r="A11" s="43"/>
      <c r="B11" s="43"/>
      <c r="C11" s="131" t="s">
        <v>8</v>
      </c>
      <c r="D11" s="131" t="s">
        <v>9</v>
      </c>
      <c r="E11" s="131" t="s">
        <v>18</v>
      </c>
      <c r="F11" s="131" t="s">
        <v>11</v>
      </c>
      <c r="G11" s="131" t="s">
        <v>10</v>
      </c>
      <c r="H11" s="131" t="s">
        <v>33</v>
      </c>
      <c r="I11" s="131" t="s">
        <v>12</v>
      </c>
      <c r="J11" s="131" t="s">
        <v>13</v>
      </c>
      <c r="K11" s="131" t="s">
        <v>14</v>
      </c>
      <c r="L11" s="131" t="s">
        <v>99</v>
      </c>
      <c r="M11" s="131" t="s">
        <v>17</v>
      </c>
      <c r="N11" s="131" t="s">
        <v>19</v>
      </c>
      <c r="O11" s="131" t="s">
        <v>20</v>
      </c>
      <c r="P11" s="131" t="s">
        <v>17</v>
      </c>
      <c r="Q11" s="131" t="s">
        <v>15</v>
      </c>
      <c r="R11" s="131" t="s">
        <v>16</v>
      </c>
      <c r="S11" s="131" t="s">
        <v>25</v>
      </c>
      <c r="T11" s="192" t="s">
        <v>835</v>
      </c>
      <c r="U11" s="192" t="s">
        <v>836</v>
      </c>
      <c r="V11" s="192" t="s">
        <v>837</v>
      </c>
      <c r="W11" s="192" t="s">
        <v>838</v>
      </c>
      <c r="X11" s="192" t="s">
        <v>839</v>
      </c>
      <c r="Y11" s="192" t="s">
        <v>840</v>
      </c>
      <c r="Z11" s="192" t="s">
        <v>841</v>
      </c>
    </row>
    <row r="12" spans="1:27" x14ac:dyDescent="0.2">
      <c r="A12" s="42" t="s">
        <v>4</v>
      </c>
      <c r="B12" s="44" t="str">
        <f>B4</f>
        <v>Sigma_u- (Val, pi-pi*)</v>
      </c>
      <c r="C12" s="13">
        <v>5.6180000000000003</v>
      </c>
      <c r="D12" s="13">
        <v>5.5140000000000002</v>
      </c>
      <c r="E12" s="13">
        <v>5.4989999999999997</v>
      </c>
      <c r="F12" s="13">
        <v>5.4050000000000002</v>
      </c>
      <c r="G12" s="13">
        <v>5.4119999999999999</v>
      </c>
      <c r="H12" s="13">
        <v>5.367</v>
      </c>
      <c r="I12" s="13">
        <v>5.3680000000000003</v>
      </c>
      <c r="J12" s="13">
        <v>5.35</v>
      </c>
      <c r="K12" s="7">
        <v>5.34</v>
      </c>
      <c r="L12" s="7">
        <v>5.3470000000000004</v>
      </c>
      <c r="M12" s="13">
        <v>5.6630000000000003</v>
      </c>
      <c r="N12" s="13">
        <v>5.7</v>
      </c>
      <c r="O12" s="13">
        <v>5.6379999999999999</v>
      </c>
      <c r="P12" s="13">
        <v>5.5270000000000001</v>
      </c>
      <c r="Q12" s="13">
        <v>5.4870000000000001</v>
      </c>
      <c r="R12" s="13">
        <v>4.95</v>
      </c>
      <c r="S12" s="156">
        <v>5.2185000000000006</v>
      </c>
      <c r="T12" s="195">
        <v>6.13</v>
      </c>
      <c r="U12" s="195">
        <v>5.42</v>
      </c>
      <c r="V12" s="195">
        <v>5.01</v>
      </c>
      <c r="W12" s="195">
        <v>5.45</v>
      </c>
      <c r="X12" s="195">
        <v>5.36</v>
      </c>
      <c r="Y12" s="156">
        <v>5.39</v>
      </c>
      <c r="Z12" s="156">
        <v>5.33</v>
      </c>
    </row>
    <row r="13" spans="1:27" x14ac:dyDescent="0.2">
      <c r="A13" s="43"/>
      <c r="B13" s="44" t="str">
        <f t="shared" ref="B13:B15" si="0">B5</f>
        <v>Delta_u (Val, pi-pi*)</v>
      </c>
      <c r="C13" s="13">
        <v>5.8630000000000004</v>
      </c>
      <c r="D13" s="13">
        <v>5.7549999999999999</v>
      </c>
      <c r="E13" s="13">
        <v>5.7510000000000003</v>
      </c>
      <c r="F13" s="13">
        <v>5.6829999999999998</v>
      </c>
      <c r="G13" s="13">
        <v>5.67</v>
      </c>
      <c r="H13" s="13">
        <v>5.633</v>
      </c>
      <c r="I13" s="13">
        <v>5.6349999999999998</v>
      </c>
      <c r="J13" s="13">
        <v>5.617</v>
      </c>
      <c r="K13" s="7">
        <v>5.6070000000000002</v>
      </c>
      <c r="L13" s="7">
        <v>5.62</v>
      </c>
      <c r="M13" s="13">
        <v>5.827</v>
      </c>
      <c r="N13" s="13">
        <v>5.8689999999999998</v>
      </c>
      <c r="O13" s="13">
        <v>5.8319999999999999</v>
      </c>
      <c r="P13" s="13">
        <v>5.6870000000000003</v>
      </c>
      <c r="Q13" s="13">
        <v>5.7210000000000001</v>
      </c>
      <c r="R13" s="13">
        <v>5.2210000000000001</v>
      </c>
      <c r="S13" s="156">
        <v>5.4710000000000001</v>
      </c>
      <c r="T13" s="195">
        <v>6.39</v>
      </c>
      <c r="U13" s="195">
        <v>5.68</v>
      </c>
      <c r="V13" s="195">
        <v>5.3</v>
      </c>
      <c r="W13" s="195">
        <v>5.72</v>
      </c>
      <c r="X13" s="195">
        <v>5.63</v>
      </c>
      <c r="Y13" s="156">
        <v>5.67</v>
      </c>
      <c r="Z13" s="156">
        <v>5.61</v>
      </c>
    </row>
    <row r="14" spans="1:27" x14ac:dyDescent="0.2">
      <c r="A14" s="42" t="str">
        <f>A6</f>
        <v>Triplet</v>
      </c>
      <c r="B14" s="44" t="str">
        <f t="shared" si="0"/>
        <v>Sigma_u+ (Val, pi-pi*)</v>
      </c>
      <c r="C14" s="13">
        <v>4.4770000000000003</v>
      </c>
      <c r="D14" s="13">
        <v>4.3879999999999999</v>
      </c>
      <c r="E14" s="13">
        <v>4.3410000000000002</v>
      </c>
      <c r="F14" s="13">
        <v>3.972</v>
      </c>
      <c r="G14" s="13">
        <v>4.0119999999999996</v>
      </c>
      <c r="H14" s="72"/>
      <c r="I14" s="72"/>
      <c r="J14" s="72"/>
      <c r="K14" s="7">
        <v>4.0789999999999997</v>
      </c>
      <c r="L14" s="72"/>
      <c r="M14" s="13">
        <v>4.2009999999999996</v>
      </c>
      <c r="N14" s="13">
        <v>4.2119999999999997</v>
      </c>
      <c r="O14" s="13">
        <v>4.2729999999999997</v>
      </c>
      <c r="P14" s="13">
        <v>4.1070000000000002</v>
      </c>
      <c r="Q14" s="13">
        <v>4.3710000000000004</v>
      </c>
      <c r="R14" s="13">
        <v>3.7869999999999999</v>
      </c>
      <c r="S14" s="156">
        <v>4.0790000000000006</v>
      </c>
      <c r="T14" s="195">
        <v>4.54</v>
      </c>
      <c r="U14" s="195">
        <v>4.1100000000000003</v>
      </c>
      <c r="V14" s="195">
        <v>3.67</v>
      </c>
      <c r="W14" s="195">
        <v>4.17</v>
      </c>
      <c r="X14" s="195">
        <v>4.09</v>
      </c>
      <c r="Y14" s="156">
        <v>4.13</v>
      </c>
      <c r="Z14" s="156">
        <v>4.08</v>
      </c>
    </row>
    <row r="15" spans="1:27" x14ac:dyDescent="0.2">
      <c r="A15" s="43"/>
      <c r="B15" s="44" t="str">
        <f t="shared" si="0"/>
        <v>Delta_u (Val, pi-pi*)</v>
      </c>
      <c r="C15" s="13">
        <v>5.1349999999999998</v>
      </c>
      <c r="D15" s="13">
        <v>5.032</v>
      </c>
      <c r="E15" s="13">
        <v>4.9870000000000001</v>
      </c>
      <c r="F15" s="13">
        <v>4.7919999999999998</v>
      </c>
      <c r="G15" s="13">
        <v>4.82</v>
      </c>
      <c r="H15" s="72"/>
      <c r="I15" s="72"/>
      <c r="J15" s="72"/>
      <c r="K15" s="7">
        <v>4.8</v>
      </c>
      <c r="L15" s="53">
        <v>4.7919999999999998</v>
      </c>
      <c r="M15" s="13">
        <v>5.2190000000000003</v>
      </c>
      <c r="N15" s="13">
        <v>5.2519999999999998</v>
      </c>
      <c r="O15" s="13">
        <v>5.1790000000000003</v>
      </c>
      <c r="P15" s="13">
        <v>5.0990000000000002</v>
      </c>
      <c r="Q15" s="13">
        <v>5.01</v>
      </c>
      <c r="R15" s="13">
        <v>4.43</v>
      </c>
      <c r="S15" s="156">
        <v>4.72</v>
      </c>
      <c r="T15" s="195">
        <v>5.28</v>
      </c>
      <c r="U15" s="195">
        <v>4.82</v>
      </c>
      <c r="V15" s="195">
        <v>4.45</v>
      </c>
      <c r="W15" s="195">
        <v>4.8600000000000003</v>
      </c>
      <c r="X15" s="195">
        <v>4.78</v>
      </c>
      <c r="Y15" s="156">
        <v>4.82</v>
      </c>
      <c r="Z15" s="156">
        <v>4.78</v>
      </c>
    </row>
    <row r="16" spans="1:27" x14ac:dyDescent="0.2">
      <c r="T16" s="41"/>
      <c r="U16" s="41"/>
    </row>
    <row r="17" spans="1:2" x14ac:dyDescent="0.2">
      <c r="A17" s="41"/>
      <c r="B17" s="41"/>
    </row>
  </sheetData>
  <pageMargins left="0.7" right="0.7" top="0.75" bottom="0.75" header="0.3" footer="0.3"/>
  <pageSetup paperSize="9" orientation="portrait" horizontalDpi="0" verticalDpi="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D8FCF-C976-BF44-9E1D-1E0EEB3A9A4C}">
  <dimension ref="A1:AB31"/>
  <sheetViews>
    <sheetView zoomScale="80" zoomScaleNormal="80" workbookViewId="0">
      <selection activeCell="G4" sqref="G4:G14"/>
    </sheetView>
  </sheetViews>
  <sheetFormatPr baseColWidth="10" defaultRowHeight="16" x14ac:dyDescent="0.2"/>
  <cols>
    <col min="2" max="2" width="13.5" customWidth="1"/>
    <col min="22" max="22" width="11.1640625" customWidth="1"/>
  </cols>
  <sheetData>
    <row r="1" spans="1:28" x14ac:dyDescent="0.2">
      <c r="A1" s="40" t="s">
        <v>74</v>
      </c>
      <c r="B1" s="40"/>
      <c r="C1" s="40" t="s">
        <v>0</v>
      </c>
      <c r="D1" s="198"/>
      <c r="E1">
        <f>COUNT(C4:C14)</f>
        <v>11</v>
      </c>
      <c r="F1" s="51" t="s">
        <v>722</v>
      </c>
      <c r="G1" s="1" t="s">
        <v>2133</v>
      </c>
      <c r="H1" s="1"/>
      <c r="V1" s="1" t="s">
        <v>643</v>
      </c>
      <c r="W1" s="1"/>
      <c r="Y1" s="1"/>
    </row>
    <row r="2" spans="1:28" x14ac:dyDescent="0.2">
      <c r="A2" s="6" t="s">
        <v>32</v>
      </c>
      <c r="B2" s="5"/>
      <c r="C2" s="5" t="s">
        <v>29</v>
      </c>
      <c r="D2" s="5" t="s">
        <v>29</v>
      </c>
      <c r="E2" s="5" t="s">
        <v>29</v>
      </c>
      <c r="F2" s="5" t="s">
        <v>29</v>
      </c>
      <c r="G2" s="5" t="s">
        <v>29</v>
      </c>
      <c r="H2" s="5" t="s">
        <v>29</v>
      </c>
      <c r="I2" s="5" t="s">
        <v>55</v>
      </c>
      <c r="J2" s="5" t="s">
        <v>55</v>
      </c>
      <c r="K2" s="5" t="s">
        <v>55</v>
      </c>
      <c r="L2" s="5" t="s">
        <v>30</v>
      </c>
      <c r="M2" s="5" t="s">
        <v>30</v>
      </c>
      <c r="N2" s="5" t="s">
        <v>30</v>
      </c>
      <c r="O2" s="43" t="s">
        <v>85</v>
      </c>
      <c r="P2" s="43" t="s">
        <v>85</v>
      </c>
      <c r="Q2" s="43" t="s">
        <v>85</v>
      </c>
      <c r="R2" s="5"/>
      <c r="S2" s="5"/>
      <c r="T2" s="98" t="s">
        <v>29</v>
      </c>
      <c r="U2" s="98" t="s">
        <v>29</v>
      </c>
      <c r="V2" s="98" t="s">
        <v>247</v>
      </c>
      <c r="W2" s="98" t="s">
        <v>247</v>
      </c>
      <c r="X2" s="98" t="s">
        <v>28</v>
      </c>
    </row>
    <row r="3" spans="1:28" x14ac:dyDescent="0.2">
      <c r="A3" s="5"/>
      <c r="B3" s="5"/>
      <c r="C3" s="6" t="s">
        <v>2087</v>
      </c>
      <c r="D3" s="6" t="s">
        <v>1</v>
      </c>
      <c r="E3" s="6" t="s">
        <v>2</v>
      </c>
      <c r="F3" s="6" t="s">
        <v>62</v>
      </c>
      <c r="G3" s="6" t="s">
        <v>2139</v>
      </c>
      <c r="H3" s="6" t="s">
        <v>69</v>
      </c>
      <c r="I3" s="52" t="s">
        <v>2086</v>
      </c>
      <c r="J3" s="52" t="s">
        <v>35</v>
      </c>
      <c r="K3" s="52" t="s">
        <v>63</v>
      </c>
      <c r="L3" s="52" t="s">
        <v>50</v>
      </c>
      <c r="M3" s="52" t="s">
        <v>106</v>
      </c>
      <c r="N3" s="52" t="s">
        <v>1943</v>
      </c>
      <c r="O3" s="52" t="s">
        <v>1978</v>
      </c>
      <c r="P3" s="52" t="s">
        <v>86</v>
      </c>
      <c r="Q3" s="52" t="s">
        <v>87</v>
      </c>
      <c r="R3" s="42" t="s">
        <v>1326</v>
      </c>
      <c r="S3" s="42" t="s">
        <v>1392</v>
      </c>
      <c r="T3" s="95" t="s">
        <v>67</v>
      </c>
      <c r="U3" s="99" t="s">
        <v>38</v>
      </c>
      <c r="V3" s="99" t="s">
        <v>248</v>
      </c>
      <c r="W3" s="99" t="s">
        <v>248</v>
      </c>
      <c r="X3" s="99" t="s">
        <v>52</v>
      </c>
      <c r="Y3" s="51"/>
    </row>
    <row r="4" spans="1:28" x14ac:dyDescent="0.2">
      <c r="A4" s="6" t="s">
        <v>98</v>
      </c>
      <c r="B4" s="4" t="s">
        <v>781</v>
      </c>
      <c r="C4" s="7">
        <v>2.92</v>
      </c>
      <c r="D4" s="7">
        <v>2.8559999999999999</v>
      </c>
      <c r="E4" s="7">
        <v>2.831</v>
      </c>
      <c r="F4" s="7">
        <v>2.8359999999999999</v>
      </c>
      <c r="G4" s="7">
        <v>2.8380000000000001</v>
      </c>
      <c r="H4" s="7">
        <v>2.8319999999999999</v>
      </c>
      <c r="I4" s="7">
        <v>2.91</v>
      </c>
      <c r="J4" s="7">
        <v>2.847</v>
      </c>
      <c r="K4" s="7">
        <v>2.827</v>
      </c>
      <c r="L4" s="7">
        <v>2.9060000000000001</v>
      </c>
      <c r="M4" s="7">
        <v>2.8439999999999999</v>
      </c>
      <c r="N4" s="7">
        <v>2.91</v>
      </c>
      <c r="R4" s="7">
        <f t="shared" ref="R4:R9" si="0">N4+M4-L4+K4-J4</f>
        <v>2.827999999999999</v>
      </c>
      <c r="S4" s="7">
        <f t="shared" ref="S4:S9" si="1">R4+F4-E4</f>
        <v>2.8329999999999989</v>
      </c>
      <c r="T4" s="20">
        <v>87.2</v>
      </c>
      <c r="U4" s="21" t="s">
        <v>78</v>
      </c>
      <c r="V4" s="1" t="s">
        <v>643</v>
      </c>
      <c r="W4" s="1">
        <v>0</v>
      </c>
      <c r="X4" s="122" t="s">
        <v>1951</v>
      </c>
    </row>
    <row r="5" spans="1:28" x14ac:dyDescent="0.2">
      <c r="A5" s="6"/>
      <c r="B5" s="4" t="s">
        <v>451</v>
      </c>
      <c r="C5" s="7">
        <v>3.6309999999999998</v>
      </c>
      <c r="D5" s="7">
        <v>3.5409999999999999</v>
      </c>
      <c r="E5" s="7">
        <v>3.5129999999999999</v>
      </c>
      <c r="F5" s="7">
        <v>3.51</v>
      </c>
      <c r="G5" s="7">
        <v>3.51</v>
      </c>
      <c r="H5" s="7">
        <v>3.5139999999999998</v>
      </c>
      <c r="I5" s="7">
        <v>3.61</v>
      </c>
      <c r="J5" s="7">
        <v>3.5230000000000001</v>
      </c>
      <c r="K5" s="7">
        <v>3.5019999999999998</v>
      </c>
      <c r="L5" s="7">
        <v>3.5750000000000002</v>
      </c>
      <c r="M5" s="7">
        <v>3.49</v>
      </c>
      <c r="N5">
        <v>3.5739999999999998</v>
      </c>
      <c r="O5" s="82" t="s">
        <v>1977</v>
      </c>
      <c r="P5" s="164" t="s">
        <v>1964</v>
      </c>
      <c r="R5" s="7">
        <f t="shared" si="0"/>
        <v>3.4679999999999995</v>
      </c>
      <c r="S5" s="7">
        <f t="shared" si="1"/>
        <v>3.4649999999999999</v>
      </c>
      <c r="T5" s="1">
        <v>86.7</v>
      </c>
      <c r="V5" s="1" t="s">
        <v>937</v>
      </c>
      <c r="W5" s="1">
        <v>1</v>
      </c>
      <c r="X5" s="122" t="s">
        <v>1950</v>
      </c>
    </row>
    <row r="6" spans="1:28" x14ac:dyDescent="0.2">
      <c r="A6" s="6"/>
      <c r="B6" s="4" t="s">
        <v>1955</v>
      </c>
      <c r="C6" s="7">
        <v>6.5309999999999997</v>
      </c>
      <c r="D6" s="7">
        <v>6.468</v>
      </c>
      <c r="E6" s="7">
        <v>6.4029999999999996</v>
      </c>
      <c r="F6" s="7">
        <v>6.4</v>
      </c>
      <c r="G6" s="7">
        <v>6.4</v>
      </c>
      <c r="H6" s="7">
        <v>6.3929999999999998</v>
      </c>
      <c r="I6" s="7">
        <v>6.524</v>
      </c>
      <c r="J6" s="7">
        <v>6.4610000000000003</v>
      </c>
      <c r="K6" s="7">
        <v>6.4059999999999997</v>
      </c>
      <c r="L6" s="7">
        <v>6.48</v>
      </c>
      <c r="M6" s="7">
        <v>6.4119999999999999</v>
      </c>
      <c r="N6" s="7">
        <v>6.4809999999999999</v>
      </c>
      <c r="R6" s="7">
        <f t="shared" si="0"/>
        <v>6.3579999999999988</v>
      </c>
      <c r="S6" s="7">
        <f t="shared" si="1"/>
        <v>6.3549999999999995</v>
      </c>
      <c r="T6" s="1">
        <v>90.2</v>
      </c>
      <c r="U6" s="21" t="s">
        <v>73</v>
      </c>
      <c r="V6" s="1" t="s">
        <v>643</v>
      </c>
      <c r="W6" s="1">
        <v>0</v>
      </c>
      <c r="X6" s="122" t="s">
        <v>1954</v>
      </c>
    </row>
    <row r="7" spans="1:28" x14ac:dyDescent="0.2">
      <c r="A7" s="6"/>
      <c r="B7" s="4" t="s">
        <v>782</v>
      </c>
      <c r="C7" s="7">
        <v>6.83</v>
      </c>
      <c r="D7" s="7">
        <v>6.7619999999999996</v>
      </c>
      <c r="E7" s="7">
        <v>6.7009999999999996</v>
      </c>
      <c r="F7" s="7">
        <v>6.6970000000000001</v>
      </c>
      <c r="G7" s="7">
        <v>6.6970000000000001</v>
      </c>
      <c r="H7" s="7">
        <v>6.6779999999999999</v>
      </c>
      <c r="I7" s="7">
        <v>6.7990000000000004</v>
      </c>
      <c r="J7" s="7">
        <v>6.734</v>
      </c>
      <c r="K7" s="7">
        <v>6.6820000000000004</v>
      </c>
      <c r="L7" s="7">
        <v>6.7789999999999999</v>
      </c>
      <c r="M7" s="7">
        <v>6.7149999999999999</v>
      </c>
      <c r="N7">
        <v>6.782</v>
      </c>
      <c r="R7" s="7">
        <f t="shared" si="0"/>
        <v>6.6660000000000004</v>
      </c>
      <c r="S7" s="7">
        <f t="shared" si="1"/>
        <v>6.6619999999999999</v>
      </c>
      <c r="T7" s="1">
        <v>85.5</v>
      </c>
      <c r="V7" s="1" t="s">
        <v>937</v>
      </c>
      <c r="W7" s="1">
        <v>1</v>
      </c>
      <c r="X7" s="122" t="s">
        <v>1956</v>
      </c>
    </row>
    <row r="8" spans="1:28" x14ac:dyDescent="0.2">
      <c r="A8" s="6"/>
      <c r="B8" s="4" t="s">
        <v>1064</v>
      </c>
      <c r="C8" s="7">
        <v>7.1630000000000003</v>
      </c>
      <c r="D8" s="7">
        <v>7.0519999999999996</v>
      </c>
      <c r="E8" s="7">
        <v>7.0839999999999996</v>
      </c>
      <c r="F8" s="7">
        <v>7.1040000000000001</v>
      </c>
      <c r="G8" s="7">
        <v>7.109</v>
      </c>
      <c r="H8" s="7">
        <v>7.1139999999999999</v>
      </c>
      <c r="I8" s="7">
        <v>7.1619999999999999</v>
      </c>
      <c r="J8" s="7">
        <v>7.0309999999999997</v>
      </c>
      <c r="K8" s="7">
        <v>7.0709999999999997</v>
      </c>
      <c r="L8" s="7">
        <v>7.1710000000000003</v>
      </c>
      <c r="M8" s="7">
        <v>7.0620000000000003</v>
      </c>
      <c r="N8">
        <v>7.173</v>
      </c>
      <c r="R8" s="7">
        <f t="shared" si="0"/>
        <v>7.1039999999999983</v>
      </c>
      <c r="S8" s="7">
        <f t="shared" si="1"/>
        <v>7.1239999999999988</v>
      </c>
      <c r="T8" s="1">
        <v>90.5</v>
      </c>
      <c r="V8" s="1" t="s">
        <v>1327</v>
      </c>
      <c r="W8" s="1">
        <v>19</v>
      </c>
      <c r="X8" s="122" t="s">
        <v>1957</v>
      </c>
    </row>
    <row r="9" spans="1:28" x14ac:dyDescent="0.2">
      <c r="A9" s="6"/>
      <c r="B9" s="4" t="s">
        <v>1959</v>
      </c>
      <c r="C9" s="7">
        <v>7.3170000000000002</v>
      </c>
      <c r="D9" s="7">
        <v>7.0629999999999997</v>
      </c>
      <c r="E9" s="7">
        <v>7.1619999999999999</v>
      </c>
      <c r="F9" s="7">
        <v>7.2030000000000003</v>
      </c>
      <c r="G9" s="7">
        <v>7.2110000000000003</v>
      </c>
      <c r="H9" s="7">
        <v>7.218</v>
      </c>
      <c r="I9" s="7">
        <v>7.306</v>
      </c>
      <c r="J9" s="7">
        <v>7.0439999999999996</v>
      </c>
      <c r="K9" s="7">
        <v>7.1440000000000001</v>
      </c>
      <c r="L9" s="7">
        <v>7.3259999999999996</v>
      </c>
      <c r="M9" s="7">
        <v>7.08</v>
      </c>
      <c r="N9" s="7">
        <v>7.33</v>
      </c>
      <c r="R9" s="7">
        <f t="shared" si="0"/>
        <v>7.1840000000000019</v>
      </c>
      <c r="S9" s="7">
        <f t="shared" si="1"/>
        <v>7.2250000000000023</v>
      </c>
      <c r="T9" s="1">
        <v>91.2</v>
      </c>
      <c r="U9" s="21" t="s">
        <v>1963</v>
      </c>
      <c r="V9" s="1" t="s">
        <v>1221</v>
      </c>
      <c r="W9" s="1">
        <v>40</v>
      </c>
      <c r="X9" s="122" t="s">
        <v>1958</v>
      </c>
    </row>
    <row r="10" spans="1:28" x14ac:dyDescent="0.2">
      <c r="A10" s="6"/>
      <c r="B10" s="4" t="s">
        <v>1254</v>
      </c>
      <c r="C10" s="7">
        <v>7.4649999999999999</v>
      </c>
      <c r="D10" s="7">
        <v>7.4550000000000001</v>
      </c>
      <c r="E10" s="7">
        <v>7.5090000000000003</v>
      </c>
      <c r="F10" s="7">
        <v>7.5119999999999996</v>
      </c>
      <c r="G10" s="7">
        <v>7.5090000000000003</v>
      </c>
      <c r="H10" s="7">
        <v>7.5030000000000001</v>
      </c>
      <c r="I10" s="7">
        <v>7.0970000000000004</v>
      </c>
      <c r="J10" s="7">
        <v>7.08</v>
      </c>
      <c r="K10" s="7">
        <v>7.1920000000000002</v>
      </c>
      <c r="L10" s="7">
        <v>6.7220000000000004</v>
      </c>
      <c r="M10" s="7">
        <v>6.6310000000000002</v>
      </c>
      <c r="N10" s="7">
        <v>6.726</v>
      </c>
      <c r="O10" s="82" t="s">
        <v>2068</v>
      </c>
      <c r="P10" s="164" t="s">
        <v>2033</v>
      </c>
      <c r="Q10" s="164" t="s">
        <v>2069</v>
      </c>
      <c r="R10" s="7">
        <v>6.6050000000000004</v>
      </c>
      <c r="S10" s="128"/>
      <c r="T10" s="1">
        <v>10.9</v>
      </c>
      <c r="V10" s="1" t="s">
        <v>1962</v>
      </c>
      <c r="W10" s="1">
        <v>3</v>
      </c>
      <c r="X10" s="122" t="s">
        <v>1961</v>
      </c>
      <c r="AA10" t="s">
        <v>794</v>
      </c>
      <c r="AB10" t="s">
        <v>2041</v>
      </c>
    </row>
    <row r="11" spans="1:28" x14ac:dyDescent="0.2">
      <c r="A11" s="6" t="s">
        <v>5</v>
      </c>
      <c r="B11" s="4" t="s">
        <v>451</v>
      </c>
      <c r="C11" s="7">
        <v>2.3039999999999998</v>
      </c>
      <c r="D11" s="7">
        <v>2.2789999999999999</v>
      </c>
      <c r="E11" s="7">
        <v>2.286</v>
      </c>
      <c r="F11" s="7">
        <v>2.2970000000000002</v>
      </c>
      <c r="G11" s="7">
        <v>2.302</v>
      </c>
      <c r="H11" s="7">
        <v>2.294</v>
      </c>
      <c r="I11" s="7">
        <v>2.3119999999999998</v>
      </c>
      <c r="J11" s="7">
        <v>2.2850000000000001</v>
      </c>
      <c r="K11" s="7">
        <v>2.2890000000000001</v>
      </c>
      <c r="L11" s="128"/>
      <c r="M11" s="128"/>
      <c r="N11">
        <v>2.327</v>
      </c>
      <c r="O11" s="128"/>
      <c r="P11" s="128"/>
      <c r="Q11" s="128"/>
      <c r="R11" s="7">
        <f>K11+N11-I11</f>
        <v>2.3039999999999998</v>
      </c>
      <c r="S11" s="7">
        <f>R11+F11-E11</f>
        <v>2.3149999999999999</v>
      </c>
      <c r="T11" s="1">
        <v>98.3</v>
      </c>
      <c r="V11" s="1" t="s">
        <v>937</v>
      </c>
      <c r="W11" s="1">
        <v>1</v>
      </c>
      <c r="X11" s="122" t="s">
        <v>1950</v>
      </c>
    </row>
    <row r="12" spans="1:28" x14ac:dyDescent="0.2">
      <c r="A12" s="6"/>
      <c r="B12" s="4" t="s">
        <v>781</v>
      </c>
      <c r="C12" s="7">
        <v>2.782</v>
      </c>
      <c r="D12" s="7">
        <v>2.7160000000000002</v>
      </c>
      <c r="E12" s="7">
        <v>2.6930000000000001</v>
      </c>
      <c r="F12" s="7">
        <v>2.7</v>
      </c>
      <c r="G12" s="7">
        <v>2.7040000000000002</v>
      </c>
      <c r="H12" s="7">
        <v>2.6949999999999998</v>
      </c>
      <c r="I12" s="7">
        <v>2.7810000000000001</v>
      </c>
      <c r="J12" s="7">
        <v>2.7170000000000001</v>
      </c>
      <c r="K12" s="7">
        <v>2.6949999999999998</v>
      </c>
      <c r="L12" s="128"/>
      <c r="M12" s="128"/>
      <c r="N12">
        <v>2.7890000000000001</v>
      </c>
      <c r="O12" s="128"/>
      <c r="P12" s="128"/>
      <c r="Q12" s="128"/>
      <c r="R12" s="7">
        <f>K12+N12-I12</f>
        <v>2.7029999999999998</v>
      </c>
      <c r="S12" s="7">
        <f>R12+F12-E12</f>
        <v>2.7100000000000004</v>
      </c>
      <c r="T12" s="1">
        <v>96.8</v>
      </c>
      <c r="V12" s="1" t="s">
        <v>643</v>
      </c>
      <c r="W12" s="1">
        <v>0</v>
      </c>
      <c r="X12" s="122" t="s">
        <v>1951</v>
      </c>
    </row>
    <row r="13" spans="1:28" x14ac:dyDescent="0.2">
      <c r="A13" s="6"/>
      <c r="B13" s="4" t="s">
        <v>450</v>
      </c>
      <c r="C13" s="7">
        <v>5.3730000000000002</v>
      </c>
      <c r="D13" s="7">
        <v>5.37</v>
      </c>
      <c r="E13" s="7">
        <v>5.3529999999999998</v>
      </c>
      <c r="F13" s="7">
        <v>5.3659999999999997</v>
      </c>
      <c r="G13" s="7">
        <v>5.3719999999999999</v>
      </c>
      <c r="H13" s="7">
        <v>5.3540000000000001</v>
      </c>
      <c r="I13" s="7">
        <v>5.3730000000000002</v>
      </c>
      <c r="J13" s="7">
        <v>5.3680000000000003</v>
      </c>
      <c r="K13" s="7">
        <v>5.3479999999999999</v>
      </c>
      <c r="L13" s="128"/>
      <c r="M13" s="128"/>
      <c r="N13">
        <v>5.3789999999999996</v>
      </c>
      <c r="O13" s="128"/>
      <c r="P13" s="128"/>
      <c r="Q13" s="128"/>
      <c r="R13" s="7">
        <f>K13+N13-I13</f>
        <v>5.3540000000000001</v>
      </c>
      <c r="S13" s="7">
        <f>R13+F13-E13</f>
        <v>5.3669999999999991</v>
      </c>
      <c r="T13" s="1">
        <v>98.9</v>
      </c>
      <c r="V13" s="1" t="s">
        <v>1960</v>
      </c>
      <c r="W13" s="1">
        <v>2</v>
      </c>
      <c r="X13" s="122" t="s">
        <v>1952</v>
      </c>
    </row>
    <row r="14" spans="1:28" x14ac:dyDescent="0.2">
      <c r="A14" s="6"/>
      <c r="B14" s="4" t="s">
        <v>782</v>
      </c>
      <c r="C14" s="7">
        <v>6.1360000000000001</v>
      </c>
      <c r="D14" s="7">
        <v>6.0789999999999997</v>
      </c>
      <c r="E14" s="7">
        <v>6.048</v>
      </c>
      <c r="F14" s="7">
        <v>6.0529999999999999</v>
      </c>
      <c r="G14" s="7">
        <v>6.056</v>
      </c>
      <c r="H14" s="7">
        <v>6.0359999999999996</v>
      </c>
      <c r="I14" s="7">
        <v>6.1260000000000003</v>
      </c>
      <c r="J14" s="7">
        <v>6.069</v>
      </c>
      <c r="K14" s="7">
        <v>6.0430000000000001</v>
      </c>
      <c r="L14" s="128"/>
      <c r="M14" s="128"/>
      <c r="N14">
        <v>6.117</v>
      </c>
      <c r="O14" s="128"/>
      <c r="P14" s="128"/>
      <c r="Q14" s="128"/>
      <c r="R14" s="7">
        <f>K14+N14-I14</f>
        <v>6.0339999999999998</v>
      </c>
      <c r="S14" s="7">
        <f>R14+F14-E14</f>
        <v>6.0389999999999997</v>
      </c>
      <c r="T14" s="1">
        <v>97.3</v>
      </c>
      <c r="V14" s="1" t="s">
        <v>643</v>
      </c>
      <c r="W14" s="1">
        <v>0</v>
      </c>
      <c r="X14" s="122" t="s">
        <v>1953</v>
      </c>
    </row>
    <row r="15" spans="1:28" x14ac:dyDescent="0.2">
      <c r="C15" s="7"/>
      <c r="D15" s="7"/>
      <c r="E15" s="7"/>
      <c r="F15" s="7"/>
      <c r="G15" s="7"/>
      <c r="H15" s="7"/>
      <c r="I15" s="7"/>
      <c r="J15" s="7"/>
      <c r="K15" s="7"/>
      <c r="L15" s="7"/>
    </row>
    <row r="16" spans="1:28" x14ac:dyDescent="0.2">
      <c r="C16" s="7"/>
      <c r="D16" s="7"/>
      <c r="E16" s="7"/>
      <c r="F16" s="7"/>
      <c r="G16" s="7"/>
      <c r="H16" s="7"/>
      <c r="I16" s="7"/>
      <c r="J16" s="7"/>
      <c r="K16" s="7"/>
      <c r="S16" s="20"/>
    </row>
    <row r="17" spans="1:26" x14ac:dyDescent="0.2">
      <c r="A17" s="6" t="s">
        <v>6</v>
      </c>
      <c r="B17" s="5"/>
      <c r="C17" s="129" t="s">
        <v>7</v>
      </c>
      <c r="D17" s="129" t="s">
        <v>7</v>
      </c>
      <c r="E17" s="129" t="s">
        <v>24</v>
      </c>
      <c r="F17" s="129" t="s">
        <v>27</v>
      </c>
      <c r="G17" s="129" t="s">
        <v>28</v>
      </c>
      <c r="H17" s="129" t="s">
        <v>30</v>
      </c>
      <c r="I17" s="129" t="s">
        <v>29</v>
      </c>
      <c r="J17" s="129" t="s">
        <v>30</v>
      </c>
      <c r="K17" s="129" t="s">
        <v>34</v>
      </c>
      <c r="L17" s="129" t="s">
        <v>55</v>
      </c>
      <c r="M17" s="129" t="s">
        <v>7</v>
      </c>
      <c r="N17" s="129" t="s">
        <v>7</v>
      </c>
      <c r="O17" s="129" t="s">
        <v>7</v>
      </c>
      <c r="P17" s="129" t="s">
        <v>24</v>
      </c>
      <c r="Q17" s="129" t="s">
        <v>24</v>
      </c>
      <c r="R17" s="129" t="s">
        <v>24</v>
      </c>
      <c r="S17" s="129" t="s">
        <v>26</v>
      </c>
      <c r="T17" s="191" t="s">
        <v>834</v>
      </c>
      <c r="U17" s="191" t="s">
        <v>834</v>
      </c>
      <c r="V17" s="191" t="s">
        <v>834</v>
      </c>
      <c r="W17" s="191" t="s">
        <v>834</v>
      </c>
      <c r="X17" s="191" t="s">
        <v>834</v>
      </c>
      <c r="Y17" s="191" t="s">
        <v>834</v>
      </c>
      <c r="Z17" s="191" t="s">
        <v>834</v>
      </c>
    </row>
    <row r="18" spans="1:26" x14ac:dyDescent="0.2">
      <c r="A18" s="5"/>
      <c r="B18" s="5"/>
      <c r="C18" s="61" t="s">
        <v>8</v>
      </c>
      <c r="D18" s="61" t="s">
        <v>9</v>
      </c>
      <c r="E18" s="61" t="s">
        <v>18</v>
      </c>
      <c r="F18" s="61" t="s">
        <v>11</v>
      </c>
      <c r="G18" s="61" t="s">
        <v>10</v>
      </c>
      <c r="H18" s="61" t="s">
        <v>33</v>
      </c>
      <c r="I18" s="61" t="s">
        <v>12</v>
      </c>
      <c r="J18" s="61" t="s">
        <v>13</v>
      </c>
      <c r="K18" s="61" t="s">
        <v>14</v>
      </c>
      <c r="L18" s="61" t="s">
        <v>99</v>
      </c>
      <c r="M18" s="61" t="s">
        <v>17</v>
      </c>
      <c r="N18" s="61" t="s">
        <v>19</v>
      </c>
      <c r="O18" s="61" t="s">
        <v>20</v>
      </c>
      <c r="P18" s="61" t="s">
        <v>17</v>
      </c>
      <c r="Q18" s="61" t="s">
        <v>15</v>
      </c>
      <c r="R18" s="61" t="s">
        <v>16</v>
      </c>
      <c r="S18" s="61" t="s">
        <v>25</v>
      </c>
      <c r="T18" s="192" t="s">
        <v>835</v>
      </c>
      <c r="U18" s="192" t="s">
        <v>836</v>
      </c>
      <c r="V18" s="192" t="s">
        <v>837</v>
      </c>
      <c r="W18" s="192" t="s">
        <v>838</v>
      </c>
      <c r="X18" s="192" t="s">
        <v>839</v>
      </c>
      <c r="Y18" s="192" t="s">
        <v>840</v>
      </c>
      <c r="Z18" s="192" t="s">
        <v>841</v>
      </c>
    </row>
    <row r="19" spans="1:26" x14ac:dyDescent="0.2">
      <c r="A19" s="6" t="s">
        <v>4</v>
      </c>
      <c r="B19" s="4" t="str">
        <f>B4</f>
        <v>Au (Val, n-pi*)</v>
      </c>
      <c r="C19" s="7">
        <v>2.7869999999999999</v>
      </c>
      <c r="D19" s="13">
        <v>2.7679999999999998</v>
      </c>
      <c r="E19" s="7">
        <v>2.919</v>
      </c>
      <c r="F19" s="7">
        <v>2.7450000000000001</v>
      </c>
      <c r="G19" s="7">
        <v>2.9940000000000002</v>
      </c>
      <c r="H19" s="7">
        <v>2.8570000000000002</v>
      </c>
      <c r="I19" s="7">
        <v>2.8530000000000002</v>
      </c>
      <c r="J19" s="7">
        <v>2.8769999999999998</v>
      </c>
      <c r="K19" s="7">
        <v>2.831</v>
      </c>
      <c r="L19" s="7">
        <v>2.827</v>
      </c>
      <c r="M19" s="7">
        <v>3.0150000000000001</v>
      </c>
      <c r="N19" s="7">
        <v>3.153</v>
      </c>
      <c r="O19" s="7">
        <v>3.0259999999999998</v>
      </c>
      <c r="P19" s="7">
        <v>2.7970000000000002</v>
      </c>
      <c r="Q19" s="7">
        <v>2.6360000000000001</v>
      </c>
      <c r="R19" s="7">
        <v>2.7690000000000001</v>
      </c>
      <c r="S19" s="14">
        <v>2.7025000000000001</v>
      </c>
      <c r="T19" s="128"/>
      <c r="U19" s="128"/>
      <c r="V19" s="128"/>
      <c r="W19" s="128"/>
      <c r="X19" s="128"/>
      <c r="Y19" s="128"/>
      <c r="Z19" s="128"/>
    </row>
    <row r="20" spans="1:26" x14ac:dyDescent="0.2">
      <c r="A20" s="6"/>
      <c r="B20" s="4" t="str">
        <f>B5</f>
        <v>Ag (Val, pi-pi*)</v>
      </c>
      <c r="C20" s="7">
        <v>3.4750000000000001</v>
      </c>
      <c r="D20" s="13">
        <v>3.6640000000000001</v>
      </c>
      <c r="E20" s="7">
        <v>3.504</v>
      </c>
      <c r="F20" s="7">
        <v>3.3860000000000001</v>
      </c>
      <c r="G20" s="7">
        <v>3.7109999999999999</v>
      </c>
      <c r="H20" s="7">
        <v>3.5649999999999999</v>
      </c>
      <c r="I20" s="7">
        <v>3.5379999999999998</v>
      </c>
      <c r="J20" s="7">
        <v>3.5489999999999999</v>
      </c>
      <c r="K20" s="7">
        <v>3.5129999999999999</v>
      </c>
      <c r="L20" s="7">
        <v>3.5019999999999998</v>
      </c>
      <c r="M20" s="7">
        <v>3.6360000000000001</v>
      </c>
      <c r="N20" s="7">
        <v>3.9660000000000002</v>
      </c>
      <c r="O20" s="7">
        <v>3.867</v>
      </c>
      <c r="P20" s="7">
        <v>3.4449999999999998</v>
      </c>
      <c r="Q20" s="7">
        <v>3.3650000000000002</v>
      </c>
      <c r="R20" s="7">
        <v>2.8410000000000002</v>
      </c>
      <c r="S20" s="14">
        <v>3.1030000000000002</v>
      </c>
      <c r="T20" s="128"/>
      <c r="U20" s="128"/>
      <c r="V20" s="128"/>
      <c r="W20" s="128"/>
      <c r="X20" s="128"/>
      <c r="Y20" s="128"/>
      <c r="Z20" s="128"/>
    </row>
    <row r="21" spans="1:26" x14ac:dyDescent="0.2">
      <c r="A21" s="6"/>
      <c r="B21" s="4" t="str">
        <f>B6</f>
        <v>Au (Val, n/s-pi*)</v>
      </c>
      <c r="C21" s="7">
        <v>6.5519999999999996</v>
      </c>
      <c r="D21" s="13">
        <v>6.4109999999999996</v>
      </c>
      <c r="E21" s="7">
        <v>6.5129999999999999</v>
      </c>
      <c r="F21" s="7">
        <v>6.3419999999999996</v>
      </c>
      <c r="G21" s="7">
        <v>6.5640000000000001</v>
      </c>
      <c r="H21" s="7">
        <v>6.43</v>
      </c>
      <c r="I21" s="7">
        <v>6.4279999999999999</v>
      </c>
      <c r="J21" s="7">
        <v>6.4489999999999998</v>
      </c>
      <c r="K21" s="7">
        <v>6.4029999999999996</v>
      </c>
      <c r="L21" s="7">
        <v>6.4059999999999997</v>
      </c>
      <c r="M21" s="7">
        <v>6.7839999999999998</v>
      </c>
      <c r="N21" s="7">
        <v>6.8380000000000001</v>
      </c>
      <c r="O21" s="7">
        <v>6.6980000000000004</v>
      </c>
      <c r="P21" s="7">
        <v>6.5970000000000004</v>
      </c>
      <c r="Q21" s="7">
        <v>6.3719999999999999</v>
      </c>
      <c r="R21" s="7">
        <v>6.282</v>
      </c>
      <c r="S21" s="14">
        <v>6.327</v>
      </c>
      <c r="T21" s="128"/>
      <c r="U21" s="128"/>
      <c r="V21" s="128"/>
      <c r="W21" s="128"/>
      <c r="X21" s="128"/>
      <c r="Y21" s="128"/>
      <c r="Z21" s="128"/>
    </row>
    <row r="22" spans="1:26" x14ac:dyDescent="0.2">
      <c r="A22" s="6"/>
      <c r="B22" s="4" t="str">
        <f>B7</f>
        <v>Bg (Val, n-pi*)</v>
      </c>
      <c r="C22" s="7">
        <v>6.89</v>
      </c>
      <c r="D22" s="13">
        <v>6.8570000000000002</v>
      </c>
      <c r="E22" s="7">
        <v>6.8410000000000002</v>
      </c>
      <c r="F22" s="7">
        <v>6.5739999999999998</v>
      </c>
      <c r="G22" s="7">
        <v>6.883</v>
      </c>
      <c r="H22" s="7">
        <v>6.7489999999999997</v>
      </c>
      <c r="I22" s="7">
        <v>6.75</v>
      </c>
      <c r="J22" s="7">
        <v>6.7450000000000001</v>
      </c>
      <c r="K22" s="7">
        <v>6.7009999999999996</v>
      </c>
      <c r="L22" s="7">
        <v>6.6820000000000004</v>
      </c>
      <c r="M22" s="7">
        <v>6.9290000000000003</v>
      </c>
      <c r="N22" s="7">
        <v>7.0519999999999996</v>
      </c>
      <c r="O22" s="7">
        <v>6.9930000000000003</v>
      </c>
      <c r="P22" s="7">
        <v>6.718</v>
      </c>
      <c r="Q22" s="7">
        <v>6.7439999999999998</v>
      </c>
      <c r="R22" s="7">
        <v>6.5519999999999996</v>
      </c>
      <c r="S22" s="14">
        <v>6.6479999999999997</v>
      </c>
      <c r="T22" s="128"/>
      <c r="U22" s="128"/>
      <c r="V22" s="128"/>
      <c r="W22" s="128"/>
      <c r="X22" s="128"/>
      <c r="Y22" s="128"/>
      <c r="Z22" s="128"/>
    </row>
    <row r="23" spans="1:26" x14ac:dyDescent="0.2">
      <c r="A23" s="6"/>
      <c r="B23" s="4" t="str">
        <f t="shared" ref="B23:B25" si="2">B8</f>
        <v>Ag (Ryd, n.d.)</v>
      </c>
      <c r="C23" s="7">
        <v>6.8250000000000002</v>
      </c>
      <c r="D23" s="13">
        <v>6.7080000000000002</v>
      </c>
      <c r="E23" s="7">
        <v>7.2549999999999999</v>
      </c>
      <c r="F23" s="7">
        <v>7.0490000000000004</v>
      </c>
      <c r="G23" s="7">
        <v>7.2130000000000001</v>
      </c>
      <c r="H23" s="7">
        <v>7.11</v>
      </c>
      <c r="I23" s="7">
        <v>7.1070000000000002</v>
      </c>
      <c r="J23" s="7">
        <v>7.133</v>
      </c>
      <c r="K23" s="7">
        <v>7.0839999999999996</v>
      </c>
      <c r="L23" s="7">
        <v>7.0709999999999997</v>
      </c>
      <c r="M23" s="7">
        <v>7.2839999999999998</v>
      </c>
      <c r="N23" s="7">
        <v>7.2990000000000004</v>
      </c>
      <c r="O23" s="7">
        <v>7.1029999999999998</v>
      </c>
      <c r="P23" s="7">
        <v>7.093</v>
      </c>
      <c r="Q23" s="7">
        <v>6.7089999999999996</v>
      </c>
      <c r="R23" s="7">
        <v>7.3</v>
      </c>
      <c r="S23" s="14">
        <v>7.0045000000000002</v>
      </c>
      <c r="T23" s="128"/>
      <c r="U23" s="128"/>
      <c r="V23" s="128"/>
      <c r="W23" s="128"/>
      <c r="X23" s="128"/>
      <c r="Y23" s="128"/>
      <c r="Z23" s="128"/>
    </row>
    <row r="24" spans="1:26" x14ac:dyDescent="0.2">
      <c r="A24" s="6"/>
      <c r="B24" s="4" t="str">
        <f t="shared" si="2"/>
        <v>Bu (Ryd, n.d.)</v>
      </c>
      <c r="C24" s="7">
        <v>6.7549999999999999</v>
      </c>
      <c r="D24" s="13">
        <v>6.673</v>
      </c>
      <c r="E24" s="7">
        <v>7.3070000000000004</v>
      </c>
      <c r="F24" s="7">
        <v>7.2770000000000001</v>
      </c>
      <c r="G24" s="7">
        <v>7.2229999999999999</v>
      </c>
      <c r="H24" s="7">
        <v>7.1689999999999996</v>
      </c>
      <c r="I24" s="7">
        <v>7.1710000000000003</v>
      </c>
      <c r="J24" s="7">
        <v>7.2</v>
      </c>
      <c r="K24" s="7">
        <v>7.1619999999999999</v>
      </c>
      <c r="L24" s="7">
        <v>7.1440000000000001</v>
      </c>
      <c r="M24" s="7">
        <v>7.2640000000000002</v>
      </c>
      <c r="N24" s="7">
        <v>7.2489999999999997</v>
      </c>
      <c r="O24" s="7">
        <v>7.056</v>
      </c>
      <c r="P24" s="7">
        <v>7.0970000000000004</v>
      </c>
      <c r="Q24" s="7">
        <v>6.6909999999999998</v>
      </c>
      <c r="R24" s="7">
        <v>7.3259999999999996</v>
      </c>
      <c r="S24" s="14">
        <v>7.0084999999999997</v>
      </c>
      <c r="T24" s="128"/>
      <c r="U24" s="128"/>
      <c r="V24" s="128"/>
      <c r="W24" s="128"/>
      <c r="X24" s="128"/>
      <c r="Y24" s="128"/>
      <c r="Z24" s="128"/>
    </row>
    <row r="25" spans="1:26" x14ac:dyDescent="0.2">
      <c r="A25" s="6"/>
      <c r="B25" s="4" t="str">
        <f t="shared" si="2"/>
        <v>Ag (Val, dou, pi,pi-pi*,pi*)</v>
      </c>
      <c r="C25" s="128"/>
      <c r="D25" s="128"/>
      <c r="E25" s="128"/>
      <c r="F25" s="128"/>
      <c r="G25" s="128"/>
      <c r="H25" s="128"/>
      <c r="I25" s="128"/>
      <c r="J25" s="7">
        <v>7.8879999999999999</v>
      </c>
      <c r="K25" s="7">
        <v>7.5090000000000003</v>
      </c>
      <c r="L25" s="7">
        <v>7.1920000000000002</v>
      </c>
      <c r="M25" s="128"/>
      <c r="N25" s="128"/>
      <c r="O25" s="128"/>
      <c r="P25" s="128"/>
      <c r="Q25" s="128"/>
      <c r="R25" s="7">
        <v>5.875</v>
      </c>
      <c r="S25" s="128"/>
      <c r="T25" s="7">
        <v>7.0810000000000004</v>
      </c>
      <c r="U25">
        <v>6.6989999999999998</v>
      </c>
      <c r="V25">
        <v>6.5839999999999996</v>
      </c>
      <c r="W25">
        <v>6.6840000000000002</v>
      </c>
      <c r="X25">
        <v>6.6719999999999997</v>
      </c>
      <c r="Y25">
        <v>6.7320000000000002</v>
      </c>
      <c r="Z25">
        <v>6.649</v>
      </c>
    </row>
    <row r="26" spans="1:26" x14ac:dyDescent="0.2">
      <c r="A26" s="6" t="str">
        <f>A11</f>
        <v>Triplet</v>
      </c>
      <c r="B26" s="4" t="str">
        <f>B11</f>
        <v>Ag (Val, pi-pi*)</v>
      </c>
      <c r="C26" s="7">
        <v>2.4039999999999999</v>
      </c>
      <c r="D26" s="13">
        <v>2.351</v>
      </c>
      <c r="E26" s="7">
        <v>2.3420000000000001</v>
      </c>
      <c r="F26" s="7">
        <v>2.1379999999999999</v>
      </c>
      <c r="G26" s="7">
        <v>2.2610000000000001</v>
      </c>
      <c r="H26" s="128"/>
      <c r="I26" s="128"/>
      <c r="J26" s="128"/>
      <c r="K26" s="7">
        <v>2.286</v>
      </c>
      <c r="L26" s="7">
        <v>2.2890000000000001</v>
      </c>
      <c r="M26" s="7">
        <v>2.496</v>
      </c>
      <c r="N26" s="7">
        <v>2.58</v>
      </c>
      <c r="O26" s="7">
        <v>2.5070000000000001</v>
      </c>
      <c r="P26" s="7">
        <v>2.3530000000000002</v>
      </c>
      <c r="Q26" s="7">
        <v>2.25</v>
      </c>
      <c r="R26" s="7">
        <v>1.94</v>
      </c>
      <c r="S26" s="14">
        <v>2.0949999999999998</v>
      </c>
      <c r="T26" s="128"/>
      <c r="U26" s="128"/>
      <c r="V26" s="128"/>
      <c r="W26" s="128"/>
      <c r="X26" s="128"/>
      <c r="Y26" s="128"/>
      <c r="Z26" s="128"/>
    </row>
    <row r="27" spans="1:26" x14ac:dyDescent="0.2">
      <c r="A27" s="6"/>
      <c r="B27" s="4" t="str">
        <f>B12</f>
        <v>Au (Val, n-pi*)</v>
      </c>
      <c r="C27" s="7">
        <v>2.649</v>
      </c>
      <c r="D27" s="13">
        <v>2.5609999999999999</v>
      </c>
      <c r="E27" s="7">
        <v>2.726</v>
      </c>
      <c r="F27" s="7">
        <v>2.6579999999999999</v>
      </c>
      <c r="G27" s="7">
        <v>2.78</v>
      </c>
      <c r="H27" s="128"/>
      <c r="I27" s="128"/>
      <c r="J27" s="128"/>
      <c r="K27" s="7">
        <v>2.6930000000000001</v>
      </c>
      <c r="L27" s="7">
        <v>2.6949999999999998</v>
      </c>
      <c r="M27" s="7">
        <v>2.8959999999999999</v>
      </c>
      <c r="N27" s="7">
        <v>3.01</v>
      </c>
      <c r="O27" s="7">
        <v>2.8610000000000002</v>
      </c>
      <c r="P27" s="7">
        <v>2.6960000000000002</v>
      </c>
      <c r="Q27" s="7">
        <v>2.4510000000000001</v>
      </c>
      <c r="R27" s="7">
        <v>2.6</v>
      </c>
      <c r="S27" s="14">
        <v>2.5255000000000001</v>
      </c>
      <c r="T27" s="128"/>
      <c r="U27" s="128"/>
      <c r="V27" s="128"/>
      <c r="W27" s="128"/>
      <c r="X27" s="128"/>
      <c r="Y27" s="128"/>
      <c r="Z27" s="128"/>
    </row>
    <row r="28" spans="1:26" x14ac:dyDescent="0.2">
      <c r="A28" s="6"/>
      <c r="B28" s="4" t="str">
        <f>B13</f>
        <v>Bu (Val, pi-pi*)</v>
      </c>
      <c r="C28" s="7">
        <v>5.617</v>
      </c>
      <c r="D28" s="13">
        <v>5.5789999999999997</v>
      </c>
      <c r="E28" s="7">
        <v>5.4610000000000003</v>
      </c>
      <c r="F28" s="7">
        <v>5.0910000000000002</v>
      </c>
      <c r="G28" s="7">
        <v>5.28</v>
      </c>
      <c r="H28" s="128"/>
      <c r="I28" s="128"/>
      <c r="J28" s="128"/>
      <c r="K28" s="7">
        <v>5.3529999999999998</v>
      </c>
      <c r="L28" s="7">
        <v>5.3479999999999999</v>
      </c>
      <c r="M28" s="7">
        <v>5.3630000000000004</v>
      </c>
      <c r="N28" s="7">
        <v>5.3630000000000004</v>
      </c>
      <c r="O28" s="7">
        <v>5.4379999999999997</v>
      </c>
      <c r="P28" s="7">
        <v>5.26</v>
      </c>
      <c r="Q28" s="7">
        <v>5.5419999999999998</v>
      </c>
      <c r="R28" s="7">
        <v>4.9210000000000003</v>
      </c>
      <c r="S28" s="14">
        <v>5.2315000000000005</v>
      </c>
      <c r="T28" s="128"/>
      <c r="U28" s="128"/>
      <c r="V28" s="128"/>
      <c r="W28" s="128"/>
      <c r="X28" s="128"/>
      <c r="Y28" s="128"/>
      <c r="Z28" s="128"/>
    </row>
    <row r="29" spans="1:26" x14ac:dyDescent="0.2">
      <c r="A29" s="6"/>
      <c r="B29" s="4" t="str">
        <f>B14</f>
        <v>Bg (Val, n-pi*)</v>
      </c>
      <c r="C29" s="7">
        <v>6.2389999999999999</v>
      </c>
      <c r="D29" s="13">
        <v>6.1539999999999999</v>
      </c>
      <c r="E29" s="7">
        <v>6.1340000000000003</v>
      </c>
      <c r="F29" s="7">
        <v>5.9870000000000001</v>
      </c>
      <c r="G29" s="7">
        <v>6.1360000000000001</v>
      </c>
      <c r="H29" s="128"/>
      <c r="I29" s="128"/>
      <c r="J29" s="128"/>
      <c r="K29" s="7">
        <v>6.048</v>
      </c>
      <c r="L29" s="7">
        <v>6.0430000000000001</v>
      </c>
      <c r="M29" s="7">
        <v>6.3559999999999999</v>
      </c>
      <c r="N29" s="7">
        <v>6.4279999999999999</v>
      </c>
      <c r="O29" s="7">
        <v>6.3369999999999997</v>
      </c>
      <c r="P29" s="7">
        <v>6.18</v>
      </c>
      <c r="Q29" s="7">
        <v>6.077</v>
      </c>
      <c r="R29" s="7">
        <v>5.8630000000000004</v>
      </c>
      <c r="S29" s="14">
        <v>5.9700000000000006</v>
      </c>
      <c r="T29" s="128"/>
      <c r="U29" s="128"/>
      <c r="V29" s="128"/>
      <c r="W29" s="128"/>
      <c r="X29" s="128"/>
      <c r="Y29" s="128"/>
      <c r="Z29" s="128"/>
    </row>
    <row r="30" spans="1:26" x14ac:dyDescent="0.2">
      <c r="B30" s="1" t="s">
        <v>1969</v>
      </c>
      <c r="C30" s="7"/>
      <c r="D30" s="13"/>
      <c r="E30" s="7"/>
      <c r="F30" s="7"/>
      <c r="G30" s="7"/>
      <c r="H30" s="7"/>
      <c r="I30" s="7"/>
      <c r="J30" s="7"/>
      <c r="K30" s="7"/>
      <c r="L30" s="7"/>
      <c r="M30" s="7"/>
      <c r="N30" s="7"/>
      <c r="O30" s="7"/>
      <c r="P30" s="7"/>
      <c r="Q30" s="7"/>
      <c r="R30" s="7"/>
      <c r="S30" s="7"/>
      <c r="T30" s="7"/>
    </row>
    <row r="31" spans="1:26" x14ac:dyDescent="0.2">
      <c r="O31" s="7"/>
      <c r="P31" s="7"/>
      <c r="Q31" s="7"/>
      <c r="R31" s="7"/>
      <c r="S31" s="7"/>
      <c r="T31" s="7"/>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F79E0-F3F0-8C46-A650-8D919D95BA31}">
  <dimension ref="A1:Y24"/>
  <sheetViews>
    <sheetView zoomScale="80" zoomScaleNormal="80" workbookViewId="0">
      <selection activeCell="G11" sqref="G11"/>
    </sheetView>
  </sheetViews>
  <sheetFormatPr baseColWidth="10" defaultRowHeight="16" x14ac:dyDescent="0.2"/>
  <cols>
    <col min="2" max="2" width="13.5" customWidth="1"/>
    <col min="21" max="21" width="11.1640625" customWidth="1"/>
  </cols>
  <sheetData>
    <row r="1" spans="1:25" x14ac:dyDescent="0.2">
      <c r="A1" s="40" t="s">
        <v>74</v>
      </c>
      <c r="B1" s="40"/>
      <c r="C1" s="40" t="s">
        <v>0</v>
      </c>
      <c r="D1" s="198"/>
      <c r="E1">
        <f>COUNT(C4:C11)</f>
        <v>8</v>
      </c>
      <c r="F1" s="51" t="s">
        <v>722</v>
      </c>
      <c r="G1" s="1" t="s">
        <v>978</v>
      </c>
      <c r="H1" s="51"/>
      <c r="I1" s="1"/>
      <c r="V1" s="1" t="s">
        <v>603</v>
      </c>
      <c r="W1" s="1"/>
      <c r="Y1" s="1"/>
    </row>
    <row r="2" spans="1:25" x14ac:dyDescent="0.2">
      <c r="A2" s="6" t="s">
        <v>32</v>
      </c>
      <c r="B2" s="5"/>
      <c r="C2" s="5" t="s">
        <v>29</v>
      </c>
      <c r="D2" s="5" t="s">
        <v>29</v>
      </c>
      <c r="E2" s="5" t="s">
        <v>29</v>
      </c>
      <c r="F2" s="5" t="s">
        <v>29</v>
      </c>
      <c r="G2" s="5" t="s">
        <v>29</v>
      </c>
      <c r="H2" s="5" t="s">
        <v>29</v>
      </c>
      <c r="I2" s="5" t="s">
        <v>29</v>
      </c>
      <c r="J2" s="5" t="s">
        <v>55</v>
      </c>
      <c r="K2" s="5" t="s">
        <v>55</v>
      </c>
      <c r="L2" s="5" t="s">
        <v>55</v>
      </c>
      <c r="M2" s="5" t="s">
        <v>30</v>
      </c>
      <c r="N2" s="5" t="s">
        <v>30</v>
      </c>
      <c r="O2" s="5" t="s">
        <v>30</v>
      </c>
      <c r="P2" s="5" t="s">
        <v>30</v>
      </c>
      <c r="Q2" s="5" t="s">
        <v>30</v>
      </c>
      <c r="R2" s="5"/>
      <c r="S2" s="5"/>
      <c r="T2" s="98" t="s">
        <v>29</v>
      </c>
      <c r="U2" s="98" t="s">
        <v>29</v>
      </c>
      <c r="V2" s="98" t="s">
        <v>247</v>
      </c>
      <c r="W2" s="98" t="s">
        <v>247</v>
      </c>
      <c r="X2" s="98" t="s">
        <v>28</v>
      </c>
    </row>
    <row r="3" spans="1:25" x14ac:dyDescent="0.2">
      <c r="A3" s="5"/>
      <c r="B3" s="5"/>
      <c r="C3" s="6" t="s">
        <v>2087</v>
      </c>
      <c r="D3" s="6" t="s">
        <v>1</v>
      </c>
      <c r="E3" s="6" t="s">
        <v>2</v>
      </c>
      <c r="F3" s="6" t="s">
        <v>62</v>
      </c>
      <c r="G3" s="6" t="s">
        <v>2139</v>
      </c>
      <c r="H3" s="42" t="s">
        <v>2141</v>
      </c>
      <c r="I3" s="6" t="s">
        <v>69</v>
      </c>
      <c r="J3" s="52" t="s">
        <v>2086</v>
      </c>
      <c r="K3" s="52" t="s">
        <v>35</v>
      </c>
      <c r="L3" s="52" t="s">
        <v>63</v>
      </c>
      <c r="M3" s="52" t="s">
        <v>50</v>
      </c>
      <c r="N3" s="52" t="s">
        <v>106</v>
      </c>
      <c r="O3" s="52" t="s">
        <v>105</v>
      </c>
      <c r="P3" s="52" t="s">
        <v>1943</v>
      </c>
      <c r="Q3" s="52" t="s">
        <v>101</v>
      </c>
      <c r="R3" s="42" t="s">
        <v>1326</v>
      </c>
      <c r="S3" s="42" t="s">
        <v>1392</v>
      </c>
      <c r="T3" s="95" t="s">
        <v>67</v>
      </c>
      <c r="U3" s="99" t="s">
        <v>38</v>
      </c>
      <c r="V3" s="99" t="s">
        <v>248</v>
      </c>
      <c r="W3" s="99" t="s">
        <v>248</v>
      </c>
      <c r="X3" s="99" t="s">
        <v>52</v>
      </c>
      <c r="Y3" s="51"/>
    </row>
    <row r="4" spans="1:25" x14ac:dyDescent="0.2">
      <c r="A4" s="6" t="s">
        <v>98</v>
      </c>
      <c r="B4" s="4" t="s">
        <v>381</v>
      </c>
      <c r="C4" s="45">
        <v>4.1959999999999997</v>
      </c>
      <c r="D4" s="7">
        <v>4.1639999999999997</v>
      </c>
      <c r="E4" s="7">
        <v>4.1139999999999999</v>
      </c>
      <c r="F4" s="7">
        <v>4.1050000000000004</v>
      </c>
      <c r="G4" s="7">
        <v>4.1040000000000001</v>
      </c>
      <c r="H4" s="7">
        <v>4.1050000000000004</v>
      </c>
      <c r="I4" s="7">
        <v>4.0999999999999996</v>
      </c>
      <c r="J4" s="7">
        <v>4.1849999999999996</v>
      </c>
      <c r="K4" s="45">
        <v>4.1529999999999996</v>
      </c>
      <c r="L4" s="7">
        <v>4.1050000000000004</v>
      </c>
      <c r="M4" s="45">
        <v>4.1740000000000004</v>
      </c>
      <c r="N4" s="45">
        <v>4.1420000000000003</v>
      </c>
      <c r="O4" s="7">
        <v>4.093</v>
      </c>
      <c r="P4" s="45">
        <v>4.173</v>
      </c>
      <c r="Q4" s="45">
        <v>4.1420000000000003</v>
      </c>
      <c r="R4" s="7">
        <f>O4+Q4-N4</f>
        <v>4.0929999999999991</v>
      </c>
      <c r="S4" s="7">
        <f t="shared" ref="S4:S11" si="0">R4+F4-E4</f>
        <v>4.0840000000000005</v>
      </c>
      <c r="T4" s="20">
        <v>92.5</v>
      </c>
      <c r="U4" s="21" t="s">
        <v>116</v>
      </c>
      <c r="V4" s="1" t="s">
        <v>603</v>
      </c>
      <c r="W4" s="1">
        <v>0</v>
      </c>
      <c r="X4" s="122" t="s">
        <v>597</v>
      </c>
    </row>
    <row r="5" spans="1:25" x14ac:dyDescent="0.2">
      <c r="A5" s="6"/>
      <c r="B5" s="4" t="s">
        <v>596</v>
      </c>
      <c r="C5" s="45">
        <v>7.4320000000000004</v>
      </c>
      <c r="D5" s="7">
        <v>7.3959999999999999</v>
      </c>
      <c r="E5" s="7">
        <v>7.3070000000000004</v>
      </c>
      <c r="F5" s="7">
        <v>7.2930000000000001</v>
      </c>
      <c r="G5" s="7">
        <v>7.2919999999999998</v>
      </c>
      <c r="H5" s="7">
        <v>7.2919999999999998</v>
      </c>
      <c r="I5" s="7">
        <v>7.2830000000000004</v>
      </c>
      <c r="J5" s="45">
        <v>7.4</v>
      </c>
      <c r="K5" s="45">
        <v>7.3659999999999997</v>
      </c>
      <c r="L5" s="7">
        <v>7.2830000000000004</v>
      </c>
      <c r="M5" s="45">
        <v>7.3920000000000003</v>
      </c>
      <c r="N5" s="45">
        <v>7.3579999999999997</v>
      </c>
      <c r="O5" s="7">
        <v>7.2729999999999997</v>
      </c>
      <c r="P5" s="45">
        <v>7.39</v>
      </c>
      <c r="Q5" s="45">
        <v>7.3559999999999999</v>
      </c>
      <c r="R5" s="7">
        <f>O5+Q5-N5</f>
        <v>7.2709999999999999</v>
      </c>
      <c r="S5" s="7">
        <f t="shared" si="0"/>
        <v>7.2569999999999997</v>
      </c>
      <c r="T5" s="20">
        <v>90.9</v>
      </c>
      <c r="U5" s="21"/>
      <c r="V5" s="1" t="s">
        <v>603</v>
      </c>
      <c r="W5" s="1">
        <v>0</v>
      </c>
      <c r="X5" s="122" t="s">
        <v>599</v>
      </c>
    </row>
    <row r="6" spans="1:25" x14ac:dyDescent="0.2">
      <c r="A6" s="6"/>
      <c r="B6" s="4" t="s">
        <v>192</v>
      </c>
      <c r="C6" s="45">
        <v>7.6230000000000002</v>
      </c>
      <c r="D6" s="7">
        <v>7.3609999999999998</v>
      </c>
      <c r="E6" s="7">
        <v>7.45</v>
      </c>
      <c r="F6" s="7">
        <v>7.4809999999999999</v>
      </c>
      <c r="G6" s="7">
        <v>7.4889999999999999</v>
      </c>
      <c r="H6" s="7">
        <v>7.476</v>
      </c>
      <c r="I6" s="7">
        <v>7.492</v>
      </c>
      <c r="J6" s="45">
        <v>7.617</v>
      </c>
      <c r="K6" s="45">
        <v>7.351</v>
      </c>
      <c r="L6" s="7">
        <v>7.4480000000000004</v>
      </c>
      <c r="M6" s="45">
        <v>7.6029999999999998</v>
      </c>
      <c r="N6" s="45">
        <v>7.3490000000000002</v>
      </c>
      <c r="O6" s="7">
        <v>7.4370000000000003</v>
      </c>
      <c r="P6" s="45">
        <v>7.6059999999999999</v>
      </c>
      <c r="Q6" s="45">
        <v>7.35</v>
      </c>
      <c r="R6" s="7">
        <f>O6+Q6-N6</f>
        <v>7.4379999999999988</v>
      </c>
      <c r="S6" s="7">
        <f t="shared" si="0"/>
        <v>7.4689999999999985</v>
      </c>
      <c r="T6" s="20">
        <v>93.5</v>
      </c>
      <c r="U6" s="21" t="s">
        <v>73</v>
      </c>
      <c r="V6" s="1" t="s">
        <v>604</v>
      </c>
      <c r="W6" s="1">
        <v>25</v>
      </c>
      <c r="X6" s="122" t="s">
        <v>601</v>
      </c>
    </row>
    <row r="7" spans="1:25" x14ac:dyDescent="0.2">
      <c r="A7" s="6"/>
      <c r="B7" s="4" t="s">
        <v>194</v>
      </c>
      <c r="C7" s="45">
        <v>8.048</v>
      </c>
      <c r="D7" s="7">
        <v>7.9720000000000004</v>
      </c>
      <c r="E7" s="7">
        <v>8.0370000000000008</v>
      </c>
      <c r="F7" s="7">
        <v>8.0500000000000007</v>
      </c>
      <c r="G7" s="7">
        <v>8.0429999999999993</v>
      </c>
      <c r="H7" s="7">
        <v>8.0129999999999999</v>
      </c>
      <c r="I7" s="7">
        <v>8.0640000000000001</v>
      </c>
      <c r="J7" s="45">
        <v>8.032</v>
      </c>
      <c r="K7" s="45">
        <v>7.9539999999999997</v>
      </c>
      <c r="L7" s="7">
        <v>8.0259999999999998</v>
      </c>
      <c r="M7" s="45">
        <v>8.0210000000000008</v>
      </c>
      <c r="N7" s="45">
        <v>7.9509999999999996</v>
      </c>
      <c r="O7" s="7">
        <v>8.0169999999999995</v>
      </c>
      <c r="P7" s="45">
        <v>8.0229999999999997</v>
      </c>
      <c r="Q7" s="45">
        <v>7.952</v>
      </c>
      <c r="R7" s="7">
        <f>O7+Q7-N7</f>
        <v>8.0180000000000007</v>
      </c>
      <c r="S7" s="7">
        <f t="shared" si="0"/>
        <v>8.0310000000000006</v>
      </c>
      <c r="T7" s="20">
        <v>93.8</v>
      </c>
      <c r="U7" s="21" t="s">
        <v>594</v>
      </c>
      <c r="V7" s="1" t="s">
        <v>490</v>
      </c>
      <c r="W7" s="1">
        <v>27</v>
      </c>
      <c r="X7" s="122" t="s">
        <v>602</v>
      </c>
    </row>
    <row r="8" spans="1:25" x14ac:dyDescent="0.2">
      <c r="A8" s="6" t="s">
        <v>5</v>
      </c>
      <c r="B8" s="4" t="s">
        <v>381</v>
      </c>
      <c r="C8" s="7">
        <v>3.5579999999999998</v>
      </c>
      <c r="D8" s="7">
        <v>3.5339999999999998</v>
      </c>
      <c r="E8" s="7">
        <v>3.5059999999999998</v>
      </c>
      <c r="F8" s="7">
        <v>3.5049999999999999</v>
      </c>
      <c r="G8" s="7">
        <v>3.5059999999999998</v>
      </c>
      <c r="H8" s="7">
        <v>3.5049999999999999</v>
      </c>
      <c r="I8" s="7">
        <v>3.5</v>
      </c>
      <c r="J8" s="7">
        <v>3.5510000000000002</v>
      </c>
      <c r="K8" s="7">
        <v>3.5259999999999998</v>
      </c>
      <c r="L8" s="7">
        <v>3.4990000000000001</v>
      </c>
      <c r="M8" s="72"/>
      <c r="N8" s="72"/>
      <c r="O8" s="72"/>
      <c r="P8" s="7">
        <v>3.5419999999999998</v>
      </c>
      <c r="Q8" s="72"/>
      <c r="R8" s="7">
        <f>L8+P8-J8</f>
        <v>3.49</v>
      </c>
      <c r="S8" s="7">
        <f t="shared" si="0"/>
        <v>3.4890000000000003</v>
      </c>
      <c r="T8" s="20">
        <v>98.2</v>
      </c>
      <c r="V8" s="1" t="s">
        <v>603</v>
      </c>
      <c r="W8" s="1">
        <v>0</v>
      </c>
      <c r="X8" s="122" t="s">
        <v>597</v>
      </c>
    </row>
    <row r="9" spans="1:25" x14ac:dyDescent="0.2">
      <c r="A9" s="6"/>
      <c r="B9" s="4" t="s">
        <v>595</v>
      </c>
      <c r="C9" s="7">
        <v>5.077</v>
      </c>
      <c r="D9" s="76">
        <v>5.0629999999999997</v>
      </c>
      <c r="E9" s="7">
        <v>5.0490000000000004</v>
      </c>
      <c r="F9" s="7">
        <v>5.0570000000000004</v>
      </c>
      <c r="G9" s="7">
        <v>5.0620000000000003</v>
      </c>
      <c r="H9" s="7">
        <v>5.0570000000000004</v>
      </c>
      <c r="I9" s="7">
        <v>5.0469999999999997</v>
      </c>
      <c r="J9" s="7">
        <v>5.08</v>
      </c>
      <c r="K9" s="7">
        <v>5.0640000000000001</v>
      </c>
      <c r="L9" s="7">
        <v>5.0490000000000004</v>
      </c>
      <c r="M9" s="72"/>
      <c r="N9" s="72"/>
      <c r="O9" s="72"/>
      <c r="P9" s="7">
        <v>5.0910000000000002</v>
      </c>
      <c r="Q9" s="72"/>
      <c r="R9" s="7">
        <f>L9+P9-J9</f>
        <v>5.0600000000000005</v>
      </c>
      <c r="S9" s="7">
        <f t="shared" si="0"/>
        <v>5.0680000000000005</v>
      </c>
      <c r="T9" s="20">
        <v>98.8</v>
      </c>
      <c r="V9" s="1" t="s">
        <v>603</v>
      </c>
      <c r="W9" s="1">
        <v>0</v>
      </c>
      <c r="X9" s="122" t="s">
        <v>598</v>
      </c>
    </row>
    <row r="10" spans="1:25" x14ac:dyDescent="0.2">
      <c r="A10" s="6"/>
      <c r="B10" s="4" t="s">
        <v>596</v>
      </c>
      <c r="C10" s="7">
        <v>6.1950000000000003</v>
      </c>
      <c r="D10" s="7">
        <v>6.1520000000000001</v>
      </c>
      <c r="E10" s="7">
        <v>6.1319999999999997</v>
      </c>
      <c r="F10" s="7">
        <v>6.1349999999999998</v>
      </c>
      <c r="G10" s="7">
        <v>6.1390000000000002</v>
      </c>
      <c r="H10" s="7">
        <v>6.1349999999999998</v>
      </c>
      <c r="I10" s="7">
        <v>6.125</v>
      </c>
      <c r="J10" s="7">
        <v>6.181</v>
      </c>
      <c r="K10" s="7">
        <v>6.1369999999999996</v>
      </c>
      <c r="L10" s="7">
        <v>6.1210000000000004</v>
      </c>
      <c r="M10" s="72"/>
      <c r="N10" s="72"/>
      <c r="O10" s="72"/>
      <c r="P10" s="7">
        <v>6.1760000000000002</v>
      </c>
      <c r="Q10" s="72"/>
      <c r="R10" s="7">
        <f>L10+P10-J10</f>
        <v>6.1160000000000005</v>
      </c>
      <c r="S10" s="7">
        <f t="shared" si="0"/>
        <v>6.1190000000000015</v>
      </c>
      <c r="T10" s="20">
        <v>98.3</v>
      </c>
      <c r="V10" s="1" t="s">
        <v>603</v>
      </c>
      <c r="W10" s="1">
        <v>0</v>
      </c>
      <c r="X10" s="122" t="s">
        <v>599</v>
      </c>
    </row>
    <row r="11" spans="1:25" x14ac:dyDescent="0.2">
      <c r="A11" s="6"/>
      <c r="B11" s="4" t="s">
        <v>194</v>
      </c>
      <c r="C11" s="7">
        <v>6.8659999999999997</v>
      </c>
      <c r="D11" s="7">
        <v>6.8179999999999996</v>
      </c>
      <c r="E11" s="7">
        <v>6.8280000000000003</v>
      </c>
      <c r="F11" s="7">
        <v>6.8449999999999998</v>
      </c>
      <c r="G11" s="7">
        <v>6.851</v>
      </c>
      <c r="H11" s="7">
        <v>6.8449999999999998</v>
      </c>
      <c r="I11" s="7">
        <v>6.8419999999999996</v>
      </c>
      <c r="J11" s="7">
        <v>6.8470000000000004</v>
      </c>
      <c r="K11" s="7">
        <v>6.798</v>
      </c>
      <c r="L11" s="7">
        <v>6.8079999999999998</v>
      </c>
      <c r="M11" s="72"/>
      <c r="N11" s="72"/>
      <c r="O11" s="72"/>
      <c r="P11" s="7">
        <v>6.8490000000000002</v>
      </c>
      <c r="Q11" s="72"/>
      <c r="R11" s="7">
        <f>L11+P11-J11</f>
        <v>6.81</v>
      </c>
      <c r="S11" s="7">
        <f t="shared" si="0"/>
        <v>6.8269999999999991</v>
      </c>
      <c r="T11" s="20">
        <v>98.4</v>
      </c>
      <c r="V11" s="1" t="s">
        <v>492</v>
      </c>
      <c r="W11" s="1">
        <v>6</v>
      </c>
      <c r="X11" s="122" t="s">
        <v>600</v>
      </c>
    </row>
    <row r="12" spans="1:25" x14ac:dyDescent="0.2">
      <c r="M12" s="7"/>
      <c r="N12" s="7"/>
      <c r="O12" s="7"/>
      <c r="P12" s="51"/>
    </row>
    <row r="13" spans="1:25" x14ac:dyDescent="0.2">
      <c r="S13" s="20"/>
    </row>
    <row r="14" spans="1:25" x14ac:dyDescent="0.2">
      <c r="A14" s="6" t="s">
        <v>6</v>
      </c>
      <c r="B14" s="5"/>
      <c r="C14" s="129" t="s">
        <v>7</v>
      </c>
      <c r="D14" s="129" t="s">
        <v>29</v>
      </c>
      <c r="E14" s="129" t="s">
        <v>24</v>
      </c>
      <c r="F14" s="129" t="s">
        <v>27</v>
      </c>
      <c r="G14" s="129" t="s">
        <v>29</v>
      </c>
      <c r="H14" s="129" t="s">
        <v>30</v>
      </c>
      <c r="I14" s="129" t="s">
        <v>29</v>
      </c>
      <c r="J14" s="129" t="s">
        <v>30</v>
      </c>
      <c r="K14" s="129" t="s">
        <v>34</v>
      </c>
      <c r="L14" s="129" t="s">
        <v>55</v>
      </c>
      <c r="M14" s="129" t="s">
        <v>7</v>
      </c>
      <c r="N14" s="129" t="s">
        <v>7</v>
      </c>
      <c r="O14" s="129" t="s">
        <v>7</v>
      </c>
      <c r="P14" s="129" t="s">
        <v>24</v>
      </c>
      <c r="Q14" s="129" t="s">
        <v>24</v>
      </c>
      <c r="R14" s="129" t="s">
        <v>24</v>
      </c>
      <c r="S14" s="129" t="s">
        <v>26</v>
      </c>
    </row>
    <row r="15" spans="1:25" x14ac:dyDescent="0.2">
      <c r="A15" s="5"/>
      <c r="B15" s="5"/>
      <c r="C15" s="61" t="s">
        <v>8</v>
      </c>
      <c r="D15" s="61" t="s">
        <v>9</v>
      </c>
      <c r="E15" s="61" t="s">
        <v>18</v>
      </c>
      <c r="F15" s="61" t="s">
        <v>11</v>
      </c>
      <c r="G15" s="61" t="s">
        <v>10</v>
      </c>
      <c r="H15" s="61" t="s">
        <v>33</v>
      </c>
      <c r="I15" s="61" t="s">
        <v>12</v>
      </c>
      <c r="J15" s="61" t="s">
        <v>13</v>
      </c>
      <c r="K15" s="61" t="s">
        <v>14</v>
      </c>
      <c r="L15" s="61" t="s">
        <v>99</v>
      </c>
      <c r="M15" s="61" t="s">
        <v>17</v>
      </c>
      <c r="N15" s="61" t="s">
        <v>19</v>
      </c>
      <c r="O15" s="61" t="s">
        <v>20</v>
      </c>
      <c r="P15" s="61" t="s">
        <v>17</v>
      </c>
      <c r="Q15" s="61" t="s">
        <v>15</v>
      </c>
      <c r="R15" s="61" t="s">
        <v>16</v>
      </c>
      <c r="S15" s="61" t="s">
        <v>25</v>
      </c>
    </row>
    <row r="16" spans="1:25" x14ac:dyDescent="0.2">
      <c r="A16" s="6" t="s">
        <v>4</v>
      </c>
      <c r="B16" s="4" t="str">
        <f t="shared" ref="B16:B23" si="1">B4</f>
        <v>B1  (Val, n-pi*)</v>
      </c>
      <c r="C16" s="13">
        <v>4.2779999999999996</v>
      </c>
      <c r="D16" s="13">
        <v>4.2039999999999997</v>
      </c>
      <c r="E16" s="13">
        <v>4.2750000000000004</v>
      </c>
      <c r="F16" s="13">
        <v>4.0330000000000004</v>
      </c>
      <c r="G16" s="13">
        <v>4.1840000000000002</v>
      </c>
      <c r="H16" s="13">
        <v>4.117</v>
      </c>
      <c r="I16" s="13">
        <v>4.1230000000000002</v>
      </c>
      <c r="J16" s="13">
        <v>4.1219999999999999</v>
      </c>
      <c r="K16" s="13">
        <v>4.1139999999999999</v>
      </c>
      <c r="L16" s="7">
        <v>4.1050000000000004</v>
      </c>
      <c r="M16" s="13">
        <v>4.3330000000000002</v>
      </c>
      <c r="N16" s="13">
        <v>4.3289999999999997</v>
      </c>
      <c r="O16" s="13">
        <v>4.2869999999999999</v>
      </c>
      <c r="P16" s="13">
        <v>4.1429999999999998</v>
      </c>
      <c r="Q16" s="13">
        <v>4.2089999999999996</v>
      </c>
      <c r="R16" s="13">
        <v>3.8210000000000002</v>
      </c>
      <c r="S16" s="14">
        <v>4.0149999999999997</v>
      </c>
    </row>
    <row r="17" spans="1:19" x14ac:dyDescent="0.2">
      <c r="A17" s="6"/>
      <c r="B17" s="4" t="str">
        <f t="shared" si="1"/>
        <v>A2 (Val, s-pi*)</v>
      </c>
      <c r="C17" s="13">
        <v>7.7359999999999998</v>
      </c>
      <c r="D17" s="13">
        <v>7.4539999999999997</v>
      </c>
      <c r="E17" s="13">
        <v>7.5229999999999997</v>
      </c>
      <c r="F17" s="13">
        <v>7.0129999999999999</v>
      </c>
      <c r="G17" s="13">
        <v>7.391</v>
      </c>
      <c r="H17" s="13">
        <v>7.3310000000000004</v>
      </c>
      <c r="I17" s="13">
        <v>7.3319999999999999</v>
      </c>
      <c r="J17" s="13">
        <v>7.3170000000000002</v>
      </c>
      <c r="K17" s="13">
        <v>7.3070000000000004</v>
      </c>
      <c r="L17" s="7">
        <v>7.2830000000000004</v>
      </c>
      <c r="M17" s="13">
        <v>7.5789999999999997</v>
      </c>
      <c r="N17" s="13">
        <v>7.56</v>
      </c>
      <c r="O17" s="13">
        <v>7.5250000000000004</v>
      </c>
      <c r="P17" s="13">
        <v>7.3869999999999996</v>
      </c>
      <c r="Q17" s="13">
        <v>7.4660000000000002</v>
      </c>
      <c r="R17" s="13">
        <v>6.9989999999999997</v>
      </c>
      <c r="S17" s="14">
        <v>7.2324999999999999</v>
      </c>
    </row>
    <row r="18" spans="1:19" x14ac:dyDescent="0.2">
      <c r="A18" s="6"/>
      <c r="B18" s="4" t="str">
        <f t="shared" si="1"/>
        <v>B2 (Ryd, n-3s)</v>
      </c>
      <c r="C18" s="13">
        <v>8</v>
      </c>
      <c r="D18" s="13">
        <v>7.2569999999999997</v>
      </c>
      <c r="E18" s="13">
        <v>7.6660000000000004</v>
      </c>
      <c r="F18" s="13">
        <v>7.48</v>
      </c>
      <c r="G18" s="13">
        <v>7.5540000000000003</v>
      </c>
      <c r="H18" s="13">
        <v>7.47</v>
      </c>
      <c r="I18" s="13">
        <v>7.4710000000000001</v>
      </c>
      <c r="J18" s="13">
        <v>7.4710000000000001</v>
      </c>
      <c r="K18" s="13">
        <v>7.45</v>
      </c>
      <c r="L18" s="7">
        <v>7.4480000000000004</v>
      </c>
      <c r="M18" s="13">
        <v>7.72</v>
      </c>
      <c r="N18" s="13">
        <v>7.6340000000000003</v>
      </c>
      <c r="O18" s="13">
        <v>7.5069999999999997</v>
      </c>
      <c r="P18" s="13">
        <v>7.5789999999999997</v>
      </c>
      <c r="Q18" s="13">
        <v>7.33</v>
      </c>
      <c r="R18" s="13">
        <v>7.3390000000000004</v>
      </c>
      <c r="S18" s="14">
        <v>7.3345000000000002</v>
      </c>
    </row>
    <row r="19" spans="1:19" x14ac:dyDescent="0.2">
      <c r="A19" s="6"/>
      <c r="B19" s="4" t="str">
        <f t="shared" si="1"/>
        <v>A1 (Ryd, n-3p)</v>
      </c>
      <c r="C19" s="13">
        <v>7.91</v>
      </c>
      <c r="D19" s="13">
        <v>7.8079999999999998</v>
      </c>
      <c r="E19" s="13">
        <v>8.2439999999999998</v>
      </c>
      <c r="F19" s="13">
        <v>8.06</v>
      </c>
      <c r="G19" s="13">
        <v>8.1150000000000002</v>
      </c>
      <c r="H19" s="13">
        <v>8.0419999999999998</v>
      </c>
      <c r="I19" s="13">
        <v>8.0470000000000006</v>
      </c>
      <c r="J19" s="13">
        <v>8.0489999999999995</v>
      </c>
      <c r="K19" s="13">
        <v>8.0370000000000008</v>
      </c>
      <c r="L19" s="7">
        <v>8.0259999999999998</v>
      </c>
      <c r="M19" s="13">
        <v>8.2200000000000006</v>
      </c>
      <c r="N19" s="13">
        <v>8.14</v>
      </c>
      <c r="O19" s="13">
        <v>8.0289999999999999</v>
      </c>
      <c r="P19" s="13">
        <v>8.0739999999999998</v>
      </c>
      <c r="Q19" s="13">
        <v>7.8730000000000002</v>
      </c>
      <c r="R19" s="13">
        <v>7.9669999999999996</v>
      </c>
      <c r="S19" s="14">
        <v>7.92</v>
      </c>
    </row>
    <row r="20" spans="1:19" x14ac:dyDescent="0.2">
      <c r="A20" s="6" t="str">
        <f>A8</f>
        <v>Triplet</v>
      </c>
      <c r="B20" s="4" t="str">
        <f t="shared" si="1"/>
        <v>B1  (Val, n-pi*)</v>
      </c>
      <c r="C20" s="13">
        <v>3.6269999999999998</v>
      </c>
      <c r="D20" s="17">
        <v>3.5539999999999998</v>
      </c>
      <c r="E20" s="13">
        <v>3.6059999999999999</v>
      </c>
      <c r="F20" s="17">
        <v>3.4580000000000002</v>
      </c>
      <c r="G20" s="13">
        <v>3.5259999999999998</v>
      </c>
      <c r="H20" s="128"/>
      <c r="I20" s="128"/>
      <c r="J20" s="128"/>
      <c r="K20" s="13">
        <v>3.5059999999999998</v>
      </c>
      <c r="L20" s="7">
        <v>3.4990000000000001</v>
      </c>
      <c r="M20" s="13">
        <v>3.7610000000000001</v>
      </c>
      <c r="N20" s="13">
        <v>3.7690000000000001</v>
      </c>
      <c r="O20" s="13">
        <v>3.6970000000000001</v>
      </c>
      <c r="P20" s="13">
        <v>3.5960000000000001</v>
      </c>
      <c r="Q20" s="13">
        <v>3.5449999999999999</v>
      </c>
      <c r="R20" s="13">
        <v>3.1970000000000001</v>
      </c>
      <c r="S20" s="14">
        <v>3.371</v>
      </c>
    </row>
    <row r="21" spans="1:19" x14ac:dyDescent="0.2">
      <c r="A21" s="6"/>
      <c r="B21" s="4" t="str">
        <f t="shared" si="1"/>
        <v>B2  (Val, pi-pi*)</v>
      </c>
      <c r="C21" s="13">
        <v>5.5529999999999999</v>
      </c>
      <c r="D21" s="17">
        <v>5.3330000000000002</v>
      </c>
      <c r="E21" s="13">
        <v>5.29</v>
      </c>
      <c r="F21" s="17">
        <v>4.7990000000000004</v>
      </c>
      <c r="G21" s="13">
        <v>5.032</v>
      </c>
      <c r="H21" s="128"/>
      <c r="I21" s="128"/>
      <c r="J21" s="128"/>
      <c r="K21" s="13">
        <v>5.0490000000000004</v>
      </c>
      <c r="L21" s="7">
        <v>5.0490000000000004</v>
      </c>
      <c r="M21" s="13">
        <v>5.25</v>
      </c>
      <c r="N21" s="13">
        <v>5.2510000000000003</v>
      </c>
      <c r="O21" s="13">
        <v>5.2889999999999997</v>
      </c>
      <c r="P21" s="13">
        <v>5.1369999999999996</v>
      </c>
      <c r="Q21" s="13">
        <v>5.3250000000000002</v>
      </c>
      <c r="R21" s="13">
        <v>4.6449999999999996</v>
      </c>
      <c r="S21" s="14">
        <v>4.9849999999999994</v>
      </c>
    </row>
    <row r="22" spans="1:19" x14ac:dyDescent="0.2">
      <c r="A22" s="6"/>
      <c r="B22" s="4" t="str">
        <f t="shared" si="1"/>
        <v>A2 (Val, s-pi*)</v>
      </c>
      <c r="C22" s="13">
        <v>6.4359999999999999</v>
      </c>
      <c r="D22" s="17">
        <v>6.2809999999999997</v>
      </c>
      <c r="E22" s="13">
        <v>6.2850000000000001</v>
      </c>
      <c r="F22" s="17">
        <v>5.8849999999999998</v>
      </c>
      <c r="G22" s="13">
        <v>6.1669999999999998</v>
      </c>
      <c r="H22" s="128"/>
      <c r="I22" s="128"/>
      <c r="J22" s="128"/>
      <c r="K22" s="13">
        <v>6.1319999999999997</v>
      </c>
      <c r="L22" s="7">
        <v>6.1210000000000004</v>
      </c>
      <c r="M22" s="13">
        <v>6.524</v>
      </c>
      <c r="N22" s="13">
        <v>6.5229999999999997</v>
      </c>
      <c r="O22" s="13">
        <v>6.4420000000000002</v>
      </c>
      <c r="P22" s="13">
        <v>6.3739999999999997</v>
      </c>
      <c r="Q22" s="13">
        <v>6.2759999999999998</v>
      </c>
      <c r="R22" s="13">
        <v>5.8010000000000002</v>
      </c>
      <c r="S22" s="14">
        <v>6.0385</v>
      </c>
    </row>
    <row r="23" spans="1:19" x14ac:dyDescent="0.2">
      <c r="A23" s="6"/>
      <c r="B23" s="4" t="str">
        <f t="shared" si="1"/>
        <v>A1 (Ryd, n-3p)</v>
      </c>
      <c r="C23" s="13">
        <v>6.9740000000000002</v>
      </c>
      <c r="D23" s="17">
        <v>6.7460000000000004</v>
      </c>
      <c r="E23" s="13">
        <v>6.9560000000000004</v>
      </c>
      <c r="F23" s="17">
        <v>6.6980000000000004</v>
      </c>
      <c r="G23" s="13">
        <v>6.8090000000000002</v>
      </c>
      <c r="H23" s="128"/>
      <c r="I23" s="128"/>
      <c r="J23" s="128"/>
      <c r="K23" s="13">
        <v>6.8280000000000003</v>
      </c>
      <c r="L23" s="7">
        <v>6.8079999999999998</v>
      </c>
      <c r="M23" s="13">
        <v>6.9859999999999998</v>
      </c>
      <c r="N23" s="13">
        <v>6.952</v>
      </c>
      <c r="O23" s="13">
        <v>6.8860000000000001</v>
      </c>
      <c r="P23" s="13">
        <v>6.8470000000000004</v>
      </c>
      <c r="Q23" s="13">
        <v>6.774</v>
      </c>
      <c r="R23" s="13">
        <v>6.6790000000000003</v>
      </c>
      <c r="S23" s="14">
        <v>6.7264999999999997</v>
      </c>
    </row>
    <row r="24" spans="1:19" x14ac:dyDescent="0.2">
      <c r="D24" s="17"/>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CD4FE-E9C0-B440-86EF-A34C3203071C}">
  <dimension ref="A1:AC29"/>
  <sheetViews>
    <sheetView zoomScale="80" zoomScaleNormal="80" workbookViewId="0">
      <selection activeCell="G4" sqref="G4:G12"/>
    </sheetView>
  </sheetViews>
  <sheetFormatPr baseColWidth="10" defaultRowHeight="16" x14ac:dyDescent="0.2"/>
  <cols>
    <col min="2" max="2" width="13.5" customWidth="1"/>
    <col min="21" max="21" width="11.1640625" customWidth="1"/>
  </cols>
  <sheetData>
    <row r="1" spans="1:29" x14ac:dyDescent="0.2">
      <c r="A1" s="40" t="s">
        <v>74</v>
      </c>
      <c r="B1" s="40"/>
      <c r="C1" s="40" t="s">
        <v>0</v>
      </c>
      <c r="D1" s="198"/>
      <c r="E1">
        <f>COUNT(C4:C12)</f>
        <v>9</v>
      </c>
      <c r="F1" s="51" t="s">
        <v>722</v>
      </c>
      <c r="G1" s="1" t="s">
        <v>958</v>
      </c>
      <c r="H1" s="1"/>
      <c r="I1" s="1"/>
      <c r="X1" s="1" t="s">
        <v>583</v>
      </c>
      <c r="Y1" s="1"/>
    </row>
    <row r="2" spans="1:29" x14ac:dyDescent="0.2">
      <c r="A2" s="6" t="s">
        <v>32</v>
      </c>
      <c r="B2" s="5"/>
      <c r="C2" s="5" t="s">
        <v>55</v>
      </c>
      <c r="D2" s="5" t="s">
        <v>55</v>
      </c>
      <c r="E2" s="5" t="s">
        <v>55</v>
      </c>
      <c r="F2" s="5" t="s">
        <v>29</v>
      </c>
      <c r="G2" s="5" t="s">
        <v>29</v>
      </c>
      <c r="H2" s="5" t="s">
        <v>29</v>
      </c>
      <c r="I2" s="5" t="s">
        <v>29</v>
      </c>
      <c r="J2" s="5" t="s">
        <v>55</v>
      </c>
      <c r="K2" s="5" t="s">
        <v>55</v>
      </c>
      <c r="L2" s="5" t="s">
        <v>55</v>
      </c>
      <c r="M2" s="5" t="s">
        <v>30</v>
      </c>
      <c r="N2" s="5" t="s">
        <v>30</v>
      </c>
      <c r="O2" s="5" t="s">
        <v>30</v>
      </c>
      <c r="P2" s="5" t="s">
        <v>30</v>
      </c>
      <c r="Q2" s="5" t="s">
        <v>30</v>
      </c>
      <c r="R2" s="5" t="s">
        <v>85</v>
      </c>
      <c r="S2" s="5" t="s">
        <v>85</v>
      </c>
      <c r="T2" s="5"/>
      <c r="U2" s="5"/>
      <c r="V2" s="98" t="s">
        <v>29</v>
      </c>
      <c r="W2" s="98" t="s">
        <v>29</v>
      </c>
      <c r="X2" s="98" t="s">
        <v>247</v>
      </c>
      <c r="Y2" s="98" t="s">
        <v>247</v>
      </c>
      <c r="Z2" s="98" t="s">
        <v>28</v>
      </c>
    </row>
    <row r="3" spans="1:29" x14ac:dyDescent="0.2">
      <c r="A3" s="5"/>
      <c r="B3" s="5"/>
      <c r="C3" s="6" t="s">
        <v>2087</v>
      </c>
      <c r="D3" s="6" t="s">
        <v>1</v>
      </c>
      <c r="E3" s="6" t="s">
        <v>2</v>
      </c>
      <c r="F3" s="6" t="s">
        <v>62</v>
      </c>
      <c r="G3" s="6" t="s">
        <v>2139</v>
      </c>
      <c r="H3" s="6" t="s">
        <v>2141</v>
      </c>
      <c r="I3" s="6" t="s">
        <v>69</v>
      </c>
      <c r="J3" s="52" t="s">
        <v>2086</v>
      </c>
      <c r="K3" s="52" t="s">
        <v>35</v>
      </c>
      <c r="L3" s="52" t="s">
        <v>63</v>
      </c>
      <c r="M3" s="52" t="s">
        <v>50</v>
      </c>
      <c r="N3" s="52" t="s">
        <v>106</v>
      </c>
      <c r="O3" s="52" t="s">
        <v>105</v>
      </c>
      <c r="P3" s="52" t="s">
        <v>1943</v>
      </c>
      <c r="Q3" s="52" t="s">
        <v>101</v>
      </c>
      <c r="R3" s="52" t="s">
        <v>86</v>
      </c>
      <c r="S3" s="52" t="s">
        <v>87</v>
      </c>
      <c r="T3" s="42" t="s">
        <v>1326</v>
      </c>
      <c r="U3" s="42" t="s">
        <v>1392</v>
      </c>
      <c r="V3" s="95" t="s">
        <v>67</v>
      </c>
      <c r="W3" s="99" t="s">
        <v>38</v>
      </c>
      <c r="X3" s="99" t="s">
        <v>248</v>
      </c>
      <c r="Y3" s="99" t="s">
        <v>248</v>
      </c>
      <c r="Z3" s="99" t="s">
        <v>52</v>
      </c>
    </row>
    <row r="4" spans="1:29" x14ac:dyDescent="0.2">
      <c r="A4" s="6" t="s">
        <v>98</v>
      </c>
      <c r="B4" s="4" t="s">
        <v>200</v>
      </c>
      <c r="C4" s="45">
        <v>3.0510000000000002</v>
      </c>
      <c r="D4" s="7">
        <v>3.1019999999999999</v>
      </c>
      <c r="E4" s="7">
        <v>3.07</v>
      </c>
      <c r="F4" s="7">
        <v>3.0670000000000002</v>
      </c>
      <c r="G4" s="7">
        <v>3.0659999999999998</v>
      </c>
      <c r="H4" s="7">
        <v>3.0670000000000002</v>
      </c>
      <c r="I4" s="7">
        <v>3.0630000000000002</v>
      </c>
      <c r="J4" s="45">
        <v>3.0449999999999999</v>
      </c>
      <c r="K4" s="7">
        <v>3.097</v>
      </c>
      <c r="L4" s="7">
        <v>3.0680000000000001</v>
      </c>
      <c r="M4" s="45">
        <v>3.028</v>
      </c>
      <c r="N4" s="7">
        <v>3.08</v>
      </c>
      <c r="O4" s="7">
        <v>3.048</v>
      </c>
      <c r="P4" s="45">
        <v>3.0270000000000001</v>
      </c>
      <c r="Q4" s="7">
        <v>3.0790000000000002</v>
      </c>
      <c r="R4" s="170" t="s">
        <v>569</v>
      </c>
      <c r="S4" s="170" t="s">
        <v>571</v>
      </c>
      <c r="T4" s="7">
        <f>O4+Q4-N4</f>
        <v>3.0470000000000006</v>
      </c>
      <c r="U4" s="7">
        <f t="shared" ref="U4:U12" si="0">T4+F4-E4</f>
        <v>3.0440000000000009</v>
      </c>
      <c r="V4" s="20">
        <v>90.1</v>
      </c>
      <c r="W4" s="1"/>
      <c r="X4" s="1" t="s">
        <v>583</v>
      </c>
      <c r="Y4" s="1">
        <v>0</v>
      </c>
      <c r="Z4" s="20" t="s">
        <v>578</v>
      </c>
    </row>
    <row r="5" spans="1:29" x14ac:dyDescent="0.2">
      <c r="A5" s="6"/>
      <c r="B5" s="4" t="s">
        <v>126</v>
      </c>
      <c r="C5" s="45">
        <v>5.367</v>
      </c>
      <c r="D5" s="7">
        <v>5.3230000000000004</v>
      </c>
      <c r="E5" s="7">
        <v>5.4509999999999996</v>
      </c>
      <c r="F5" s="7">
        <v>5.4889999999999999</v>
      </c>
      <c r="G5" s="7">
        <v>5.4989999999999997</v>
      </c>
      <c r="H5" s="7">
        <v>5.4820000000000002</v>
      </c>
      <c r="I5" s="7">
        <v>5.5060000000000002</v>
      </c>
      <c r="J5" s="45">
        <v>5.3949999999999996</v>
      </c>
      <c r="K5" s="7">
        <v>5.35</v>
      </c>
      <c r="L5" s="7">
        <v>5.4829999999999997</v>
      </c>
      <c r="M5" s="45">
        <v>5.3710000000000004</v>
      </c>
      <c r="N5">
        <v>5.335</v>
      </c>
      <c r="O5" s="7">
        <v>5.4610000000000003</v>
      </c>
      <c r="P5" s="7">
        <v>5.375</v>
      </c>
      <c r="Q5">
        <v>5.3380000000000001</v>
      </c>
      <c r="R5" s="171">
        <v>5.35</v>
      </c>
      <c r="S5" s="171">
        <v>5.54</v>
      </c>
      <c r="T5" s="7">
        <f>O5+Q5-N5</f>
        <v>5.4639999999999995</v>
      </c>
      <c r="U5" s="7">
        <f t="shared" si="0"/>
        <v>5.5019999999999998</v>
      </c>
      <c r="V5" s="20">
        <v>93.8</v>
      </c>
      <c r="W5" s="1" t="s">
        <v>575</v>
      </c>
      <c r="X5" s="1" t="s">
        <v>584</v>
      </c>
      <c r="Y5" s="1">
        <v>27</v>
      </c>
      <c r="Z5" s="20" t="s">
        <v>579</v>
      </c>
    </row>
    <row r="6" spans="1:29" x14ac:dyDescent="0.2">
      <c r="A6" s="6"/>
      <c r="B6" s="4" t="s">
        <v>58</v>
      </c>
      <c r="C6" s="45">
        <v>5.8330000000000002</v>
      </c>
      <c r="D6" s="7">
        <v>5.8019999999999996</v>
      </c>
      <c r="E6" s="7">
        <v>5.8360000000000003</v>
      </c>
      <c r="F6" s="7">
        <v>5.8449999999999998</v>
      </c>
      <c r="G6" s="7">
        <v>5.843</v>
      </c>
      <c r="H6" s="7">
        <v>5.827</v>
      </c>
      <c r="I6" s="7">
        <v>5.8490000000000002</v>
      </c>
      <c r="J6" s="45">
        <v>5.8559999999999999</v>
      </c>
      <c r="K6" s="7">
        <v>5.8220000000000001</v>
      </c>
      <c r="L6">
        <v>5.859</v>
      </c>
      <c r="M6" s="45">
        <v>5.819</v>
      </c>
      <c r="N6" s="7">
        <v>5.79</v>
      </c>
      <c r="O6" s="7">
        <v>5.8230000000000004</v>
      </c>
      <c r="P6" s="45">
        <v>5.8239999999999998</v>
      </c>
      <c r="Q6" s="7">
        <v>5.7939999999999996</v>
      </c>
      <c r="R6" s="170" t="s">
        <v>570</v>
      </c>
      <c r="S6" s="172" t="s">
        <v>572</v>
      </c>
      <c r="T6" s="7">
        <f>O6+Q6-N6</f>
        <v>5.8270000000000008</v>
      </c>
      <c r="U6" s="7">
        <f t="shared" si="0"/>
        <v>5.8360000000000003</v>
      </c>
      <c r="V6" s="20">
        <v>91.4</v>
      </c>
      <c r="W6" s="1" t="s">
        <v>576</v>
      </c>
      <c r="X6" s="1" t="s">
        <v>361</v>
      </c>
      <c r="Y6" s="1">
        <v>12</v>
      </c>
      <c r="Z6" s="20" t="s">
        <v>580</v>
      </c>
    </row>
    <row r="7" spans="1:29" x14ac:dyDescent="0.2">
      <c r="A7" s="6" t="s">
        <v>5</v>
      </c>
      <c r="B7" s="4" t="s">
        <v>200</v>
      </c>
      <c r="C7" s="13">
        <v>2.8039999999999998</v>
      </c>
      <c r="D7" s="13">
        <v>2.8450000000000002</v>
      </c>
      <c r="E7" s="7">
        <v>2.8279999999999998</v>
      </c>
      <c r="F7" s="7">
        <v>2.8290000000000002</v>
      </c>
      <c r="G7" s="7">
        <v>2.83</v>
      </c>
      <c r="H7" s="7">
        <v>2.8290000000000002</v>
      </c>
      <c r="I7" s="7">
        <v>2.8250000000000002</v>
      </c>
      <c r="J7" s="13">
        <v>2.798</v>
      </c>
      <c r="K7" s="13">
        <v>2.8380000000000001</v>
      </c>
      <c r="L7" s="7">
        <v>2.8220000000000001</v>
      </c>
      <c r="M7" s="24"/>
      <c r="N7" s="24"/>
      <c r="O7" s="24"/>
      <c r="P7" s="13">
        <v>2.7850000000000001</v>
      </c>
      <c r="Q7" s="24"/>
      <c r="R7" s="3">
        <v>2.81</v>
      </c>
      <c r="S7" s="63">
        <v>2.8</v>
      </c>
      <c r="T7" s="7">
        <f>L7+P7-J7</f>
        <v>2.8090000000000002</v>
      </c>
      <c r="U7" s="7">
        <f t="shared" si="0"/>
        <v>2.81</v>
      </c>
      <c r="V7" s="20">
        <v>97.7</v>
      </c>
      <c r="X7" s="1" t="s">
        <v>583</v>
      </c>
      <c r="Y7" s="1">
        <v>0</v>
      </c>
      <c r="Z7" s="20" t="s">
        <v>578</v>
      </c>
    </row>
    <row r="8" spans="1:29" x14ac:dyDescent="0.2">
      <c r="A8" s="6"/>
      <c r="B8" s="4" t="s">
        <v>58</v>
      </c>
      <c r="C8" s="13">
        <v>4.0209999999999999</v>
      </c>
      <c r="D8" s="13">
        <v>4.0490000000000004</v>
      </c>
      <c r="E8" s="7">
        <v>4.0309999999999997</v>
      </c>
      <c r="F8" s="7">
        <v>4.0359999999999996</v>
      </c>
      <c r="G8" s="7">
        <v>4.0389999999999997</v>
      </c>
      <c r="H8" s="7">
        <v>4.0369999999999999</v>
      </c>
      <c r="I8" s="7">
        <v>4.0289999999999999</v>
      </c>
      <c r="J8" s="13">
        <v>4.0149999999999997</v>
      </c>
      <c r="K8" s="13">
        <v>4.0389999999999997</v>
      </c>
      <c r="L8" s="7">
        <v>4.0170000000000003</v>
      </c>
      <c r="M8" s="24"/>
      <c r="N8" s="24"/>
      <c r="O8" s="24"/>
      <c r="P8" s="13">
        <v>4.0199999999999996</v>
      </c>
      <c r="Q8" s="24"/>
      <c r="R8" s="62">
        <v>4.03</v>
      </c>
      <c r="S8" s="62">
        <v>4.05</v>
      </c>
      <c r="T8" s="7">
        <f>L8+P8-J8</f>
        <v>4.0219999999999994</v>
      </c>
      <c r="U8" s="7">
        <f t="shared" si="0"/>
        <v>4.0270000000000001</v>
      </c>
      <c r="V8" s="20">
        <v>98.6</v>
      </c>
      <c r="X8" s="1" t="s">
        <v>585</v>
      </c>
      <c r="Y8" s="1">
        <v>1</v>
      </c>
      <c r="Z8" s="20" t="s">
        <v>581</v>
      </c>
    </row>
    <row r="9" spans="1:29" x14ac:dyDescent="0.2">
      <c r="A9" s="6"/>
      <c r="B9" s="4" t="s">
        <v>126</v>
      </c>
      <c r="C9" s="13">
        <v>5.1980000000000004</v>
      </c>
      <c r="D9" s="13">
        <v>5.1710000000000003</v>
      </c>
      <c r="E9" s="7">
        <v>5.3079999999999998</v>
      </c>
      <c r="F9" s="7">
        <v>5.3490000000000002</v>
      </c>
      <c r="G9" s="7">
        <v>5.3609999999999998</v>
      </c>
      <c r="H9" s="7">
        <v>5.3440000000000003</v>
      </c>
      <c r="I9" s="7">
        <v>5.367</v>
      </c>
      <c r="J9" s="13">
        <v>5.2249999999999996</v>
      </c>
      <c r="K9" s="13">
        <v>5.1970000000000001</v>
      </c>
      <c r="L9" s="7">
        <v>5.3390000000000004</v>
      </c>
      <c r="M9" s="24"/>
      <c r="N9" s="24"/>
      <c r="O9" s="24"/>
      <c r="P9" s="13">
        <v>5.2060000000000004</v>
      </c>
      <c r="Q9" s="24"/>
      <c r="R9" s="62">
        <v>5.18</v>
      </c>
      <c r="S9" s="62">
        <v>5.35</v>
      </c>
      <c r="T9" s="7">
        <f>L9+P9-J9</f>
        <v>5.3200000000000021</v>
      </c>
      <c r="U9" s="7">
        <f t="shared" si="0"/>
        <v>5.3610000000000024</v>
      </c>
      <c r="V9" s="20">
        <v>98</v>
      </c>
      <c r="X9" s="1" t="s">
        <v>586</v>
      </c>
      <c r="Y9" s="1">
        <v>25</v>
      </c>
      <c r="Z9" s="20" t="s">
        <v>579</v>
      </c>
    </row>
    <row r="10" spans="1:29" x14ac:dyDescent="0.2">
      <c r="A10" s="6"/>
      <c r="B10" s="4" t="s">
        <v>58</v>
      </c>
      <c r="C10" s="13">
        <v>6.8609999999999998</v>
      </c>
      <c r="D10" s="13">
        <v>6.83</v>
      </c>
      <c r="E10" s="7">
        <v>6.8040000000000003</v>
      </c>
      <c r="F10" s="7">
        <v>6.8090000000000002</v>
      </c>
      <c r="G10" s="7">
        <v>6.7919999999999998</v>
      </c>
      <c r="H10" s="7">
        <v>6.6909999999999998</v>
      </c>
      <c r="I10" s="7">
        <v>6.8019999999999996</v>
      </c>
      <c r="J10" s="13">
        <v>6.8630000000000004</v>
      </c>
      <c r="K10" s="13">
        <v>6.8319999999999999</v>
      </c>
      <c r="L10" s="7">
        <v>6.8070000000000004</v>
      </c>
      <c r="M10" s="24"/>
      <c r="N10" s="24"/>
      <c r="O10" s="24"/>
      <c r="P10" s="13">
        <v>6.8630000000000004</v>
      </c>
      <c r="Q10" s="24"/>
      <c r="R10" s="62">
        <v>6.81</v>
      </c>
      <c r="S10" s="62">
        <v>6.82</v>
      </c>
      <c r="T10" s="7">
        <f>L10+P10-J10</f>
        <v>6.8070000000000013</v>
      </c>
      <c r="U10" s="7">
        <f t="shared" si="0"/>
        <v>6.8120000000000012</v>
      </c>
      <c r="V10" s="20">
        <v>98.5</v>
      </c>
      <c r="X10" s="1" t="s">
        <v>587</v>
      </c>
      <c r="Y10" s="1">
        <v>2</v>
      </c>
      <c r="Z10" s="20" t="s">
        <v>582</v>
      </c>
    </row>
    <row r="11" spans="1:29" x14ac:dyDescent="0.2">
      <c r="A11" s="4"/>
      <c r="B11" s="4" t="s">
        <v>127</v>
      </c>
      <c r="C11" s="13">
        <v>7.09</v>
      </c>
      <c r="D11" s="13">
        <v>7.0519999999999996</v>
      </c>
      <c r="E11" s="13">
        <v>6.9829999999999997</v>
      </c>
      <c r="F11" s="13">
        <v>6.915</v>
      </c>
      <c r="G11" s="13">
        <v>6.859</v>
      </c>
      <c r="H11" s="13">
        <v>6.8289999999999997</v>
      </c>
      <c r="I11" s="13">
        <v>6.9240000000000004</v>
      </c>
      <c r="J11" s="13">
        <v>7.1189999999999998</v>
      </c>
      <c r="K11" s="13">
        <v>7.077</v>
      </c>
      <c r="L11" s="13">
        <v>7.0129999999999999</v>
      </c>
      <c r="M11" s="24"/>
      <c r="N11" s="24"/>
      <c r="O11" s="24"/>
      <c r="P11" s="13">
        <v>7.1029999999999998</v>
      </c>
      <c r="Q11" s="24"/>
      <c r="R11" s="62"/>
      <c r="S11" s="62"/>
      <c r="T11" s="7">
        <f>L11+P11-J11</f>
        <v>6.9969999999999999</v>
      </c>
      <c r="U11" s="7">
        <f t="shared" si="0"/>
        <v>6.9289999999999994</v>
      </c>
      <c r="V11" s="20">
        <v>98.2</v>
      </c>
      <c r="X11" s="1" t="s">
        <v>706</v>
      </c>
      <c r="Y11" s="1">
        <v>33</v>
      </c>
      <c r="Z11" s="20" t="s">
        <v>638</v>
      </c>
    </row>
    <row r="12" spans="1:29" x14ac:dyDescent="0.2">
      <c r="A12" s="6" t="s">
        <v>97</v>
      </c>
      <c r="B12" s="4" t="s">
        <v>574</v>
      </c>
      <c r="C12" s="45">
        <v>0.61699999999999999</v>
      </c>
      <c r="D12" s="7">
        <v>0.68300000000000005</v>
      </c>
      <c r="E12">
        <v>0.67800000000000005</v>
      </c>
      <c r="F12">
        <v>0.67600000000000005</v>
      </c>
      <c r="G12">
        <v>0.67400000000000004</v>
      </c>
      <c r="H12">
        <v>0.67600000000000005</v>
      </c>
      <c r="I12">
        <v>0.67300000000000004</v>
      </c>
      <c r="J12" s="45">
        <v>0.60299999999999998</v>
      </c>
      <c r="K12" s="7">
        <v>0.66800000000000004</v>
      </c>
      <c r="L12">
        <v>0.66800000000000004</v>
      </c>
      <c r="M12" s="45">
        <v>0.58699999999999997</v>
      </c>
      <c r="N12">
        <v>0.65100000000000002</v>
      </c>
      <c r="O12">
        <v>0.64700000000000002</v>
      </c>
      <c r="P12" s="45">
        <v>0.58699999999999997</v>
      </c>
      <c r="Q12">
        <v>0.65100000000000002</v>
      </c>
      <c r="R12" s="172" t="s">
        <v>568</v>
      </c>
      <c r="S12" s="172" t="s">
        <v>573</v>
      </c>
      <c r="T12" s="7">
        <f>O12+Q12-N12</f>
        <v>0.64700000000000002</v>
      </c>
      <c r="U12" s="7">
        <f t="shared" si="0"/>
        <v>0.64499999999999991</v>
      </c>
      <c r="V12" s="20">
        <v>87.4</v>
      </c>
      <c r="W12" s="1" t="s">
        <v>73</v>
      </c>
      <c r="X12" s="1" t="s">
        <v>490</v>
      </c>
      <c r="Y12" s="1">
        <v>0</v>
      </c>
      <c r="Z12" s="20" t="s">
        <v>577</v>
      </c>
      <c r="AC12" s="1" t="s">
        <v>593</v>
      </c>
    </row>
    <row r="13" spans="1:29" x14ac:dyDescent="0.2">
      <c r="L13" s="7"/>
      <c r="M13" s="7"/>
      <c r="N13" s="7"/>
      <c r="O13" s="51"/>
      <c r="U13" s="20"/>
    </row>
    <row r="14" spans="1:29" x14ac:dyDescent="0.2">
      <c r="S14" s="20"/>
    </row>
    <row r="15" spans="1:29" x14ac:dyDescent="0.2">
      <c r="A15" s="6" t="s">
        <v>6</v>
      </c>
      <c r="B15" s="5"/>
      <c r="C15" s="129" t="s">
        <v>7</v>
      </c>
      <c r="D15" s="129" t="s">
        <v>7</v>
      </c>
      <c r="E15" s="129" t="s">
        <v>24</v>
      </c>
      <c r="F15" s="129" t="s">
        <v>27</v>
      </c>
      <c r="G15" s="129" t="s">
        <v>29</v>
      </c>
      <c r="H15" s="129" t="s">
        <v>30</v>
      </c>
      <c r="I15" s="129" t="s">
        <v>29</v>
      </c>
      <c r="J15" s="129" t="s">
        <v>30</v>
      </c>
      <c r="K15" s="129" t="s">
        <v>34</v>
      </c>
      <c r="L15" s="129" t="s">
        <v>55</v>
      </c>
      <c r="M15" s="129" t="s">
        <v>7</v>
      </c>
      <c r="N15" s="129" t="s">
        <v>7</v>
      </c>
      <c r="O15" s="129" t="s">
        <v>7</v>
      </c>
      <c r="P15" s="129" t="s">
        <v>24</v>
      </c>
      <c r="Q15" s="129" t="s">
        <v>24</v>
      </c>
      <c r="R15" s="129" t="s">
        <v>24</v>
      </c>
      <c r="S15" s="129" t="s">
        <v>26</v>
      </c>
      <c r="T15" s="153" t="s">
        <v>834</v>
      </c>
      <c r="U15" s="153" t="s">
        <v>834</v>
      </c>
      <c r="V15" s="153" t="s">
        <v>834</v>
      </c>
      <c r="W15" s="153" t="s">
        <v>834</v>
      </c>
      <c r="X15" s="153" t="s">
        <v>834</v>
      </c>
      <c r="Y15" s="153" t="s">
        <v>834</v>
      </c>
      <c r="Z15" s="153" t="s">
        <v>834</v>
      </c>
    </row>
    <row r="16" spans="1:29" x14ac:dyDescent="0.2">
      <c r="A16" s="5"/>
      <c r="B16" s="5"/>
      <c r="C16" s="61" t="s">
        <v>8</v>
      </c>
      <c r="D16" s="61" t="s">
        <v>9</v>
      </c>
      <c r="E16" s="61" t="s">
        <v>18</v>
      </c>
      <c r="F16" s="61" t="s">
        <v>11</v>
      </c>
      <c r="G16" s="61" t="s">
        <v>10</v>
      </c>
      <c r="H16" s="61" t="s">
        <v>33</v>
      </c>
      <c r="I16" s="61" t="s">
        <v>12</v>
      </c>
      <c r="J16" s="61" t="s">
        <v>13</v>
      </c>
      <c r="K16" s="61" t="s">
        <v>14</v>
      </c>
      <c r="L16" s="61" t="s">
        <v>99</v>
      </c>
      <c r="M16" s="61" t="s">
        <v>17</v>
      </c>
      <c r="N16" s="61" t="s">
        <v>19</v>
      </c>
      <c r="O16" s="61" t="s">
        <v>20</v>
      </c>
      <c r="P16" s="61" t="s">
        <v>17</v>
      </c>
      <c r="Q16" s="61" t="s">
        <v>15</v>
      </c>
      <c r="R16" s="61" t="s">
        <v>16</v>
      </c>
      <c r="S16" s="61" t="s">
        <v>25</v>
      </c>
      <c r="T16" s="154" t="s">
        <v>835</v>
      </c>
      <c r="U16" s="154" t="s">
        <v>836</v>
      </c>
      <c r="V16" s="154" t="s">
        <v>837</v>
      </c>
      <c r="W16" s="154" t="s">
        <v>838</v>
      </c>
      <c r="X16" s="154" t="s">
        <v>839</v>
      </c>
      <c r="Y16" s="154" t="s">
        <v>840</v>
      </c>
      <c r="Z16" s="154" t="s">
        <v>841</v>
      </c>
    </row>
    <row r="17" spans="1:28" x14ac:dyDescent="0.2">
      <c r="A17" s="6" t="s">
        <v>4</v>
      </c>
      <c r="B17" s="4" t="str">
        <f t="shared" ref="B17:B24" si="1">B4</f>
        <v>A2 (Val, pi-pi*)</v>
      </c>
      <c r="C17" s="13">
        <v>3.5539999999999998</v>
      </c>
      <c r="D17" s="13">
        <v>3.367</v>
      </c>
      <c r="E17" s="14">
        <v>3.3740000000000001</v>
      </c>
      <c r="F17" s="13">
        <v>3.1560000000000001</v>
      </c>
      <c r="G17" s="13">
        <v>3.1909999999999998</v>
      </c>
      <c r="H17" s="13">
        <v>3.1139999999999999</v>
      </c>
      <c r="I17" s="13">
        <v>3.1190000000000002</v>
      </c>
      <c r="J17" s="13">
        <v>3.0979999999999999</v>
      </c>
      <c r="K17" s="13">
        <v>3.07</v>
      </c>
      <c r="L17" s="13">
        <v>3.0680000000000001</v>
      </c>
      <c r="M17" s="14">
        <v>3.363</v>
      </c>
      <c r="N17" s="14">
        <v>3.3809999999999998</v>
      </c>
      <c r="O17" s="14">
        <v>3.375</v>
      </c>
      <c r="P17" s="14">
        <v>3.1720000000000002</v>
      </c>
      <c r="Q17" s="14">
        <v>3.3370000000000002</v>
      </c>
      <c r="R17" s="14">
        <v>2.7410000000000001</v>
      </c>
      <c r="S17" s="14">
        <v>3.0390000000000001</v>
      </c>
      <c r="T17" s="156">
        <v>3.27</v>
      </c>
      <c r="U17" s="156">
        <v>3.13</v>
      </c>
      <c r="V17" s="156">
        <v>2.92</v>
      </c>
      <c r="W17" s="156">
        <v>3.09</v>
      </c>
      <c r="X17" s="156">
        <v>3.04</v>
      </c>
      <c r="Y17" s="156">
        <v>3.13</v>
      </c>
      <c r="Z17" s="156">
        <v>3.09</v>
      </c>
      <c r="AA17" s="17"/>
      <c r="AB17" s="17"/>
    </row>
    <row r="18" spans="1:28" x14ac:dyDescent="0.2">
      <c r="A18" s="6"/>
      <c r="B18" s="4" t="str">
        <f t="shared" si="1"/>
        <v>B1 (Ryd, pi-3s)</v>
      </c>
      <c r="C18" s="13">
        <v>5.6470000000000002</v>
      </c>
      <c r="D18" s="14">
        <v>5.5279999999999996</v>
      </c>
      <c r="E18" s="14">
        <v>5.7949999999999999</v>
      </c>
      <c r="F18" s="13">
        <v>5.5679999999999996</v>
      </c>
      <c r="G18" s="14">
        <v>5.57</v>
      </c>
      <c r="H18" s="13">
        <v>5.4740000000000002</v>
      </c>
      <c r="I18" s="13">
        <v>5.4809999999999999</v>
      </c>
      <c r="J18" s="13">
        <v>5.4720000000000004</v>
      </c>
      <c r="K18" s="13">
        <v>5.4509999999999996</v>
      </c>
      <c r="L18" s="13">
        <v>5.4829999999999997</v>
      </c>
      <c r="M18" s="14">
        <v>5.8129999999999997</v>
      </c>
      <c r="N18" s="14">
        <v>5.7110000000000003</v>
      </c>
      <c r="O18" s="14">
        <v>5.649</v>
      </c>
      <c r="P18" s="14">
        <v>5.6980000000000004</v>
      </c>
      <c r="Q18" s="14">
        <v>5.6269999999999998</v>
      </c>
      <c r="R18" s="14">
        <v>5.2279999999999998</v>
      </c>
      <c r="S18" s="14">
        <v>5.4275000000000002</v>
      </c>
      <c r="T18" s="156">
        <v>4.59</v>
      </c>
      <c r="U18" s="156">
        <v>5.5</v>
      </c>
      <c r="V18" s="156">
        <v>5.3</v>
      </c>
      <c r="W18" s="156">
        <v>5.48</v>
      </c>
      <c r="X18" s="156">
        <v>5.45</v>
      </c>
      <c r="Y18" s="156">
        <v>5.57</v>
      </c>
      <c r="Z18" s="156">
        <v>5.63</v>
      </c>
      <c r="AA18" s="17"/>
      <c r="AB18" s="17"/>
    </row>
    <row r="19" spans="1:28" x14ac:dyDescent="0.2">
      <c r="A19" s="6"/>
      <c r="B19" s="4" t="str">
        <f t="shared" si="1"/>
        <v>A1 (Val, pi-pi*)</v>
      </c>
      <c r="C19" s="13">
        <v>6.0289999999999999</v>
      </c>
      <c r="D19" s="14">
        <v>6.0019999999999998</v>
      </c>
      <c r="E19" s="14">
        <v>6.15</v>
      </c>
      <c r="F19" s="13">
        <v>5.7690000000000001</v>
      </c>
      <c r="G19" s="14">
        <v>5.9429999999999996</v>
      </c>
      <c r="H19" s="13">
        <v>5.875</v>
      </c>
      <c r="I19" s="13">
        <v>5.8730000000000002</v>
      </c>
      <c r="J19" s="13">
        <v>5.8609999999999998</v>
      </c>
      <c r="K19" s="13">
        <v>5.8360000000000003</v>
      </c>
      <c r="L19" s="13">
        <v>5.859</v>
      </c>
      <c r="M19" s="14">
        <v>5.992</v>
      </c>
      <c r="N19" s="14">
        <v>6.0279999999999996</v>
      </c>
      <c r="O19" s="14">
        <v>6.02</v>
      </c>
      <c r="P19" s="14">
        <v>5.819</v>
      </c>
      <c r="Q19" s="14">
        <v>5.9660000000000002</v>
      </c>
      <c r="R19" s="14">
        <v>5.4820000000000002</v>
      </c>
      <c r="S19" s="14">
        <v>5.7240000000000002</v>
      </c>
      <c r="T19" s="156">
        <v>5.65</v>
      </c>
      <c r="U19" s="156">
        <v>6.21</v>
      </c>
      <c r="V19" s="156">
        <v>5.92</v>
      </c>
      <c r="W19" s="156">
        <v>6.18</v>
      </c>
      <c r="X19" s="156">
        <v>6.13</v>
      </c>
      <c r="Y19" s="156">
        <v>6.28</v>
      </c>
      <c r="Z19" s="156">
        <v>6.23</v>
      </c>
      <c r="AA19" s="17"/>
      <c r="AB19" s="17"/>
    </row>
    <row r="20" spans="1:28" x14ac:dyDescent="0.2">
      <c r="A20" s="6" t="str">
        <f>A7</f>
        <v>Triplet</v>
      </c>
      <c r="B20" s="4" t="str">
        <f t="shared" si="1"/>
        <v>A2 (Val, pi-pi*)</v>
      </c>
      <c r="C20" s="13">
        <v>3.2109999999999999</v>
      </c>
      <c r="D20" s="14">
        <v>3.0779999999999998</v>
      </c>
      <c r="E20" s="14">
        <v>3.0310000000000001</v>
      </c>
      <c r="F20" s="13">
        <v>2.8220000000000001</v>
      </c>
      <c r="G20" s="14">
        <v>2.8879999999999999</v>
      </c>
      <c r="H20" s="94"/>
      <c r="I20" s="94"/>
      <c r="J20" s="94"/>
      <c r="K20" s="13">
        <v>2.8279999999999998</v>
      </c>
      <c r="L20" s="13">
        <v>2.8220000000000001</v>
      </c>
      <c r="M20" s="14">
        <v>3.11</v>
      </c>
      <c r="N20" s="14">
        <v>3.1669999999999998</v>
      </c>
      <c r="O20" s="14">
        <v>3.1360000000000001</v>
      </c>
      <c r="P20" s="14">
        <v>2.9390000000000001</v>
      </c>
      <c r="Q20" s="14">
        <v>3.0019999999999998</v>
      </c>
      <c r="R20" s="14">
        <v>2.4420000000000002</v>
      </c>
      <c r="S20" s="14">
        <v>2.722</v>
      </c>
      <c r="T20" s="156">
        <v>3.02</v>
      </c>
      <c r="U20" s="156">
        <v>2.87</v>
      </c>
      <c r="V20" s="156">
        <v>2.67</v>
      </c>
      <c r="W20" s="156">
        <v>2.84</v>
      </c>
      <c r="X20" s="156">
        <v>2.79</v>
      </c>
      <c r="Y20" s="156">
        <v>2.88</v>
      </c>
      <c r="Z20" s="156">
        <v>2.83</v>
      </c>
      <c r="AA20" s="17"/>
      <c r="AB20" s="17"/>
    </row>
    <row r="21" spans="1:28" x14ac:dyDescent="0.2">
      <c r="A21" s="6"/>
      <c r="B21" s="4" t="str">
        <f t="shared" si="1"/>
        <v>A1 (Val, pi-pi*)</v>
      </c>
      <c r="C21" s="13">
        <v>4.2809999999999997</v>
      </c>
      <c r="D21" s="14">
        <v>4.2480000000000002</v>
      </c>
      <c r="E21" s="14">
        <v>4.2329999999999997</v>
      </c>
      <c r="F21" s="13">
        <v>3.9510000000000001</v>
      </c>
      <c r="G21" s="14">
        <v>3.9449999999999998</v>
      </c>
      <c r="H21" s="94"/>
      <c r="I21" s="94"/>
      <c r="J21" s="94"/>
      <c r="K21" s="13">
        <v>4.0309999999999997</v>
      </c>
      <c r="L21" s="13">
        <v>4.0170000000000003</v>
      </c>
      <c r="M21" s="14">
        <v>4.1399999999999997</v>
      </c>
      <c r="N21" s="14">
        <v>4.149</v>
      </c>
      <c r="O21" s="14">
        <v>4.1879999999999997</v>
      </c>
      <c r="P21" s="14">
        <v>4.0039999999999996</v>
      </c>
      <c r="Q21" s="14">
        <v>4.1970000000000001</v>
      </c>
      <c r="R21" s="14">
        <v>3.6419999999999999</v>
      </c>
      <c r="S21" s="14">
        <v>3.9195000000000002</v>
      </c>
      <c r="T21" s="156">
        <v>4.2699999999999996</v>
      </c>
      <c r="U21" s="156">
        <v>4.0999999999999996</v>
      </c>
      <c r="V21" s="156">
        <v>3.88</v>
      </c>
      <c r="W21" s="156">
        <v>4.0599999999999996</v>
      </c>
      <c r="X21" s="156">
        <v>4.01</v>
      </c>
      <c r="Y21" s="156">
        <v>4.12</v>
      </c>
      <c r="Z21" s="156">
        <v>4.07</v>
      </c>
      <c r="AA21" s="17"/>
      <c r="AB21" s="17"/>
    </row>
    <row r="22" spans="1:28" x14ac:dyDescent="0.2">
      <c r="A22" s="6"/>
      <c r="B22" s="4" t="str">
        <f t="shared" si="1"/>
        <v>B1 (Ryd, pi-3s)</v>
      </c>
      <c r="C22" s="13">
        <v>5.5270000000000001</v>
      </c>
      <c r="D22" s="14">
        <v>5.3959999999999999</v>
      </c>
      <c r="E22" s="14">
        <v>5.641</v>
      </c>
      <c r="F22" s="13">
        <v>5.3929999999999998</v>
      </c>
      <c r="G22" s="14">
        <v>5.4160000000000004</v>
      </c>
      <c r="H22" s="94"/>
      <c r="I22" s="94"/>
      <c r="J22" s="94"/>
      <c r="K22" s="13">
        <v>5.3079999999999998</v>
      </c>
      <c r="L22" s="13">
        <v>5.3390000000000004</v>
      </c>
      <c r="M22" s="14">
        <v>5.7130000000000001</v>
      </c>
      <c r="N22" s="14">
        <v>5.61</v>
      </c>
      <c r="O22" s="14">
        <v>5.5369999999999999</v>
      </c>
      <c r="P22" s="14">
        <v>5.6029999999999998</v>
      </c>
      <c r="Q22" s="14">
        <v>5.4969999999999999</v>
      </c>
      <c r="R22" s="14">
        <v>5.0839999999999996</v>
      </c>
      <c r="S22" s="14">
        <v>5.2904999999999998</v>
      </c>
      <c r="T22" s="156">
        <v>4.45</v>
      </c>
      <c r="U22" s="156">
        <v>5.34</v>
      </c>
      <c r="V22" s="156">
        <v>5.15</v>
      </c>
      <c r="W22" s="156">
        <v>5.33</v>
      </c>
      <c r="X22" s="156">
        <v>5.3</v>
      </c>
      <c r="Y22" s="156">
        <v>5.42</v>
      </c>
      <c r="Z22" s="156">
        <v>5.48</v>
      </c>
      <c r="AA22" s="17"/>
      <c r="AB22" s="17"/>
    </row>
    <row r="23" spans="1:28" x14ac:dyDescent="0.2">
      <c r="A23" s="6"/>
      <c r="B23" s="4" t="str">
        <f t="shared" si="1"/>
        <v>A1 (Val, pi-pi*)</v>
      </c>
      <c r="C23" s="13">
        <v>7.3659999999999997</v>
      </c>
      <c r="D23" s="14">
        <v>7.157</v>
      </c>
      <c r="E23" s="14">
        <v>7.1429999999999998</v>
      </c>
      <c r="F23" s="13">
        <v>6.6550000000000002</v>
      </c>
      <c r="G23" s="14">
        <v>6.85</v>
      </c>
      <c r="H23" s="94"/>
      <c r="I23" s="94"/>
      <c r="J23" s="94"/>
      <c r="K23" s="13">
        <v>6.8040000000000003</v>
      </c>
      <c r="L23" s="7">
        <v>6.8070000000000004</v>
      </c>
      <c r="M23" s="14">
        <v>7.0250000000000004</v>
      </c>
      <c r="N23" s="14">
        <v>7.008</v>
      </c>
      <c r="O23" s="14">
        <v>7.04</v>
      </c>
      <c r="P23" s="14">
        <v>6.9059999999999997</v>
      </c>
      <c r="Q23" s="14">
        <v>7.0869999999999997</v>
      </c>
      <c r="R23" s="14">
        <v>6.3620000000000001</v>
      </c>
      <c r="S23" s="14">
        <v>6.7244999999999999</v>
      </c>
      <c r="T23" s="94"/>
      <c r="U23" s="94"/>
      <c r="V23" s="94"/>
      <c r="W23" s="94"/>
      <c r="X23" s="94"/>
      <c r="Y23" s="94"/>
      <c r="Z23" s="94"/>
      <c r="AA23" s="17"/>
      <c r="AB23" s="17"/>
    </row>
    <row r="24" spans="1:28" x14ac:dyDescent="0.2">
      <c r="A24" s="6"/>
      <c r="B24" s="4" t="str">
        <f t="shared" si="1"/>
        <v>A1 (Ryd, pi-3p)</v>
      </c>
      <c r="C24" s="13">
        <v>7.1630000000000003</v>
      </c>
      <c r="D24" s="14">
        <v>7.0369999999999999</v>
      </c>
      <c r="E24" s="14">
        <v>7.306</v>
      </c>
      <c r="F24" s="13">
        <v>7.07</v>
      </c>
      <c r="G24" s="14">
        <v>7.0640000000000001</v>
      </c>
      <c r="H24" s="94"/>
      <c r="I24" s="94"/>
      <c r="J24" s="94"/>
      <c r="K24" s="13">
        <v>6.9829999999999997</v>
      </c>
      <c r="L24" s="13">
        <v>7.0129999999999999</v>
      </c>
      <c r="M24" s="14">
        <v>7.3310000000000004</v>
      </c>
      <c r="N24" s="14">
        <v>7.2549999999999999</v>
      </c>
      <c r="O24" s="14">
        <v>7.2080000000000002</v>
      </c>
      <c r="P24" s="14">
        <v>7.2249999999999996</v>
      </c>
      <c r="Q24" s="14">
        <v>7.1509999999999998</v>
      </c>
      <c r="R24" s="14">
        <v>6.7329999999999997</v>
      </c>
      <c r="S24" s="14">
        <v>6.9420000000000002</v>
      </c>
      <c r="T24" s="156">
        <v>6.34</v>
      </c>
      <c r="U24" s="156">
        <v>7</v>
      </c>
      <c r="V24" s="156">
        <v>6.76</v>
      </c>
      <c r="W24" s="156">
        <v>6.96</v>
      </c>
      <c r="X24" s="156">
        <v>6.91</v>
      </c>
      <c r="Y24" s="156">
        <v>7.02</v>
      </c>
      <c r="Z24" s="156">
        <v>7.01</v>
      </c>
      <c r="AA24" s="17"/>
      <c r="AB24" s="17"/>
    </row>
    <row r="25" spans="1:28" x14ac:dyDescent="0.2">
      <c r="A25" s="6" t="str">
        <f>A12</f>
        <v>Singlet [F]</v>
      </c>
      <c r="B25" s="4" t="str">
        <f t="shared" ref="B25" si="2">B12</f>
        <v>A" (Val, pi-pi*)</v>
      </c>
      <c r="C25" s="14">
        <v>1.0620000000000001</v>
      </c>
      <c r="D25" s="14">
        <v>0.90300000000000002</v>
      </c>
      <c r="E25" s="14">
        <v>0.84699999999999998</v>
      </c>
      <c r="F25" s="14">
        <v>0.76200000000000001</v>
      </c>
      <c r="G25" s="14">
        <v>0.80900000000000005</v>
      </c>
      <c r="H25" s="14">
        <v>0.73799999999999999</v>
      </c>
      <c r="I25" s="14">
        <v>0.73299999999999998</v>
      </c>
      <c r="J25" s="14">
        <v>0.70399999999999996</v>
      </c>
      <c r="K25" s="13">
        <v>0.67800000000000005</v>
      </c>
      <c r="L25" s="13">
        <v>0.66800000000000004</v>
      </c>
      <c r="M25" s="14">
        <v>0.93100000000000005</v>
      </c>
      <c r="N25" s="14">
        <v>1.0149999999999999</v>
      </c>
      <c r="O25" s="14">
        <v>0.97699999999999998</v>
      </c>
      <c r="P25" s="14">
        <v>0.74399999999999999</v>
      </c>
      <c r="Q25" s="14">
        <v>0.80400000000000005</v>
      </c>
      <c r="R25" s="14">
        <v>0.23699999999999999</v>
      </c>
      <c r="S25" s="14">
        <v>0.52049999999999996</v>
      </c>
      <c r="T25" s="156">
        <v>0.72</v>
      </c>
      <c r="U25" s="156">
        <v>0.69</v>
      </c>
      <c r="V25" s="156">
        <v>0.52</v>
      </c>
      <c r="W25" s="156">
        <v>0.66</v>
      </c>
      <c r="X25" s="156">
        <v>0.62</v>
      </c>
      <c r="Y25" s="156">
        <v>0.68</v>
      </c>
      <c r="Z25" s="156">
        <v>0.66</v>
      </c>
      <c r="AA25" s="17"/>
      <c r="AB25" s="17"/>
    </row>
    <row r="26" spans="1:28" x14ac:dyDescent="0.2">
      <c r="U26" s="17"/>
      <c r="V26" s="17"/>
      <c r="W26" s="17"/>
      <c r="X26" s="17"/>
      <c r="Y26" s="17"/>
      <c r="Z26" s="17"/>
      <c r="AA26" s="17"/>
      <c r="AB26" s="17"/>
    </row>
    <row r="27" spans="1:28" x14ac:dyDescent="0.2">
      <c r="U27" s="17"/>
      <c r="V27" s="17"/>
      <c r="W27" s="17"/>
      <c r="X27" s="17"/>
      <c r="Y27" s="17"/>
      <c r="Z27" s="17"/>
      <c r="AA27" s="17"/>
      <c r="AB27" s="17"/>
    </row>
    <row r="28" spans="1:28" x14ac:dyDescent="0.2">
      <c r="U28" s="17"/>
      <c r="V28" s="17"/>
      <c r="W28" s="17"/>
      <c r="X28" s="17"/>
      <c r="Y28" s="17"/>
      <c r="Z28" s="17"/>
      <c r="AA28" s="17"/>
      <c r="AB28" s="17"/>
    </row>
    <row r="29" spans="1:28" x14ac:dyDescent="0.2">
      <c r="U29" s="17"/>
      <c r="V29" s="17"/>
      <c r="W29" s="17"/>
      <c r="X29" s="17"/>
      <c r="Y29" s="17"/>
      <c r="Z29" s="17"/>
      <c r="AA29" s="17"/>
      <c r="AB29" s="17"/>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346AA-C9A2-5644-BFB1-8B6309B5788E}">
  <dimension ref="A1:S19"/>
  <sheetViews>
    <sheetView zoomScale="82" zoomScaleNormal="160" workbookViewId="0">
      <selection activeCell="J4" sqref="J4:K9"/>
    </sheetView>
  </sheetViews>
  <sheetFormatPr baseColWidth="10" defaultRowHeight="16" x14ac:dyDescent="0.2"/>
  <cols>
    <col min="2" max="2" width="13.5" customWidth="1"/>
  </cols>
  <sheetData>
    <row r="1" spans="1:19" x14ac:dyDescent="0.2">
      <c r="A1" s="40" t="s">
        <v>74</v>
      </c>
      <c r="B1" s="40"/>
      <c r="C1" s="40" t="s">
        <v>0</v>
      </c>
      <c r="D1" s="198"/>
      <c r="E1">
        <f>COUNT(C4:C9)</f>
        <v>6</v>
      </c>
      <c r="F1" s="145" t="s">
        <v>722</v>
      </c>
      <c r="G1" s="1" t="s">
        <v>970</v>
      </c>
      <c r="Q1" s="1" t="s">
        <v>366</v>
      </c>
      <c r="R1" s="1"/>
    </row>
    <row r="2" spans="1:19" x14ac:dyDescent="0.2">
      <c r="A2" s="6" t="s">
        <v>32</v>
      </c>
      <c r="B2" s="5"/>
      <c r="C2" s="5" t="s">
        <v>29</v>
      </c>
      <c r="D2" s="5" t="s">
        <v>29</v>
      </c>
      <c r="E2" s="5" t="s">
        <v>29</v>
      </c>
      <c r="F2" s="5" t="s">
        <v>29</v>
      </c>
      <c r="G2" s="5" t="s">
        <v>55</v>
      </c>
      <c r="H2" s="5" t="s">
        <v>55</v>
      </c>
      <c r="I2" s="5" t="s">
        <v>30</v>
      </c>
      <c r="J2" s="5" t="s">
        <v>30</v>
      </c>
      <c r="K2" s="5" t="s">
        <v>30</v>
      </c>
      <c r="L2" s="5" t="s">
        <v>85</v>
      </c>
      <c r="M2" s="5"/>
      <c r="N2" s="5"/>
      <c r="O2" s="98" t="s">
        <v>29</v>
      </c>
      <c r="P2" s="98" t="s">
        <v>29</v>
      </c>
      <c r="Q2" s="98" t="s">
        <v>247</v>
      </c>
      <c r="R2" s="98" t="s">
        <v>247</v>
      </c>
      <c r="S2" s="98" t="s">
        <v>28</v>
      </c>
    </row>
    <row r="3" spans="1:19" x14ac:dyDescent="0.2">
      <c r="A3" s="5"/>
      <c r="B3" s="5"/>
      <c r="C3" s="6" t="s">
        <v>2087</v>
      </c>
      <c r="D3" s="6" t="s">
        <v>1</v>
      </c>
      <c r="E3" s="6" t="s">
        <v>2</v>
      </c>
      <c r="F3" s="6" t="s">
        <v>62</v>
      </c>
      <c r="G3" s="52" t="s">
        <v>2086</v>
      </c>
      <c r="H3" s="52" t="s">
        <v>35</v>
      </c>
      <c r="I3" s="52" t="s">
        <v>63</v>
      </c>
      <c r="J3" s="52" t="s">
        <v>50</v>
      </c>
      <c r="K3" s="52" t="s">
        <v>65</v>
      </c>
      <c r="L3" s="52" t="s">
        <v>2092</v>
      </c>
      <c r="M3" s="42" t="s">
        <v>1326</v>
      </c>
      <c r="N3" s="42" t="s">
        <v>1392</v>
      </c>
      <c r="O3" s="95" t="s">
        <v>67</v>
      </c>
      <c r="P3" s="99" t="s">
        <v>38</v>
      </c>
      <c r="Q3" s="99" t="s">
        <v>248</v>
      </c>
      <c r="R3" s="99" t="s">
        <v>248</v>
      </c>
      <c r="S3" s="99" t="s">
        <v>52</v>
      </c>
    </row>
    <row r="4" spans="1:19" x14ac:dyDescent="0.2">
      <c r="A4" s="6" t="s">
        <v>98</v>
      </c>
      <c r="B4" s="4" t="s">
        <v>381</v>
      </c>
      <c r="C4" s="16">
        <v>3.835</v>
      </c>
      <c r="D4" s="7">
        <v>3.7970000000000002</v>
      </c>
      <c r="E4" s="7">
        <v>3.7370000000000001</v>
      </c>
      <c r="F4" s="7">
        <v>3.734</v>
      </c>
      <c r="G4" s="13">
        <v>3.8340000000000001</v>
      </c>
      <c r="H4" s="13">
        <v>3.7970000000000002</v>
      </c>
      <c r="I4" s="13">
        <v>3.74</v>
      </c>
      <c r="J4" s="7">
        <v>3.8279999999999998</v>
      </c>
      <c r="K4" s="7">
        <v>3.7909999999999999</v>
      </c>
      <c r="L4" s="70" t="s">
        <v>118</v>
      </c>
      <c r="M4" s="7">
        <f>I4+K4-H4</f>
        <v>3.7340000000000004</v>
      </c>
      <c r="N4" s="7">
        <f>M4+F4-E4</f>
        <v>3.7309999999999999</v>
      </c>
      <c r="O4" s="1">
        <v>93.1</v>
      </c>
      <c r="P4" s="21" t="s">
        <v>116</v>
      </c>
      <c r="Q4" s="1" t="s">
        <v>366</v>
      </c>
      <c r="R4" s="1">
        <v>0</v>
      </c>
      <c r="S4" s="1" t="s">
        <v>368</v>
      </c>
    </row>
    <row r="5" spans="1:19" x14ac:dyDescent="0.2">
      <c r="A5" s="5"/>
      <c r="B5" s="4" t="s">
        <v>200</v>
      </c>
      <c r="C5" s="16">
        <v>7.1340000000000003</v>
      </c>
      <c r="D5" s="7">
        <v>7.11</v>
      </c>
      <c r="E5" s="7">
        <v>7.0170000000000003</v>
      </c>
      <c r="F5" s="7">
        <v>7.0019999999999998</v>
      </c>
      <c r="G5" s="13">
        <v>7.1070000000000002</v>
      </c>
      <c r="H5" s="13">
        <v>7.0839999999999996</v>
      </c>
      <c r="I5" s="13">
        <v>6.9960000000000004</v>
      </c>
      <c r="J5" s="7">
        <v>7.0990000000000002</v>
      </c>
      <c r="K5" s="7">
        <v>7.0759999999999996</v>
      </c>
      <c r="L5" s="73"/>
      <c r="M5" s="7">
        <f>I5+K5-H5</f>
        <v>6.9879999999999995</v>
      </c>
      <c r="N5" s="7">
        <f t="shared" ref="N5:N9" si="0">M5+F5-E5</f>
        <v>6.9729999999999981</v>
      </c>
      <c r="O5" s="1">
        <v>91.4</v>
      </c>
      <c r="P5" s="21"/>
      <c r="Q5" s="1" t="s">
        <v>366</v>
      </c>
      <c r="R5" s="1">
        <v>0</v>
      </c>
      <c r="S5" s="1" t="s">
        <v>369</v>
      </c>
    </row>
    <row r="6" spans="1:19" x14ac:dyDescent="0.2">
      <c r="A6" s="5"/>
      <c r="B6" s="4" t="s">
        <v>379</v>
      </c>
      <c r="C6" s="16">
        <v>8.5079999999999991</v>
      </c>
      <c r="D6" s="7">
        <v>8.4510000000000005</v>
      </c>
      <c r="E6" s="7">
        <v>8.4979999999999993</v>
      </c>
      <c r="F6" s="7">
        <v>8.516</v>
      </c>
      <c r="G6" s="13">
        <v>8.52</v>
      </c>
      <c r="H6" s="13">
        <v>8.4610000000000003</v>
      </c>
      <c r="I6" s="7">
        <v>8.5180000000000007</v>
      </c>
      <c r="J6" s="7">
        <v>8.5009999999999994</v>
      </c>
      <c r="K6" s="7">
        <v>8.4469999999999992</v>
      </c>
      <c r="L6" s="73"/>
      <c r="M6" s="7">
        <f>I6+K6-H6</f>
        <v>8.5039999999999996</v>
      </c>
      <c r="N6" s="7">
        <f t="shared" si="0"/>
        <v>8.5220000000000002</v>
      </c>
      <c r="O6" s="1">
        <v>93.3</v>
      </c>
      <c r="P6" s="21" t="s">
        <v>117</v>
      </c>
      <c r="Q6" s="1" t="s">
        <v>336</v>
      </c>
      <c r="R6" s="1">
        <v>22</v>
      </c>
      <c r="S6" s="1" t="s">
        <v>370</v>
      </c>
    </row>
    <row r="7" spans="1:19" x14ac:dyDescent="0.2">
      <c r="A7" s="6" t="s">
        <v>5</v>
      </c>
      <c r="B7" s="4" t="s">
        <v>381</v>
      </c>
      <c r="C7" s="16">
        <v>3.089</v>
      </c>
      <c r="D7" s="7">
        <v>3.06</v>
      </c>
      <c r="E7" s="7">
        <v>3.028</v>
      </c>
      <c r="F7" s="7">
        <v>3.0339999999999998</v>
      </c>
      <c r="G7" s="7">
        <v>3.0870000000000002</v>
      </c>
      <c r="H7" s="7">
        <v>3.0579999999999998</v>
      </c>
      <c r="I7" s="72"/>
      <c r="J7" s="72"/>
      <c r="K7" s="72"/>
      <c r="L7" s="70" t="s">
        <v>119</v>
      </c>
      <c r="M7" s="7">
        <f>E7+H7-D7</f>
        <v>3.0260000000000002</v>
      </c>
      <c r="N7" s="7">
        <f t="shared" si="0"/>
        <v>3.0320000000000005</v>
      </c>
      <c r="O7" s="1">
        <v>98.2</v>
      </c>
      <c r="Q7" s="1" t="s">
        <v>366</v>
      </c>
      <c r="R7" s="1">
        <v>0</v>
      </c>
      <c r="S7" s="1" t="s">
        <v>368</v>
      </c>
    </row>
    <row r="8" spans="1:19" x14ac:dyDescent="0.2">
      <c r="A8" s="6"/>
      <c r="B8" s="4" t="s">
        <v>57</v>
      </c>
      <c r="C8" s="16">
        <v>5.4820000000000002</v>
      </c>
      <c r="D8" s="7">
        <v>5.4669999999999996</v>
      </c>
      <c r="E8" s="7">
        <v>5.4530000000000003</v>
      </c>
      <c r="F8" s="7">
        <v>5.4660000000000002</v>
      </c>
      <c r="G8" s="7">
        <v>5.4809999999999999</v>
      </c>
      <c r="H8" s="7">
        <v>5.4649999999999999</v>
      </c>
      <c r="I8" s="72"/>
      <c r="J8" s="72"/>
      <c r="K8" s="72"/>
      <c r="L8" s="73"/>
      <c r="M8" s="7">
        <f>E8+H8-D8</f>
        <v>5.4509999999999996</v>
      </c>
      <c r="N8" s="7">
        <f t="shared" si="0"/>
        <v>5.4639999999999995</v>
      </c>
      <c r="O8" s="1">
        <v>98.9</v>
      </c>
      <c r="Q8" s="1" t="s">
        <v>367</v>
      </c>
      <c r="R8" s="1">
        <v>1</v>
      </c>
      <c r="S8" s="1" t="s">
        <v>380</v>
      </c>
    </row>
    <row r="9" spans="1:19" x14ac:dyDescent="0.2">
      <c r="A9" s="6"/>
      <c r="B9" s="4" t="s">
        <v>200</v>
      </c>
      <c r="C9" s="16">
        <v>5.8620000000000001</v>
      </c>
      <c r="D9" s="7">
        <v>5.8330000000000002</v>
      </c>
      <c r="E9" s="7">
        <v>5.8120000000000003</v>
      </c>
      <c r="F9" s="7">
        <v>5.8150000000000004</v>
      </c>
      <c r="G9" s="7">
        <v>5.8479999999999999</v>
      </c>
      <c r="H9" s="7">
        <v>5.82</v>
      </c>
      <c r="I9" s="72"/>
      <c r="J9" s="72"/>
      <c r="K9" s="72"/>
      <c r="L9" s="73"/>
      <c r="M9" s="7">
        <f>E9+H9-D9</f>
        <v>5.7990000000000013</v>
      </c>
      <c r="N9" s="7">
        <f t="shared" si="0"/>
        <v>5.8020000000000005</v>
      </c>
      <c r="O9" s="1">
        <v>98.4</v>
      </c>
      <c r="Q9" s="1" t="s">
        <v>366</v>
      </c>
      <c r="R9" s="1">
        <v>0</v>
      </c>
      <c r="S9" s="1" t="s">
        <v>369</v>
      </c>
    </row>
    <row r="10" spans="1:19" x14ac:dyDescent="0.2">
      <c r="E10" s="65"/>
      <c r="I10" s="65"/>
      <c r="J10" s="7"/>
      <c r="K10" s="7"/>
    </row>
    <row r="12" spans="1:19" x14ac:dyDescent="0.2">
      <c r="A12" s="6" t="s">
        <v>6</v>
      </c>
      <c r="B12" s="5"/>
      <c r="C12" s="5" t="s">
        <v>7</v>
      </c>
      <c r="D12" s="5" t="s">
        <v>7</v>
      </c>
      <c r="E12" s="5" t="s">
        <v>24</v>
      </c>
      <c r="F12" s="5" t="s">
        <v>27</v>
      </c>
      <c r="G12" s="5" t="s">
        <v>29</v>
      </c>
      <c r="H12" s="5" t="s">
        <v>30</v>
      </c>
      <c r="I12" s="5" t="s">
        <v>29</v>
      </c>
      <c r="J12" s="5" t="s">
        <v>30</v>
      </c>
      <c r="K12" s="5" t="s">
        <v>29</v>
      </c>
      <c r="L12" s="5" t="s">
        <v>30</v>
      </c>
      <c r="M12" s="5" t="s">
        <v>7</v>
      </c>
      <c r="N12" s="5" t="s">
        <v>7</v>
      </c>
      <c r="O12" s="5" t="s">
        <v>7</v>
      </c>
      <c r="P12" s="5" t="s">
        <v>24</v>
      </c>
      <c r="Q12" s="5" t="s">
        <v>24</v>
      </c>
      <c r="R12" s="5" t="s">
        <v>24</v>
      </c>
      <c r="S12" s="5" t="s">
        <v>26</v>
      </c>
    </row>
    <row r="13" spans="1:19" x14ac:dyDescent="0.2">
      <c r="A13" s="5"/>
      <c r="B13" s="5"/>
      <c r="C13" s="6" t="s">
        <v>8</v>
      </c>
      <c r="D13" s="6" t="s">
        <v>9</v>
      </c>
      <c r="E13" s="6" t="s">
        <v>18</v>
      </c>
      <c r="F13" s="6" t="s">
        <v>11</v>
      </c>
      <c r="G13" s="6" t="s">
        <v>10</v>
      </c>
      <c r="H13" s="6" t="s">
        <v>33</v>
      </c>
      <c r="I13" s="6" t="s">
        <v>12</v>
      </c>
      <c r="J13" s="6" t="s">
        <v>13</v>
      </c>
      <c r="K13" s="6" t="s">
        <v>14</v>
      </c>
      <c r="L13" s="6" t="s">
        <v>99</v>
      </c>
      <c r="M13" s="6" t="s">
        <v>17</v>
      </c>
      <c r="N13" s="6" t="s">
        <v>19</v>
      </c>
      <c r="O13" s="6" t="s">
        <v>20</v>
      </c>
      <c r="P13" s="6" t="s">
        <v>17</v>
      </c>
      <c r="Q13" s="6" t="s">
        <v>15</v>
      </c>
      <c r="R13" s="6" t="s">
        <v>16</v>
      </c>
      <c r="S13" s="6" t="s">
        <v>25</v>
      </c>
    </row>
    <row r="14" spans="1:19" x14ac:dyDescent="0.2">
      <c r="A14" s="6" t="str">
        <f>A4</f>
        <v>Singlet</v>
      </c>
      <c r="B14" s="4" t="str">
        <f>B4</f>
        <v>B1  (Val, n-pi*)</v>
      </c>
      <c r="C14" s="13">
        <v>3.89</v>
      </c>
      <c r="D14" s="14">
        <v>3.7429999999999999</v>
      </c>
      <c r="E14" s="13">
        <v>3.9390000000000001</v>
      </c>
      <c r="F14" s="13">
        <v>3.5819999999999999</v>
      </c>
      <c r="G14" s="13">
        <v>3.83</v>
      </c>
      <c r="H14" s="13">
        <v>3.7509999999999999</v>
      </c>
      <c r="I14" s="13">
        <v>3.7570000000000001</v>
      </c>
      <c r="J14" s="13">
        <v>3.7530000000000001</v>
      </c>
      <c r="K14" s="7">
        <v>3.7370000000000001</v>
      </c>
      <c r="L14" s="13">
        <v>3.74</v>
      </c>
      <c r="M14" s="14">
        <v>3.972</v>
      </c>
      <c r="N14" s="14">
        <v>3.9750000000000001</v>
      </c>
      <c r="O14" s="14">
        <v>3.899</v>
      </c>
      <c r="P14" s="14">
        <v>3.766</v>
      </c>
      <c r="Q14" s="14">
        <v>3.7360000000000002</v>
      </c>
      <c r="R14" s="14">
        <v>3.5169999999999999</v>
      </c>
      <c r="S14" s="14">
        <v>3.6265000000000001</v>
      </c>
    </row>
    <row r="15" spans="1:19" x14ac:dyDescent="0.2">
      <c r="A15" s="26"/>
      <c r="B15" s="4" t="str">
        <f>B5</f>
        <v>A2 (Val, pi-pi*)</v>
      </c>
      <c r="C15" s="13">
        <v>7.4580000000000002</v>
      </c>
      <c r="D15" s="14">
        <v>7.19</v>
      </c>
      <c r="E15" s="13">
        <v>7.24</v>
      </c>
      <c r="F15" s="13">
        <v>6.7149999999999999</v>
      </c>
      <c r="G15" s="13">
        <v>7.0979999999999999</v>
      </c>
      <c r="H15" s="13">
        <v>7.0449999999999999</v>
      </c>
      <c r="I15" s="13">
        <v>7.0460000000000003</v>
      </c>
      <c r="J15" s="13">
        <v>7.024</v>
      </c>
      <c r="K15" s="7">
        <v>7.0170000000000003</v>
      </c>
      <c r="L15" s="13">
        <v>6.9960000000000004</v>
      </c>
      <c r="M15" s="14">
        <v>7.29</v>
      </c>
      <c r="N15" s="14">
        <v>7.2789999999999999</v>
      </c>
      <c r="O15" s="14">
        <v>7.25</v>
      </c>
      <c r="P15" s="14">
        <v>7.0970000000000004</v>
      </c>
      <c r="Q15" s="14">
        <v>7.1890000000000001</v>
      </c>
      <c r="R15" s="14">
        <v>6.6989999999999998</v>
      </c>
      <c r="S15" s="14">
        <v>6.944</v>
      </c>
    </row>
    <row r="16" spans="1:19" x14ac:dyDescent="0.2">
      <c r="A16" s="5"/>
      <c r="B16" s="4" t="str">
        <f>B6</f>
        <v>B2 (Ryd, n.d.)</v>
      </c>
      <c r="C16" s="13">
        <v>8.5329999999999995</v>
      </c>
      <c r="D16" s="14">
        <v>8.2919999999999998</v>
      </c>
      <c r="E16" s="13">
        <v>8.9030000000000005</v>
      </c>
      <c r="F16" s="13">
        <v>8.7420000000000009</v>
      </c>
      <c r="G16" s="13">
        <v>8.6929999999999996</v>
      </c>
      <c r="H16" s="13">
        <v>8.5489999999999995</v>
      </c>
      <c r="I16" s="13">
        <v>8.5519999999999996</v>
      </c>
      <c r="J16" s="13">
        <v>8.5530000000000008</v>
      </c>
      <c r="K16" s="7">
        <v>8.4979999999999993</v>
      </c>
      <c r="L16" s="7">
        <v>8.5180000000000007</v>
      </c>
      <c r="M16" s="14">
        <v>8.9480000000000004</v>
      </c>
      <c r="N16" s="14">
        <v>8.8230000000000004</v>
      </c>
      <c r="O16" s="14">
        <v>8.6470000000000002</v>
      </c>
      <c r="P16" s="14">
        <v>8.7739999999999991</v>
      </c>
      <c r="Q16" s="14">
        <v>8.4190000000000005</v>
      </c>
      <c r="R16" s="14">
        <v>8.5030000000000001</v>
      </c>
      <c r="S16" s="14">
        <v>8.4610000000000003</v>
      </c>
    </row>
    <row r="17" spans="1:19" x14ac:dyDescent="0.2">
      <c r="A17" s="6" t="s">
        <v>5</v>
      </c>
      <c r="B17" s="4" t="str">
        <f t="shared" ref="B17:B19" si="1">B7</f>
        <v>B1  (Val, n-pi*)</v>
      </c>
      <c r="C17" s="13">
        <v>3.1680000000000001</v>
      </c>
      <c r="D17" s="14">
        <v>3.0270000000000001</v>
      </c>
      <c r="E17" s="13">
        <v>3.1739999999999999</v>
      </c>
      <c r="F17" s="13">
        <v>2.9369999999999998</v>
      </c>
      <c r="G17" s="13">
        <v>3.0710000000000002</v>
      </c>
      <c r="H17" s="72"/>
      <c r="I17" s="72"/>
      <c r="J17" s="72"/>
      <c r="K17" s="7">
        <v>3.028</v>
      </c>
      <c r="L17" s="72"/>
      <c r="M17" s="14">
        <v>3.32</v>
      </c>
      <c r="N17" s="14">
        <v>3.331</v>
      </c>
      <c r="O17" s="14">
        <v>3.23</v>
      </c>
      <c r="P17" s="14">
        <v>3.1419999999999999</v>
      </c>
      <c r="Q17" s="14">
        <v>3.012</v>
      </c>
      <c r="R17" s="14">
        <v>2.7719999999999998</v>
      </c>
      <c r="S17" s="14">
        <v>2.8919999999999999</v>
      </c>
    </row>
    <row r="18" spans="1:19" x14ac:dyDescent="0.2">
      <c r="A18" s="5"/>
      <c r="B18" s="4" t="str">
        <f t="shared" si="1"/>
        <v>B2 (Val, pi-pi*)</v>
      </c>
      <c r="C18" s="13">
        <v>5.8949999999999996</v>
      </c>
      <c r="D18" s="14">
        <v>5.7670000000000003</v>
      </c>
      <c r="E18" s="13">
        <v>5.968</v>
      </c>
      <c r="F18" s="13">
        <v>5.1529999999999996</v>
      </c>
      <c r="G18" s="13">
        <v>5.4050000000000002</v>
      </c>
      <c r="H18" s="72"/>
      <c r="I18" s="72"/>
      <c r="J18" s="72"/>
      <c r="K18" s="7">
        <v>5.4530000000000003</v>
      </c>
      <c r="L18" s="72"/>
      <c r="M18" s="14">
        <v>5.532</v>
      </c>
      <c r="N18" s="14">
        <v>5.5529999999999999</v>
      </c>
      <c r="O18" s="14">
        <v>5.6319999999999997</v>
      </c>
      <c r="P18" s="14">
        <v>5.4130000000000003</v>
      </c>
      <c r="Q18" s="14">
        <v>5.7190000000000003</v>
      </c>
      <c r="R18" s="14">
        <v>5.0380000000000003</v>
      </c>
      <c r="S18" s="14">
        <v>5.3785000000000007</v>
      </c>
    </row>
    <row r="19" spans="1:19" x14ac:dyDescent="0.2">
      <c r="A19" s="5"/>
      <c r="B19" s="4" t="str">
        <f t="shared" si="1"/>
        <v>A2 (Val, pi-pi*)</v>
      </c>
      <c r="C19" s="13">
        <v>6.1289999999999996</v>
      </c>
      <c r="D19" s="14">
        <v>5.9850000000000003</v>
      </c>
      <c r="E19" s="13">
        <v>5.7130000000000001</v>
      </c>
      <c r="F19" s="13">
        <v>5.6479999999999997</v>
      </c>
      <c r="G19" s="13">
        <v>5.8380000000000001</v>
      </c>
      <c r="H19" s="72"/>
      <c r="I19" s="72"/>
      <c r="J19" s="72"/>
      <c r="K19" s="7">
        <v>5.8120000000000003</v>
      </c>
      <c r="L19" s="72"/>
      <c r="M19" s="14">
        <v>6.1989999999999998</v>
      </c>
      <c r="N19" s="14">
        <v>6.2060000000000004</v>
      </c>
      <c r="O19" s="14">
        <v>6.1319999999999997</v>
      </c>
      <c r="P19" s="14">
        <v>6.048</v>
      </c>
      <c r="Q19" s="14">
        <v>5.968</v>
      </c>
      <c r="R19" s="14">
        <v>5.47</v>
      </c>
      <c r="S19" s="14">
        <v>5.7189999999999994</v>
      </c>
    </row>
  </sheetData>
  <pageMargins left="0.7" right="0.7" top="0.75" bottom="0.75" header="0.3" footer="0.3"/>
  <pageSetup paperSize="9" orientation="portrait" horizontalDpi="0" verticalDpi="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1DCD3-1F7F-2848-BCB9-5C2B21739C99}">
  <dimension ref="A1:S19"/>
  <sheetViews>
    <sheetView zoomScale="80" zoomScaleNormal="80" workbookViewId="0">
      <selection activeCell="C4" sqref="C4:F9"/>
    </sheetView>
  </sheetViews>
  <sheetFormatPr baseColWidth="10" defaultRowHeight="16" x14ac:dyDescent="0.2"/>
  <sheetData>
    <row r="1" spans="1:19" x14ac:dyDescent="0.2">
      <c r="A1" s="2" t="s">
        <v>1516</v>
      </c>
      <c r="B1" s="3"/>
      <c r="C1" s="2" t="s">
        <v>0</v>
      </c>
      <c r="D1" s="198"/>
      <c r="E1" s="41">
        <f>NB(C4:C9)</f>
        <v>6</v>
      </c>
      <c r="F1" s="145" t="s">
        <v>722</v>
      </c>
      <c r="G1" s="1" t="s">
        <v>1438</v>
      </c>
      <c r="J1" s="1" t="s">
        <v>1723</v>
      </c>
      <c r="L1" s="1"/>
      <c r="N1" s="7"/>
    </row>
    <row r="2" spans="1:19" x14ac:dyDescent="0.2">
      <c r="A2" s="6" t="s">
        <v>32</v>
      </c>
      <c r="B2" s="5"/>
      <c r="C2" s="5" t="s">
        <v>30</v>
      </c>
      <c r="D2" s="5" t="s">
        <v>30</v>
      </c>
      <c r="E2" s="5" t="s">
        <v>30</v>
      </c>
      <c r="F2" s="5" t="s">
        <v>30</v>
      </c>
      <c r="G2" s="5"/>
      <c r="H2" s="98" t="s">
        <v>29</v>
      </c>
      <c r="I2" s="98" t="s">
        <v>29</v>
      </c>
      <c r="J2" s="98" t="s">
        <v>247</v>
      </c>
      <c r="K2" s="98" t="s">
        <v>247</v>
      </c>
      <c r="L2" s="98" t="s">
        <v>28</v>
      </c>
      <c r="N2" s="7"/>
    </row>
    <row r="3" spans="1:19" x14ac:dyDescent="0.2">
      <c r="A3" s="5"/>
      <c r="B3" s="5"/>
      <c r="C3" s="6" t="s">
        <v>2087</v>
      </c>
      <c r="D3" s="6" t="s">
        <v>1</v>
      </c>
      <c r="E3" s="6" t="s">
        <v>2</v>
      </c>
      <c r="F3" s="6" t="s">
        <v>2086</v>
      </c>
      <c r="G3" s="6" t="s">
        <v>3</v>
      </c>
      <c r="H3" s="95" t="s">
        <v>67</v>
      </c>
      <c r="I3" s="95" t="s">
        <v>38</v>
      </c>
      <c r="J3" s="99" t="s">
        <v>248</v>
      </c>
      <c r="K3" s="99" t="s">
        <v>248</v>
      </c>
      <c r="L3" s="99" t="s">
        <v>52</v>
      </c>
      <c r="N3" s="7"/>
    </row>
    <row r="4" spans="1:19" x14ac:dyDescent="0.2">
      <c r="A4" s="6" t="s">
        <v>1668</v>
      </c>
      <c r="B4" s="4" t="s">
        <v>57</v>
      </c>
      <c r="C4" s="7">
        <v>4.4550000000000001</v>
      </c>
      <c r="D4" s="7">
        <v>4.3419999999999996</v>
      </c>
      <c r="E4" s="7">
        <v>4.34</v>
      </c>
      <c r="F4" s="7">
        <v>4.4509999999999996</v>
      </c>
      <c r="G4" s="7">
        <f t="shared" ref="G4:G7" si="0">E4+F4-C4</f>
        <v>4.3360000000000003</v>
      </c>
      <c r="H4" s="214" t="s">
        <v>43</v>
      </c>
      <c r="I4" s="214" t="s">
        <v>43</v>
      </c>
      <c r="J4" s="1" t="s">
        <v>1713</v>
      </c>
      <c r="K4" s="1">
        <v>-2</v>
      </c>
      <c r="L4" s="101" t="s">
        <v>1670</v>
      </c>
      <c r="N4" s="7"/>
    </row>
    <row r="5" spans="1:19" x14ac:dyDescent="0.2">
      <c r="A5" s="5"/>
      <c r="B5" s="4" t="s">
        <v>390</v>
      </c>
      <c r="C5" s="7">
        <v>4.8730000000000002</v>
      </c>
      <c r="D5" s="7">
        <v>4.694</v>
      </c>
      <c r="E5" s="7">
        <v>4.8070000000000004</v>
      </c>
      <c r="F5" s="7">
        <v>4.8819999999999997</v>
      </c>
      <c r="G5" s="7">
        <f t="shared" si="0"/>
        <v>4.8159999999999998</v>
      </c>
      <c r="H5" s="214" t="s">
        <v>43</v>
      </c>
      <c r="I5" s="214" t="s">
        <v>43</v>
      </c>
      <c r="J5" s="1" t="s">
        <v>1715</v>
      </c>
      <c r="K5" s="1">
        <v>43</v>
      </c>
      <c r="L5" s="101" t="s">
        <v>1671</v>
      </c>
      <c r="N5" s="228" t="s">
        <v>1629</v>
      </c>
      <c r="O5" s="228" t="s">
        <v>1630</v>
      </c>
    </row>
    <row r="6" spans="1:19" x14ac:dyDescent="0.2">
      <c r="A6" s="5"/>
      <c r="B6" s="4" t="s">
        <v>1674</v>
      </c>
      <c r="C6" s="7">
        <v>4.9489999999999998</v>
      </c>
      <c r="D6" s="7">
        <v>4.8719999999999999</v>
      </c>
      <c r="E6" s="7">
        <v>4.8499999999999996</v>
      </c>
      <c r="F6" s="7">
        <v>4.9580000000000002</v>
      </c>
      <c r="G6" s="7">
        <f>F6+O6-N6</f>
        <v>4.8660000000000005</v>
      </c>
      <c r="H6" s="214" t="s">
        <v>43</v>
      </c>
      <c r="I6" s="214" t="s">
        <v>43</v>
      </c>
      <c r="J6" s="1" t="s">
        <v>1714</v>
      </c>
      <c r="K6" s="1">
        <v>3</v>
      </c>
      <c r="L6" s="101" t="s">
        <v>1672</v>
      </c>
      <c r="N6" s="7">
        <v>5.0019999999999998</v>
      </c>
      <c r="O6" s="12">
        <v>4.91</v>
      </c>
      <c r="Q6" s="7"/>
    </row>
    <row r="7" spans="1:19" x14ac:dyDescent="0.2">
      <c r="A7" s="5"/>
      <c r="B7" s="4" t="s">
        <v>391</v>
      </c>
      <c r="C7" s="7">
        <v>5.532</v>
      </c>
      <c r="D7" s="7">
        <v>5.3380000000000001</v>
      </c>
      <c r="E7" s="7">
        <v>5.44</v>
      </c>
      <c r="F7" s="7">
        <v>5.5490000000000004</v>
      </c>
      <c r="G7" s="7">
        <f t="shared" si="0"/>
        <v>5.4570000000000007</v>
      </c>
      <c r="H7" s="214" t="s">
        <v>43</v>
      </c>
      <c r="I7" s="214"/>
      <c r="J7" s="1" t="s">
        <v>1716</v>
      </c>
      <c r="K7" s="1">
        <v>64</v>
      </c>
      <c r="L7" s="101" t="s">
        <v>1673</v>
      </c>
      <c r="N7" s="7"/>
    </row>
    <row r="8" spans="1:19" x14ac:dyDescent="0.2">
      <c r="A8" s="6" t="s">
        <v>1669</v>
      </c>
      <c r="B8" s="4" t="s">
        <v>1677</v>
      </c>
      <c r="C8" s="7">
        <v>4.1529999999999996</v>
      </c>
      <c r="D8" s="7">
        <v>4.077</v>
      </c>
      <c r="E8" s="7">
        <v>4.085</v>
      </c>
      <c r="F8" s="7">
        <v>4.1680000000000001</v>
      </c>
      <c r="G8" s="7">
        <f>F8+O8-N8</f>
        <v>4.117</v>
      </c>
      <c r="H8" s="214" t="s">
        <v>43</v>
      </c>
      <c r="I8" s="214"/>
      <c r="J8" s="1" t="s">
        <v>1783</v>
      </c>
      <c r="K8" s="1">
        <v>-5</v>
      </c>
      <c r="L8" s="101" t="s">
        <v>1678</v>
      </c>
      <c r="N8" s="7">
        <v>4.2350000000000003</v>
      </c>
      <c r="O8" s="7">
        <v>4.1840000000000002</v>
      </c>
    </row>
    <row r="9" spans="1:19" x14ac:dyDescent="0.2">
      <c r="A9" s="5"/>
      <c r="B9" s="4" t="s">
        <v>1676</v>
      </c>
      <c r="C9" s="7">
        <v>4.875</v>
      </c>
      <c r="D9" s="7">
        <v>4.6950000000000003</v>
      </c>
      <c r="E9" s="7">
        <v>4.71</v>
      </c>
      <c r="F9" s="7">
        <v>4.9020000000000001</v>
      </c>
      <c r="G9" s="7">
        <f>F9+O9-N9</f>
        <v>4.7549999999999999</v>
      </c>
      <c r="H9" s="214" t="s">
        <v>43</v>
      </c>
      <c r="I9" s="214"/>
      <c r="J9" s="1" t="s">
        <v>1784</v>
      </c>
      <c r="K9" s="1">
        <v>-8</v>
      </c>
      <c r="L9" s="55" t="s">
        <v>1679</v>
      </c>
      <c r="M9" s="7"/>
      <c r="N9" s="7">
        <v>4.992</v>
      </c>
      <c r="O9" s="12">
        <v>4.8449999999999998</v>
      </c>
    </row>
    <row r="10" spans="1:19" x14ac:dyDescent="0.2">
      <c r="A10" s="7"/>
      <c r="B10" s="21"/>
      <c r="E10" s="7"/>
      <c r="F10" s="7"/>
      <c r="H10" s="7"/>
      <c r="I10" s="214"/>
      <c r="J10" s="1"/>
      <c r="K10" s="1"/>
      <c r="L10" s="1"/>
      <c r="M10" s="55"/>
      <c r="N10" s="7"/>
    </row>
    <row r="12" spans="1:19" x14ac:dyDescent="0.2">
      <c r="A12" s="6" t="s">
        <v>6</v>
      </c>
      <c r="B12" s="5"/>
      <c r="C12" s="5" t="s">
        <v>7</v>
      </c>
      <c r="D12" s="5" t="s">
        <v>7</v>
      </c>
      <c r="E12" s="5" t="s">
        <v>24</v>
      </c>
      <c r="F12" s="5" t="s">
        <v>27</v>
      </c>
      <c r="G12" s="5" t="s">
        <v>28</v>
      </c>
      <c r="H12" s="5" t="s">
        <v>30</v>
      </c>
      <c r="I12" s="5" t="s">
        <v>29</v>
      </c>
      <c r="J12" s="5" t="s">
        <v>30</v>
      </c>
      <c r="K12" s="5" t="s">
        <v>34</v>
      </c>
      <c r="L12" s="5"/>
      <c r="M12" s="5" t="s">
        <v>7</v>
      </c>
      <c r="N12" s="5" t="s">
        <v>7</v>
      </c>
      <c r="O12" s="5" t="s">
        <v>7</v>
      </c>
      <c r="P12" s="5" t="s">
        <v>24</v>
      </c>
      <c r="Q12" s="5" t="s">
        <v>24</v>
      </c>
      <c r="R12" s="5" t="s">
        <v>24</v>
      </c>
      <c r="S12" s="5" t="s">
        <v>26</v>
      </c>
    </row>
    <row r="13" spans="1:19" x14ac:dyDescent="0.2">
      <c r="A13" s="5"/>
      <c r="B13" s="5"/>
      <c r="C13" s="6" t="s">
        <v>8</v>
      </c>
      <c r="D13" s="6" t="s">
        <v>9</v>
      </c>
      <c r="E13" s="6" t="s">
        <v>18</v>
      </c>
      <c r="F13" s="6" t="s">
        <v>11</v>
      </c>
      <c r="G13" s="6" t="s">
        <v>10</v>
      </c>
      <c r="H13" s="6" t="s">
        <v>33</v>
      </c>
      <c r="I13" s="6" t="s">
        <v>12</v>
      </c>
      <c r="J13" s="6" t="s">
        <v>13</v>
      </c>
      <c r="K13" s="6" t="s">
        <v>14</v>
      </c>
      <c r="L13" s="6" t="s">
        <v>99</v>
      </c>
      <c r="M13" s="6" t="s">
        <v>17</v>
      </c>
      <c r="N13" s="6" t="s">
        <v>19</v>
      </c>
      <c r="O13" s="6" t="s">
        <v>20</v>
      </c>
      <c r="P13" s="6" t="s">
        <v>17</v>
      </c>
      <c r="Q13" s="6" t="s">
        <v>15</v>
      </c>
      <c r="R13" s="6" t="s">
        <v>16</v>
      </c>
      <c r="S13" s="6" t="s">
        <v>25</v>
      </c>
    </row>
    <row r="14" spans="1:19" x14ac:dyDescent="0.2">
      <c r="A14" s="6" t="str">
        <f>A4</f>
        <v>Singlet/Planar</v>
      </c>
      <c r="B14" s="4" t="str">
        <f>B4</f>
        <v>B2 (Val, pi-pi*)</v>
      </c>
      <c r="C14" s="7">
        <v>4.524</v>
      </c>
      <c r="D14" s="7">
        <v>4.3559999999999999</v>
      </c>
      <c r="E14" s="7">
        <v>4.827</v>
      </c>
      <c r="F14" s="72"/>
      <c r="G14" s="12">
        <v>4.5339999999999998</v>
      </c>
      <c r="H14" s="12">
        <v>4.4160000000000004</v>
      </c>
      <c r="I14" s="12">
        <v>4.4210000000000003</v>
      </c>
      <c r="J14" s="12">
        <v>4.4000000000000004</v>
      </c>
      <c r="K14" s="7">
        <v>4.34</v>
      </c>
      <c r="L14" s="72"/>
      <c r="M14" s="7">
        <v>4.3970000000000002</v>
      </c>
      <c r="N14" s="7">
        <v>4.4059999999999997</v>
      </c>
      <c r="O14" s="7">
        <v>4.4000000000000004</v>
      </c>
      <c r="P14" s="7">
        <v>4.1660000000000004</v>
      </c>
      <c r="Q14" s="7">
        <v>4.327</v>
      </c>
      <c r="R14" s="7">
        <v>4.3609999999999998</v>
      </c>
      <c r="S14" s="7">
        <f t="shared" ref="S14:S19" si="1">SOMME(Q14:R14)/2</f>
        <v>4.3439999999999994</v>
      </c>
    </row>
    <row r="15" spans="1:19" x14ac:dyDescent="0.2">
      <c r="A15" s="5"/>
      <c r="B15" s="4" t="str">
        <f>B5</f>
        <v>B1 (Ryd, n.d.)</v>
      </c>
      <c r="C15" s="7">
        <v>4.8899999999999997</v>
      </c>
      <c r="D15" s="7">
        <v>4.6509999999999998</v>
      </c>
      <c r="E15" s="7">
        <v>5.2039999999999997</v>
      </c>
      <c r="F15" s="72"/>
      <c r="G15" s="12">
        <v>4.915</v>
      </c>
      <c r="H15" s="12">
        <v>4.8550000000000004</v>
      </c>
      <c r="I15" s="12">
        <v>4.8620000000000001</v>
      </c>
      <c r="J15" s="12">
        <v>4.8540000000000001</v>
      </c>
      <c r="K15" s="7">
        <v>4.8070000000000004</v>
      </c>
      <c r="L15" s="72"/>
      <c r="M15" s="7">
        <v>5.0949999999999998</v>
      </c>
      <c r="N15" s="7">
        <v>5.0069999999999997</v>
      </c>
      <c r="O15" s="7">
        <v>4.8890000000000002</v>
      </c>
      <c r="P15" s="7">
        <v>4.944</v>
      </c>
      <c r="Q15" s="7">
        <v>4.7220000000000004</v>
      </c>
      <c r="R15" s="7">
        <v>4.8099999999999996</v>
      </c>
      <c r="S15" s="7">
        <f t="shared" si="1"/>
        <v>4.766</v>
      </c>
    </row>
    <row r="16" spans="1:19" x14ac:dyDescent="0.2">
      <c r="A16" s="5"/>
      <c r="B16" s="4" t="str">
        <f>B6</f>
        <v>A1 (Val, CT, pi-pi*)</v>
      </c>
      <c r="C16" s="12">
        <v>5.165</v>
      </c>
      <c r="D16" s="7">
        <v>4.7789999999999999</v>
      </c>
      <c r="E16" s="7">
        <v>5.2690000000000001</v>
      </c>
      <c r="F16" s="72"/>
      <c r="G16" s="12">
        <v>5.0229999999999997</v>
      </c>
      <c r="H16" s="12">
        <v>4.9219999999999997</v>
      </c>
      <c r="I16" s="12">
        <v>4.915</v>
      </c>
      <c r="J16" s="12">
        <v>4.91</v>
      </c>
      <c r="K16" s="7">
        <v>4.8499999999999996</v>
      </c>
      <c r="L16" s="72"/>
      <c r="M16" s="7">
        <v>4.8170000000000002</v>
      </c>
      <c r="N16" s="7">
        <v>4.8970000000000002</v>
      </c>
      <c r="O16" s="7">
        <v>4.8609999999999998</v>
      </c>
      <c r="P16" s="7">
        <v>4.5880000000000001</v>
      </c>
      <c r="Q16" s="7">
        <v>4.6589999999999998</v>
      </c>
      <c r="R16" s="7">
        <v>4.7919999999999998</v>
      </c>
      <c r="S16" s="7">
        <f t="shared" si="1"/>
        <v>4.7255000000000003</v>
      </c>
    </row>
    <row r="17" spans="1:19" x14ac:dyDescent="0.2">
      <c r="A17" s="5"/>
      <c r="B17" s="4" t="str">
        <f>B7</f>
        <v>A2 (Ryd, n.d.)</v>
      </c>
      <c r="C17" s="12">
        <v>5.48</v>
      </c>
      <c r="D17" s="7">
        <v>5.2380000000000004</v>
      </c>
      <c r="E17" s="7">
        <v>5.8570000000000002</v>
      </c>
      <c r="F17" s="72"/>
      <c r="G17" s="12">
        <v>5.5510000000000002</v>
      </c>
      <c r="H17" s="12">
        <v>5.4909999999999997</v>
      </c>
      <c r="I17" s="12">
        <v>5.4980000000000002</v>
      </c>
      <c r="J17" s="12">
        <v>5.4909999999999997</v>
      </c>
      <c r="K17" s="7">
        <v>5.44</v>
      </c>
      <c r="L17" s="72"/>
      <c r="M17" s="7">
        <v>5.6980000000000004</v>
      </c>
      <c r="N17" s="7">
        <v>5.6040000000000001</v>
      </c>
      <c r="O17" s="7">
        <v>5.4820000000000002</v>
      </c>
      <c r="P17" s="7">
        <v>5.548</v>
      </c>
      <c r="Q17" s="7">
        <v>5.3140000000000001</v>
      </c>
      <c r="R17" s="7">
        <v>5.4379999999999997</v>
      </c>
      <c r="S17" s="7">
        <f t="shared" si="1"/>
        <v>5.3759999999999994</v>
      </c>
    </row>
    <row r="18" spans="1:19" x14ac:dyDescent="0.2">
      <c r="A18" s="6" t="str">
        <f>A8</f>
        <v>Singlet/Twisted</v>
      </c>
      <c r="B18" s="4" t="str">
        <f>B8</f>
        <v>A2 (Val, CT, n-pi*)</v>
      </c>
      <c r="C18" s="7">
        <v>3.7519999999999998</v>
      </c>
      <c r="D18" s="7">
        <v>3.823</v>
      </c>
      <c r="E18" s="7">
        <v>4.4989999999999997</v>
      </c>
      <c r="F18" s="72"/>
      <c r="G18" s="12">
        <v>4.3540000000000001</v>
      </c>
      <c r="H18" s="12">
        <v>4.1660000000000004</v>
      </c>
      <c r="I18" s="12">
        <v>4.165</v>
      </c>
      <c r="J18" s="7">
        <v>4.1840000000000002</v>
      </c>
      <c r="K18" s="7">
        <v>4.085</v>
      </c>
      <c r="L18" s="72"/>
      <c r="M18" s="7">
        <v>4.375</v>
      </c>
      <c r="N18" s="7">
        <v>4.42</v>
      </c>
      <c r="O18" s="7">
        <v>4.2220000000000004</v>
      </c>
      <c r="P18" s="7">
        <v>4.12</v>
      </c>
      <c r="Q18" s="7">
        <v>3.78</v>
      </c>
      <c r="R18" s="7">
        <v>4.4989999999999997</v>
      </c>
      <c r="S18" s="7">
        <f t="shared" si="1"/>
        <v>4.1395</v>
      </c>
    </row>
    <row r="19" spans="1:19" x14ac:dyDescent="0.2">
      <c r="A19" s="5"/>
      <c r="B19" s="4" t="str">
        <f>B9</f>
        <v>B1 (Val, CT, n-pi*)</v>
      </c>
      <c r="C19" s="7">
        <v>4.2919999999999998</v>
      </c>
      <c r="D19" s="7">
        <v>4.4059999999999997</v>
      </c>
      <c r="E19" s="7">
        <v>5.2329999999999997</v>
      </c>
      <c r="F19" s="72"/>
      <c r="G19" s="12">
        <v>5.0919999999999996</v>
      </c>
      <c r="H19" s="12">
        <v>4.8140000000000001</v>
      </c>
      <c r="I19" s="12">
        <v>4.8129999999999997</v>
      </c>
      <c r="J19" s="12">
        <v>4.8449999999999998</v>
      </c>
      <c r="K19" s="7">
        <v>4.71</v>
      </c>
      <c r="L19" s="72"/>
      <c r="M19" s="7">
        <v>5.1130000000000004</v>
      </c>
      <c r="N19" s="7">
        <v>5.1219999999999999</v>
      </c>
      <c r="O19" s="7">
        <v>4.8810000000000002</v>
      </c>
      <c r="P19" s="7">
        <v>4.8520000000000003</v>
      </c>
      <c r="Q19" s="7">
        <v>4.3979999999999997</v>
      </c>
      <c r="R19" s="7">
        <v>5.2960000000000003</v>
      </c>
      <c r="S19" s="7">
        <f t="shared" si="1"/>
        <v>4.8469999999999995</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44792-0356-6643-8C0A-94B986542C6A}">
  <dimension ref="A1:S25"/>
  <sheetViews>
    <sheetView zoomScale="80" zoomScaleNormal="80" workbookViewId="0">
      <selection activeCell="C9" sqref="C8:I9"/>
    </sheetView>
  </sheetViews>
  <sheetFormatPr baseColWidth="10" defaultRowHeight="16" x14ac:dyDescent="0.2"/>
  <sheetData>
    <row r="1" spans="1:19" x14ac:dyDescent="0.2">
      <c r="A1" s="2" t="s">
        <v>1516</v>
      </c>
      <c r="B1" s="3"/>
      <c r="C1" s="2" t="s">
        <v>0</v>
      </c>
      <c r="D1" s="198"/>
      <c r="E1" s="41">
        <f>NB(C4:C11)</f>
        <v>8</v>
      </c>
      <c r="F1" s="145" t="s">
        <v>722</v>
      </c>
      <c r="G1" s="1" t="s">
        <v>2131</v>
      </c>
      <c r="J1" s="1" t="s">
        <v>1406</v>
      </c>
      <c r="L1" s="1"/>
    </row>
    <row r="2" spans="1:19" x14ac:dyDescent="0.2">
      <c r="A2" s="6" t="s">
        <v>32</v>
      </c>
      <c r="B2" s="5"/>
      <c r="C2" s="5" t="s">
        <v>29</v>
      </c>
      <c r="D2" s="5" t="s">
        <v>29</v>
      </c>
      <c r="E2" s="5" t="s">
        <v>34</v>
      </c>
      <c r="F2" s="43" t="s">
        <v>55</v>
      </c>
      <c r="G2" s="5"/>
      <c r="H2" s="98" t="s">
        <v>29</v>
      </c>
      <c r="I2" s="98" t="s">
        <v>29</v>
      </c>
      <c r="J2" s="98" t="s">
        <v>247</v>
      </c>
      <c r="K2" s="98" t="s">
        <v>247</v>
      </c>
      <c r="L2" s="98" t="s">
        <v>28</v>
      </c>
    </row>
    <row r="3" spans="1:19" x14ac:dyDescent="0.2">
      <c r="A3" s="5"/>
      <c r="B3" s="5"/>
      <c r="C3" s="6" t="s">
        <v>2087</v>
      </c>
      <c r="D3" s="6" t="s">
        <v>1</v>
      </c>
      <c r="E3" s="6" t="s">
        <v>2</v>
      </c>
      <c r="F3" s="6" t="s">
        <v>2086</v>
      </c>
      <c r="G3" s="6" t="s">
        <v>3</v>
      </c>
      <c r="H3" s="95" t="s">
        <v>67</v>
      </c>
      <c r="I3" s="95" t="s">
        <v>38</v>
      </c>
      <c r="J3" s="99" t="s">
        <v>248</v>
      </c>
      <c r="K3" s="99" t="s">
        <v>248</v>
      </c>
      <c r="L3" s="99" t="s">
        <v>52</v>
      </c>
    </row>
    <row r="4" spans="1:19" x14ac:dyDescent="0.2">
      <c r="A4" s="6" t="s">
        <v>98</v>
      </c>
      <c r="B4" s="4" t="s">
        <v>57</v>
      </c>
      <c r="C4" s="7">
        <v>4.508</v>
      </c>
      <c r="D4" s="7">
        <v>4.4050000000000002</v>
      </c>
      <c r="E4" s="7">
        <v>4.4009999999999998</v>
      </c>
      <c r="F4" s="7">
        <v>4.5030000000000001</v>
      </c>
      <c r="G4" s="7">
        <f t="shared" ref="G4:G9" si="0">E4+F4-C4</f>
        <v>4.3959999999999999</v>
      </c>
      <c r="H4" s="215">
        <v>87.2</v>
      </c>
      <c r="I4" s="214" t="s">
        <v>43</v>
      </c>
      <c r="J4" s="1" t="s">
        <v>1545</v>
      </c>
      <c r="K4" s="1">
        <v>2</v>
      </c>
      <c r="L4" s="101" t="s">
        <v>1517</v>
      </c>
    </row>
    <row r="5" spans="1:19" x14ac:dyDescent="0.2">
      <c r="A5" s="5"/>
      <c r="B5" s="4" t="s">
        <v>390</v>
      </c>
      <c r="C5" s="7">
        <v>4.6390000000000002</v>
      </c>
      <c r="D5" s="7">
        <v>4.4119999999999999</v>
      </c>
      <c r="E5" s="7">
        <v>4.5170000000000003</v>
      </c>
      <c r="F5" s="7">
        <v>4.6390000000000002</v>
      </c>
      <c r="G5" s="7">
        <f t="shared" si="0"/>
        <v>4.5170000000000003</v>
      </c>
      <c r="H5" s="215">
        <v>92.1</v>
      </c>
      <c r="I5" s="214" t="s">
        <v>43</v>
      </c>
      <c r="J5" s="1" t="s">
        <v>1412</v>
      </c>
      <c r="K5" s="1">
        <v>45</v>
      </c>
      <c r="L5" s="101" t="s">
        <v>1518</v>
      </c>
    </row>
    <row r="6" spans="1:19" x14ac:dyDescent="0.2">
      <c r="A6" s="5"/>
      <c r="B6" s="4" t="s">
        <v>391</v>
      </c>
      <c r="C6" s="7">
        <v>5.2439999999999998</v>
      </c>
      <c r="D6" s="7">
        <v>5.016</v>
      </c>
      <c r="E6" s="7">
        <v>5.1059999999999999</v>
      </c>
      <c r="F6" s="7">
        <v>5.2519999999999998</v>
      </c>
      <c r="G6" s="7">
        <f t="shared" si="0"/>
        <v>5.1140000000000008</v>
      </c>
      <c r="H6" s="215">
        <v>92</v>
      </c>
      <c r="I6" s="214"/>
      <c r="J6" s="1" t="s">
        <v>1546</v>
      </c>
      <c r="K6" s="1">
        <v>68</v>
      </c>
      <c r="L6" s="101" t="s">
        <v>1519</v>
      </c>
    </row>
    <row r="7" spans="1:19" x14ac:dyDescent="0.2">
      <c r="A7" s="5"/>
      <c r="B7" s="4" t="s">
        <v>390</v>
      </c>
      <c r="C7" s="7">
        <v>5.3029999999999999</v>
      </c>
      <c r="D7" s="7">
        <v>5.0810000000000004</v>
      </c>
      <c r="E7" s="7">
        <v>5.1509999999999998</v>
      </c>
      <c r="F7" s="7">
        <v>5.3120000000000003</v>
      </c>
      <c r="G7" s="7">
        <f t="shared" si="0"/>
        <v>5.160000000000001</v>
      </c>
      <c r="H7" s="214" t="s">
        <v>43</v>
      </c>
      <c r="I7" s="214" t="s">
        <v>43</v>
      </c>
      <c r="J7" s="1" t="s">
        <v>1547</v>
      </c>
      <c r="K7" s="1">
        <v>80</v>
      </c>
      <c r="L7" s="101" t="s">
        <v>1520</v>
      </c>
    </row>
    <row r="8" spans="1:19" x14ac:dyDescent="0.2">
      <c r="A8" s="5"/>
      <c r="B8" s="4" t="s">
        <v>1660</v>
      </c>
      <c r="C8" s="7">
        <v>5.6529999999999996</v>
      </c>
      <c r="D8" s="7">
        <v>5.3140000000000001</v>
      </c>
      <c r="E8" s="7">
        <v>5.335</v>
      </c>
      <c r="F8" s="7">
        <v>5.6509999999999998</v>
      </c>
      <c r="G8" s="7">
        <f t="shared" si="0"/>
        <v>5.3330000000000011</v>
      </c>
      <c r="H8" s="215">
        <v>92.3</v>
      </c>
      <c r="I8" s="214" t="s">
        <v>43</v>
      </c>
      <c r="J8" s="1" t="s">
        <v>1548</v>
      </c>
      <c r="K8" s="1">
        <v>49</v>
      </c>
      <c r="L8" s="101" t="s">
        <v>1521</v>
      </c>
    </row>
    <row r="9" spans="1:19" x14ac:dyDescent="0.2">
      <c r="A9" s="5"/>
      <c r="B9" s="4" t="s">
        <v>58</v>
      </c>
      <c r="C9" s="7">
        <v>5.5389999999999997</v>
      </c>
      <c r="D9" s="7">
        <v>5.4109999999999996</v>
      </c>
      <c r="E9" s="7">
        <v>5.3970000000000002</v>
      </c>
      <c r="F9" s="7">
        <v>5.5439999999999996</v>
      </c>
      <c r="G9" s="7">
        <f t="shared" si="0"/>
        <v>5.4019999999999992</v>
      </c>
      <c r="H9" s="215">
        <v>89.5</v>
      </c>
      <c r="I9" s="214" t="s">
        <v>43</v>
      </c>
      <c r="J9" s="1" t="s">
        <v>1549</v>
      </c>
      <c r="K9" s="1">
        <v>16</v>
      </c>
      <c r="L9" s="55" t="s">
        <v>1522</v>
      </c>
      <c r="M9" s="7"/>
    </row>
    <row r="10" spans="1:19" x14ac:dyDescent="0.2">
      <c r="A10" s="6" t="s">
        <v>5</v>
      </c>
      <c r="B10" s="4" t="s">
        <v>58</v>
      </c>
      <c r="C10" s="7">
        <v>3.9950000000000001</v>
      </c>
      <c r="D10" s="7">
        <v>3.9769999999999999</v>
      </c>
      <c r="E10" s="7">
        <v>3.97</v>
      </c>
      <c r="F10" s="9"/>
      <c r="G10" s="7">
        <f>E10</f>
        <v>3.97</v>
      </c>
      <c r="H10" s="215">
        <v>98</v>
      </c>
      <c r="I10" s="214"/>
      <c r="J10" s="1" t="s">
        <v>1598</v>
      </c>
      <c r="K10" s="1">
        <v>1</v>
      </c>
      <c r="L10" s="55" t="s">
        <v>1585</v>
      </c>
      <c r="M10" s="7"/>
    </row>
    <row r="11" spans="1:19" x14ac:dyDescent="0.2">
      <c r="A11" s="5"/>
      <c r="B11" s="4" t="s">
        <v>57</v>
      </c>
      <c r="C11" s="7">
        <v>4.13</v>
      </c>
      <c r="D11" s="7">
        <v>4.0060000000000002</v>
      </c>
      <c r="E11" s="7">
        <v>4</v>
      </c>
      <c r="F11" s="9"/>
      <c r="G11" s="7">
        <f>E11</f>
        <v>4</v>
      </c>
      <c r="H11" s="215">
        <v>97.1</v>
      </c>
      <c r="I11" s="214"/>
      <c r="J11" s="1" t="s">
        <v>1545</v>
      </c>
      <c r="K11" s="1">
        <v>2</v>
      </c>
      <c r="L11" s="101" t="s">
        <v>1517</v>
      </c>
      <c r="M11" s="7"/>
    </row>
    <row r="12" spans="1:19" x14ac:dyDescent="0.2">
      <c r="A12" s="7"/>
      <c r="B12" s="21" t="s">
        <v>1661</v>
      </c>
      <c r="C12" s="7"/>
      <c r="D12" s="7"/>
      <c r="E12" s="7"/>
      <c r="F12" s="7"/>
      <c r="H12" s="7"/>
      <c r="I12" s="214"/>
      <c r="J12" s="214"/>
      <c r="K12" s="1"/>
      <c r="L12" s="1"/>
      <c r="M12" s="55"/>
      <c r="N12" s="7"/>
    </row>
    <row r="14" spans="1:19" x14ac:dyDescent="0.2">
      <c r="A14" s="6" t="s">
        <v>6</v>
      </c>
      <c r="B14" s="5"/>
      <c r="C14" s="5" t="s">
        <v>7</v>
      </c>
      <c r="D14" s="5" t="s">
        <v>7</v>
      </c>
      <c r="E14" s="5" t="s">
        <v>24</v>
      </c>
      <c r="F14" s="5" t="s">
        <v>27</v>
      </c>
      <c r="G14" s="5" t="s">
        <v>28</v>
      </c>
      <c r="H14" s="5" t="s">
        <v>30</v>
      </c>
      <c r="I14" s="5" t="s">
        <v>29</v>
      </c>
      <c r="J14" s="5" t="s">
        <v>30</v>
      </c>
      <c r="K14" s="5" t="s">
        <v>34</v>
      </c>
      <c r="L14" s="5"/>
      <c r="M14" s="5" t="s">
        <v>7</v>
      </c>
      <c r="N14" s="5" t="s">
        <v>7</v>
      </c>
      <c r="O14" s="5" t="s">
        <v>7</v>
      </c>
      <c r="P14" s="5" t="s">
        <v>24</v>
      </c>
      <c r="Q14" s="5" t="s">
        <v>24</v>
      </c>
      <c r="R14" s="5" t="s">
        <v>24</v>
      </c>
      <c r="S14" s="5" t="s">
        <v>26</v>
      </c>
    </row>
    <row r="15" spans="1:19" x14ac:dyDescent="0.2">
      <c r="A15" s="5"/>
      <c r="B15" s="5"/>
      <c r="C15" s="6" t="s">
        <v>8</v>
      </c>
      <c r="D15" s="6" t="s">
        <v>9</v>
      </c>
      <c r="E15" s="6" t="s">
        <v>18</v>
      </c>
      <c r="F15" s="6" t="s">
        <v>11</v>
      </c>
      <c r="G15" s="6" t="s">
        <v>10</v>
      </c>
      <c r="H15" s="6" t="s">
        <v>33</v>
      </c>
      <c r="I15" s="6" t="s">
        <v>12</v>
      </c>
      <c r="J15" s="6" t="s">
        <v>13</v>
      </c>
      <c r="K15" s="6" t="s">
        <v>14</v>
      </c>
      <c r="L15" s="6" t="s">
        <v>99</v>
      </c>
      <c r="M15" s="6" t="s">
        <v>17</v>
      </c>
      <c r="N15" s="6" t="s">
        <v>19</v>
      </c>
      <c r="O15" s="6" t="s">
        <v>20</v>
      </c>
      <c r="P15" s="6" t="s">
        <v>17</v>
      </c>
      <c r="Q15" s="6" t="s">
        <v>15</v>
      </c>
      <c r="R15" s="6" t="s">
        <v>16</v>
      </c>
      <c r="S15" s="6" t="s">
        <v>25</v>
      </c>
    </row>
    <row r="16" spans="1:19" x14ac:dyDescent="0.2">
      <c r="A16" s="6" t="str">
        <f>A4</f>
        <v>Singlet</v>
      </c>
      <c r="B16" s="4" t="str">
        <f>B4</f>
        <v>B2 (Val, pi-pi*)</v>
      </c>
      <c r="C16" s="7">
        <v>4.5880000000000001</v>
      </c>
      <c r="D16" s="7">
        <v>4.4000000000000004</v>
      </c>
      <c r="E16" s="7">
        <v>4.8369999999999997</v>
      </c>
      <c r="F16" s="9"/>
      <c r="G16" s="12">
        <v>4.5780000000000003</v>
      </c>
      <c r="H16" s="12">
        <v>4.468</v>
      </c>
      <c r="I16" s="12">
        <v>4.47</v>
      </c>
      <c r="J16" s="12">
        <v>4.4550000000000001</v>
      </c>
      <c r="K16" s="7">
        <v>4.4009999999999998</v>
      </c>
      <c r="L16" s="9"/>
      <c r="M16" s="7">
        <v>4.4390000000000001</v>
      </c>
      <c r="N16" s="7">
        <v>4.4420000000000002</v>
      </c>
      <c r="O16" s="7">
        <v>4.4390000000000001</v>
      </c>
      <c r="P16" s="7">
        <v>4.2119999999999997</v>
      </c>
      <c r="Q16" s="7">
        <v>4.3789999999999996</v>
      </c>
      <c r="R16" s="7">
        <v>4.4370000000000003</v>
      </c>
      <c r="S16" s="7">
        <f t="shared" ref="S16:S23" si="1">SOMME(Q16:R16)/2</f>
        <v>4.4079999999999995</v>
      </c>
    </row>
    <row r="17" spans="1:19" x14ac:dyDescent="0.2">
      <c r="A17" s="5"/>
      <c r="B17" s="4" t="str">
        <f t="shared" ref="B17:B23" si="2">B5</f>
        <v>B1 (Ryd, n.d.)</v>
      </c>
      <c r="C17" s="7">
        <v>4.556</v>
      </c>
      <c r="D17" s="7">
        <v>4.2990000000000004</v>
      </c>
      <c r="E17" s="7">
        <v>4.8230000000000004</v>
      </c>
      <c r="F17" s="9"/>
      <c r="G17" s="12">
        <v>4.5869999999999997</v>
      </c>
      <c r="H17" s="7">
        <v>4.5490000000000004</v>
      </c>
      <c r="I17" s="12">
        <v>4.5549999999999997</v>
      </c>
      <c r="J17" s="12">
        <v>4.5519999999999996</v>
      </c>
      <c r="K17" s="7">
        <v>4.5170000000000003</v>
      </c>
      <c r="L17" s="9"/>
      <c r="M17" s="7">
        <v>4.7119999999999997</v>
      </c>
      <c r="N17" s="7">
        <v>4.6529999999999996</v>
      </c>
      <c r="O17" s="7">
        <v>4.5359999999999996</v>
      </c>
      <c r="P17" s="7">
        <v>4.5640000000000001</v>
      </c>
      <c r="Q17" s="7">
        <v>4.3440000000000003</v>
      </c>
      <c r="R17" s="7">
        <v>4.5519999999999996</v>
      </c>
      <c r="S17" s="7">
        <f t="shared" si="1"/>
        <v>4.4480000000000004</v>
      </c>
    </row>
    <row r="18" spans="1:19" x14ac:dyDescent="0.2">
      <c r="A18" s="5"/>
      <c r="B18" s="4" t="str">
        <f t="shared" si="2"/>
        <v>A2 (Ryd, n.d.)</v>
      </c>
      <c r="C18" s="7">
        <v>5.0789999999999997</v>
      </c>
      <c r="D18" s="7">
        <v>4.8380000000000001</v>
      </c>
      <c r="E18" s="7">
        <v>5.4210000000000003</v>
      </c>
      <c r="F18" s="9"/>
      <c r="G18" s="12">
        <v>5.1719999999999997</v>
      </c>
      <c r="H18" s="12">
        <v>5.14</v>
      </c>
      <c r="I18" s="12">
        <v>5.1470000000000002</v>
      </c>
      <c r="J18" s="12">
        <v>5.1440000000000001</v>
      </c>
      <c r="K18" s="7">
        <v>5.1059999999999999</v>
      </c>
      <c r="L18" s="9"/>
      <c r="M18" s="7">
        <v>5.2789999999999999</v>
      </c>
      <c r="N18" s="7">
        <v>5.1970000000000001</v>
      </c>
      <c r="O18" s="7">
        <v>5.0780000000000003</v>
      </c>
      <c r="P18" s="7">
        <v>5.1100000000000003</v>
      </c>
      <c r="Q18" s="7">
        <v>4.8840000000000003</v>
      </c>
      <c r="R18" s="7">
        <v>5.1360000000000001</v>
      </c>
      <c r="S18" s="7">
        <f t="shared" si="1"/>
        <v>5.01</v>
      </c>
    </row>
    <row r="19" spans="1:19" x14ac:dyDescent="0.2">
      <c r="A19" s="5"/>
      <c r="B19" s="4" t="str">
        <f t="shared" si="2"/>
        <v>B1 (Ryd, n.d.)</v>
      </c>
      <c r="C19" s="7">
        <v>5.1319999999999997</v>
      </c>
      <c r="D19" s="7">
        <v>4.8849999999999998</v>
      </c>
      <c r="E19" s="7">
        <v>5.47</v>
      </c>
      <c r="F19" s="9"/>
      <c r="G19" s="12">
        <v>5.2190000000000003</v>
      </c>
      <c r="H19" s="7">
        <v>5.1849999999999996</v>
      </c>
      <c r="I19" s="12">
        <v>5.1929999999999996</v>
      </c>
      <c r="J19" s="12">
        <v>5.1890000000000001</v>
      </c>
      <c r="K19" s="7">
        <v>5.1509999999999998</v>
      </c>
      <c r="L19" s="9"/>
      <c r="M19" s="7">
        <v>5.2880000000000003</v>
      </c>
      <c r="N19" s="7">
        <v>5.2279999999999998</v>
      </c>
      <c r="O19" s="7">
        <v>5.1159999999999997</v>
      </c>
      <c r="P19" s="7">
        <v>5.1420000000000003</v>
      </c>
      <c r="Q19" s="7">
        <v>4.9290000000000003</v>
      </c>
      <c r="R19" s="7">
        <v>5.1719999999999997</v>
      </c>
      <c r="S19" s="7">
        <f t="shared" si="1"/>
        <v>5.0504999999999995</v>
      </c>
    </row>
    <row r="20" spans="1:19" x14ac:dyDescent="0.2">
      <c r="A20" s="5"/>
      <c r="B20" s="4" t="str">
        <f t="shared" si="2"/>
        <v>A1 (Ryd, n.d.)</v>
      </c>
      <c r="C20" s="7">
        <v>5.3289999999999997</v>
      </c>
      <c r="D20" s="7">
        <v>5.0750000000000002</v>
      </c>
      <c r="E20" s="7">
        <v>5.6230000000000002</v>
      </c>
      <c r="F20" s="9"/>
      <c r="G20" s="12">
        <v>5.3739999999999997</v>
      </c>
      <c r="H20" s="7">
        <v>5.3630000000000004</v>
      </c>
      <c r="I20" s="12">
        <v>5.3689999999999998</v>
      </c>
      <c r="J20" s="7">
        <v>5.3630000000000004</v>
      </c>
      <c r="K20" s="7">
        <v>5.335</v>
      </c>
      <c r="L20" s="9"/>
      <c r="M20" s="7">
        <v>5.4489999999999998</v>
      </c>
      <c r="N20" s="7">
        <v>5.3819999999999997</v>
      </c>
      <c r="O20" s="7">
        <v>5.2830000000000004</v>
      </c>
      <c r="P20" s="7">
        <v>5.3049999999999997</v>
      </c>
      <c r="Q20" s="7">
        <v>5.1180000000000003</v>
      </c>
      <c r="R20" s="7">
        <v>5.3390000000000004</v>
      </c>
      <c r="S20" s="7">
        <f t="shared" si="1"/>
        <v>5.2285000000000004</v>
      </c>
    </row>
    <row r="21" spans="1:19" x14ac:dyDescent="0.2">
      <c r="A21" s="5"/>
      <c r="B21" s="4" t="str">
        <f t="shared" si="2"/>
        <v>A1 (Val, pi-pi*)</v>
      </c>
      <c r="C21" s="7">
        <v>5.7279999999999998</v>
      </c>
      <c r="D21" s="7">
        <v>5.3049999999999997</v>
      </c>
      <c r="E21" s="7">
        <v>5.7309999999999999</v>
      </c>
      <c r="F21" s="9"/>
      <c r="G21" s="12">
        <v>5.5389999999999997</v>
      </c>
      <c r="H21" s="7">
        <v>5.4480000000000004</v>
      </c>
      <c r="I21" s="12">
        <v>5.444</v>
      </c>
      <c r="J21" s="7">
        <v>5.4450000000000003</v>
      </c>
      <c r="K21" s="7">
        <v>5.3970000000000002</v>
      </c>
      <c r="L21" s="9"/>
      <c r="M21" s="7">
        <v>5.3520000000000003</v>
      </c>
      <c r="N21" s="7">
        <v>5.41</v>
      </c>
      <c r="O21" s="7">
        <v>5.3780000000000001</v>
      </c>
      <c r="P21" s="7">
        <v>5.14</v>
      </c>
      <c r="Q21" s="7">
        <v>5.218</v>
      </c>
      <c r="R21" s="7">
        <v>5.39</v>
      </c>
      <c r="S21" s="7">
        <f t="shared" si="1"/>
        <v>5.3040000000000003</v>
      </c>
    </row>
    <row r="22" spans="1:19" x14ac:dyDescent="0.2">
      <c r="A22" s="6" t="str">
        <f>A10</f>
        <v>Triplet</v>
      </c>
      <c r="B22" s="4" t="str">
        <f t="shared" si="2"/>
        <v>A1 (Val, pi-pi*)</v>
      </c>
      <c r="C22">
        <v>4.367</v>
      </c>
      <c r="D22">
        <v>4.0970000000000004</v>
      </c>
      <c r="E22">
        <v>4.2279999999999998</v>
      </c>
      <c r="F22" s="9"/>
      <c r="G22" s="12">
        <v>3.863</v>
      </c>
      <c r="H22" s="9"/>
      <c r="I22" s="9"/>
      <c r="J22" s="9"/>
      <c r="K22" s="9"/>
      <c r="L22" s="9"/>
      <c r="M22">
        <v>4.133</v>
      </c>
      <c r="N22" s="7">
        <v>4.1369999999999996</v>
      </c>
      <c r="O22">
        <v>4.1269999999999998</v>
      </c>
      <c r="P22" s="7">
        <v>3.9830000000000001</v>
      </c>
      <c r="Q22" s="7">
        <v>4.0730000000000004</v>
      </c>
      <c r="R22" s="7">
        <v>3.766</v>
      </c>
      <c r="S22" s="7">
        <f t="shared" si="1"/>
        <v>3.9195000000000002</v>
      </c>
    </row>
    <row r="23" spans="1:19" x14ac:dyDescent="0.2">
      <c r="A23" s="5"/>
      <c r="B23" s="4" t="str">
        <f t="shared" si="2"/>
        <v>B2 (Val, pi-pi*)</v>
      </c>
      <c r="C23">
        <v>4.3090000000000002</v>
      </c>
      <c r="D23">
        <v>4.0279999999999996</v>
      </c>
      <c r="E23" s="7">
        <v>4.33</v>
      </c>
      <c r="F23" s="9"/>
      <c r="G23" s="12">
        <v>4.0730000000000004</v>
      </c>
      <c r="H23" s="9"/>
      <c r="I23" s="9"/>
      <c r="J23" s="9"/>
      <c r="K23" s="9"/>
      <c r="L23" s="9"/>
      <c r="M23">
        <v>4.1619999999999999</v>
      </c>
      <c r="N23" s="7">
        <v>4.1710000000000003</v>
      </c>
      <c r="O23">
        <v>4.1280000000000001</v>
      </c>
      <c r="P23" s="7">
        <v>3.9780000000000002</v>
      </c>
      <c r="Q23" s="7">
        <v>4.008</v>
      </c>
      <c r="R23" s="7">
        <v>3.8650000000000002</v>
      </c>
      <c r="S23" s="7">
        <f t="shared" si="1"/>
        <v>3.9365000000000001</v>
      </c>
    </row>
    <row r="25" spans="1:19" x14ac:dyDescent="0.2">
      <c r="C25" s="7"/>
      <c r="D25" s="7"/>
      <c r="E25" s="7"/>
      <c r="G25" s="7"/>
      <c r="M25" s="7"/>
      <c r="N25" s="7"/>
      <c r="O25" s="7"/>
      <c r="P25" s="7"/>
      <c r="Q25" s="7"/>
      <c r="R25" s="7"/>
      <c r="S25" s="7"/>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F0244-CA8C-4E4D-B099-0F9FA3D09106}">
  <dimension ref="A1:AD51"/>
  <sheetViews>
    <sheetView zoomScale="80" zoomScaleNormal="80" workbookViewId="0">
      <selection activeCell="F4" sqref="F4:F17"/>
    </sheetView>
  </sheetViews>
  <sheetFormatPr baseColWidth="10" defaultRowHeight="16" x14ac:dyDescent="0.2"/>
  <sheetData>
    <row r="1" spans="1:30" x14ac:dyDescent="0.2">
      <c r="A1" s="40" t="s">
        <v>74</v>
      </c>
      <c r="B1" s="40"/>
      <c r="C1" s="40" t="s">
        <v>0</v>
      </c>
      <c r="D1" s="198"/>
      <c r="E1" s="41">
        <f>COUNT(C4:C17)</f>
        <v>14</v>
      </c>
      <c r="F1" s="145" t="s">
        <v>722</v>
      </c>
      <c r="G1" s="93" t="s">
        <v>958</v>
      </c>
      <c r="H1" s="93"/>
      <c r="I1" s="93"/>
      <c r="J1" s="93"/>
      <c r="K1" s="41"/>
      <c r="L1" s="41"/>
      <c r="M1" s="41"/>
      <c r="N1" s="41"/>
      <c r="O1" s="41"/>
      <c r="P1" s="41"/>
      <c r="Q1" s="41"/>
      <c r="R1" s="41"/>
      <c r="S1" s="41"/>
      <c r="T1" s="41"/>
      <c r="U1" s="41"/>
      <c r="V1" s="41"/>
      <c r="W1" s="93"/>
      <c r="X1" s="93"/>
      <c r="Y1" s="41"/>
      <c r="Z1" s="93" t="s">
        <v>1511</v>
      </c>
      <c r="AA1" s="41"/>
    </row>
    <row r="2" spans="1:30" x14ac:dyDescent="0.2">
      <c r="A2" s="42" t="s">
        <v>32</v>
      </c>
      <c r="B2" s="43"/>
      <c r="C2" s="43" t="s">
        <v>29</v>
      </c>
      <c r="D2" s="43" t="s">
        <v>29</v>
      </c>
      <c r="E2" s="43" t="s">
        <v>29</v>
      </c>
      <c r="F2" s="43" t="s">
        <v>29</v>
      </c>
      <c r="G2" s="43" t="s">
        <v>29</v>
      </c>
      <c r="H2" s="43" t="s">
        <v>29</v>
      </c>
      <c r="I2" s="43" t="s">
        <v>29</v>
      </c>
      <c r="J2" s="43" t="s">
        <v>29</v>
      </c>
      <c r="K2" s="43" t="s">
        <v>55</v>
      </c>
      <c r="L2" s="43" t="s">
        <v>55</v>
      </c>
      <c r="M2" s="43" t="s">
        <v>55</v>
      </c>
      <c r="N2" s="43" t="s">
        <v>30</v>
      </c>
      <c r="O2" s="43" t="s">
        <v>30</v>
      </c>
      <c r="P2" s="43" t="s">
        <v>55</v>
      </c>
      <c r="Q2" s="43" t="s">
        <v>55</v>
      </c>
      <c r="R2" s="43" t="s">
        <v>91</v>
      </c>
      <c r="S2" s="43" t="s">
        <v>85</v>
      </c>
      <c r="T2" s="43" t="s">
        <v>85</v>
      </c>
      <c r="U2" s="43"/>
      <c r="V2" s="43"/>
      <c r="W2" s="109" t="s">
        <v>29</v>
      </c>
      <c r="X2" s="109" t="s">
        <v>29</v>
      </c>
      <c r="Y2" s="210"/>
      <c r="Z2" s="109" t="s">
        <v>247</v>
      </c>
      <c r="AA2" s="109" t="s">
        <v>247</v>
      </c>
      <c r="AB2" s="109" t="s">
        <v>28</v>
      </c>
      <c r="AC2" s="41"/>
      <c r="AD2" s="41"/>
    </row>
    <row r="3" spans="1:30" x14ac:dyDescent="0.2">
      <c r="A3" s="43"/>
      <c r="B3" s="43"/>
      <c r="C3" s="42" t="s">
        <v>1</v>
      </c>
      <c r="D3" s="42" t="s">
        <v>2</v>
      </c>
      <c r="E3" s="42" t="s">
        <v>62</v>
      </c>
      <c r="F3" s="42" t="s">
        <v>2139</v>
      </c>
      <c r="G3" s="42" t="s">
        <v>2141</v>
      </c>
      <c r="H3" s="42" t="s">
        <v>2143</v>
      </c>
      <c r="I3" s="42" t="s">
        <v>2142</v>
      </c>
      <c r="J3" s="42" t="s">
        <v>69</v>
      </c>
      <c r="K3" s="92" t="s">
        <v>35</v>
      </c>
      <c r="L3" s="92" t="s">
        <v>63</v>
      </c>
      <c r="M3" s="92" t="s">
        <v>104</v>
      </c>
      <c r="N3" s="92" t="s">
        <v>106</v>
      </c>
      <c r="O3" s="92" t="s">
        <v>105</v>
      </c>
      <c r="P3" s="92" t="s">
        <v>101</v>
      </c>
      <c r="Q3" s="92" t="s">
        <v>103</v>
      </c>
      <c r="R3" s="42" t="s">
        <v>102</v>
      </c>
      <c r="S3" s="92" t="s">
        <v>86</v>
      </c>
      <c r="T3" s="92" t="s">
        <v>87</v>
      </c>
      <c r="U3" s="42" t="s">
        <v>1326</v>
      </c>
      <c r="V3" s="42" t="s">
        <v>1392</v>
      </c>
      <c r="W3" s="110" t="s">
        <v>67</v>
      </c>
      <c r="X3" s="110" t="s">
        <v>38</v>
      </c>
      <c r="Y3" s="110" t="s">
        <v>297</v>
      </c>
      <c r="Z3" s="110" t="s">
        <v>248</v>
      </c>
      <c r="AA3" s="110" t="s">
        <v>248</v>
      </c>
      <c r="AB3" s="110" t="s">
        <v>52</v>
      </c>
      <c r="AC3" s="41"/>
      <c r="AD3" s="41"/>
    </row>
    <row r="4" spans="1:30" x14ac:dyDescent="0.2">
      <c r="A4" s="42" t="s">
        <v>98</v>
      </c>
      <c r="B4" s="44" t="s">
        <v>1501</v>
      </c>
      <c r="C4" s="7">
        <v>9.4420000000000002</v>
      </c>
      <c r="D4" s="7">
        <v>9.3439999999999994</v>
      </c>
      <c r="E4" s="7">
        <v>9.3320000000000007</v>
      </c>
      <c r="F4" s="7">
        <v>9.3320000000000007</v>
      </c>
      <c r="G4" s="7">
        <v>9.3309999999999995</v>
      </c>
      <c r="H4" s="7">
        <v>9.3320000000000007</v>
      </c>
      <c r="I4" s="7">
        <v>9.3309999999999995</v>
      </c>
      <c r="J4" s="7">
        <v>9.3230000000000004</v>
      </c>
      <c r="K4" s="7">
        <v>9.4169999999999998</v>
      </c>
      <c r="L4" s="7">
        <v>9.3260000000000005</v>
      </c>
      <c r="M4" s="45">
        <v>9.3140000000000001</v>
      </c>
      <c r="N4" s="7">
        <v>9.4090000000000007</v>
      </c>
      <c r="O4" s="7">
        <v>9.3170000000000002</v>
      </c>
      <c r="P4" s="7">
        <v>9.4109999999999996</v>
      </c>
      <c r="Q4" s="7">
        <v>9.3190000000000008</v>
      </c>
      <c r="R4" s="7">
        <v>9.4090000000000007</v>
      </c>
      <c r="S4" s="82" t="s">
        <v>1531</v>
      </c>
      <c r="T4" s="62">
        <v>9.34</v>
      </c>
      <c r="U4" s="45">
        <f>9.411+Q4-P4</f>
        <v>9.3190000000000008</v>
      </c>
      <c r="V4" s="45">
        <f>U4+M4-L4</f>
        <v>9.3070000000000022</v>
      </c>
      <c r="W4" s="46">
        <v>92.6</v>
      </c>
      <c r="X4" s="41"/>
      <c r="Y4" s="93" t="s">
        <v>1502</v>
      </c>
      <c r="Z4" s="93" t="s">
        <v>1466</v>
      </c>
      <c r="AA4" s="93">
        <v>1</v>
      </c>
      <c r="AB4" s="54" t="s">
        <v>1503</v>
      </c>
      <c r="AC4" s="54"/>
      <c r="AD4" s="54"/>
    </row>
    <row r="5" spans="1:30" x14ac:dyDescent="0.2">
      <c r="A5" s="43"/>
      <c r="B5" s="44" t="s">
        <v>1662</v>
      </c>
      <c r="C5" s="7">
        <v>10.058999999999999</v>
      </c>
      <c r="D5" s="7">
        <v>9.8849999999999998</v>
      </c>
      <c r="E5" s="7">
        <v>9.8719999999999999</v>
      </c>
      <c r="F5" s="7">
        <v>9.8710000000000004</v>
      </c>
      <c r="G5" s="7">
        <v>9.8719999999999999</v>
      </c>
      <c r="H5" s="7">
        <v>9.8710000000000004</v>
      </c>
      <c r="I5" s="7">
        <v>9.8719999999999999</v>
      </c>
      <c r="J5" s="7">
        <v>9.8670000000000009</v>
      </c>
      <c r="K5" s="7">
        <v>10.06</v>
      </c>
      <c r="L5" s="7">
        <v>9.89</v>
      </c>
      <c r="M5" s="45">
        <v>9.8780000000000001</v>
      </c>
      <c r="N5" s="7">
        <v>10.063000000000001</v>
      </c>
      <c r="O5" s="7">
        <v>9.8829999999999991</v>
      </c>
      <c r="P5" s="7">
        <v>10.055</v>
      </c>
      <c r="Q5" s="7">
        <v>9.8780000000000001</v>
      </c>
      <c r="R5" s="7">
        <v>10.054</v>
      </c>
      <c r="S5" s="82" t="s">
        <v>1530</v>
      </c>
      <c r="T5" s="62">
        <v>9.8800000000000008</v>
      </c>
      <c r="U5" s="45">
        <f>10.054+Q5-P5</f>
        <v>9.8770000000000024</v>
      </c>
      <c r="V5" s="45">
        <f t="shared" ref="V5:V16" si="0">U5+M5-L5</f>
        <v>9.865000000000002</v>
      </c>
      <c r="W5" s="46">
        <v>97.2</v>
      </c>
      <c r="X5" s="41"/>
      <c r="Y5" s="93" t="s">
        <v>93</v>
      </c>
      <c r="Z5" s="93" t="s">
        <v>1532</v>
      </c>
      <c r="AA5" s="93">
        <v>2</v>
      </c>
      <c r="AB5" s="54" t="s">
        <v>1506</v>
      </c>
      <c r="AC5" s="54"/>
      <c r="AD5" s="54"/>
    </row>
    <row r="6" spans="1:30" x14ac:dyDescent="0.2">
      <c r="A6" s="43"/>
      <c r="B6" s="44" t="s">
        <v>197</v>
      </c>
      <c r="C6" s="7">
        <v>10.433</v>
      </c>
      <c r="D6" s="7">
        <v>10.292999999999999</v>
      </c>
      <c r="E6" s="45">
        <v>10.275</v>
      </c>
      <c r="F6" s="45">
        <v>10.272</v>
      </c>
      <c r="G6" s="45">
        <v>10.273999999999999</v>
      </c>
      <c r="H6" s="45">
        <v>10.272</v>
      </c>
      <c r="I6" s="45">
        <v>10.273999999999999</v>
      </c>
      <c r="J6" s="7">
        <v>10.273999999999999</v>
      </c>
      <c r="K6" s="7">
        <v>10.436</v>
      </c>
      <c r="L6" s="7">
        <v>10.302</v>
      </c>
      <c r="M6" s="45">
        <v>10.284000000000001</v>
      </c>
      <c r="N6" s="7">
        <v>10.439</v>
      </c>
      <c r="O6" s="7">
        <v>10.294</v>
      </c>
      <c r="P6" s="7">
        <v>10.43</v>
      </c>
      <c r="Q6" s="7">
        <v>10.287000000000001</v>
      </c>
      <c r="R6" s="7">
        <v>10.428000000000001</v>
      </c>
      <c r="S6" s="82" t="s">
        <v>1529</v>
      </c>
      <c r="T6" s="62">
        <v>10.29</v>
      </c>
      <c r="U6" s="45">
        <f>10.429+Q6-P6</f>
        <v>10.286000000000001</v>
      </c>
      <c r="V6" s="45">
        <f t="shared" si="0"/>
        <v>10.268000000000001</v>
      </c>
      <c r="W6" s="46">
        <v>95.9</v>
      </c>
      <c r="X6" s="41"/>
      <c r="Y6" s="93" t="s">
        <v>1504</v>
      </c>
      <c r="Z6" s="93" t="s">
        <v>1532</v>
      </c>
      <c r="AA6" s="93">
        <v>2</v>
      </c>
      <c r="AB6" s="54" t="s">
        <v>1505</v>
      </c>
      <c r="AC6" s="54"/>
      <c r="AD6" s="54"/>
    </row>
    <row r="7" spans="1:30" x14ac:dyDescent="0.2">
      <c r="A7" s="43"/>
      <c r="B7" s="44" t="s">
        <v>1512</v>
      </c>
      <c r="C7" s="7">
        <v>13.228999999999999</v>
      </c>
      <c r="D7" s="45">
        <v>13.013</v>
      </c>
      <c r="E7" s="45">
        <v>12.897</v>
      </c>
      <c r="F7" s="45">
        <v>12.752000000000001</v>
      </c>
      <c r="G7" s="45">
        <v>12.269</v>
      </c>
      <c r="H7" s="45">
        <v>12.29</v>
      </c>
      <c r="I7" s="45">
        <v>12.266</v>
      </c>
      <c r="J7" s="45">
        <v>12.913</v>
      </c>
      <c r="K7" s="7">
        <v>13.202</v>
      </c>
      <c r="L7" s="7">
        <v>12.999000000000001</v>
      </c>
      <c r="M7" s="45">
        <v>12.887</v>
      </c>
      <c r="N7" s="7">
        <v>13.170999999999999</v>
      </c>
      <c r="O7" s="7">
        <v>12.962</v>
      </c>
      <c r="P7" s="7">
        <v>13.182</v>
      </c>
      <c r="Q7" s="7">
        <v>12.974</v>
      </c>
      <c r="R7" s="7">
        <v>13.180999999999999</v>
      </c>
      <c r="S7" s="82" t="s">
        <v>1528</v>
      </c>
      <c r="T7" s="62">
        <v>12.98</v>
      </c>
      <c r="U7" s="45">
        <f>13.18+Q7-P7</f>
        <v>12.972</v>
      </c>
      <c r="V7" s="45">
        <f t="shared" si="0"/>
        <v>12.860000000000001</v>
      </c>
      <c r="W7" s="46">
        <v>92.2</v>
      </c>
      <c r="X7" s="41"/>
      <c r="Y7" s="93" t="s">
        <v>1143</v>
      </c>
      <c r="Z7" s="93" t="s">
        <v>1533</v>
      </c>
      <c r="AA7" s="93">
        <v>20</v>
      </c>
      <c r="AB7" s="93" t="s">
        <v>1510</v>
      </c>
      <c r="AC7" s="54"/>
      <c r="AD7" s="93"/>
    </row>
    <row r="8" spans="1:30" x14ac:dyDescent="0.2">
      <c r="A8" s="43"/>
      <c r="B8" s="44" t="s">
        <v>1536</v>
      </c>
      <c r="C8" s="45">
        <v>13.279</v>
      </c>
      <c r="D8" s="7">
        <v>13.223000000000001</v>
      </c>
      <c r="E8" s="45">
        <v>13.167999999999999</v>
      </c>
      <c r="F8" s="45">
        <v>13.069000000000001</v>
      </c>
      <c r="G8" s="45">
        <v>12.891</v>
      </c>
      <c r="H8" s="45">
        <v>12.909000000000001</v>
      </c>
      <c r="I8" s="45">
        <v>12.888</v>
      </c>
      <c r="J8" s="45">
        <v>13.16</v>
      </c>
      <c r="K8" s="45">
        <v>13.173999999999999</v>
      </c>
      <c r="L8" s="45">
        <v>13.14</v>
      </c>
      <c r="M8" s="45">
        <v>13.108000000000001</v>
      </c>
      <c r="N8" s="45">
        <v>13.128</v>
      </c>
      <c r="O8" s="45">
        <v>13.090999999999999</v>
      </c>
      <c r="P8" s="45">
        <v>13.131</v>
      </c>
      <c r="Q8" s="45">
        <v>13.090999999999999</v>
      </c>
      <c r="R8" s="45">
        <v>13.127000000000001</v>
      </c>
      <c r="S8" s="62">
        <v>13.12</v>
      </c>
      <c r="T8" s="62">
        <v>13.17</v>
      </c>
      <c r="U8" s="45">
        <f>Q8+R8-P8</f>
        <v>13.087</v>
      </c>
      <c r="V8" s="45">
        <f t="shared" si="0"/>
        <v>13.055</v>
      </c>
      <c r="W8" s="46">
        <v>82.9</v>
      </c>
      <c r="X8" s="93" t="s">
        <v>1537</v>
      </c>
      <c r="Y8" s="93" t="s">
        <v>1508</v>
      </c>
      <c r="Z8" s="93" t="s">
        <v>1467</v>
      </c>
      <c r="AA8" s="93">
        <v>3</v>
      </c>
      <c r="AB8" s="93" t="s">
        <v>1525</v>
      </c>
      <c r="AC8" s="93"/>
      <c r="AD8" s="93"/>
    </row>
    <row r="9" spans="1:30" x14ac:dyDescent="0.2">
      <c r="A9" s="43"/>
      <c r="B9" s="44" t="s">
        <v>1534</v>
      </c>
      <c r="C9" s="7">
        <v>13.146000000000001</v>
      </c>
      <c r="D9" s="45">
        <v>13.12</v>
      </c>
      <c r="E9" s="45">
        <v>13.087999999999999</v>
      </c>
      <c r="F9" s="45">
        <v>13.039</v>
      </c>
      <c r="G9" s="45">
        <v>12.941000000000001</v>
      </c>
      <c r="H9" s="45">
        <v>12.962999999999999</v>
      </c>
      <c r="I9" s="45">
        <v>12.94</v>
      </c>
      <c r="J9" s="45">
        <v>13.102</v>
      </c>
      <c r="K9" s="7">
        <v>13.13</v>
      </c>
      <c r="L9" s="7">
        <v>13.118</v>
      </c>
      <c r="M9" s="7">
        <v>13.087999999999999</v>
      </c>
      <c r="N9" s="7">
        <v>13.099</v>
      </c>
      <c r="O9" s="7">
        <v>13.077999999999999</v>
      </c>
      <c r="P9" s="7">
        <v>13.109</v>
      </c>
      <c r="Q9" s="7">
        <v>13.09</v>
      </c>
      <c r="R9" s="7">
        <v>13.106999999999999</v>
      </c>
      <c r="S9" s="62">
        <v>13.11</v>
      </c>
      <c r="T9" s="62">
        <v>13.09</v>
      </c>
      <c r="U9" s="45">
        <f>Q9+R9-P9</f>
        <v>13.087999999999999</v>
      </c>
      <c r="V9" s="45">
        <f t="shared" si="0"/>
        <v>13.057999999999998</v>
      </c>
      <c r="W9" s="46">
        <v>92.8</v>
      </c>
      <c r="X9" s="93" t="s">
        <v>1524</v>
      </c>
      <c r="Y9" s="93" t="s">
        <v>95</v>
      </c>
      <c r="Z9" s="93" t="s">
        <v>284</v>
      </c>
      <c r="AA9" s="93">
        <v>32</v>
      </c>
      <c r="AB9" s="93" t="s">
        <v>1523</v>
      </c>
      <c r="AC9" s="54"/>
      <c r="AD9" s="54"/>
    </row>
    <row r="10" spans="1:30" x14ac:dyDescent="0.2">
      <c r="A10" s="43"/>
      <c r="B10" s="44" t="s">
        <v>1536</v>
      </c>
      <c r="C10" s="45">
        <v>13.635</v>
      </c>
      <c r="D10" s="7">
        <v>13.494</v>
      </c>
      <c r="E10" s="45">
        <v>13.423999999999999</v>
      </c>
      <c r="F10" s="45">
        <v>13.382</v>
      </c>
      <c r="G10" s="45">
        <v>13.379</v>
      </c>
      <c r="H10" s="45">
        <v>13.394</v>
      </c>
      <c r="I10" s="45">
        <v>13.378</v>
      </c>
      <c r="J10" s="45">
        <v>13.401</v>
      </c>
      <c r="K10" s="45">
        <v>13.590999999999999</v>
      </c>
      <c r="L10" s="45">
        <v>13.455</v>
      </c>
      <c r="M10" s="45">
        <v>13.372</v>
      </c>
      <c r="N10" s="45">
        <v>13.551</v>
      </c>
      <c r="O10" s="45">
        <v>13.409000000000001</v>
      </c>
      <c r="P10" s="45">
        <v>13.56</v>
      </c>
      <c r="Q10" s="45">
        <v>13.419</v>
      </c>
      <c r="R10" s="45">
        <v>13.558</v>
      </c>
      <c r="S10" s="62">
        <v>13.56</v>
      </c>
      <c r="T10" s="62">
        <v>13.46</v>
      </c>
      <c r="U10" s="45">
        <f>Q10+R10-P10</f>
        <v>13.417</v>
      </c>
      <c r="V10" s="45">
        <f t="shared" si="0"/>
        <v>13.334000000000001</v>
      </c>
      <c r="W10" s="46">
        <v>87.4</v>
      </c>
      <c r="X10" s="93" t="s">
        <v>73</v>
      </c>
      <c r="Y10" s="93" t="s">
        <v>1508</v>
      </c>
      <c r="Z10" s="93" t="s">
        <v>1533</v>
      </c>
      <c r="AA10" s="93">
        <v>20</v>
      </c>
      <c r="AB10" s="93" t="s">
        <v>1526</v>
      </c>
      <c r="AC10" s="54"/>
      <c r="AD10" s="54"/>
    </row>
    <row r="11" spans="1:30" x14ac:dyDescent="0.2">
      <c r="A11" s="43"/>
      <c r="B11" s="44" t="s">
        <v>1535</v>
      </c>
      <c r="C11" s="45">
        <v>14.186999999999999</v>
      </c>
      <c r="D11" s="45">
        <v>13.974</v>
      </c>
      <c r="E11" s="45">
        <v>13.872</v>
      </c>
      <c r="F11" s="45">
        <v>13.747999999999999</v>
      </c>
      <c r="G11" s="45">
        <v>13.343</v>
      </c>
      <c r="H11" s="45">
        <v>13.346</v>
      </c>
      <c r="I11" s="45">
        <v>13.342000000000001</v>
      </c>
      <c r="J11" s="45">
        <v>13.891999999999999</v>
      </c>
      <c r="K11" s="45">
        <v>14.228</v>
      </c>
      <c r="L11" s="45">
        <v>14.034000000000001</v>
      </c>
      <c r="M11" s="45">
        <v>13.935</v>
      </c>
      <c r="N11" s="45">
        <v>14.227</v>
      </c>
      <c r="O11" s="45">
        <v>14.018000000000001</v>
      </c>
      <c r="P11" s="45">
        <v>14.221</v>
      </c>
      <c r="Q11" s="45">
        <v>14.013999999999999</v>
      </c>
      <c r="R11" s="45">
        <v>14.215999999999999</v>
      </c>
      <c r="S11" s="62"/>
      <c r="T11" s="62"/>
      <c r="U11" s="45">
        <f>Q11+R11-P11</f>
        <v>14.008999999999997</v>
      </c>
      <c r="V11" s="45">
        <f t="shared" si="0"/>
        <v>13.909999999999995</v>
      </c>
      <c r="W11" s="46">
        <v>96.1</v>
      </c>
      <c r="X11" s="93" t="s">
        <v>1538</v>
      </c>
      <c r="Y11" s="93" t="s">
        <v>1508</v>
      </c>
      <c r="Z11" s="93" t="s">
        <v>997</v>
      </c>
      <c r="AA11" s="93">
        <v>17</v>
      </c>
      <c r="AB11" s="93" t="s">
        <v>1527</v>
      </c>
      <c r="AC11" s="54"/>
      <c r="AD11" s="54"/>
    </row>
    <row r="12" spans="1:30" x14ac:dyDescent="0.2">
      <c r="A12" s="42" t="s">
        <v>5</v>
      </c>
      <c r="B12" s="44" t="s">
        <v>1663</v>
      </c>
      <c r="C12" s="45">
        <v>7.673</v>
      </c>
      <c r="D12" s="45">
        <v>7.681</v>
      </c>
      <c r="E12" s="45">
        <v>7.7069999999999999</v>
      </c>
      <c r="F12" s="45">
        <v>7.72</v>
      </c>
      <c r="G12" s="45">
        <v>7.7080000000000002</v>
      </c>
      <c r="H12" s="45">
        <v>7.7210000000000001</v>
      </c>
      <c r="I12" s="45">
        <v>7.7080000000000002</v>
      </c>
      <c r="J12" s="45">
        <v>7.6959999999999997</v>
      </c>
      <c r="K12" s="45">
        <v>7.681</v>
      </c>
      <c r="L12" s="45">
        <v>7.6890000000000001</v>
      </c>
      <c r="M12" s="45">
        <v>7.7130000000000001</v>
      </c>
      <c r="N12" s="182"/>
      <c r="O12" s="182"/>
      <c r="P12" s="45">
        <v>7.6929999999999996</v>
      </c>
      <c r="Q12" s="45">
        <v>7.6970000000000001</v>
      </c>
      <c r="R12" s="45">
        <v>7.6950000000000003</v>
      </c>
      <c r="S12" s="82" t="s">
        <v>1541</v>
      </c>
      <c r="T12" s="82" t="s">
        <v>1514</v>
      </c>
      <c r="U12" s="45">
        <f>7.696+Q12-P12</f>
        <v>7.7000000000000011</v>
      </c>
      <c r="V12" s="45">
        <f t="shared" si="0"/>
        <v>7.7240000000000002</v>
      </c>
      <c r="W12" s="46">
        <v>99.3</v>
      </c>
      <c r="X12" s="41"/>
      <c r="Y12" s="93" t="s">
        <v>95</v>
      </c>
      <c r="Z12" s="93" t="s">
        <v>1466</v>
      </c>
      <c r="AA12" s="93">
        <v>1</v>
      </c>
      <c r="AB12" s="54" t="s">
        <v>1500</v>
      </c>
      <c r="AC12" s="54"/>
      <c r="AD12" s="54"/>
    </row>
    <row r="13" spans="1:30" x14ac:dyDescent="0.2">
      <c r="A13" s="42"/>
      <c r="B13" s="44" t="s">
        <v>1501</v>
      </c>
      <c r="C13" s="45">
        <v>8.07</v>
      </c>
      <c r="D13" s="45">
        <v>8.0410000000000004</v>
      </c>
      <c r="E13" s="45">
        <v>8.0429999999999993</v>
      </c>
      <c r="F13" s="45">
        <v>8.0489999999999995</v>
      </c>
      <c r="G13" s="45">
        <v>8.0429999999999993</v>
      </c>
      <c r="H13" s="45">
        <v>8.0489999999999995</v>
      </c>
      <c r="I13" s="45">
        <v>8.0429999999999993</v>
      </c>
      <c r="J13" s="45">
        <v>8.0350000000000001</v>
      </c>
      <c r="K13" s="45">
        <v>8.0589999999999993</v>
      </c>
      <c r="L13" s="45">
        <v>8.0340000000000007</v>
      </c>
      <c r="M13" s="45">
        <v>8.0370000000000008</v>
      </c>
      <c r="N13" s="182"/>
      <c r="O13" s="182"/>
      <c r="P13" s="45">
        <v>8.0530000000000008</v>
      </c>
      <c r="Q13" s="45">
        <v>8.0239999999999991</v>
      </c>
      <c r="R13" s="45">
        <v>8.0489999999999995</v>
      </c>
      <c r="S13" s="62">
        <v>8.0500000000000007</v>
      </c>
      <c r="T13" s="62">
        <v>8.01</v>
      </c>
      <c r="U13" s="45">
        <f t="shared" ref="U13:U17" si="1">R13+Q13-P13</f>
        <v>8.02</v>
      </c>
      <c r="V13" s="45">
        <f t="shared" si="0"/>
        <v>8.0230000000000015</v>
      </c>
      <c r="W13" s="46">
        <v>98.4</v>
      </c>
      <c r="X13" s="41"/>
      <c r="Y13" s="93" t="s">
        <v>1502</v>
      </c>
      <c r="Z13" s="93" t="s">
        <v>1511</v>
      </c>
      <c r="AA13" s="93">
        <v>0</v>
      </c>
      <c r="AB13" s="54" t="s">
        <v>1503</v>
      </c>
      <c r="AC13" s="54"/>
      <c r="AD13" s="54"/>
    </row>
    <row r="14" spans="1:30" x14ac:dyDescent="0.2">
      <c r="A14" s="42"/>
      <c r="B14" s="44" t="s">
        <v>197</v>
      </c>
      <c r="C14" s="45">
        <v>8.9649999999999999</v>
      </c>
      <c r="D14" s="45">
        <v>8.8710000000000004</v>
      </c>
      <c r="E14" s="45">
        <v>8.8710000000000004</v>
      </c>
      <c r="F14" s="45">
        <v>8.8759999999999994</v>
      </c>
      <c r="G14" s="45">
        <v>8.8710000000000004</v>
      </c>
      <c r="H14" s="45">
        <v>8.8759999999999994</v>
      </c>
      <c r="I14" s="45">
        <v>8.8710000000000004</v>
      </c>
      <c r="J14" s="45">
        <v>8.8640000000000008</v>
      </c>
      <c r="K14" s="45">
        <v>8.9589999999999996</v>
      </c>
      <c r="L14" s="45">
        <v>8.8689999999999998</v>
      </c>
      <c r="M14" s="41">
        <v>8.8689999999999998</v>
      </c>
      <c r="N14" s="182"/>
      <c r="O14" s="182"/>
      <c r="P14" s="45">
        <v>8.9610000000000003</v>
      </c>
      <c r="Q14" s="45">
        <v>8.8659999999999997</v>
      </c>
      <c r="R14" s="45">
        <v>8.9610000000000003</v>
      </c>
      <c r="S14" s="82" t="s">
        <v>1540</v>
      </c>
      <c r="T14" s="82" t="s">
        <v>1515</v>
      </c>
      <c r="U14" s="45">
        <f>8.962+Q14-P14</f>
        <v>8.8669999999999991</v>
      </c>
      <c r="V14" s="45">
        <f t="shared" si="0"/>
        <v>8.8669999999999973</v>
      </c>
      <c r="W14" s="46">
        <v>99.3</v>
      </c>
      <c r="X14" s="41"/>
      <c r="Y14" s="93" t="s">
        <v>1504</v>
      </c>
      <c r="Z14" s="93" t="s">
        <v>1466</v>
      </c>
      <c r="AA14" s="93">
        <v>1</v>
      </c>
      <c r="AB14" s="54" t="s">
        <v>1505</v>
      </c>
      <c r="AC14" s="54"/>
      <c r="AD14" s="54"/>
    </row>
    <row r="15" spans="1:30" x14ac:dyDescent="0.2">
      <c r="A15" s="42"/>
      <c r="B15" s="44" t="s">
        <v>1662</v>
      </c>
      <c r="C15" s="45">
        <v>9.7799999999999994</v>
      </c>
      <c r="D15" s="45">
        <v>9.6839999999999993</v>
      </c>
      <c r="E15" s="45">
        <v>9.6780000000000008</v>
      </c>
      <c r="F15" s="45">
        <v>9.68</v>
      </c>
      <c r="G15" s="45">
        <v>9.6780000000000008</v>
      </c>
      <c r="H15" s="45">
        <v>9.68</v>
      </c>
      <c r="I15" s="45">
        <v>9.6780000000000008</v>
      </c>
      <c r="J15" s="45">
        <v>9.6750000000000007</v>
      </c>
      <c r="K15" s="45">
        <v>9.7629999999999999</v>
      </c>
      <c r="L15" s="45">
        <v>9.6760000000000002</v>
      </c>
      <c r="M15" s="182"/>
      <c r="N15" s="182"/>
      <c r="O15" s="182"/>
      <c r="P15" s="45">
        <v>9.7539999999999996</v>
      </c>
      <c r="Q15" s="45">
        <v>9.66</v>
      </c>
      <c r="R15" s="45">
        <v>9.7530000000000001</v>
      </c>
      <c r="S15" s="62">
        <v>9.75</v>
      </c>
      <c r="T15" s="62">
        <v>9.68</v>
      </c>
      <c r="U15" s="45">
        <f t="shared" si="1"/>
        <v>9.6590000000000007</v>
      </c>
      <c r="V15" s="45">
        <f>U15+E15-D15</f>
        <v>9.653000000000004</v>
      </c>
      <c r="W15" s="46">
        <v>98.8</v>
      </c>
      <c r="X15" s="41"/>
      <c r="Y15" s="93" t="s">
        <v>93</v>
      </c>
      <c r="Z15" s="93" t="s">
        <v>1466</v>
      </c>
      <c r="AA15" s="93">
        <v>1</v>
      </c>
      <c r="AB15" s="54" t="s">
        <v>1506</v>
      </c>
      <c r="AC15" s="54"/>
      <c r="AD15" s="54"/>
    </row>
    <row r="16" spans="1:30" x14ac:dyDescent="0.2">
      <c r="A16" s="42"/>
      <c r="B16" s="44" t="s">
        <v>1507</v>
      </c>
      <c r="C16" s="45">
        <v>11.308999999999999</v>
      </c>
      <c r="D16" s="45">
        <v>11.268000000000001</v>
      </c>
      <c r="E16" s="45">
        <v>11.266</v>
      </c>
      <c r="F16" s="45">
        <v>11.269</v>
      </c>
      <c r="G16" s="45">
        <v>11.266</v>
      </c>
      <c r="H16" s="45">
        <v>11.269</v>
      </c>
      <c r="I16" s="45">
        <v>11.266</v>
      </c>
      <c r="J16" s="45">
        <v>11.266999999999999</v>
      </c>
      <c r="K16" s="45">
        <v>11.262</v>
      </c>
      <c r="L16" s="45">
        <v>11.226000000000001</v>
      </c>
      <c r="M16" s="45">
        <v>11.226000000000001</v>
      </c>
      <c r="N16" s="182"/>
      <c r="O16" s="182"/>
      <c r="P16" s="45">
        <v>11.234999999999999</v>
      </c>
      <c r="Q16" s="45">
        <v>11.2</v>
      </c>
      <c r="R16" s="45">
        <v>11.231999999999999</v>
      </c>
      <c r="S16" s="62"/>
      <c r="T16" s="62"/>
      <c r="U16" s="45">
        <f t="shared" si="1"/>
        <v>11.196999999999999</v>
      </c>
      <c r="V16" s="45">
        <f t="shared" si="0"/>
        <v>11.197000000000001</v>
      </c>
      <c r="W16" s="46">
        <v>97.2</v>
      </c>
      <c r="X16" s="41"/>
      <c r="Y16" s="93" t="s">
        <v>1508</v>
      </c>
      <c r="Z16" s="93" t="s">
        <v>1466</v>
      </c>
      <c r="AA16" s="93">
        <v>1</v>
      </c>
      <c r="AB16" s="54" t="s">
        <v>1509</v>
      </c>
      <c r="AC16" s="54"/>
      <c r="AD16" s="93"/>
    </row>
    <row r="17" spans="1:30" x14ac:dyDescent="0.2">
      <c r="A17" s="42"/>
      <c r="B17" s="44" t="s">
        <v>1512</v>
      </c>
      <c r="C17" s="45">
        <v>12.401</v>
      </c>
      <c r="D17" s="45">
        <v>12.33</v>
      </c>
      <c r="E17" s="45">
        <v>12.269</v>
      </c>
      <c r="F17" s="45">
        <v>12.18</v>
      </c>
      <c r="G17" s="45">
        <v>11.872999999999999</v>
      </c>
      <c r="H17" s="45">
        <v>11.895</v>
      </c>
      <c r="I17" s="45">
        <v>11.872999999999999</v>
      </c>
      <c r="J17" s="45">
        <v>12.287000000000001</v>
      </c>
      <c r="K17" s="45">
        <v>12.382999999999999</v>
      </c>
      <c r="L17" s="45">
        <v>12.324999999999999</v>
      </c>
      <c r="M17" s="41">
        <v>12.266</v>
      </c>
      <c r="N17" s="182"/>
      <c r="O17" s="182"/>
      <c r="P17" s="45">
        <v>12.361000000000001</v>
      </c>
      <c r="Q17" s="41">
        <v>12.298999999999999</v>
      </c>
      <c r="R17" s="45">
        <v>12.359</v>
      </c>
      <c r="S17" s="62"/>
      <c r="T17" s="62"/>
      <c r="U17" s="45">
        <f t="shared" si="1"/>
        <v>12.297000000000001</v>
      </c>
      <c r="V17" s="45">
        <f t="shared" ref="V17" si="2">U17+M17-L17</f>
        <v>12.238000000000003</v>
      </c>
      <c r="W17" s="46">
        <v>97.9</v>
      </c>
      <c r="X17" s="41"/>
      <c r="Y17" s="93" t="s">
        <v>1143</v>
      </c>
      <c r="Z17" s="93" t="s">
        <v>1513</v>
      </c>
      <c r="AA17" s="93">
        <v>16</v>
      </c>
      <c r="AB17" s="93" t="s">
        <v>1510</v>
      </c>
      <c r="AC17" s="93"/>
      <c r="AD17" s="41"/>
    </row>
    <row r="18" spans="1:30" x14ac:dyDescent="0.2">
      <c r="A18" s="93" t="s">
        <v>2144</v>
      </c>
      <c r="B18" s="41"/>
      <c r="C18" s="41"/>
      <c r="D18" s="41"/>
      <c r="E18" s="41"/>
      <c r="F18" s="41"/>
      <c r="G18" s="41"/>
      <c r="H18" s="41"/>
      <c r="I18" s="41"/>
      <c r="J18" s="41"/>
      <c r="K18" s="41"/>
      <c r="L18" s="41"/>
      <c r="M18" s="41"/>
      <c r="O18" s="66"/>
      <c r="P18" s="66"/>
      <c r="Q18" s="41"/>
      <c r="R18" s="41"/>
      <c r="S18" s="41"/>
      <c r="T18" s="41"/>
      <c r="U18" s="93"/>
      <c r="V18" s="93"/>
      <c r="W18" s="93"/>
      <c r="X18" s="93"/>
      <c r="Y18" s="93"/>
      <c r="Z18" s="41"/>
    </row>
    <row r="19" spans="1:30" x14ac:dyDescent="0.2">
      <c r="A19" s="93"/>
      <c r="B19" s="41"/>
      <c r="C19" s="41"/>
      <c r="D19" s="41"/>
      <c r="E19" s="41"/>
      <c r="F19" s="41"/>
      <c r="G19" s="41"/>
      <c r="H19" s="41"/>
      <c r="I19" s="41"/>
      <c r="J19" s="41"/>
      <c r="K19" s="41"/>
      <c r="L19" s="41"/>
      <c r="M19" s="41"/>
      <c r="N19" s="41"/>
      <c r="O19" s="41"/>
      <c r="P19" s="41"/>
      <c r="Q19" s="41"/>
      <c r="R19" s="41"/>
      <c r="S19" s="41"/>
      <c r="T19" s="41"/>
      <c r="U19" s="41"/>
      <c r="V19" s="41"/>
      <c r="W19" s="41"/>
      <c r="X19" s="41"/>
      <c r="Y19" s="41"/>
      <c r="Z19" s="41"/>
    </row>
    <row r="20" spans="1:30" x14ac:dyDescent="0.2">
      <c r="A20" s="42" t="s">
        <v>6</v>
      </c>
      <c r="B20" s="43"/>
      <c r="C20" s="43" t="s">
        <v>7</v>
      </c>
      <c r="D20" s="43" t="s">
        <v>1475</v>
      </c>
      <c r="E20" s="43" t="s">
        <v>24</v>
      </c>
      <c r="F20" s="43" t="s">
        <v>27</v>
      </c>
      <c r="G20" s="43" t="s">
        <v>29</v>
      </c>
      <c r="H20" s="43" t="s">
        <v>30</v>
      </c>
      <c r="I20" s="43" t="s">
        <v>29</v>
      </c>
      <c r="J20" s="43" t="s">
        <v>30</v>
      </c>
      <c r="K20" s="43" t="s">
        <v>29</v>
      </c>
      <c r="L20" s="43" t="s">
        <v>55</v>
      </c>
      <c r="M20" s="43" t="s">
        <v>7</v>
      </c>
      <c r="N20" s="43" t="s">
        <v>7</v>
      </c>
      <c r="O20" s="43" t="s">
        <v>7</v>
      </c>
      <c r="P20" s="43" t="s">
        <v>24</v>
      </c>
      <c r="Q20" s="43" t="s">
        <v>24</v>
      </c>
      <c r="R20" s="43" t="s">
        <v>24</v>
      </c>
      <c r="S20" s="43" t="s">
        <v>26</v>
      </c>
      <c r="T20" s="41"/>
      <c r="U20" s="41"/>
      <c r="V20" s="41"/>
      <c r="W20" s="41"/>
      <c r="X20" s="41"/>
      <c r="Y20" s="41"/>
      <c r="Z20" s="41"/>
    </row>
    <row r="21" spans="1:30" x14ac:dyDescent="0.2">
      <c r="A21" s="43"/>
      <c r="B21" s="43"/>
      <c r="C21" s="42" t="s">
        <v>8</v>
      </c>
      <c r="D21" s="42" t="s">
        <v>9</v>
      </c>
      <c r="E21" s="42" t="s">
        <v>18</v>
      </c>
      <c r="F21" s="42" t="s">
        <v>11</v>
      </c>
      <c r="G21" s="42" t="s">
        <v>10</v>
      </c>
      <c r="H21" s="42" t="s">
        <v>33</v>
      </c>
      <c r="I21" s="42" t="s">
        <v>12</v>
      </c>
      <c r="J21" s="42" t="s">
        <v>13</v>
      </c>
      <c r="K21" s="42" t="s">
        <v>14</v>
      </c>
      <c r="L21" s="42" t="s">
        <v>99</v>
      </c>
      <c r="M21" s="42" t="s">
        <v>17</v>
      </c>
      <c r="N21" s="42" t="s">
        <v>19</v>
      </c>
      <c r="O21" s="42" t="s">
        <v>20</v>
      </c>
      <c r="P21" s="42" t="s">
        <v>17</v>
      </c>
      <c r="Q21" s="42" t="s">
        <v>15</v>
      </c>
      <c r="R21" s="42" t="s">
        <v>16</v>
      </c>
      <c r="S21" s="42" t="s">
        <v>25</v>
      </c>
      <c r="T21" s="41"/>
      <c r="U21" s="41"/>
      <c r="V21" s="41"/>
      <c r="W21" s="41"/>
      <c r="X21" s="41"/>
      <c r="Y21" s="41"/>
      <c r="Z21" s="41"/>
    </row>
    <row r="22" spans="1:30" x14ac:dyDescent="0.2">
      <c r="A22" s="42" t="s">
        <v>98</v>
      </c>
      <c r="B22" s="44" t="str">
        <f>B4</f>
        <v>Pi_g (Val, n-pi*)</v>
      </c>
      <c r="C22" s="45">
        <v>9.657</v>
      </c>
      <c r="D22" s="7">
        <v>9.4390000000000001</v>
      </c>
      <c r="E22" s="45">
        <v>9.5869999999999997</v>
      </c>
      <c r="F22" s="7">
        <v>9.1560000000000006</v>
      </c>
      <c r="G22" s="7">
        <v>9.4079999999999995</v>
      </c>
      <c r="H22" s="45">
        <v>9.3529999999999998</v>
      </c>
      <c r="I22" s="45">
        <v>9.359</v>
      </c>
      <c r="J22" s="45">
        <v>9.3529999999999998</v>
      </c>
      <c r="K22" s="7">
        <v>9.3439999999999994</v>
      </c>
      <c r="L22" s="7">
        <v>9.3260000000000005</v>
      </c>
      <c r="M22" s="45">
        <v>9.5519999999999996</v>
      </c>
      <c r="N22" s="45">
        <v>9.5079999999999991</v>
      </c>
      <c r="O22" s="45">
        <v>9.4849999999999994</v>
      </c>
      <c r="P22" s="45">
        <v>9.3569999999999993</v>
      </c>
      <c r="Q22" s="41">
        <v>9.4760000000000009</v>
      </c>
      <c r="R22" s="45">
        <v>9.1579999999999995</v>
      </c>
      <c r="S22" s="45">
        <v>9.3170000000000002</v>
      </c>
      <c r="T22" s="45"/>
      <c r="U22" s="41"/>
      <c r="V22" s="41"/>
      <c r="W22" s="41"/>
      <c r="X22" s="41"/>
      <c r="Y22" s="41"/>
      <c r="Z22" s="41"/>
    </row>
    <row r="23" spans="1:30" x14ac:dyDescent="0.2">
      <c r="A23" s="43"/>
      <c r="B23" s="44" t="str">
        <f t="shared" ref="B23:B29" si="3">B5</f>
        <v>Sigma^-_u (Val, pi-pi*)</v>
      </c>
      <c r="C23" s="45">
        <v>10.311</v>
      </c>
      <c r="D23" s="7">
        <v>10.319000000000001</v>
      </c>
      <c r="E23" s="45">
        <v>10.112</v>
      </c>
      <c r="F23" s="45">
        <v>9.843</v>
      </c>
      <c r="G23" s="7">
        <v>9.9960000000000004</v>
      </c>
      <c r="H23" s="45">
        <v>9.9019999999999992</v>
      </c>
      <c r="I23" s="45">
        <v>9.9039999999999999</v>
      </c>
      <c r="J23" s="45">
        <v>9.8870000000000005</v>
      </c>
      <c r="K23" s="7">
        <v>9.8849999999999998</v>
      </c>
      <c r="L23" s="7">
        <v>9.89</v>
      </c>
      <c r="M23" s="45">
        <v>10.241</v>
      </c>
      <c r="N23" s="45">
        <v>10.295999999999999</v>
      </c>
      <c r="O23" s="45">
        <v>10.304</v>
      </c>
      <c r="P23" s="45">
        <v>10.119999999999999</v>
      </c>
      <c r="Q23" s="45">
        <v>10.257</v>
      </c>
      <c r="R23" s="45">
        <v>9.33</v>
      </c>
      <c r="S23" s="45">
        <v>9.7934999999999999</v>
      </c>
      <c r="T23" s="45"/>
      <c r="U23" s="41"/>
      <c r="V23" s="41"/>
      <c r="W23" s="41"/>
      <c r="X23" s="41"/>
      <c r="Y23" s="41"/>
      <c r="Z23" s="41"/>
    </row>
    <row r="24" spans="1:30" x14ac:dyDescent="0.2">
      <c r="A24" s="43"/>
      <c r="B24" s="44" t="str">
        <f t="shared" si="3"/>
        <v>Delta_u (Val, pi-pi*)</v>
      </c>
      <c r="C24" s="45">
        <v>10.851000000000001</v>
      </c>
      <c r="D24" s="7">
        <v>10.863</v>
      </c>
      <c r="E24" s="45">
        <v>10.555</v>
      </c>
      <c r="F24" s="45">
        <v>10.331</v>
      </c>
      <c r="G24" s="7">
        <v>10.443</v>
      </c>
      <c r="H24" s="45">
        <v>10.33</v>
      </c>
      <c r="I24" s="45">
        <v>10.329000000000001</v>
      </c>
      <c r="J24" s="45">
        <v>10.308</v>
      </c>
      <c r="K24" s="7">
        <v>10.292999999999999</v>
      </c>
      <c r="L24" s="7">
        <v>10.302</v>
      </c>
      <c r="M24" s="45">
        <v>10.628</v>
      </c>
      <c r="N24" s="45">
        <v>10.694000000000001</v>
      </c>
      <c r="O24" s="45">
        <v>10.75</v>
      </c>
      <c r="P24" s="45">
        <v>10.497999999999999</v>
      </c>
      <c r="Q24" s="45">
        <v>10.788</v>
      </c>
      <c r="R24" s="45">
        <v>9.7439999999999998</v>
      </c>
      <c r="S24" s="45">
        <v>10.266</v>
      </c>
      <c r="T24" s="45"/>
      <c r="U24" s="41"/>
      <c r="V24" s="41"/>
      <c r="W24" s="41"/>
      <c r="X24" s="41"/>
      <c r="Y24" s="41"/>
      <c r="Z24" s="41"/>
    </row>
    <row r="25" spans="1:30" x14ac:dyDescent="0.2">
      <c r="A25" s="43"/>
      <c r="B25" s="44" t="str">
        <f t="shared" si="3"/>
        <v>Sigma^+_g (Ryd, n-3s)</v>
      </c>
      <c r="C25" s="45">
        <v>13.673</v>
      </c>
      <c r="D25" s="7">
        <v>12.833</v>
      </c>
      <c r="E25" s="45">
        <v>13.382</v>
      </c>
      <c r="F25" s="45">
        <v>13.135999999999999</v>
      </c>
      <c r="G25" s="7">
        <v>13.151</v>
      </c>
      <c r="H25" s="45">
        <v>13.028</v>
      </c>
      <c r="I25" s="7">
        <v>13.037000000000001</v>
      </c>
      <c r="J25" s="45">
        <v>13.057</v>
      </c>
      <c r="K25" s="45">
        <v>13.013</v>
      </c>
      <c r="L25" s="7">
        <v>12.999000000000001</v>
      </c>
      <c r="M25" s="45">
        <v>13.327999999999999</v>
      </c>
      <c r="N25" s="45">
        <v>13.164</v>
      </c>
      <c r="O25" s="45">
        <v>13.055999999999999</v>
      </c>
      <c r="P25" s="45">
        <v>13.157999999999999</v>
      </c>
      <c r="Q25" s="45">
        <v>12.993</v>
      </c>
      <c r="R25" s="45">
        <v>13.010999999999999</v>
      </c>
      <c r="S25" s="45">
        <v>13.001999999999999</v>
      </c>
      <c r="T25" s="45"/>
      <c r="U25" s="41"/>
      <c r="V25" s="41"/>
      <c r="W25" s="41"/>
      <c r="X25" s="41"/>
      <c r="Y25" s="41"/>
      <c r="Z25" s="41"/>
    </row>
    <row r="26" spans="1:30" x14ac:dyDescent="0.2">
      <c r="A26" s="43"/>
      <c r="B26" s="44" t="str">
        <f t="shared" si="3"/>
        <v>Pi_u (Mixed)</v>
      </c>
      <c r="C26" s="45">
        <v>13.635</v>
      </c>
      <c r="D26" s="7">
        <v>13.151999999999999</v>
      </c>
      <c r="E26" s="45">
        <v>13.641999999999999</v>
      </c>
      <c r="F26" s="45">
        <v>13.345000000000001</v>
      </c>
      <c r="G26" s="7">
        <v>13.422000000000001</v>
      </c>
      <c r="H26" s="45">
        <v>13.3</v>
      </c>
      <c r="I26" s="45">
        <v>13.282</v>
      </c>
      <c r="J26" s="45">
        <v>13.27</v>
      </c>
      <c r="K26" s="7">
        <v>13.223000000000001</v>
      </c>
      <c r="L26" s="45">
        <v>13.14</v>
      </c>
      <c r="M26" s="45">
        <v>13.635999999999999</v>
      </c>
      <c r="N26" s="45">
        <v>13.468</v>
      </c>
      <c r="O26" s="45">
        <v>13.365</v>
      </c>
      <c r="P26" s="45">
        <v>13.451000000000001</v>
      </c>
      <c r="Q26" s="45">
        <v>13.327999999999999</v>
      </c>
      <c r="R26" s="45">
        <v>12.987</v>
      </c>
      <c r="S26" s="45">
        <v>13.157499999999999</v>
      </c>
      <c r="T26" s="45"/>
      <c r="U26" s="41"/>
      <c r="V26" s="41"/>
      <c r="W26" s="41"/>
      <c r="X26" s="41"/>
      <c r="Y26" s="41"/>
      <c r="Z26" s="41"/>
    </row>
    <row r="27" spans="1:30" x14ac:dyDescent="0.2">
      <c r="A27" s="43"/>
      <c r="B27" s="44" t="str">
        <f t="shared" si="3"/>
        <v>Sigma^+_u (Ryd, n-3p)</v>
      </c>
      <c r="C27" s="45">
        <v>13.747</v>
      </c>
      <c r="D27" s="7">
        <v>12.888</v>
      </c>
      <c r="E27" s="45">
        <v>13.491</v>
      </c>
      <c r="F27" s="45">
        <v>13.238</v>
      </c>
      <c r="G27" s="7">
        <v>13.263</v>
      </c>
      <c r="H27" s="45">
        <v>13.14</v>
      </c>
      <c r="I27" s="45">
        <v>13.148</v>
      </c>
      <c r="J27" s="45">
        <v>13.161</v>
      </c>
      <c r="K27" s="45">
        <v>13.12</v>
      </c>
      <c r="L27" s="7">
        <v>13.118</v>
      </c>
      <c r="M27" s="45">
        <v>13.409000000000001</v>
      </c>
      <c r="N27" s="45">
        <v>13.226000000000001</v>
      </c>
      <c r="O27" s="45">
        <v>13.116</v>
      </c>
      <c r="P27" s="45">
        <v>13.253</v>
      </c>
      <c r="Q27" s="45">
        <v>13.07</v>
      </c>
      <c r="R27" s="45">
        <v>13.093999999999999</v>
      </c>
      <c r="S27" s="45">
        <v>13.082000000000001</v>
      </c>
      <c r="T27" s="45"/>
      <c r="U27" s="41"/>
      <c r="V27" s="41"/>
      <c r="W27" s="41"/>
      <c r="X27" s="41"/>
      <c r="Y27" s="41"/>
      <c r="Z27" s="41"/>
    </row>
    <row r="28" spans="1:30" x14ac:dyDescent="0.2">
      <c r="A28" s="43"/>
      <c r="B28" s="44" t="str">
        <f t="shared" si="3"/>
        <v>Pi_u (Mixed)</v>
      </c>
      <c r="C28" s="45">
        <v>14.327999999999999</v>
      </c>
      <c r="D28" s="7">
        <v>13.962999999999999</v>
      </c>
      <c r="E28" s="45">
        <v>13.826000000000001</v>
      </c>
      <c r="F28" s="45">
        <v>13.582000000000001</v>
      </c>
      <c r="G28" s="7">
        <v>13.673999999999999</v>
      </c>
      <c r="H28" s="45">
        <v>13.502000000000001</v>
      </c>
      <c r="I28" s="45">
        <v>13.525</v>
      </c>
      <c r="J28" s="45">
        <v>13.525</v>
      </c>
      <c r="K28" s="7">
        <v>13.494</v>
      </c>
      <c r="L28" s="45">
        <v>13.455</v>
      </c>
      <c r="M28" s="45">
        <v>14.025</v>
      </c>
      <c r="N28" s="45">
        <v>13.981999999999999</v>
      </c>
      <c r="O28" s="45">
        <v>13.974</v>
      </c>
      <c r="P28" s="45">
        <v>13.821</v>
      </c>
      <c r="Q28" s="45">
        <v>13.994</v>
      </c>
      <c r="R28" s="45">
        <v>13.397</v>
      </c>
      <c r="S28" s="45">
        <v>13.695499999999999</v>
      </c>
      <c r="T28" s="45"/>
      <c r="U28" s="41"/>
      <c r="V28" s="41"/>
      <c r="W28" s="41"/>
      <c r="X28" s="41"/>
      <c r="Y28" s="41"/>
      <c r="Z28" s="41"/>
    </row>
    <row r="29" spans="1:30" x14ac:dyDescent="0.2">
      <c r="A29" s="43"/>
      <c r="B29" s="44" t="str">
        <f t="shared" si="3"/>
        <v>Pi_u (Ryd, pi-3s)</v>
      </c>
      <c r="C29" s="45">
        <v>14.519</v>
      </c>
      <c r="D29" s="45">
        <v>14.497</v>
      </c>
      <c r="E29" s="45">
        <v>14.557</v>
      </c>
      <c r="F29" s="45">
        <v>13.353999999999999</v>
      </c>
      <c r="G29" s="7">
        <v>14.307</v>
      </c>
      <c r="H29" s="45">
        <v>14.019</v>
      </c>
      <c r="I29" s="45">
        <v>14.021000000000001</v>
      </c>
      <c r="J29" s="45">
        <v>14.032</v>
      </c>
      <c r="K29" s="45">
        <v>13.974</v>
      </c>
      <c r="L29" s="45">
        <v>14.034000000000001</v>
      </c>
      <c r="M29" s="45">
        <v>14.531000000000001</v>
      </c>
      <c r="N29" s="45">
        <v>14.465999999999999</v>
      </c>
      <c r="O29" s="45">
        <v>14.476000000000001</v>
      </c>
      <c r="P29" s="45">
        <v>14.426</v>
      </c>
      <c r="Q29" s="45">
        <v>14.553000000000001</v>
      </c>
      <c r="R29" s="45">
        <v>13.683999999999999</v>
      </c>
      <c r="S29" s="45">
        <v>14.118500000000001</v>
      </c>
      <c r="T29" s="45"/>
      <c r="U29" s="41"/>
      <c r="V29" s="41"/>
      <c r="W29" s="41"/>
      <c r="X29" s="41"/>
      <c r="Y29" s="41"/>
      <c r="Z29" s="41"/>
    </row>
    <row r="30" spans="1:30" x14ac:dyDescent="0.2">
      <c r="A30" s="42" t="s">
        <v>5</v>
      </c>
      <c r="B30" s="44" t="str">
        <f t="shared" ref="B30:B35" si="4">B12</f>
        <v>Sigma^+_u (Val, pi-pi*)</v>
      </c>
      <c r="C30" s="45">
        <v>8.1969999999999992</v>
      </c>
      <c r="D30" s="45">
        <v>8.1869999999999994</v>
      </c>
      <c r="E30" s="45">
        <v>8.0389999999999997</v>
      </c>
      <c r="F30" s="45">
        <v>7.54</v>
      </c>
      <c r="G30" s="45">
        <v>7.6630000000000003</v>
      </c>
      <c r="H30" s="182"/>
      <c r="I30" s="182"/>
      <c r="J30" s="182"/>
      <c r="K30" s="45">
        <v>7.681</v>
      </c>
      <c r="L30" s="45">
        <v>7.6890000000000001</v>
      </c>
      <c r="M30" s="45">
        <v>7.4909999999999997</v>
      </c>
      <c r="N30" s="45">
        <v>7.4930000000000003</v>
      </c>
      <c r="O30" s="45">
        <v>7.726</v>
      </c>
      <c r="P30" s="45">
        <v>7.4089999999999998</v>
      </c>
      <c r="Q30" s="45">
        <v>8.15</v>
      </c>
      <c r="R30" s="45">
        <v>7.2510000000000003</v>
      </c>
      <c r="S30" s="45">
        <v>7.7004999999999999</v>
      </c>
      <c r="T30" s="45"/>
      <c r="U30" s="41"/>
      <c r="V30" s="41"/>
      <c r="W30" s="41"/>
      <c r="X30" s="41"/>
      <c r="Y30" s="41"/>
      <c r="Z30" s="41"/>
    </row>
    <row r="31" spans="1:30" x14ac:dyDescent="0.2">
      <c r="A31" s="43"/>
      <c r="B31" s="44" t="str">
        <f t="shared" si="4"/>
        <v>Pi_g (Val, n-pi*)</v>
      </c>
      <c r="C31" s="45">
        <v>8.3330000000000002</v>
      </c>
      <c r="D31" s="45">
        <v>8.1890000000000001</v>
      </c>
      <c r="E31" s="45">
        <v>8.2330000000000005</v>
      </c>
      <c r="F31" s="45">
        <v>8.0009999999999994</v>
      </c>
      <c r="G31" s="45">
        <v>8.0920000000000005</v>
      </c>
      <c r="H31" s="182"/>
      <c r="I31" s="182"/>
      <c r="J31" s="182"/>
      <c r="K31" s="45">
        <v>8.0410000000000004</v>
      </c>
      <c r="L31" s="45">
        <v>8.0340000000000007</v>
      </c>
      <c r="M31" s="41">
        <v>8.4260000000000002</v>
      </c>
      <c r="N31" s="45">
        <v>8.4030000000000005</v>
      </c>
      <c r="O31" s="41">
        <v>8.3309999999999995</v>
      </c>
      <c r="P31" s="45">
        <v>8.2789999999999999</v>
      </c>
      <c r="Q31" s="45">
        <v>8.2040000000000006</v>
      </c>
      <c r="R31" s="45">
        <v>7.766</v>
      </c>
      <c r="S31" s="45">
        <v>7.9850000000000003</v>
      </c>
      <c r="T31" s="45"/>
      <c r="U31" s="41"/>
      <c r="V31" s="41"/>
      <c r="W31" s="41"/>
      <c r="X31" s="41"/>
      <c r="Y31" s="41"/>
      <c r="Z31" s="41"/>
    </row>
    <row r="32" spans="1:30" x14ac:dyDescent="0.2">
      <c r="A32" s="43"/>
      <c r="B32" s="44" t="str">
        <f t="shared" si="4"/>
        <v>Delta_u (Val, pi-pi*)</v>
      </c>
      <c r="C32" s="45">
        <v>9.3030000000000008</v>
      </c>
      <c r="D32" s="45">
        <v>9.3040000000000003</v>
      </c>
      <c r="E32" s="45">
        <v>9.1319999999999997</v>
      </c>
      <c r="F32" s="45">
        <v>8.7769999999999992</v>
      </c>
      <c r="G32" s="45">
        <v>8.91</v>
      </c>
      <c r="H32" s="182"/>
      <c r="I32" s="182"/>
      <c r="J32" s="182"/>
      <c r="K32" s="41">
        <v>8.8710000000000004</v>
      </c>
      <c r="L32" s="41">
        <v>8.8689999999999998</v>
      </c>
      <c r="M32" s="41">
        <v>9.3330000000000002</v>
      </c>
      <c r="N32" s="45">
        <v>9.3789999999999996</v>
      </c>
      <c r="O32" s="45">
        <v>9.3539999999999992</v>
      </c>
      <c r="P32" s="45">
        <v>9.2330000000000005</v>
      </c>
      <c r="Q32" s="45">
        <v>9.2539999999999996</v>
      </c>
      <c r="R32" s="45">
        <v>8.3620000000000001</v>
      </c>
      <c r="S32" s="45">
        <v>8.8079999999999998</v>
      </c>
      <c r="T32" s="41"/>
      <c r="U32" s="41"/>
      <c r="V32" s="41"/>
      <c r="W32" s="41"/>
      <c r="X32" s="41"/>
      <c r="Y32" s="41"/>
      <c r="Z32" s="41"/>
    </row>
    <row r="33" spans="1:26" x14ac:dyDescent="0.2">
      <c r="A33" s="43"/>
      <c r="B33" s="44" t="str">
        <f t="shared" si="4"/>
        <v>Sigma^-_u (Val, pi-pi*)</v>
      </c>
      <c r="C33" s="45">
        <v>10.288</v>
      </c>
      <c r="D33" s="45">
        <v>10.29</v>
      </c>
      <c r="E33" s="45">
        <v>9.9860000000000007</v>
      </c>
      <c r="F33" s="45">
        <v>9.7390000000000008</v>
      </c>
      <c r="G33" s="45">
        <v>9.8279999999999994</v>
      </c>
      <c r="H33" s="182"/>
      <c r="I33" s="182"/>
      <c r="J33" s="182"/>
      <c r="K33" s="41">
        <v>9.6839999999999993</v>
      </c>
      <c r="L33" s="41">
        <v>9.6760000000000002</v>
      </c>
      <c r="M33" s="41">
        <v>10.208</v>
      </c>
      <c r="N33" s="45">
        <v>10.26</v>
      </c>
      <c r="O33" s="45">
        <v>10.27</v>
      </c>
      <c r="P33" s="45">
        <v>10.086</v>
      </c>
      <c r="Q33" s="45">
        <v>10.231</v>
      </c>
      <c r="R33" s="45">
        <v>9.15</v>
      </c>
      <c r="S33" s="45">
        <v>9.6905000000000001</v>
      </c>
      <c r="T33" s="41"/>
      <c r="U33" s="41"/>
      <c r="V33" s="41"/>
      <c r="W33" s="41"/>
      <c r="X33" s="41"/>
      <c r="Y33" s="41"/>
      <c r="Z33" s="41"/>
    </row>
    <row r="34" spans="1:26" x14ac:dyDescent="0.2">
      <c r="A34" s="43"/>
      <c r="B34" s="44" t="str">
        <f t="shared" si="4"/>
        <v>Pi_u (Val, n-pi*)</v>
      </c>
      <c r="C34" s="45">
        <v>11.651999999999999</v>
      </c>
      <c r="D34" s="45">
        <v>11.472</v>
      </c>
      <c r="E34" s="45">
        <v>11.404</v>
      </c>
      <c r="F34" s="45">
        <v>11.183</v>
      </c>
      <c r="G34" s="45">
        <v>11.323</v>
      </c>
      <c r="H34" s="182"/>
      <c r="I34" s="182"/>
      <c r="J34" s="182"/>
      <c r="K34" s="41">
        <v>11.268000000000001</v>
      </c>
      <c r="L34" s="45">
        <v>11.226000000000001</v>
      </c>
      <c r="M34" s="41">
        <v>11.641</v>
      </c>
      <c r="N34" s="45">
        <v>11.621</v>
      </c>
      <c r="O34" s="45">
        <v>11.57</v>
      </c>
      <c r="P34" s="45">
        <v>11.475</v>
      </c>
      <c r="Q34" s="45">
        <v>11.489000000000001</v>
      </c>
      <c r="R34" s="45">
        <v>11.045</v>
      </c>
      <c r="S34" s="45">
        <v>11.266999999999999</v>
      </c>
      <c r="T34" s="41"/>
      <c r="U34" s="41"/>
      <c r="V34" s="41"/>
      <c r="W34" s="41"/>
      <c r="X34" s="41"/>
      <c r="Y34" s="41"/>
      <c r="Z34" s="41"/>
    </row>
    <row r="35" spans="1:26" x14ac:dyDescent="0.2">
      <c r="A35" s="43"/>
      <c r="B35" s="44" t="str">
        <f t="shared" si="4"/>
        <v>Sigma^+_g (Ryd, n-3s)</v>
      </c>
      <c r="C35" s="45">
        <v>13.042</v>
      </c>
      <c r="D35" s="45">
        <v>12.207000000000001</v>
      </c>
      <c r="E35" s="45">
        <v>12.695</v>
      </c>
      <c r="F35" s="45">
        <v>12.443</v>
      </c>
      <c r="G35" s="45">
        <v>12.452</v>
      </c>
      <c r="H35" s="182"/>
      <c r="I35" s="182"/>
      <c r="J35" s="182"/>
      <c r="K35" s="45">
        <v>12.33</v>
      </c>
      <c r="L35" s="45">
        <v>12.324999999999999</v>
      </c>
      <c r="M35" s="45">
        <v>12.757</v>
      </c>
      <c r="N35" s="45">
        <v>12.568</v>
      </c>
      <c r="O35" s="45">
        <v>12.449</v>
      </c>
      <c r="P35" s="45">
        <v>12.615</v>
      </c>
      <c r="Q35" s="45">
        <v>12.397</v>
      </c>
      <c r="R35" s="45">
        <v>12.273</v>
      </c>
      <c r="S35" s="45">
        <v>12.335000000000001</v>
      </c>
      <c r="T35" s="41"/>
      <c r="U35" s="41"/>
      <c r="V35" s="41"/>
      <c r="W35" s="41"/>
      <c r="X35" s="41"/>
      <c r="Y35" s="41"/>
      <c r="Z35" s="41"/>
    </row>
    <row r="36" spans="1:26" x14ac:dyDescent="0.2">
      <c r="A36" s="93" t="s">
        <v>1539</v>
      </c>
      <c r="B36" s="41"/>
      <c r="C36" s="45"/>
      <c r="D36" s="41"/>
      <c r="E36" s="41"/>
      <c r="F36" s="41"/>
      <c r="G36" s="45"/>
      <c r="H36" s="41"/>
      <c r="I36" s="41"/>
      <c r="J36" s="41"/>
      <c r="K36" s="41"/>
      <c r="L36" s="41"/>
      <c r="M36" s="41"/>
      <c r="N36" s="41"/>
      <c r="O36" s="45"/>
      <c r="P36" s="45"/>
      <c r="Q36" s="45"/>
      <c r="R36" s="45"/>
      <c r="S36" s="45"/>
      <c r="T36" s="41"/>
      <c r="U36" s="41"/>
      <c r="V36" s="41"/>
      <c r="W36" s="41"/>
      <c r="X36" s="41"/>
      <c r="Y36" s="41"/>
      <c r="Z36" s="41"/>
    </row>
    <row r="37" spans="1:26" x14ac:dyDescent="0.2">
      <c r="A37" s="93"/>
      <c r="B37" s="145"/>
      <c r="C37" s="145"/>
      <c r="D37" s="145"/>
      <c r="E37" s="145"/>
      <c r="F37" s="145"/>
      <c r="G37" s="145"/>
      <c r="H37" s="145"/>
      <c r="I37" s="145"/>
      <c r="J37" s="145"/>
      <c r="K37" s="145"/>
      <c r="L37" s="145"/>
      <c r="M37" s="145"/>
      <c r="N37" s="145"/>
      <c r="O37" s="145"/>
      <c r="P37" s="145"/>
      <c r="Q37" s="145"/>
      <c r="R37" s="145"/>
      <c r="S37" s="145"/>
      <c r="T37" s="145"/>
      <c r="U37" s="41"/>
      <c r="V37" s="41"/>
      <c r="W37" s="41"/>
      <c r="X37" s="41"/>
      <c r="Y37" s="41"/>
      <c r="Z37" s="41"/>
    </row>
    <row r="38" spans="1:26" x14ac:dyDescent="0.2">
      <c r="A38" s="93"/>
      <c r="B38" s="41"/>
      <c r="C38" s="41"/>
      <c r="D38" s="41"/>
      <c r="E38" s="41"/>
      <c r="F38" s="41"/>
      <c r="G38" s="41"/>
      <c r="H38" s="41"/>
      <c r="I38" s="41"/>
      <c r="J38" s="41"/>
      <c r="K38" s="41"/>
      <c r="L38" s="41"/>
      <c r="M38" s="41"/>
      <c r="N38" s="145"/>
      <c r="O38" s="145"/>
      <c r="P38" s="41"/>
      <c r="Q38" s="41"/>
      <c r="R38" s="41"/>
      <c r="S38" s="41"/>
      <c r="T38" s="41"/>
      <c r="U38" s="41"/>
      <c r="V38" s="41"/>
      <c r="W38" s="41"/>
      <c r="X38" s="41"/>
      <c r="Y38" s="41"/>
      <c r="Z38" s="41"/>
    </row>
    <row r="39" spans="1:26" x14ac:dyDescent="0.2">
      <c r="A39" s="93"/>
      <c r="B39" s="41"/>
      <c r="C39" s="41"/>
      <c r="D39" s="41"/>
      <c r="E39" s="41"/>
      <c r="F39" s="41"/>
      <c r="G39" s="41"/>
      <c r="H39" s="41"/>
      <c r="I39" s="41"/>
      <c r="J39" s="41"/>
      <c r="K39" s="41"/>
      <c r="L39" s="41"/>
      <c r="M39" s="41"/>
      <c r="N39" s="145"/>
      <c r="O39" s="145"/>
      <c r="P39" s="41"/>
      <c r="Q39" s="41"/>
      <c r="R39" s="41"/>
      <c r="S39" s="41"/>
      <c r="T39" s="41"/>
      <c r="U39" s="41"/>
      <c r="V39" s="41"/>
      <c r="W39" s="41"/>
      <c r="X39" s="41"/>
      <c r="Y39" s="41"/>
      <c r="Z39" s="41"/>
    </row>
    <row r="40" spans="1:26" x14ac:dyDescent="0.2">
      <c r="A40" s="93"/>
      <c r="B40" s="41"/>
      <c r="C40" s="41"/>
      <c r="D40" s="41"/>
      <c r="E40" s="41"/>
      <c r="F40" s="41"/>
      <c r="G40" s="41"/>
      <c r="H40" s="41"/>
      <c r="I40" s="41"/>
      <c r="J40" s="41"/>
      <c r="K40" s="41"/>
      <c r="L40" s="41"/>
      <c r="M40" s="41"/>
      <c r="N40" s="145"/>
      <c r="O40" s="145"/>
      <c r="P40" s="41"/>
      <c r="Q40" s="41"/>
      <c r="R40" s="41"/>
      <c r="S40" s="41"/>
      <c r="T40" s="41"/>
      <c r="U40" s="41"/>
      <c r="V40" s="41"/>
      <c r="W40" s="41"/>
      <c r="X40" s="41"/>
      <c r="Y40" s="41"/>
      <c r="Z40" s="41"/>
    </row>
    <row r="41" spans="1:26" x14ac:dyDescent="0.2">
      <c r="A41" s="93"/>
      <c r="B41" s="41"/>
      <c r="C41" s="41"/>
      <c r="D41" s="41"/>
      <c r="E41" s="41"/>
      <c r="F41" s="41"/>
      <c r="G41" s="41"/>
      <c r="H41" s="41"/>
      <c r="I41" s="41"/>
      <c r="J41" s="41"/>
      <c r="K41" s="41"/>
      <c r="L41" s="41"/>
      <c r="M41" s="41"/>
      <c r="N41" s="145"/>
      <c r="O41" s="145"/>
      <c r="P41" s="41"/>
      <c r="Q41" s="41"/>
      <c r="R41" s="41"/>
      <c r="S41" s="41"/>
      <c r="T41" s="41"/>
      <c r="U41" s="41"/>
      <c r="V41" s="41"/>
      <c r="W41" s="41"/>
      <c r="X41" s="41"/>
      <c r="Y41" s="41"/>
      <c r="Z41" s="41"/>
    </row>
    <row r="42" spans="1:26" x14ac:dyDescent="0.2">
      <c r="A42" s="93"/>
      <c r="B42" s="41"/>
      <c r="C42" s="41"/>
      <c r="D42" s="41"/>
      <c r="E42" s="41"/>
      <c r="F42" s="41"/>
      <c r="G42" s="41"/>
      <c r="H42" s="41"/>
      <c r="I42" s="41"/>
      <c r="J42" s="41"/>
      <c r="K42" s="41"/>
      <c r="L42" s="41"/>
      <c r="M42" s="41"/>
      <c r="N42" s="41"/>
      <c r="O42" s="41"/>
      <c r="P42" s="41"/>
      <c r="Q42" s="41"/>
      <c r="R42" s="41"/>
      <c r="S42" s="41"/>
      <c r="T42" s="41"/>
      <c r="U42" s="41"/>
      <c r="V42" s="41"/>
      <c r="W42" s="41"/>
      <c r="X42" s="41"/>
      <c r="Y42" s="41"/>
      <c r="Z42" s="41"/>
    </row>
    <row r="43" spans="1:26" x14ac:dyDescent="0.2">
      <c r="A43" s="93"/>
      <c r="B43" s="41"/>
      <c r="C43" s="41"/>
      <c r="D43" s="41"/>
      <c r="E43" s="41"/>
      <c r="F43" s="41"/>
      <c r="G43" s="41"/>
      <c r="H43" s="41"/>
      <c r="I43" s="41"/>
      <c r="J43" s="41"/>
      <c r="K43" s="41"/>
      <c r="L43" s="41"/>
      <c r="M43" s="41"/>
      <c r="N43" s="41"/>
      <c r="O43" s="41"/>
      <c r="P43" s="41"/>
      <c r="Q43" s="41"/>
      <c r="R43" s="41"/>
      <c r="S43" s="41"/>
      <c r="T43" s="41"/>
      <c r="U43" s="41"/>
      <c r="V43" s="41"/>
      <c r="W43" s="41"/>
      <c r="X43" s="41"/>
      <c r="Y43" s="41"/>
      <c r="Z43" s="41"/>
    </row>
    <row r="44" spans="1:26" x14ac:dyDescent="0.2">
      <c r="A44" s="93"/>
      <c r="B44" s="41"/>
      <c r="C44" s="41"/>
      <c r="D44" s="41"/>
      <c r="E44" s="41"/>
      <c r="F44" s="41"/>
      <c r="G44" s="41"/>
      <c r="H44" s="41"/>
      <c r="I44" s="41"/>
      <c r="J44" s="41"/>
      <c r="K44" s="41"/>
      <c r="L44" s="41"/>
      <c r="M44" s="41"/>
      <c r="N44" s="41"/>
      <c r="O44" s="41"/>
      <c r="P44" s="41"/>
      <c r="Q44" s="41"/>
      <c r="R44" s="41"/>
      <c r="S44" s="41"/>
      <c r="T44" s="41"/>
      <c r="U44" s="41"/>
      <c r="V44" s="41"/>
      <c r="W44" s="41"/>
      <c r="X44" s="41"/>
      <c r="Y44" s="41"/>
      <c r="Z44" s="41"/>
    </row>
    <row r="45" spans="1:26" x14ac:dyDescent="0.2">
      <c r="A45" s="93"/>
      <c r="B45" s="41"/>
      <c r="C45" s="41"/>
      <c r="D45" s="41"/>
      <c r="E45" s="41"/>
      <c r="F45" s="41"/>
      <c r="G45" s="41"/>
      <c r="H45" s="41"/>
      <c r="I45" s="41"/>
      <c r="J45" s="41"/>
      <c r="K45" s="41"/>
      <c r="L45" s="41"/>
      <c r="M45" s="41"/>
      <c r="N45" s="41"/>
      <c r="O45" s="41"/>
      <c r="P45" s="41"/>
      <c r="Q45" s="41"/>
      <c r="R45" s="41"/>
      <c r="S45" s="41"/>
      <c r="T45" s="41"/>
      <c r="U45" s="41"/>
      <c r="V45" s="41"/>
      <c r="W45" s="41"/>
      <c r="X45" s="41"/>
      <c r="Y45" s="41"/>
      <c r="Z45" s="41"/>
    </row>
    <row r="46" spans="1:26" x14ac:dyDescent="0.2">
      <c r="A46" s="93"/>
      <c r="B46" s="41"/>
      <c r="C46" s="41"/>
      <c r="D46" s="41"/>
      <c r="E46" s="41"/>
      <c r="F46" s="41"/>
      <c r="G46" s="41"/>
      <c r="H46" s="41"/>
      <c r="I46" s="41"/>
      <c r="J46" s="41"/>
      <c r="K46" s="41"/>
      <c r="L46" s="41"/>
      <c r="M46" s="41"/>
      <c r="N46" s="41"/>
      <c r="O46" s="41"/>
      <c r="P46" s="41"/>
      <c r="Q46" s="41"/>
      <c r="R46" s="41"/>
      <c r="S46" s="41"/>
      <c r="T46" s="41"/>
      <c r="U46" s="41"/>
      <c r="V46" s="41"/>
      <c r="W46" s="41"/>
      <c r="X46" s="41"/>
      <c r="Y46" s="41"/>
      <c r="Z46" s="41"/>
    </row>
    <row r="47" spans="1:26" x14ac:dyDescent="0.2">
      <c r="A47" s="93"/>
      <c r="B47" s="41"/>
      <c r="C47" s="41"/>
      <c r="D47" s="41"/>
      <c r="E47" s="41"/>
      <c r="F47" s="41"/>
      <c r="G47" s="41"/>
      <c r="H47" s="41"/>
      <c r="I47" s="41"/>
      <c r="J47" s="41"/>
      <c r="K47" s="41"/>
      <c r="L47" s="41"/>
      <c r="M47" s="41"/>
      <c r="N47" s="41"/>
      <c r="O47" s="41"/>
      <c r="P47" s="41"/>
      <c r="Q47" s="41"/>
      <c r="R47" s="41"/>
      <c r="S47" s="41"/>
      <c r="T47" s="41"/>
      <c r="U47" s="41"/>
      <c r="V47" s="41"/>
      <c r="W47" s="41"/>
      <c r="X47" s="41"/>
      <c r="Y47" s="41"/>
      <c r="Z47" s="41"/>
    </row>
    <row r="48" spans="1:26" x14ac:dyDescent="0.2">
      <c r="A48" s="93"/>
      <c r="B48" s="41"/>
      <c r="C48" s="41"/>
      <c r="D48" s="41"/>
      <c r="E48" s="41"/>
      <c r="F48" s="41"/>
      <c r="G48" s="41"/>
      <c r="H48" s="41"/>
      <c r="I48" s="41"/>
      <c r="J48" s="41"/>
      <c r="K48" s="41"/>
      <c r="L48" s="41"/>
      <c r="M48" s="41"/>
      <c r="N48" s="41"/>
      <c r="O48" s="41"/>
      <c r="P48" s="41"/>
      <c r="Q48" s="41"/>
      <c r="R48" s="41"/>
      <c r="S48" s="41"/>
      <c r="T48" s="41"/>
      <c r="U48" s="41"/>
      <c r="V48" s="41"/>
      <c r="W48" s="41"/>
      <c r="X48" s="41"/>
      <c r="Y48" s="41"/>
      <c r="Z48" s="41"/>
    </row>
    <row r="49" spans="1:26" x14ac:dyDescent="0.2">
      <c r="A49" s="93"/>
      <c r="B49" s="41"/>
      <c r="C49" s="41"/>
      <c r="D49" s="41"/>
      <c r="E49" s="41"/>
      <c r="F49" s="41"/>
      <c r="G49" s="41"/>
      <c r="H49" s="41"/>
      <c r="I49" s="41"/>
      <c r="J49" s="41"/>
      <c r="K49" s="41"/>
      <c r="L49" s="41"/>
      <c r="M49" s="41"/>
      <c r="N49" s="41"/>
      <c r="O49" s="41"/>
      <c r="P49" s="41"/>
      <c r="Q49" s="41"/>
      <c r="R49" s="41"/>
      <c r="S49" s="41"/>
      <c r="T49" s="41"/>
      <c r="U49" s="41"/>
      <c r="V49" s="41"/>
      <c r="W49" s="41"/>
      <c r="X49" s="41"/>
      <c r="Y49" s="41"/>
      <c r="Z49" s="41"/>
    </row>
    <row r="50" spans="1:26" x14ac:dyDescent="0.2">
      <c r="A50" s="93"/>
      <c r="B50" s="41"/>
      <c r="C50" s="41"/>
      <c r="D50" s="41"/>
      <c r="E50" s="41"/>
      <c r="F50" s="41"/>
      <c r="G50" s="41"/>
      <c r="H50" s="41"/>
      <c r="I50" s="41"/>
      <c r="J50" s="41"/>
      <c r="K50" s="41"/>
      <c r="L50" s="41"/>
      <c r="M50" s="41"/>
      <c r="N50" s="41"/>
      <c r="O50" s="41"/>
      <c r="P50" s="41"/>
      <c r="Q50" s="41"/>
      <c r="R50" s="41"/>
      <c r="S50" s="41"/>
      <c r="T50" s="41"/>
      <c r="U50" s="41"/>
      <c r="V50" s="41"/>
      <c r="W50" s="41"/>
      <c r="X50" s="41"/>
      <c r="Y50" s="41"/>
      <c r="Z50" s="41"/>
    </row>
    <row r="51" spans="1:26" x14ac:dyDescent="0.2">
      <c r="A51" s="93"/>
      <c r="B51" s="41"/>
      <c r="C51" s="41"/>
      <c r="D51" s="41"/>
      <c r="E51" s="41"/>
      <c r="F51" s="41"/>
      <c r="G51" s="41"/>
      <c r="H51" s="41"/>
      <c r="I51" s="41"/>
      <c r="J51" s="41"/>
      <c r="K51" s="41"/>
      <c r="L51" s="41"/>
      <c r="M51" s="41"/>
      <c r="N51" s="41"/>
      <c r="O51" s="41"/>
      <c r="P51" s="41"/>
      <c r="Q51" s="41"/>
      <c r="R51" s="41"/>
      <c r="S51" s="41"/>
      <c r="T51" s="41"/>
      <c r="U51" s="41"/>
      <c r="V51" s="41"/>
      <c r="W51" s="41"/>
      <c r="X51" s="41"/>
      <c r="Y51" s="41"/>
      <c r="Z51" s="41"/>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697B6-A9AA-1D4F-8C28-78838FA6A8A1}">
  <dimension ref="A1:AG42"/>
  <sheetViews>
    <sheetView zoomScale="80" zoomScaleNormal="80" workbookViewId="0">
      <selection activeCell="D1" sqref="D1"/>
    </sheetView>
  </sheetViews>
  <sheetFormatPr baseColWidth="10" defaultRowHeight="16" x14ac:dyDescent="0.2"/>
  <cols>
    <col min="2" max="2" width="15.6640625" customWidth="1"/>
  </cols>
  <sheetData>
    <row r="1" spans="1:33" x14ac:dyDescent="0.2">
      <c r="A1" s="40" t="s">
        <v>74</v>
      </c>
      <c r="B1" s="40"/>
      <c r="C1" s="40" t="s">
        <v>0</v>
      </c>
      <c r="D1" s="198"/>
      <c r="E1">
        <f>COUNT(C4:C10)</f>
        <v>7</v>
      </c>
      <c r="F1" s="145" t="s">
        <v>722</v>
      </c>
      <c r="G1" s="1" t="s">
        <v>977</v>
      </c>
      <c r="H1" s="145"/>
      <c r="I1" s="145"/>
      <c r="J1" s="1"/>
      <c r="AB1" s="1" t="s">
        <v>863</v>
      </c>
    </row>
    <row r="2" spans="1:33" x14ac:dyDescent="0.2">
      <c r="A2" s="6" t="s">
        <v>32</v>
      </c>
      <c r="B2" s="5"/>
      <c r="C2" s="5" t="s">
        <v>34</v>
      </c>
      <c r="D2" s="5" t="s">
        <v>34</v>
      </c>
      <c r="E2" s="5" t="s">
        <v>34</v>
      </c>
      <c r="F2" s="5" t="s">
        <v>29</v>
      </c>
      <c r="G2" s="5" t="s">
        <v>29</v>
      </c>
      <c r="H2" s="5" t="s">
        <v>29</v>
      </c>
      <c r="I2" s="5" t="s">
        <v>29</v>
      </c>
      <c r="J2" s="5" t="s">
        <v>29</v>
      </c>
      <c r="K2" s="5" t="s">
        <v>55</v>
      </c>
      <c r="L2" s="5" t="s">
        <v>55</v>
      </c>
      <c r="M2" s="5" t="s">
        <v>55</v>
      </c>
      <c r="N2" s="5" t="s">
        <v>30</v>
      </c>
      <c r="O2" s="5" t="s">
        <v>30</v>
      </c>
      <c r="P2" s="5" t="s">
        <v>30</v>
      </c>
      <c r="Q2" s="5" t="s">
        <v>55</v>
      </c>
      <c r="R2" s="5" t="s">
        <v>55</v>
      </c>
      <c r="S2" s="5" t="s">
        <v>30</v>
      </c>
      <c r="T2" s="5" t="s">
        <v>91</v>
      </c>
      <c r="U2" s="5" t="s">
        <v>85</v>
      </c>
      <c r="V2" s="5" t="s">
        <v>85</v>
      </c>
      <c r="W2" s="5" t="s">
        <v>85</v>
      </c>
      <c r="X2" s="5"/>
      <c r="Y2" s="5"/>
      <c r="Z2" s="98" t="s">
        <v>29</v>
      </c>
      <c r="AA2" s="98" t="s">
        <v>29</v>
      </c>
      <c r="AB2" s="98" t="s">
        <v>247</v>
      </c>
      <c r="AC2" s="98" t="s">
        <v>247</v>
      </c>
      <c r="AD2" s="98" t="s">
        <v>28</v>
      </c>
    </row>
    <row r="3" spans="1:33" x14ac:dyDescent="0.2">
      <c r="A3" s="5"/>
      <c r="B3" s="5"/>
      <c r="C3" s="6" t="s">
        <v>2087</v>
      </c>
      <c r="D3" s="6" t="s">
        <v>1</v>
      </c>
      <c r="E3" s="6" t="s">
        <v>2</v>
      </c>
      <c r="F3" s="6" t="s">
        <v>62</v>
      </c>
      <c r="G3" s="6" t="s">
        <v>2139</v>
      </c>
      <c r="H3" s="6" t="s">
        <v>2141</v>
      </c>
      <c r="I3" s="6" t="s">
        <v>2143</v>
      </c>
      <c r="J3" s="6" t="s">
        <v>69</v>
      </c>
      <c r="K3" s="52" t="s">
        <v>2086</v>
      </c>
      <c r="L3" s="52" t="s">
        <v>35</v>
      </c>
      <c r="M3" s="52" t="s">
        <v>63</v>
      </c>
      <c r="N3" s="52" t="s">
        <v>50</v>
      </c>
      <c r="O3" s="61" t="s">
        <v>106</v>
      </c>
      <c r="P3" s="61" t="s">
        <v>105</v>
      </c>
      <c r="Q3" s="52" t="s">
        <v>1943</v>
      </c>
      <c r="R3" s="52" t="s">
        <v>84</v>
      </c>
      <c r="S3" s="52" t="s">
        <v>92</v>
      </c>
      <c r="T3" s="52" t="s">
        <v>2088</v>
      </c>
      <c r="U3" s="52" t="s">
        <v>86</v>
      </c>
      <c r="V3" s="52" t="s">
        <v>87</v>
      </c>
      <c r="W3" s="52"/>
      <c r="X3" s="42" t="s">
        <v>1326</v>
      </c>
      <c r="Y3" s="42" t="s">
        <v>1392</v>
      </c>
      <c r="Z3" s="95" t="s">
        <v>67</v>
      </c>
      <c r="AA3" s="99" t="s">
        <v>38</v>
      </c>
      <c r="AB3" s="99" t="s">
        <v>248</v>
      </c>
      <c r="AC3" s="99" t="s">
        <v>248</v>
      </c>
      <c r="AD3" s="99" t="s">
        <v>52</v>
      </c>
    </row>
    <row r="4" spans="1:33" x14ac:dyDescent="0.2">
      <c r="A4" s="6" t="s">
        <v>98</v>
      </c>
      <c r="B4" s="4" t="s">
        <v>188</v>
      </c>
      <c r="C4" s="45">
        <v>7.7130000000000001</v>
      </c>
      <c r="D4" s="16">
        <v>7.2859999999999996</v>
      </c>
      <c r="E4" s="16">
        <v>7.3540000000000001</v>
      </c>
      <c r="F4" s="7">
        <v>7.3780000000000001</v>
      </c>
      <c r="G4" s="7">
        <v>7.3819999999999997</v>
      </c>
      <c r="H4" s="7">
        <v>7.3730000000000002</v>
      </c>
      <c r="I4" s="7">
        <v>7.38</v>
      </c>
      <c r="J4" s="7">
        <v>7.39</v>
      </c>
      <c r="K4" s="45">
        <v>7.7249999999999996</v>
      </c>
      <c r="L4" s="16">
        <v>7.2939999999999996</v>
      </c>
      <c r="M4" s="16">
        <v>7.3650000000000002</v>
      </c>
      <c r="N4" s="45">
        <v>7.7229999999999999</v>
      </c>
      <c r="O4" s="16">
        <v>7.3040000000000003</v>
      </c>
      <c r="P4" s="16">
        <v>7.3680000000000003</v>
      </c>
      <c r="Q4" s="45">
        <v>7.7220000000000004</v>
      </c>
      <c r="R4" s="16">
        <v>7.3029999999999999</v>
      </c>
      <c r="S4" s="16">
        <v>7.367</v>
      </c>
      <c r="T4" s="45">
        <v>7.7220000000000004</v>
      </c>
      <c r="U4" s="69" t="s">
        <v>204</v>
      </c>
      <c r="V4" s="103" t="s">
        <v>1084</v>
      </c>
      <c r="X4" s="7">
        <f>S4+T4-Q4</f>
        <v>7.367</v>
      </c>
      <c r="Y4" s="7">
        <f>X4+F4-E4</f>
        <v>7.3910000000000009</v>
      </c>
      <c r="Z4" s="1">
        <v>95.1</v>
      </c>
      <c r="AA4" s="1" t="s">
        <v>185</v>
      </c>
      <c r="AB4" s="1" t="s">
        <v>287</v>
      </c>
      <c r="AC4" s="1">
        <v>33</v>
      </c>
      <c r="AD4" s="102" t="s">
        <v>415</v>
      </c>
    </row>
    <row r="5" spans="1:33" x14ac:dyDescent="0.2">
      <c r="A5" s="6"/>
      <c r="B5" s="4" t="s">
        <v>187</v>
      </c>
      <c r="C5" s="45">
        <v>8.1419999999999995</v>
      </c>
      <c r="D5" s="16">
        <v>7.9349999999999996</v>
      </c>
      <c r="E5" s="16">
        <v>7.9050000000000002</v>
      </c>
      <c r="F5" s="7">
        <v>7.9029999999999996</v>
      </c>
      <c r="G5" s="7">
        <v>7.9009999999999998</v>
      </c>
      <c r="H5" s="7">
        <v>7.8979999999999997</v>
      </c>
      <c r="I5" s="7">
        <v>7.899</v>
      </c>
      <c r="J5" s="7">
        <v>7.9080000000000004</v>
      </c>
      <c r="K5" s="45">
        <v>8.1519999999999992</v>
      </c>
      <c r="L5" s="16">
        <v>7.944</v>
      </c>
      <c r="M5" s="16">
        <v>7.9180000000000001</v>
      </c>
      <c r="N5" s="45">
        <v>8.1379999999999999</v>
      </c>
      <c r="O5" s="16">
        <v>7.9329999999999998</v>
      </c>
      <c r="P5" s="16">
        <v>7.899</v>
      </c>
      <c r="Q5" s="45">
        <v>8.1370000000000005</v>
      </c>
      <c r="R5" s="16">
        <v>7.9320000000000004</v>
      </c>
      <c r="S5" s="16">
        <v>7.899</v>
      </c>
      <c r="T5" s="45">
        <v>8.1349999999999998</v>
      </c>
      <c r="U5" s="69" t="s">
        <v>743</v>
      </c>
      <c r="V5" s="62">
        <v>7.93</v>
      </c>
      <c r="X5" s="7">
        <f>S5+T5-Q5</f>
        <v>7.8969999999999985</v>
      </c>
      <c r="Y5" s="7">
        <f>X5+F5-E5</f>
        <v>7.8949999999999969</v>
      </c>
      <c r="Z5" s="1">
        <v>95.8</v>
      </c>
      <c r="AA5" s="1" t="s">
        <v>186</v>
      </c>
      <c r="AB5" s="1" t="s">
        <v>288</v>
      </c>
      <c r="AC5" s="1">
        <v>10</v>
      </c>
      <c r="AD5" s="102" t="s">
        <v>414</v>
      </c>
    </row>
    <row r="6" spans="1:33" x14ac:dyDescent="0.2">
      <c r="A6" s="5"/>
      <c r="B6" s="4" t="s">
        <v>189</v>
      </c>
      <c r="C6" s="45">
        <v>8.2840000000000007</v>
      </c>
      <c r="D6" s="16">
        <v>7.9740000000000002</v>
      </c>
      <c r="E6" s="16">
        <v>8.0250000000000004</v>
      </c>
      <c r="F6" s="7">
        <v>8.0419999999999998</v>
      </c>
      <c r="G6" s="7">
        <v>8.0429999999999993</v>
      </c>
      <c r="H6" s="7">
        <v>8.0289999999999999</v>
      </c>
      <c r="I6" s="7">
        <v>8.0359999999999996</v>
      </c>
      <c r="J6" s="7">
        <v>8.0519999999999996</v>
      </c>
      <c r="K6" s="45">
        <v>8.2970000000000006</v>
      </c>
      <c r="L6" s="16">
        <v>7.984</v>
      </c>
      <c r="M6" s="16">
        <v>8.0370000000000008</v>
      </c>
      <c r="N6" s="45">
        <v>8.2959999999999994</v>
      </c>
      <c r="O6" s="16">
        <v>7.9930000000000003</v>
      </c>
      <c r="P6" s="16">
        <v>8.0389999999999997</v>
      </c>
      <c r="Q6" s="45">
        <v>8.2949999999999999</v>
      </c>
      <c r="R6" s="16">
        <v>7.992</v>
      </c>
      <c r="S6" s="16">
        <v>8.0389999999999997</v>
      </c>
      <c r="T6" s="7">
        <v>8.2949999999999999</v>
      </c>
      <c r="U6" s="69" t="s">
        <v>742</v>
      </c>
      <c r="V6" s="62">
        <v>8.08</v>
      </c>
      <c r="X6" s="7">
        <f>S6+T6-Q6</f>
        <v>8.0389999999999997</v>
      </c>
      <c r="Y6" s="7">
        <f>X6+F6-E6</f>
        <v>8.0559999999999992</v>
      </c>
      <c r="Z6" s="1">
        <v>95.3</v>
      </c>
      <c r="AB6" s="1" t="s">
        <v>290</v>
      </c>
      <c r="AC6" s="1">
        <v>40</v>
      </c>
      <c r="AD6" s="102" t="s">
        <v>416</v>
      </c>
    </row>
    <row r="7" spans="1:33" x14ac:dyDescent="0.2">
      <c r="A7" s="5"/>
      <c r="B7" s="4" t="s">
        <v>867</v>
      </c>
      <c r="C7" s="45">
        <v>13.82</v>
      </c>
      <c r="D7" s="45">
        <v>13.569000000000001</v>
      </c>
      <c r="E7" s="45">
        <v>13.42</v>
      </c>
      <c r="F7" s="24"/>
      <c r="G7" s="24"/>
      <c r="H7" s="24"/>
      <c r="I7" s="24"/>
      <c r="J7" s="24"/>
      <c r="K7" s="45">
        <v>13.497</v>
      </c>
      <c r="L7" s="45">
        <v>13.204000000000001</v>
      </c>
      <c r="M7" s="45">
        <v>13.08</v>
      </c>
      <c r="N7" s="45">
        <v>13.391</v>
      </c>
      <c r="O7" s="45">
        <v>13.076000000000001</v>
      </c>
      <c r="P7" s="45">
        <v>12.906000000000001</v>
      </c>
      <c r="Q7" s="45">
        <v>13.39</v>
      </c>
      <c r="R7" s="45">
        <v>13.068</v>
      </c>
      <c r="S7" s="45">
        <v>12.898999999999999</v>
      </c>
      <c r="T7" s="45">
        <v>13.385999999999999</v>
      </c>
      <c r="U7" s="69" t="s">
        <v>2070</v>
      </c>
      <c r="V7" s="69" t="s">
        <v>2034</v>
      </c>
      <c r="W7" s="69" t="s">
        <v>2071</v>
      </c>
      <c r="X7" s="7">
        <v>12.898999999999999</v>
      </c>
      <c r="Y7" s="24"/>
      <c r="Z7" s="20">
        <v>20</v>
      </c>
      <c r="AB7" s="1" t="s">
        <v>866</v>
      </c>
      <c r="AC7" s="1">
        <v>9</v>
      </c>
      <c r="AD7" s="102" t="s">
        <v>865</v>
      </c>
      <c r="AF7" t="s">
        <v>864</v>
      </c>
      <c r="AG7" t="s">
        <v>2035</v>
      </c>
    </row>
    <row r="8" spans="1:33" x14ac:dyDescent="0.2">
      <c r="A8" s="6" t="s">
        <v>5</v>
      </c>
      <c r="B8" s="4" t="s">
        <v>187</v>
      </c>
      <c r="C8" s="7">
        <v>4.5170000000000003</v>
      </c>
      <c r="D8" s="7">
        <v>4.5309999999999997</v>
      </c>
      <c r="E8" s="7">
        <v>4.5270000000000001</v>
      </c>
      <c r="F8" s="7">
        <v>4.5369999999999999</v>
      </c>
      <c r="G8" s="7">
        <v>4.5419999999999998</v>
      </c>
      <c r="H8" s="7">
        <v>4.5380000000000003</v>
      </c>
      <c r="I8" s="7">
        <v>4.5419999999999998</v>
      </c>
      <c r="J8" s="7">
        <v>4.5289999999999999</v>
      </c>
      <c r="K8" s="7">
        <v>4.5309999999999997</v>
      </c>
      <c r="L8" s="7">
        <v>4.54</v>
      </c>
      <c r="M8" s="7">
        <v>4.5330000000000004</v>
      </c>
      <c r="N8" s="24"/>
      <c r="O8" s="24"/>
      <c r="P8" s="24"/>
      <c r="Q8" s="7">
        <v>4.5350000000000001</v>
      </c>
      <c r="R8" s="7">
        <v>4.5469999999999997</v>
      </c>
      <c r="S8" s="24"/>
      <c r="T8" s="7">
        <v>4.5359999999999996</v>
      </c>
      <c r="U8" s="69" t="s">
        <v>205</v>
      </c>
      <c r="V8" s="69" t="s">
        <v>744</v>
      </c>
      <c r="X8" s="7">
        <v>4.5449999999999999</v>
      </c>
      <c r="Y8" s="7">
        <f>X8+F8-E8</f>
        <v>4.5550000000000006</v>
      </c>
      <c r="Z8" s="1">
        <v>99.1</v>
      </c>
      <c r="AB8" s="1" t="s">
        <v>285</v>
      </c>
      <c r="AC8" s="1">
        <v>1</v>
      </c>
      <c r="AD8" s="102" t="s">
        <v>414</v>
      </c>
    </row>
    <row r="9" spans="1:33" x14ac:dyDescent="0.2">
      <c r="A9" s="5"/>
      <c r="B9" s="4" t="s">
        <v>188</v>
      </c>
      <c r="C9" s="7">
        <v>7.4950000000000001</v>
      </c>
      <c r="D9" s="7">
        <v>7.1669999999999998</v>
      </c>
      <c r="E9" s="7">
        <v>7.2430000000000003</v>
      </c>
      <c r="F9" s="7">
        <v>7.2679999999999998</v>
      </c>
      <c r="G9" s="7">
        <v>7.274</v>
      </c>
      <c r="H9" s="7">
        <v>7.2649999999999997</v>
      </c>
      <c r="I9" s="7">
        <v>7.2729999999999997</v>
      </c>
      <c r="J9" s="7">
        <v>7.2809999999999997</v>
      </c>
      <c r="K9" s="7">
        <v>7.508</v>
      </c>
      <c r="L9" s="7">
        <v>7.1760000000000002</v>
      </c>
      <c r="M9" s="7">
        <v>7.2530000000000001</v>
      </c>
      <c r="N9" s="24"/>
      <c r="O9" s="24"/>
      <c r="P9" s="24"/>
      <c r="Q9" s="7">
        <v>7.5060000000000002</v>
      </c>
      <c r="R9" s="7">
        <v>7.1849999999999996</v>
      </c>
      <c r="S9" s="24"/>
      <c r="T9" s="7">
        <v>7.5060000000000002</v>
      </c>
      <c r="U9" s="69" t="s">
        <v>206</v>
      </c>
      <c r="V9" s="69" t="s">
        <v>1085</v>
      </c>
      <c r="X9" s="7">
        <f>M9+R9-L9</f>
        <v>7.2619999999999987</v>
      </c>
      <c r="Y9" s="7">
        <f>X9+F9-E9</f>
        <v>7.2869999999999973</v>
      </c>
      <c r="Z9" s="1">
        <v>98.5</v>
      </c>
      <c r="AB9" s="1" t="s">
        <v>286</v>
      </c>
      <c r="AC9" s="1">
        <v>31</v>
      </c>
      <c r="AD9" s="102" t="s">
        <v>415</v>
      </c>
    </row>
    <row r="10" spans="1:33" x14ac:dyDescent="0.2">
      <c r="A10" s="5"/>
      <c r="B10" s="4" t="s">
        <v>189</v>
      </c>
      <c r="C10" s="7">
        <v>8.2040000000000006</v>
      </c>
      <c r="D10" s="7">
        <v>7.9349999999999996</v>
      </c>
      <c r="E10" s="7">
        <v>7.9779999999999998</v>
      </c>
      <c r="F10" s="7">
        <v>7.9960000000000004</v>
      </c>
      <c r="G10" s="7">
        <v>7.9980000000000002</v>
      </c>
      <c r="H10" s="7">
        <v>7.9850000000000003</v>
      </c>
      <c r="I10" s="7">
        <v>7.992</v>
      </c>
      <c r="J10" s="7">
        <v>8.0039999999999996</v>
      </c>
      <c r="K10" s="7">
        <v>8.2170000000000005</v>
      </c>
      <c r="L10" s="7">
        <v>7.9349999999999996</v>
      </c>
      <c r="M10" s="7">
        <v>7.9880000000000004</v>
      </c>
      <c r="N10" s="24"/>
      <c r="O10" s="24"/>
      <c r="P10" s="24"/>
      <c r="Q10" s="7">
        <v>8.2149999999999999</v>
      </c>
      <c r="R10" s="7">
        <v>7.944</v>
      </c>
      <c r="S10" s="24"/>
      <c r="T10" s="7">
        <v>8.2149999999999999</v>
      </c>
      <c r="U10" s="69" t="s">
        <v>741</v>
      </c>
      <c r="X10" s="7">
        <f>7.963+M10-L10</f>
        <v>8.0160000000000018</v>
      </c>
      <c r="Y10" s="7">
        <f>X10+F10-E10</f>
        <v>8.0340000000000007</v>
      </c>
      <c r="Z10" s="1">
        <v>98.4</v>
      </c>
      <c r="AB10" s="1" t="s">
        <v>289</v>
      </c>
      <c r="AC10" s="1">
        <v>38</v>
      </c>
      <c r="AD10" s="102" t="s">
        <v>416</v>
      </c>
    </row>
    <row r="11" spans="1:33" x14ac:dyDescent="0.2">
      <c r="I11" s="7"/>
      <c r="J11" s="7"/>
      <c r="K11" s="7"/>
      <c r="O11" s="7"/>
    </row>
    <row r="12" spans="1:33" x14ac:dyDescent="0.2">
      <c r="D12" t="s">
        <v>100</v>
      </c>
      <c r="X12" s="1"/>
    </row>
    <row r="13" spans="1:33" x14ac:dyDescent="0.2">
      <c r="A13" s="6" t="s">
        <v>6</v>
      </c>
      <c r="B13" s="5"/>
      <c r="C13" s="5" t="s">
        <v>7</v>
      </c>
      <c r="D13" s="5" t="s">
        <v>7</v>
      </c>
      <c r="E13" s="5" t="s">
        <v>24</v>
      </c>
      <c r="F13" s="5" t="s">
        <v>27</v>
      </c>
      <c r="G13" s="5" t="s">
        <v>29</v>
      </c>
      <c r="H13" s="5" t="s">
        <v>30</v>
      </c>
      <c r="I13" s="5" t="s">
        <v>29</v>
      </c>
      <c r="J13" s="5" t="s">
        <v>30</v>
      </c>
      <c r="K13" s="5" t="s">
        <v>34</v>
      </c>
      <c r="L13" s="5" t="s">
        <v>55</v>
      </c>
      <c r="M13" s="5" t="s">
        <v>7</v>
      </c>
      <c r="N13" s="5" t="s">
        <v>7</v>
      </c>
      <c r="O13" s="5" t="s">
        <v>7</v>
      </c>
      <c r="P13" s="5" t="s">
        <v>24</v>
      </c>
      <c r="Q13" s="5" t="s">
        <v>24</v>
      </c>
      <c r="R13" s="5" t="s">
        <v>24</v>
      </c>
      <c r="S13" s="5" t="s">
        <v>26</v>
      </c>
      <c r="T13" s="153" t="s">
        <v>834</v>
      </c>
      <c r="U13" s="153" t="s">
        <v>834</v>
      </c>
      <c r="V13" s="153" t="s">
        <v>834</v>
      </c>
      <c r="W13" s="153" t="s">
        <v>834</v>
      </c>
      <c r="X13" s="153" t="s">
        <v>834</v>
      </c>
      <c r="Y13" s="153" t="s">
        <v>834</v>
      </c>
      <c r="Z13" s="153" t="s">
        <v>834</v>
      </c>
    </row>
    <row r="14" spans="1:33" x14ac:dyDescent="0.2">
      <c r="A14" s="5"/>
      <c r="B14" s="5"/>
      <c r="C14" s="6" t="s">
        <v>8</v>
      </c>
      <c r="D14" s="6" t="s">
        <v>9</v>
      </c>
      <c r="E14" s="6" t="s">
        <v>18</v>
      </c>
      <c r="F14" s="6" t="s">
        <v>11</v>
      </c>
      <c r="G14" s="6" t="s">
        <v>10</v>
      </c>
      <c r="H14" s="6" t="s">
        <v>33</v>
      </c>
      <c r="I14" s="6" t="s">
        <v>12</v>
      </c>
      <c r="J14" s="6" t="s">
        <v>13</v>
      </c>
      <c r="K14" s="6" t="s">
        <v>14</v>
      </c>
      <c r="L14" s="6" t="s">
        <v>99</v>
      </c>
      <c r="M14" s="6" t="s">
        <v>17</v>
      </c>
      <c r="N14" s="6" t="s">
        <v>19</v>
      </c>
      <c r="O14" s="6" t="s">
        <v>20</v>
      </c>
      <c r="P14" s="6" t="s">
        <v>17</v>
      </c>
      <c r="Q14" s="6" t="s">
        <v>15</v>
      </c>
      <c r="R14" s="6" t="s">
        <v>16</v>
      </c>
      <c r="S14" s="6" t="s">
        <v>25</v>
      </c>
      <c r="T14" s="154" t="s">
        <v>835</v>
      </c>
      <c r="U14" s="154" t="s">
        <v>836</v>
      </c>
      <c r="V14" s="154" t="s">
        <v>837</v>
      </c>
      <c r="W14" s="154" t="s">
        <v>838</v>
      </c>
      <c r="X14" s="154" t="s">
        <v>839</v>
      </c>
      <c r="Y14" s="154" t="s">
        <v>840</v>
      </c>
      <c r="Z14" s="154" t="s">
        <v>841</v>
      </c>
    </row>
    <row r="15" spans="1:33" x14ac:dyDescent="0.2">
      <c r="A15" s="6" t="str">
        <f>A4</f>
        <v>Singlet</v>
      </c>
      <c r="B15" s="4" t="str">
        <f>B4</f>
        <v>B3u (Ryd, pi-3s)</v>
      </c>
      <c r="C15" s="13">
        <v>7.351</v>
      </c>
      <c r="D15" s="14">
        <v>7.2930000000000001</v>
      </c>
      <c r="E15" s="14">
        <v>7.3920000000000003</v>
      </c>
      <c r="F15" s="13">
        <v>7.4160000000000004</v>
      </c>
      <c r="G15" s="13">
        <v>7.4160000000000004</v>
      </c>
      <c r="H15" s="13">
        <v>7.3490000000000002</v>
      </c>
      <c r="I15" s="13">
        <v>7.351</v>
      </c>
      <c r="J15" s="13">
        <v>7.3570000000000002</v>
      </c>
      <c r="K15" s="16">
        <v>7.3540000000000001</v>
      </c>
      <c r="L15" s="16">
        <v>7.3650000000000002</v>
      </c>
      <c r="M15" s="14">
        <v>7.4809999999999999</v>
      </c>
      <c r="N15" s="14">
        <v>7.4429999999999996</v>
      </c>
      <c r="O15" s="14">
        <v>7.3929999999999998</v>
      </c>
      <c r="P15" s="14">
        <v>7.391</v>
      </c>
      <c r="Q15" s="14">
        <v>7.3369999999999997</v>
      </c>
      <c r="R15" s="14">
        <v>7.1710000000000003</v>
      </c>
      <c r="S15" s="14">
        <v>7.2539999999999996</v>
      </c>
      <c r="T15" s="94"/>
      <c r="U15" s="94"/>
      <c r="V15" s="94"/>
      <c r="W15" s="94"/>
      <c r="X15" s="94"/>
      <c r="Y15" s="94"/>
      <c r="Z15" s="94"/>
    </row>
    <row r="16" spans="1:33" x14ac:dyDescent="0.2">
      <c r="A16" s="6"/>
      <c r="B16" s="4" t="str">
        <f t="shared" ref="B16:B21" si="0">B5</f>
        <v>B1u (Val, pi-pi*)</v>
      </c>
      <c r="C16" s="13">
        <v>7.952</v>
      </c>
      <c r="D16" s="14">
        <v>7.9240000000000004</v>
      </c>
      <c r="E16" s="14">
        <v>7.8760000000000003</v>
      </c>
      <c r="F16" s="72"/>
      <c r="G16" s="13">
        <v>8.02</v>
      </c>
      <c r="H16" s="13">
        <v>7.9020000000000001</v>
      </c>
      <c r="I16" s="13">
        <v>7.8949999999999996</v>
      </c>
      <c r="J16" s="16">
        <v>7.92</v>
      </c>
      <c r="K16" s="16">
        <v>7.9050000000000002</v>
      </c>
      <c r="L16" s="16">
        <v>7.9180000000000001</v>
      </c>
      <c r="M16" s="14">
        <v>7.984</v>
      </c>
      <c r="N16" s="14">
        <v>8.0050000000000008</v>
      </c>
      <c r="O16" s="14">
        <v>7.9779999999999998</v>
      </c>
      <c r="P16" s="14">
        <v>7.8760000000000003</v>
      </c>
      <c r="Q16" s="14">
        <v>7.9130000000000003</v>
      </c>
      <c r="R16" s="14">
        <v>7.6890000000000001</v>
      </c>
      <c r="S16" s="14">
        <v>7.8010000000000002</v>
      </c>
      <c r="T16" s="94"/>
      <c r="U16" s="94"/>
      <c r="V16" s="94"/>
      <c r="W16" s="94"/>
      <c r="X16" s="94"/>
      <c r="Y16" s="94"/>
      <c r="Z16" s="94"/>
    </row>
    <row r="17" spans="1:26" x14ac:dyDescent="0.2">
      <c r="A17" s="5"/>
      <c r="B17" s="4" t="str">
        <f t="shared" si="0"/>
        <v>B1g (Ryd, pi-3p)</v>
      </c>
      <c r="C17" s="13">
        <v>8.0069999999999997</v>
      </c>
      <c r="D17" s="14">
        <v>7.9470000000000001</v>
      </c>
      <c r="E17" s="14">
        <v>8.0440000000000005</v>
      </c>
      <c r="F17" s="13">
        <v>8.1509999999999998</v>
      </c>
      <c r="G17" s="13">
        <v>8.0779999999999994</v>
      </c>
      <c r="H17" s="13">
        <v>8.0180000000000007</v>
      </c>
      <c r="I17" s="13">
        <v>8.02</v>
      </c>
      <c r="J17" s="16">
        <v>8.0259999999999998</v>
      </c>
      <c r="K17" s="16">
        <v>8.0250000000000004</v>
      </c>
      <c r="L17" s="16">
        <v>8.0370000000000008</v>
      </c>
      <c r="M17" s="14">
        <v>8.1430000000000007</v>
      </c>
      <c r="N17" s="14">
        <v>8.1069999999999993</v>
      </c>
      <c r="O17" s="14">
        <v>8.0530000000000008</v>
      </c>
      <c r="P17" s="14">
        <v>8.0549999999999997</v>
      </c>
      <c r="Q17" s="14">
        <v>7.9889999999999999</v>
      </c>
      <c r="R17" s="14">
        <v>7.8419999999999996</v>
      </c>
      <c r="S17" s="14">
        <v>7.9154999999999998</v>
      </c>
      <c r="T17" s="94"/>
      <c r="U17" s="94"/>
      <c r="V17" s="94"/>
      <c r="W17" s="94"/>
      <c r="X17" s="94"/>
      <c r="Y17" s="94"/>
      <c r="Z17" s="94"/>
    </row>
    <row r="18" spans="1:26" x14ac:dyDescent="0.2">
      <c r="A18" s="5"/>
      <c r="B18" s="4" t="str">
        <f t="shared" si="0"/>
        <v>Ag (Val, dou, pi,pi-pi*,pi*,pi*)</v>
      </c>
      <c r="C18" s="94"/>
      <c r="D18" s="94"/>
      <c r="E18" s="94"/>
      <c r="F18" s="72"/>
      <c r="G18" s="94"/>
      <c r="H18" s="72"/>
      <c r="I18" s="72"/>
      <c r="J18" s="45">
        <v>13.545</v>
      </c>
      <c r="K18" s="45">
        <v>13.42</v>
      </c>
      <c r="L18" s="45">
        <v>13.08</v>
      </c>
      <c r="M18" s="94"/>
      <c r="N18" s="94"/>
      <c r="O18" s="94"/>
      <c r="P18" s="94"/>
      <c r="Q18" s="72"/>
      <c r="R18" s="45">
        <v>11.500999999999999</v>
      </c>
      <c r="S18" s="94"/>
      <c r="T18">
        <v>14.119</v>
      </c>
      <c r="U18">
        <v>13.163</v>
      </c>
      <c r="V18">
        <v>13.093</v>
      </c>
      <c r="W18">
        <v>13.205</v>
      </c>
      <c r="X18">
        <v>13.177</v>
      </c>
      <c r="Y18">
        <v>13.262</v>
      </c>
      <c r="Z18">
        <v>13.109</v>
      </c>
    </row>
    <row r="19" spans="1:26" x14ac:dyDescent="0.2">
      <c r="A19" s="6" t="str">
        <f>A8</f>
        <v>Triplet</v>
      </c>
      <c r="B19" s="4" t="str">
        <f t="shared" si="0"/>
        <v>B1u (Val, pi-pi*)</v>
      </c>
      <c r="C19" s="13">
        <v>4.6219999999999999</v>
      </c>
      <c r="D19" s="14">
        <v>4.5880000000000001</v>
      </c>
      <c r="E19" s="14">
        <v>4.4409999999999998</v>
      </c>
      <c r="F19" s="13">
        <v>4.3579999999999997</v>
      </c>
      <c r="G19" s="13">
        <v>4.4619999999999997</v>
      </c>
      <c r="H19" s="72"/>
      <c r="I19" s="72"/>
      <c r="J19" s="72"/>
      <c r="K19" s="7">
        <v>4.5270000000000001</v>
      </c>
      <c r="L19" s="7">
        <v>4.5330000000000004</v>
      </c>
      <c r="M19" s="14">
        <v>4.585</v>
      </c>
      <c r="N19" s="14">
        <v>4.5789999999999997</v>
      </c>
      <c r="O19" s="14">
        <v>4.5830000000000002</v>
      </c>
      <c r="P19" s="14">
        <v>4.508</v>
      </c>
      <c r="Q19" s="14">
        <v>4.5910000000000002</v>
      </c>
      <c r="R19" s="14">
        <v>4.2850000000000001</v>
      </c>
      <c r="S19" s="14">
        <v>4.4380000000000006</v>
      </c>
      <c r="T19" s="94"/>
      <c r="U19" s="94"/>
      <c r="V19" s="94"/>
      <c r="W19" s="94"/>
      <c r="X19" s="94"/>
      <c r="Y19" s="94"/>
      <c r="Z19" s="94"/>
    </row>
    <row r="20" spans="1:26" x14ac:dyDescent="0.2">
      <c r="A20" s="5"/>
      <c r="B20" s="4" t="str">
        <f t="shared" si="0"/>
        <v>B3u (Ryd, pi-3s)</v>
      </c>
      <c r="C20" s="13">
        <v>7.2610000000000001</v>
      </c>
      <c r="D20" s="14">
        <v>7.1909999999999998</v>
      </c>
      <c r="E20" s="14">
        <v>7.2619999999999996</v>
      </c>
      <c r="F20" s="13">
        <v>7.3079999999999998</v>
      </c>
      <c r="G20" s="13">
        <v>7.2869999999999999</v>
      </c>
      <c r="H20" s="72"/>
      <c r="I20" s="72"/>
      <c r="J20" s="72"/>
      <c r="K20" s="7">
        <v>7.2430000000000003</v>
      </c>
      <c r="L20" s="7">
        <v>7.2530000000000001</v>
      </c>
      <c r="M20" s="14">
        <v>7.4080000000000004</v>
      </c>
      <c r="N20" s="14">
        <v>7.3719999999999999</v>
      </c>
      <c r="O20" s="14">
        <v>7.3109999999999999</v>
      </c>
      <c r="P20" s="14">
        <v>7.3239999999999998</v>
      </c>
      <c r="Q20" s="14">
        <v>7.2329999999999997</v>
      </c>
      <c r="R20" s="14">
        <v>7.056</v>
      </c>
      <c r="S20" s="14">
        <v>7.1444999999999999</v>
      </c>
      <c r="T20" s="94"/>
      <c r="U20" s="94"/>
      <c r="V20" s="94"/>
      <c r="W20" s="94"/>
      <c r="X20" s="94"/>
      <c r="Y20" s="94"/>
      <c r="Z20" s="94"/>
    </row>
    <row r="21" spans="1:26" x14ac:dyDescent="0.2">
      <c r="A21" s="5"/>
      <c r="B21" s="4" t="str">
        <f t="shared" si="0"/>
        <v>B1g (Ryd, pi-3p)</v>
      </c>
      <c r="C21" s="13">
        <v>7.9729999999999999</v>
      </c>
      <c r="D21" s="14">
        <v>7.907</v>
      </c>
      <c r="E21" s="14">
        <v>7.95</v>
      </c>
      <c r="F21" s="13">
        <v>8.1</v>
      </c>
      <c r="G21" s="13">
        <v>8.0259999999999998</v>
      </c>
      <c r="H21" s="72"/>
      <c r="I21" s="72"/>
      <c r="J21" s="72"/>
      <c r="K21" s="7">
        <v>7.9779999999999998</v>
      </c>
      <c r="L21" s="7">
        <v>7.9880000000000004</v>
      </c>
      <c r="M21" s="14">
        <v>8.1159999999999997</v>
      </c>
      <c r="N21" s="14">
        <v>8.0809999999999995</v>
      </c>
      <c r="O21" s="14">
        <v>8.0220000000000002</v>
      </c>
      <c r="P21" s="14">
        <v>8.0310000000000006</v>
      </c>
      <c r="Q21" s="14">
        <v>7.9480000000000004</v>
      </c>
      <c r="R21" s="14">
        <v>7.7949999999999999</v>
      </c>
      <c r="S21" s="14">
        <v>7.8715000000000002</v>
      </c>
      <c r="T21" s="94"/>
      <c r="U21" s="94"/>
      <c r="V21" s="94"/>
      <c r="W21" s="94"/>
      <c r="X21" s="94"/>
      <c r="Y21" s="94"/>
      <c r="Z21" s="94"/>
    </row>
    <row r="22" spans="1:26" x14ac:dyDescent="0.2">
      <c r="O22" s="17"/>
      <c r="R22" s="7"/>
      <c r="S22" s="7"/>
    </row>
    <row r="23" spans="1:26" x14ac:dyDescent="0.2">
      <c r="O23" s="17"/>
      <c r="R23" s="7"/>
      <c r="S23" s="7"/>
    </row>
    <row r="24" spans="1:26" x14ac:dyDescent="0.2">
      <c r="O24" s="17"/>
      <c r="R24" s="7"/>
      <c r="S24" s="7"/>
    </row>
    <row r="25" spans="1:26" x14ac:dyDescent="0.2">
      <c r="O25" s="17"/>
      <c r="R25" s="7"/>
      <c r="S25" s="7"/>
    </row>
    <row r="26" spans="1:26" x14ac:dyDescent="0.2">
      <c r="O26" s="17"/>
      <c r="R26" s="7"/>
      <c r="S26" s="7"/>
    </row>
    <row r="27" spans="1:26" x14ac:dyDescent="0.2">
      <c r="O27" s="17"/>
      <c r="R27" s="7"/>
      <c r="S27" s="7"/>
    </row>
    <row r="28" spans="1:26" x14ac:dyDescent="0.2">
      <c r="O28" s="17"/>
      <c r="R28" s="7"/>
      <c r="S28" s="7"/>
    </row>
    <row r="29" spans="1:26" x14ac:dyDescent="0.2">
      <c r="O29" s="17"/>
      <c r="R29" s="7"/>
      <c r="S29" s="7"/>
    </row>
    <row r="30" spans="1:26" x14ac:dyDescent="0.2">
      <c r="O30" s="17"/>
      <c r="R30" s="7"/>
      <c r="S30" s="7"/>
    </row>
    <row r="31" spans="1:26" x14ac:dyDescent="0.2">
      <c r="O31" s="17"/>
      <c r="R31" s="7"/>
      <c r="S31" s="7"/>
    </row>
    <row r="32" spans="1:26" x14ac:dyDescent="0.2">
      <c r="O32" s="17"/>
      <c r="R32" s="7"/>
      <c r="S32" s="7"/>
    </row>
    <row r="33" spans="15:19" x14ac:dyDescent="0.2">
      <c r="O33" s="17"/>
      <c r="R33" s="7"/>
      <c r="S33" s="7"/>
    </row>
    <row r="34" spans="15:19" x14ac:dyDescent="0.2">
      <c r="O34" s="17"/>
      <c r="R34" s="7"/>
      <c r="S34" s="7"/>
    </row>
    <row r="35" spans="15:19" x14ac:dyDescent="0.2">
      <c r="O35" s="17"/>
      <c r="R35" s="7"/>
      <c r="S35" s="7"/>
    </row>
    <row r="36" spans="15:19" x14ac:dyDescent="0.2">
      <c r="O36" s="17"/>
      <c r="R36" s="7"/>
      <c r="S36" s="7"/>
    </row>
    <row r="37" spans="15:19" x14ac:dyDescent="0.2">
      <c r="O37" s="17"/>
      <c r="R37" s="7"/>
      <c r="S37" s="7"/>
    </row>
    <row r="38" spans="15:19" x14ac:dyDescent="0.2">
      <c r="O38" s="17"/>
      <c r="R38" s="7"/>
      <c r="S38" s="7"/>
    </row>
    <row r="39" spans="15:19" x14ac:dyDescent="0.2">
      <c r="O39" s="17"/>
      <c r="R39" s="7"/>
      <c r="S39" s="7"/>
    </row>
    <row r="40" spans="15:19" x14ac:dyDescent="0.2">
      <c r="O40" s="17"/>
      <c r="R40" s="7"/>
      <c r="S40" s="7"/>
    </row>
    <row r="41" spans="15:19" x14ac:dyDescent="0.2">
      <c r="O41" s="17"/>
      <c r="R41" s="7"/>
      <c r="S41" s="7"/>
    </row>
    <row r="42" spans="15:19" x14ac:dyDescent="0.2">
      <c r="O42" s="17"/>
      <c r="R42" s="7"/>
      <c r="S42" s="7"/>
    </row>
  </sheetData>
  <pageMargins left="0.7" right="0.7" top="0.75" bottom="0.75" header="0.3" footer="0.3"/>
  <pageSetup paperSize="9" orientation="portrait" horizontalDpi="0" verticalDpi="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F254B-9E2A-A549-977F-095E49AB2B01}">
  <dimension ref="A1:W33"/>
  <sheetViews>
    <sheetView zoomScale="80" zoomScaleNormal="80" workbookViewId="0">
      <selection activeCell="L20" sqref="L20:L27"/>
    </sheetView>
  </sheetViews>
  <sheetFormatPr baseColWidth="10" defaultRowHeight="16" x14ac:dyDescent="0.2"/>
  <sheetData>
    <row r="1" spans="1:23" x14ac:dyDescent="0.2">
      <c r="A1" s="40" t="s">
        <v>21</v>
      </c>
      <c r="B1" s="40"/>
      <c r="C1" s="40" t="s">
        <v>0</v>
      </c>
      <c r="D1" s="198"/>
      <c r="E1">
        <f>COUNT(C4:C15)</f>
        <v>12</v>
      </c>
      <c r="F1" s="145" t="s">
        <v>722</v>
      </c>
      <c r="G1" s="1" t="s">
        <v>2131</v>
      </c>
      <c r="H1" s="1"/>
      <c r="I1" s="1"/>
      <c r="J1" s="41"/>
      <c r="K1" s="41"/>
      <c r="L1" s="41"/>
      <c r="M1" s="1" t="s">
        <v>868</v>
      </c>
      <c r="N1" s="41"/>
      <c r="O1" s="41"/>
      <c r="P1" s="41"/>
      <c r="Q1" s="41"/>
      <c r="R1" s="41"/>
      <c r="S1" s="41"/>
      <c r="T1" s="41"/>
      <c r="U1" s="41"/>
      <c r="V1" s="41"/>
      <c r="W1" s="41"/>
    </row>
    <row r="2" spans="1:23" x14ac:dyDescent="0.2">
      <c r="A2" s="42" t="s">
        <v>32</v>
      </c>
      <c r="B2" s="43"/>
      <c r="C2" s="43" t="s">
        <v>29</v>
      </c>
      <c r="D2" s="43" t="s">
        <v>29</v>
      </c>
      <c r="E2" s="43" t="s">
        <v>68</v>
      </c>
      <c r="F2" s="43" t="s">
        <v>55</v>
      </c>
      <c r="G2" s="43" t="s">
        <v>30</v>
      </c>
      <c r="H2" s="43" t="s">
        <v>30</v>
      </c>
      <c r="I2" s="43" t="s">
        <v>30</v>
      </c>
      <c r="J2" s="43"/>
      <c r="K2" s="98" t="s">
        <v>29</v>
      </c>
      <c r="L2" s="98" t="s">
        <v>29</v>
      </c>
      <c r="M2" s="98" t="s">
        <v>247</v>
      </c>
      <c r="N2" s="98" t="s">
        <v>247</v>
      </c>
      <c r="O2" s="98" t="s">
        <v>28</v>
      </c>
      <c r="P2" s="41"/>
      <c r="Q2" s="41"/>
      <c r="R2" s="41"/>
      <c r="S2" s="41"/>
      <c r="T2" s="41"/>
      <c r="U2" s="41"/>
      <c r="V2" s="41"/>
      <c r="W2" s="41"/>
    </row>
    <row r="3" spans="1:23" x14ac:dyDescent="0.2">
      <c r="A3" s="43"/>
      <c r="B3" s="43"/>
      <c r="C3" s="42" t="s">
        <v>2087</v>
      </c>
      <c r="D3" s="42" t="s">
        <v>1</v>
      </c>
      <c r="E3" s="42" t="s">
        <v>2</v>
      </c>
      <c r="F3" s="42" t="s">
        <v>2086</v>
      </c>
      <c r="G3" s="42" t="s">
        <v>35</v>
      </c>
      <c r="H3" s="42" t="s">
        <v>63</v>
      </c>
      <c r="I3" s="42" t="s">
        <v>50</v>
      </c>
      <c r="J3" s="42" t="s">
        <v>3</v>
      </c>
      <c r="K3" s="95" t="s">
        <v>67</v>
      </c>
      <c r="L3" s="99" t="s">
        <v>38</v>
      </c>
      <c r="M3" s="99" t="s">
        <v>248</v>
      </c>
      <c r="N3" s="99" t="s">
        <v>248</v>
      </c>
      <c r="O3" s="99" t="s">
        <v>52</v>
      </c>
      <c r="P3" s="41"/>
      <c r="Q3" s="41"/>
      <c r="R3" s="41"/>
      <c r="S3" s="41"/>
      <c r="T3" s="41"/>
      <c r="U3" s="41"/>
      <c r="V3" s="41"/>
      <c r="W3" s="41"/>
    </row>
    <row r="4" spans="1:23" x14ac:dyDescent="0.2">
      <c r="A4" s="42" t="s">
        <v>98</v>
      </c>
      <c r="B4" s="44" t="s">
        <v>57</v>
      </c>
      <c r="C4" s="45">
        <v>5.1120000000000001</v>
      </c>
      <c r="D4" s="45">
        <v>5.0739999999999998</v>
      </c>
      <c r="E4" s="45">
        <v>5.048</v>
      </c>
      <c r="F4" s="45">
        <v>5.085</v>
      </c>
      <c r="G4" s="45">
        <v>5.0490000000000004</v>
      </c>
      <c r="H4" s="45">
        <v>5.03</v>
      </c>
      <c r="I4" s="45">
        <v>5.0679999999999996</v>
      </c>
      <c r="J4" s="45">
        <f>I4+H4-F4</f>
        <v>5.012999999999999</v>
      </c>
      <c r="K4" s="46">
        <v>86.4</v>
      </c>
      <c r="L4" s="54" t="s">
        <v>644</v>
      </c>
      <c r="M4" s="1" t="s">
        <v>419</v>
      </c>
      <c r="N4" s="1">
        <v>2</v>
      </c>
      <c r="O4" s="112" t="s">
        <v>430</v>
      </c>
      <c r="P4" s="47"/>
      <c r="Q4" s="41"/>
      <c r="R4" s="41"/>
      <c r="S4" s="41"/>
      <c r="T4" s="41"/>
      <c r="U4" s="41"/>
      <c r="V4" s="41"/>
      <c r="W4" s="41"/>
    </row>
    <row r="5" spans="1:23" x14ac:dyDescent="0.2">
      <c r="A5" s="43"/>
      <c r="B5" s="44" t="s">
        <v>58</v>
      </c>
      <c r="C5" s="45">
        <v>6.681</v>
      </c>
      <c r="D5" s="45">
        <v>6.4909999999999997</v>
      </c>
      <c r="E5" s="45">
        <v>6.4329999999999998</v>
      </c>
      <c r="F5" s="45">
        <v>6.6920000000000002</v>
      </c>
      <c r="G5" s="45">
        <v>6.4980000000000002</v>
      </c>
      <c r="H5" s="45">
        <v>6.4420000000000002</v>
      </c>
      <c r="I5" s="45">
        <v>6.6779999999999999</v>
      </c>
      <c r="J5" s="45">
        <f t="shared" ref="J5:J11" si="0">I5+H5-F5</f>
        <v>6.4280000000000008</v>
      </c>
      <c r="K5" s="46">
        <v>92.5</v>
      </c>
      <c r="L5" s="54" t="s">
        <v>73</v>
      </c>
      <c r="M5" s="93" t="s">
        <v>420</v>
      </c>
      <c r="N5" s="93">
        <v>4</v>
      </c>
      <c r="O5" s="112" t="s">
        <v>431</v>
      </c>
      <c r="P5" s="47"/>
      <c r="Q5" s="41"/>
      <c r="R5" s="41"/>
      <c r="S5" s="41"/>
      <c r="T5" s="41"/>
      <c r="U5" s="41"/>
      <c r="V5" s="41"/>
      <c r="W5" s="41"/>
    </row>
    <row r="6" spans="1:23" x14ac:dyDescent="0.2">
      <c r="A6" s="43"/>
      <c r="B6" s="44" t="s">
        <v>390</v>
      </c>
      <c r="C6" s="45">
        <v>6.7</v>
      </c>
      <c r="D6" s="45">
        <v>6.4020000000000001</v>
      </c>
      <c r="E6" s="45">
        <v>6.4720000000000004</v>
      </c>
      <c r="F6" s="45">
        <v>6.7220000000000004</v>
      </c>
      <c r="G6" s="45">
        <v>6.4119999999999999</v>
      </c>
      <c r="H6" s="45">
        <v>6.4870000000000001</v>
      </c>
      <c r="I6" s="45">
        <v>6.7149999999999999</v>
      </c>
      <c r="J6" s="45">
        <f t="shared" si="0"/>
        <v>6.4799999999999995</v>
      </c>
      <c r="K6" s="46">
        <v>92.8</v>
      </c>
      <c r="L6" s="54" t="s">
        <v>78</v>
      </c>
      <c r="M6" s="93" t="s">
        <v>421</v>
      </c>
      <c r="N6" s="93">
        <v>47</v>
      </c>
      <c r="O6" s="112" t="s">
        <v>432</v>
      </c>
      <c r="P6" s="41"/>
      <c r="Q6" s="41"/>
      <c r="R6" s="41"/>
      <c r="S6" s="41"/>
      <c r="T6" s="41"/>
      <c r="U6" s="41"/>
      <c r="V6" s="41"/>
      <c r="W6" s="41"/>
    </row>
    <row r="7" spans="1:23" x14ac:dyDescent="0.2">
      <c r="A7" s="43"/>
      <c r="B7" s="44" t="s">
        <v>391</v>
      </c>
      <c r="C7" s="45">
        <v>7.0359999999999996</v>
      </c>
      <c r="D7" s="45">
        <v>6.766</v>
      </c>
      <c r="E7" s="45">
        <v>6.8319999999999999</v>
      </c>
      <c r="F7" s="45">
        <v>7.0590000000000002</v>
      </c>
      <c r="G7" s="45">
        <v>6.7779999999999996</v>
      </c>
      <c r="H7" s="45">
        <v>6.8479999999999999</v>
      </c>
      <c r="I7" s="45">
        <v>7.0460000000000003</v>
      </c>
      <c r="J7" s="45">
        <f t="shared" si="0"/>
        <v>6.835</v>
      </c>
      <c r="K7" s="46">
        <v>92.8</v>
      </c>
      <c r="L7" s="45"/>
      <c r="M7" s="93" t="s">
        <v>421</v>
      </c>
      <c r="N7" s="93">
        <v>47</v>
      </c>
      <c r="O7" s="112" t="s">
        <v>433</v>
      </c>
      <c r="P7" s="47"/>
      <c r="Q7" s="41"/>
      <c r="R7" s="41"/>
      <c r="S7" s="41"/>
      <c r="T7" s="41"/>
      <c r="U7" s="41"/>
      <c r="V7" s="41"/>
      <c r="W7" s="41"/>
    </row>
    <row r="8" spans="1:23" x14ac:dyDescent="0.2">
      <c r="A8" s="43"/>
      <c r="B8" s="44" t="s">
        <v>390</v>
      </c>
      <c r="C8" s="45">
        <v>7.2249999999999996</v>
      </c>
      <c r="D8" s="45">
        <v>7.0049999999999999</v>
      </c>
      <c r="E8" s="45">
        <v>7.0529999999999999</v>
      </c>
      <c r="F8" s="45">
        <v>7.25</v>
      </c>
      <c r="G8" s="45">
        <v>7.0179999999999998</v>
      </c>
      <c r="H8" s="45">
        <v>7.069</v>
      </c>
      <c r="I8" s="45">
        <v>7.2409999999999997</v>
      </c>
      <c r="J8" s="45">
        <f t="shared" si="0"/>
        <v>7.0599999999999987</v>
      </c>
      <c r="K8" s="46">
        <v>93.1</v>
      </c>
      <c r="L8" s="54" t="s">
        <v>1393</v>
      </c>
      <c r="M8" s="93" t="s">
        <v>422</v>
      </c>
      <c r="N8" s="93">
        <v>54</v>
      </c>
      <c r="O8" s="112" t="s">
        <v>434</v>
      </c>
      <c r="P8" s="47"/>
      <c r="Q8" s="41"/>
      <c r="R8" s="41"/>
      <c r="S8" s="41"/>
      <c r="T8" s="41"/>
      <c r="U8" s="41"/>
      <c r="V8" s="41"/>
      <c r="W8" s="41"/>
    </row>
    <row r="9" spans="1:23" x14ac:dyDescent="0.2">
      <c r="A9" s="43"/>
      <c r="B9" s="44" t="s">
        <v>391</v>
      </c>
      <c r="C9" s="45">
        <v>7.3019999999999996</v>
      </c>
      <c r="D9" s="45">
        <v>7.0129999999999999</v>
      </c>
      <c r="E9" s="45">
        <v>7.0830000000000002</v>
      </c>
      <c r="F9" s="45">
        <v>7.327</v>
      </c>
      <c r="G9" s="45">
        <v>7.0250000000000004</v>
      </c>
      <c r="H9" s="45">
        <v>7.0990000000000002</v>
      </c>
      <c r="I9" s="45">
        <v>7.32</v>
      </c>
      <c r="J9" s="45">
        <f t="shared" si="0"/>
        <v>7.0920000000000005</v>
      </c>
      <c r="K9" s="46">
        <v>92.6</v>
      </c>
      <c r="L9" s="45"/>
      <c r="M9" s="93" t="s">
        <v>423</v>
      </c>
      <c r="N9" s="93">
        <v>65</v>
      </c>
      <c r="O9" s="112" t="s">
        <v>435</v>
      </c>
      <c r="P9" s="41"/>
      <c r="Q9" s="41"/>
      <c r="R9" s="41"/>
      <c r="S9" s="41"/>
      <c r="T9" s="41"/>
      <c r="U9" s="41"/>
      <c r="V9" s="41"/>
      <c r="W9" s="41"/>
    </row>
    <row r="10" spans="1:23" x14ac:dyDescent="0.2">
      <c r="A10" s="43"/>
      <c r="B10" s="44" t="s">
        <v>57</v>
      </c>
      <c r="C10" s="45">
        <v>7.35</v>
      </c>
      <c r="D10" s="45">
        <v>7.21</v>
      </c>
      <c r="E10" s="45">
        <v>7.1669999999999998</v>
      </c>
      <c r="F10" s="45">
        <v>7.3780000000000001</v>
      </c>
      <c r="G10" s="45">
        <v>7.2350000000000003</v>
      </c>
      <c r="H10" s="45">
        <v>7.2</v>
      </c>
      <c r="I10" s="45">
        <v>7.3470000000000004</v>
      </c>
      <c r="J10" s="45">
        <f t="shared" si="0"/>
        <v>7.1690000000000005</v>
      </c>
      <c r="K10" s="46">
        <v>91.2</v>
      </c>
      <c r="L10" s="54" t="s">
        <v>1401</v>
      </c>
      <c r="M10" s="93" t="s">
        <v>424</v>
      </c>
      <c r="N10" s="93">
        <v>8</v>
      </c>
      <c r="O10" s="112" t="s">
        <v>436</v>
      </c>
      <c r="P10" s="47"/>
      <c r="Q10" s="41"/>
      <c r="R10" s="41"/>
      <c r="S10" s="41"/>
      <c r="T10" s="41"/>
      <c r="U10" s="41"/>
      <c r="V10" s="41"/>
      <c r="W10" s="41"/>
    </row>
    <row r="11" spans="1:23" x14ac:dyDescent="0.2">
      <c r="A11" s="43"/>
      <c r="B11" s="44" t="s">
        <v>58</v>
      </c>
      <c r="C11" s="45">
        <v>7.407</v>
      </c>
      <c r="D11" s="45">
        <v>7.2450000000000001</v>
      </c>
      <c r="E11" s="45">
        <v>7.1959999999999997</v>
      </c>
      <c r="F11" s="45">
        <v>7.4370000000000003</v>
      </c>
      <c r="G11" s="45">
        <v>7.274</v>
      </c>
      <c r="H11" s="45">
        <v>7.2309999999999999</v>
      </c>
      <c r="I11" s="45">
        <v>7.4080000000000004</v>
      </c>
      <c r="J11" s="45">
        <f t="shared" si="0"/>
        <v>7.2019999999999991</v>
      </c>
      <c r="K11" s="46">
        <v>91.6</v>
      </c>
      <c r="L11" s="54" t="s">
        <v>1346</v>
      </c>
      <c r="M11" s="93" t="s">
        <v>425</v>
      </c>
      <c r="N11" s="93">
        <v>6</v>
      </c>
      <c r="O11" s="112" t="s">
        <v>437</v>
      </c>
      <c r="P11" s="47"/>
      <c r="Q11" s="41"/>
      <c r="R11" s="41"/>
      <c r="S11" s="41"/>
      <c r="T11" s="41"/>
      <c r="U11" s="41"/>
      <c r="V11" s="41"/>
      <c r="W11" s="41"/>
    </row>
    <row r="12" spans="1:23" x14ac:dyDescent="0.2">
      <c r="A12" s="42" t="s">
        <v>5</v>
      </c>
      <c r="B12" s="44" t="s">
        <v>58</v>
      </c>
      <c r="C12" s="45">
        <v>4.1980000000000004</v>
      </c>
      <c r="D12" s="45">
        <v>4.2089999999999996</v>
      </c>
      <c r="E12" s="45">
        <v>4.2009999999999996</v>
      </c>
      <c r="F12" s="45">
        <v>4.181</v>
      </c>
      <c r="G12" s="9"/>
      <c r="H12" s="9"/>
      <c r="I12" s="9"/>
      <c r="J12" s="45">
        <f>E12+F12-C12</f>
        <v>4.1839999999999993</v>
      </c>
      <c r="K12" s="46">
        <v>98.5</v>
      </c>
      <c r="L12" s="45"/>
      <c r="M12" s="1" t="s">
        <v>417</v>
      </c>
      <c r="N12" s="1">
        <v>1</v>
      </c>
      <c r="O12" s="112" t="s">
        <v>426</v>
      </c>
      <c r="P12" s="47"/>
      <c r="Q12" s="41"/>
      <c r="R12" s="41"/>
      <c r="S12" s="41"/>
      <c r="T12" s="41"/>
      <c r="U12" s="41"/>
      <c r="V12" s="41"/>
      <c r="W12" s="41"/>
    </row>
    <row r="13" spans="1:23" x14ac:dyDescent="0.2">
      <c r="A13" s="43"/>
      <c r="B13" s="44" t="s">
        <v>57</v>
      </c>
      <c r="C13" s="45">
        <v>4.8760000000000003</v>
      </c>
      <c r="D13" s="45">
        <v>4.7880000000000003</v>
      </c>
      <c r="E13" s="45">
        <v>4.7569999999999997</v>
      </c>
      <c r="F13" s="45">
        <v>4.8689999999999998</v>
      </c>
      <c r="G13" s="9"/>
      <c r="H13" s="9"/>
      <c r="I13" s="9"/>
      <c r="J13" s="45">
        <f>E13+F13-C13</f>
        <v>4.7499999999999991</v>
      </c>
      <c r="K13" s="46">
        <v>97.1</v>
      </c>
      <c r="L13" s="45"/>
      <c r="M13" s="1" t="s">
        <v>417</v>
      </c>
      <c r="N13" s="1">
        <v>1</v>
      </c>
      <c r="O13" s="112" t="s">
        <v>427</v>
      </c>
      <c r="P13" s="47"/>
      <c r="Q13" s="41"/>
      <c r="R13" s="41"/>
      <c r="S13" s="41"/>
      <c r="T13" s="41"/>
      <c r="U13" s="41"/>
      <c r="V13" s="41"/>
      <c r="W13" s="41"/>
    </row>
    <row r="14" spans="1:23" x14ac:dyDescent="0.2">
      <c r="A14" s="43"/>
      <c r="B14" s="44" t="s">
        <v>58</v>
      </c>
      <c r="C14" s="45">
        <v>4.9669999999999996</v>
      </c>
      <c r="D14" s="45">
        <v>4.9050000000000002</v>
      </c>
      <c r="E14" s="45">
        <v>4.8769999999999998</v>
      </c>
      <c r="F14" s="45">
        <v>4.9589999999999996</v>
      </c>
      <c r="G14" s="9"/>
      <c r="H14" s="9"/>
      <c r="I14" s="9"/>
      <c r="J14" s="45">
        <f>E14+F14-C14</f>
        <v>4.8689999999999989</v>
      </c>
      <c r="K14" s="46">
        <v>97</v>
      </c>
      <c r="L14" s="45"/>
      <c r="M14" s="1" t="s">
        <v>417</v>
      </c>
      <c r="N14" s="1">
        <v>1</v>
      </c>
      <c r="O14" s="112" t="s">
        <v>428</v>
      </c>
      <c r="P14" s="47"/>
      <c r="Q14" s="41"/>
      <c r="R14" s="41"/>
      <c r="S14" s="41"/>
      <c r="T14" s="41"/>
      <c r="U14" s="41"/>
      <c r="V14" s="41"/>
      <c r="W14" s="41"/>
    </row>
    <row r="15" spans="1:23" x14ac:dyDescent="0.2">
      <c r="A15" s="43"/>
      <c r="B15" s="44" t="s">
        <v>57</v>
      </c>
      <c r="C15" s="45">
        <v>6.1639999999999997</v>
      </c>
      <c r="D15" s="45">
        <v>5.9809999999999999</v>
      </c>
      <c r="E15" s="45">
        <v>5.93</v>
      </c>
      <c r="F15" s="45">
        <v>6.1660000000000004</v>
      </c>
      <c r="G15" s="9"/>
      <c r="H15" s="9"/>
      <c r="I15" s="9"/>
      <c r="J15" s="45">
        <f>E15+F15-C15</f>
        <v>5.9320000000000004</v>
      </c>
      <c r="K15" s="46">
        <v>97.9</v>
      </c>
      <c r="L15" s="41"/>
      <c r="M15" s="1" t="s">
        <v>418</v>
      </c>
      <c r="N15" s="1">
        <v>3</v>
      </c>
      <c r="O15" s="112" t="s">
        <v>429</v>
      </c>
      <c r="P15" s="41"/>
      <c r="Q15" s="41"/>
      <c r="R15" s="41"/>
      <c r="S15" s="41"/>
      <c r="T15" s="41"/>
      <c r="U15" s="41"/>
      <c r="V15" s="41"/>
      <c r="W15" s="41"/>
    </row>
    <row r="16" spans="1:23" x14ac:dyDescent="0.2">
      <c r="A16" s="45"/>
      <c r="B16" s="45"/>
      <c r="C16" s="45"/>
      <c r="D16" s="45"/>
      <c r="E16" s="45"/>
      <c r="F16" s="45"/>
      <c r="G16" s="45"/>
      <c r="H16" s="45"/>
      <c r="I16" s="45"/>
      <c r="J16" s="45"/>
      <c r="K16" s="46"/>
      <c r="L16" s="41"/>
      <c r="M16" s="1"/>
      <c r="N16" s="1"/>
      <c r="O16" s="112"/>
      <c r="P16" s="41"/>
      <c r="Q16" s="41"/>
      <c r="R16" s="41"/>
      <c r="S16" s="41"/>
      <c r="T16" s="41"/>
      <c r="U16" s="41"/>
      <c r="V16" s="41"/>
      <c r="W16" s="41"/>
    </row>
    <row r="17" spans="1:21" x14ac:dyDescent="0.2">
      <c r="A17" s="41"/>
      <c r="B17" s="41"/>
      <c r="C17" s="41"/>
      <c r="D17" s="41"/>
      <c r="E17" s="41"/>
      <c r="F17" s="41"/>
      <c r="G17" s="41"/>
      <c r="H17" s="45"/>
      <c r="I17" s="41"/>
      <c r="J17" s="41"/>
      <c r="K17" s="41"/>
      <c r="L17" s="41"/>
      <c r="M17" s="41"/>
      <c r="N17" s="41"/>
      <c r="O17" s="41"/>
      <c r="P17" s="41"/>
      <c r="Q17" s="41"/>
      <c r="R17" s="41"/>
      <c r="S17" s="41"/>
      <c r="T17" s="41"/>
      <c r="U17" s="41"/>
    </row>
    <row r="18" spans="1:21" x14ac:dyDescent="0.2">
      <c r="A18" s="42" t="s">
        <v>6</v>
      </c>
      <c r="B18" s="43"/>
      <c r="C18" s="43" t="s">
        <v>7</v>
      </c>
      <c r="D18" s="43" t="s">
        <v>7</v>
      </c>
      <c r="E18" s="43" t="s">
        <v>24</v>
      </c>
      <c r="F18" s="43" t="s">
        <v>27</v>
      </c>
      <c r="G18" s="43" t="s">
        <v>28</v>
      </c>
      <c r="H18" s="43" t="s">
        <v>30</v>
      </c>
      <c r="I18" s="43" t="s">
        <v>29</v>
      </c>
      <c r="J18" s="43" t="s">
        <v>30</v>
      </c>
      <c r="K18" s="43" t="s">
        <v>68</v>
      </c>
      <c r="L18" s="43" t="s">
        <v>30</v>
      </c>
      <c r="M18" s="43" t="s">
        <v>7</v>
      </c>
      <c r="N18" s="43" t="s">
        <v>7</v>
      </c>
      <c r="O18" s="43" t="s">
        <v>7</v>
      </c>
      <c r="P18" s="43" t="s">
        <v>24</v>
      </c>
      <c r="Q18" s="43" t="s">
        <v>24</v>
      </c>
      <c r="R18" s="43" t="s">
        <v>24</v>
      </c>
      <c r="S18" s="43" t="s">
        <v>26</v>
      </c>
      <c r="T18" s="41"/>
      <c r="U18" s="41"/>
    </row>
    <row r="19" spans="1:21" x14ac:dyDescent="0.2">
      <c r="A19" s="43"/>
      <c r="B19" s="43"/>
      <c r="C19" s="42" t="s">
        <v>8</v>
      </c>
      <c r="D19" s="42" t="s">
        <v>9</v>
      </c>
      <c r="E19" s="42" t="s">
        <v>18</v>
      </c>
      <c r="F19" s="42" t="s">
        <v>11</v>
      </c>
      <c r="G19" s="42" t="s">
        <v>10</v>
      </c>
      <c r="H19" s="42" t="s">
        <v>33</v>
      </c>
      <c r="I19" s="42" t="s">
        <v>12</v>
      </c>
      <c r="J19" s="42" t="s">
        <v>13</v>
      </c>
      <c r="K19" s="42" t="s">
        <v>14</v>
      </c>
      <c r="L19" s="42" t="s">
        <v>99</v>
      </c>
      <c r="M19" s="42" t="s">
        <v>17</v>
      </c>
      <c r="N19" s="42" t="s">
        <v>19</v>
      </c>
      <c r="O19" s="42" t="s">
        <v>20</v>
      </c>
      <c r="P19" s="42" t="s">
        <v>17</v>
      </c>
      <c r="Q19" s="42" t="s">
        <v>15</v>
      </c>
      <c r="R19" s="42" t="s">
        <v>16</v>
      </c>
      <c r="S19" s="42" t="s">
        <v>25</v>
      </c>
      <c r="T19" s="41"/>
      <c r="U19" s="41"/>
    </row>
    <row r="20" spans="1:21" x14ac:dyDescent="0.2">
      <c r="A20" s="42" t="s">
        <v>98</v>
      </c>
      <c r="B20" s="44" t="str">
        <f>B4</f>
        <v>B2 (Val, pi-pi*)</v>
      </c>
      <c r="C20" s="45">
        <v>5.2629999999999999</v>
      </c>
      <c r="D20" s="45">
        <v>5.1970000000000001</v>
      </c>
      <c r="E20" s="45">
        <v>5.407</v>
      </c>
      <c r="F20" s="45">
        <v>4.8259999999999996</v>
      </c>
      <c r="G20" s="45">
        <v>5.1779999999999999</v>
      </c>
      <c r="H20" s="45">
        <v>5.101</v>
      </c>
      <c r="I20" s="45">
        <v>5.1050000000000004</v>
      </c>
      <c r="J20" s="45">
        <v>5.077</v>
      </c>
      <c r="K20" s="45">
        <v>5.048</v>
      </c>
      <c r="L20" s="45">
        <v>5.03</v>
      </c>
      <c r="M20" s="45">
        <v>4.9969999999999999</v>
      </c>
      <c r="N20" s="45">
        <v>4.992</v>
      </c>
      <c r="O20" s="45">
        <v>5.0620000000000003</v>
      </c>
      <c r="P20" s="45">
        <v>4.7729999999999997</v>
      </c>
      <c r="Q20" s="45">
        <v>5.1929999999999996</v>
      </c>
      <c r="R20" s="45">
        <v>4.9859999999999998</v>
      </c>
      <c r="S20" s="7">
        <f>SUM(Q20:R20)/2</f>
        <v>5.0894999999999992</v>
      </c>
      <c r="T20" s="41"/>
      <c r="U20" s="41"/>
    </row>
    <row r="21" spans="1:21" x14ac:dyDescent="0.2">
      <c r="A21" s="43"/>
      <c r="B21" s="44" t="str">
        <f t="shared" ref="B21:B30" si="1">B5</f>
        <v>A1 (Val, pi-pi*)</v>
      </c>
      <c r="C21" s="45">
        <v>6.6210000000000004</v>
      </c>
      <c r="D21" s="45">
        <v>6.4550000000000001</v>
      </c>
      <c r="E21" s="45">
        <v>6.6550000000000002</v>
      </c>
      <c r="F21" s="45">
        <v>6.492</v>
      </c>
      <c r="G21" s="45">
        <v>6.508</v>
      </c>
      <c r="H21" s="45">
        <v>6.468</v>
      </c>
      <c r="I21" s="45">
        <v>6.4660000000000002</v>
      </c>
      <c r="J21" s="45">
        <v>6.4450000000000003</v>
      </c>
      <c r="K21" s="45">
        <v>6.4329999999999998</v>
      </c>
      <c r="L21" s="45">
        <v>6.4420000000000002</v>
      </c>
      <c r="M21" s="45">
        <v>6.3220000000000001</v>
      </c>
      <c r="N21" s="45">
        <v>6.3570000000000002</v>
      </c>
      <c r="O21" s="45">
        <v>6.391</v>
      </c>
      <c r="P21" s="45">
        <v>6.149</v>
      </c>
      <c r="Q21" s="45">
        <v>6.4160000000000004</v>
      </c>
      <c r="R21" s="45">
        <v>6.2519999999999998</v>
      </c>
      <c r="S21" s="7">
        <f t="shared" ref="S21:S31" si="2">SUM(Q21:R21)/2</f>
        <v>6.3339999999999996</v>
      </c>
      <c r="T21" s="41"/>
      <c r="U21" s="41"/>
    </row>
    <row r="22" spans="1:21" x14ac:dyDescent="0.2">
      <c r="A22" s="43"/>
      <c r="B22" s="44" t="str">
        <f t="shared" si="1"/>
        <v>B1 (Ryd, n.d.)</v>
      </c>
      <c r="C22" s="45">
        <v>6.5339999999999998</v>
      </c>
      <c r="D22" s="45">
        <v>6.3890000000000002</v>
      </c>
      <c r="E22" s="45">
        <v>6.7729999999999997</v>
      </c>
      <c r="F22" s="45">
        <v>6.6120000000000001</v>
      </c>
      <c r="G22" s="45">
        <v>6.5490000000000004</v>
      </c>
      <c r="H22" s="45">
        <v>6.4969999999999999</v>
      </c>
      <c r="I22" s="45">
        <v>6.5039999999999996</v>
      </c>
      <c r="J22" s="45">
        <v>6.4989999999999997</v>
      </c>
      <c r="K22" s="45">
        <v>6.4720000000000004</v>
      </c>
      <c r="L22" s="45">
        <v>6.4870000000000001</v>
      </c>
      <c r="M22" s="45">
        <v>6.6029999999999998</v>
      </c>
      <c r="N22" s="45">
        <v>6.5439999999999996</v>
      </c>
      <c r="O22" s="45">
        <v>6.4930000000000003</v>
      </c>
      <c r="P22" s="45">
        <v>6.4749999999999996</v>
      </c>
      <c r="Q22" s="45">
        <v>6.4409999999999998</v>
      </c>
      <c r="R22" s="45">
        <v>6.3540000000000001</v>
      </c>
      <c r="S22" s="7">
        <f t="shared" si="2"/>
        <v>6.3975</v>
      </c>
      <c r="T22" s="41"/>
      <c r="U22" s="41"/>
    </row>
    <row r="23" spans="1:21" x14ac:dyDescent="0.2">
      <c r="A23" s="43"/>
      <c r="B23" s="44" t="str">
        <f t="shared" si="1"/>
        <v>A2 (Ryd, n.d.)</v>
      </c>
      <c r="C23" s="45">
        <v>6.9210000000000003</v>
      </c>
      <c r="D23" s="45">
        <v>6.8159999999999998</v>
      </c>
      <c r="E23" s="45">
        <v>7.1360000000000001</v>
      </c>
      <c r="F23" s="45">
        <v>6.99</v>
      </c>
      <c r="G23" s="45">
        <v>6.9180000000000001</v>
      </c>
      <c r="H23" s="45">
        <v>6.8570000000000002</v>
      </c>
      <c r="I23" s="45">
        <v>6.8630000000000004</v>
      </c>
      <c r="J23" s="45">
        <v>6.86</v>
      </c>
      <c r="K23" s="45">
        <v>6.8310000000000004</v>
      </c>
      <c r="L23" s="45">
        <v>6.8479999999999999</v>
      </c>
      <c r="M23" s="45">
        <v>6.984</v>
      </c>
      <c r="N23" s="45">
        <v>6.9169999999999998</v>
      </c>
      <c r="O23" s="45">
        <v>6.883</v>
      </c>
      <c r="P23" s="45">
        <v>6.8680000000000003</v>
      </c>
      <c r="Q23" s="45">
        <v>6.88</v>
      </c>
      <c r="R23" s="45">
        <v>6.6779999999999999</v>
      </c>
      <c r="S23" s="7">
        <f t="shared" si="2"/>
        <v>6.7789999999999999</v>
      </c>
      <c r="T23" s="41"/>
      <c r="U23" s="41"/>
    </row>
    <row r="24" spans="1:21" x14ac:dyDescent="0.2">
      <c r="A24" s="43"/>
      <c r="B24" s="44" t="str">
        <f t="shared" si="1"/>
        <v>B1 (Ryd, n.d.)</v>
      </c>
      <c r="C24" s="45">
        <v>7.1390000000000002</v>
      </c>
      <c r="D24" s="45">
        <v>6.9669999999999996</v>
      </c>
      <c r="E24" s="45">
        <v>7.367</v>
      </c>
      <c r="F24" s="45">
        <v>7.2279999999999998</v>
      </c>
      <c r="G24" s="45">
        <v>7.1360000000000001</v>
      </c>
      <c r="H24" s="45">
        <v>7.0839999999999996</v>
      </c>
      <c r="I24" s="45">
        <v>7.0890000000000004</v>
      </c>
      <c r="J24" s="45">
        <v>7.08</v>
      </c>
      <c r="K24" s="45">
        <v>7.0529999999999999</v>
      </c>
      <c r="L24" s="45">
        <v>7.069</v>
      </c>
      <c r="M24" s="45">
        <v>7.2050000000000001</v>
      </c>
      <c r="N24" s="45">
        <v>7.1390000000000002</v>
      </c>
      <c r="O24" s="45">
        <v>7.0819999999999999</v>
      </c>
      <c r="P24" s="45">
        <v>7.0780000000000003</v>
      </c>
      <c r="Q24" s="45">
        <v>7.0279999999999996</v>
      </c>
      <c r="R24" s="45">
        <v>6.9370000000000003</v>
      </c>
      <c r="S24" s="7">
        <f t="shared" si="2"/>
        <v>6.9824999999999999</v>
      </c>
      <c r="T24" s="41"/>
      <c r="U24" s="41"/>
    </row>
    <row r="25" spans="1:21" x14ac:dyDescent="0.2">
      <c r="A25" s="43"/>
      <c r="B25" s="44" t="str">
        <f t="shared" si="1"/>
        <v>A2 (Ryd, n.d.)</v>
      </c>
      <c r="C25" s="45">
        <v>7.1</v>
      </c>
      <c r="D25" s="45">
        <v>6.9660000000000002</v>
      </c>
      <c r="E25" s="45">
        <v>7.39</v>
      </c>
      <c r="F25" s="45">
        <v>7.2370000000000001</v>
      </c>
      <c r="G25" s="45">
        <v>7.1609999999999996</v>
      </c>
      <c r="H25" s="45">
        <v>7.11</v>
      </c>
      <c r="I25" s="45">
        <v>7.117</v>
      </c>
      <c r="J25" s="45">
        <v>7.1130000000000004</v>
      </c>
      <c r="K25" s="45">
        <v>7.0830000000000002</v>
      </c>
      <c r="L25" s="45">
        <v>7.0990000000000002</v>
      </c>
      <c r="M25" s="45">
        <v>7.2060000000000004</v>
      </c>
      <c r="N25" s="45">
        <v>7.1459999999999999</v>
      </c>
      <c r="O25" s="45">
        <v>7.0860000000000003</v>
      </c>
      <c r="P25" s="45">
        <v>7.0780000000000003</v>
      </c>
      <c r="Q25" s="45">
        <v>7.02</v>
      </c>
      <c r="R25" s="45">
        <v>6.968</v>
      </c>
      <c r="S25" s="7">
        <f t="shared" si="2"/>
        <v>6.9939999999999998</v>
      </c>
      <c r="T25" s="41"/>
      <c r="U25" s="41"/>
    </row>
    <row r="26" spans="1:21" x14ac:dyDescent="0.2">
      <c r="A26" s="43"/>
      <c r="B26" s="44" t="str">
        <f t="shared" si="1"/>
        <v>B2 (Val, pi-pi*)</v>
      </c>
      <c r="C26" s="45">
        <v>7.4560000000000004</v>
      </c>
      <c r="D26" s="45">
        <v>7.1669999999999998</v>
      </c>
      <c r="E26" s="45">
        <v>7.5430000000000001</v>
      </c>
      <c r="F26" s="22">
        <v>7.2439999999999998</v>
      </c>
      <c r="G26" s="45">
        <v>7.3710000000000004</v>
      </c>
      <c r="H26" s="45">
        <v>7.23</v>
      </c>
      <c r="I26" s="45">
        <v>7.2009999999999996</v>
      </c>
      <c r="J26" s="45">
        <v>7.2309999999999999</v>
      </c>
      <c r="K26" s="45">
        <v>7.1669999999999998</v>
      </c>
      <c r="L26" s="45">
        <v>7.2</v>
      </c>
      <c r="M26" s="45">
        <v>7.3120000000000003</v>
      </c>
      <c r="N26" s="45">
        <v>7.3019999999999996</v>
      </c>
      <c r="O26" s="45">
        <v>7.258</v>
      </c>
      <c r="P26" s="45">
        <v>7.1340000000000003</v>
      </c>
      <c r="Q26" s="45">
        <v>7.1719999999999997</v>
      </c>
      <c r="R26" s="45">
        <v>7.0979999999999999</v>
      </c>
      <c r="S26" s="7">
        <f t="shared" si="2"/>
        <v>7.1349999999999998</v>
      </c>
      <c r="T26" s="41"/>
      <c r="U26" s="41"/>
    </row>
    <row r="27" spans="1:21" x14ac:dyDescent="0.2">
      <c r="A27" s="43"/>
      <c r="B27" s="44" t="str">
        <f t="shared" si="1"/>
        <v>A1 (Val, pi-pi*)</v>
      </c>
      <c r="C27" s="45">
        <v>7.3520000000000003</v>
      </c>
      <c r="D27" s="45">
        <v>7.1790000000000003</v>
      </c>
      <c r="E27" s="45">
        <v>7.5490000000000004</v>
      </c>
      <c r="F27" s="49"/>
      <c r="G27" s="45">
        <v>7.4050000000000002</v>
      </c>
      <c r="H27" s="45">
        <v>7.2489999999999997</v>
      </c>
      <c r="I27" s="45">
        <v>7.2190000000000003</v>
      </c>
      <c r="J27" s="45">
        <v>7.2619999999999996</v>
      </c>
      <c r="K27" s="45">
        <v>7.1959999999999997</v>
      </c>
      <c r="L27" s="45">
        <v>7.2309999999999999</v>
      </c>
      <c r="M27" s="45">
        <v>7.3289999999999997</v>
      </c>
      <c r="N27" s="45">
        <v>7.3360000000000003</v>
      </c>
      <c r="O27" s="45">
        <v>7.2850000000000001</v>
      </c>
      <c r="P27" s="45">
        <v>7.1449999999999996</v>
      </c>
      <c r="Q27" s="45">
        <v>7.1660000000000004</v>
      </c>
      <c r="R27" s="45">
        <v>7.1340000000000003</v>
      </c>
      <c r="S27" s="7">
        <f t="shared" si="2"/>
        <v>7.15</v>
      </c>
      <c r="T27" s="45"/>
      <c r="U27" s="41"/>
    </row>
    <row r="28" spans="1:21" x14ac:dyDescent="0.2">
      <c r="A28" s="42" t="s">
        <v>5</v>
      </c>
      <c r="B28" s="44" t="str">
        <f>B12</f>
        <v>A1 (Val, pi-pi*)</v>
      </c>
      <c r="C28" s="45">
        <v>4.492</v>
      </c>
      <c r="D28" s="45">
        <v>4.3760000000000003</v>
      </c>
      <c r="E28" s="45">
        <v>4.3730000000000002</v>
      </c>
      <c r="F28" s="45">
        <v>3.7959999999999998</v>
      </c>
      <c r="G28" s="45">
        <v>4.024</v>
      </c>
      <c r="H28" s="49"/>
      <c r="I28" s="49"/>
      <c r="J28" s="49"/>
      <c r="K28" s="45">
        <v>4.2009999999999996</v>
      </c>
      <c r="L28" s="49"/>
      <c r="M28" s="45">
        <v>4.343</v>
      </c>
      <c r="N28" s="45">
        <v>4.3410000000000002</v>
      </c>
      <c r="O28" s="45">
        <v>4.3529999999999998</v>
      </c>
      <c r="P28" s="45">
        <v>4.2279999999999998</v>
      </c>
      <c r="Q28" s="45">
        <v>4.367</v>
      </c>
      <c r="R28" s="45">
        <v>3.9689999999999999</v>
      </c>
      <c r="S28" s="7">
        <f t="shared" si="2"/>
        <v>4.1680000000000001</v>
      </c>
      <c r="T28" s="45"/>
      <c r="U28" s="41"/>
    </row>
    <row r="29" spans="1:21" x14ac:dyDescent="0.2">
      <c r="A29" s="43"/>
      <c r="B29" s="44" t="str">
        <f t="shared" si="1"/>
        <v>B2 (Val, pi-pi*)</v>
      </c>
      <c r="C29" s="45">
        <v>5.0060000000000002</v>
      </c>
      <c r="D29" s="45">
        <v>4.92</v>
      </c>
      <c r="E29" s="45">
        <v>5.0199999999999996</v>
      </c>
      <c r="F29" s="45">
        <v>4.72</v>
      </c>
      <c r="G29" s="45">
        <v>4.8140000000000001</v>
      </c>
      <c r="H29" s="48"/>
      <c r="I29" s="48"/>
      <c r="J29" s="48"/>
      <c r="K29" s="45">
        <v>4.7569999999999997</v>
      </c>
      <c r="L29" s="49"/>
      <c r="M29" s="45">
        <v>4.8840000000000003</v>
      </c>
      <c r="N29" s="45">
        <v>4.8979999999999997</v>
      </c>
      <c r="O29" s="45">
        <v>4.907</v>
      </c>
      <c r="P29" s="45">
        <v>4.7160000000000002</v>
      </c>
      <c r="Q29" s="45">
        <v>4.9020000000000001</v>
      </c>
      <c r="R29" s="45">
        <v>4.5110000000000001</v>
      </c>
      <c r="S29" s="7">
        <f t="shared" si="2"/>
        <v>4.7065000000000001</v>
      </c>
      <c r="T29" s="45"/>
      <c r="U29" s="41"/>
    </row>
    <row r="30" spans="1:21" x14ac:dyDescent="0.2">
      <c r="A30" s="43"/>
      <c r="B30" s="44" t="str">
        <f t="shared" si="1"/>
        <v>A1 (Val, pi-pi*)</v>
      </c>
      <c r="C30" s="45">
        <v>5.14</v>
      </c>
      <c r="D30" s="45">
        <v>5.0839999999999996</v>
      </c>
      <c r="E30" s="45">
        <v>5.1630000000000003</v>
      </c>
      <c r="F30" s="45">
        <v>4.8760000000000003</v>
      </c>
      <c r="G30" s="45">
        <v>4.944</v>
      </c>
      <c r="H30" s="49"/>
      <c r="I30" s="49"/>
      <c r="J30" s="49"/>
      <c r="K30" s="45">
        <v>4.8769999999999998</v>
      </c>
      <c r="L30" s="49"/>
      <c r="M30" s="45">
        <v>5.0069999999999997</v>
      </c>
      <c r="N30" s="45">
        <v>5.0170000000000003</v>
      </c>
      <c r="O30" s="45">
        <v>5.04</v>
      </c>
      <c r="P30" s="45">
        <v>4.84</v>
      </c>
      <c r="Q30" s="45">
        <v>5.0679999999999996</v>
      </c>
      <c r="R30" s="45">
        <v>4.62</v>
      </c>
      <c r="S30" s="7">
        <f t="shared" si="2"/>
        <v>4.8439999999999994</v>
      </c>
      <c r="T30" s="45"/>
      <c r="U30" s="41"/>
    </row>
    <row r="31" spans="1:21" x14ac:dyDescent="0.2">
      <c r="A31" s="43"/>
      <c r="B31" s="44" t="str">
        <f>B15</f>
        <v>B2 (Val, pi-pi*)</v>
      </c>
      <c r="C31" s="45">
        <v>6.1020000000000003</v>
      </c>
      <c r="D31" s="45">
        <v>6.0449999999999999</v>
      </c>
      <c r="E31" s="45">
        <v>6.08</v>
      </c>
      <c r="F31" s="45">
        <v>5.9189999999999996</v>
      </c>
      <c r="G31" s="45">
        <v>5.9210000000000003</v>
      </c>
      <c r="H31" s="49"/>
      <c r="I31" s="49"/>
      <c r="J31" s="49"/>
      <c r="K31" s="45">
        <v>5.93</v>
      </c>
      <c r="L31" s="49"/>
      <c r="M31" s="45">
        <v>6.0860000000000003</v>
      </c>
      <c r="N31" s="45">
        <v>6.117</v>
      </c>
      <c r="O31" s="45">
        <v>6.0919999999999996</v>
      </c>
      <c r="P31" s="45">
        <v>5.9349999999999996</v>
      </c>
      <c r="Q31" s="45">
        <v>6.016</v>
      </c>
      <c r="R31" s="45">
        <v>5.6459999999999999</v>
      </c>
      <c r="S31" s="7">
        <f t="shared" si="2"/>
        <v>5.8309999999999995</v>
      </c>
      <c r="T31" s="41"/>
      <c r="U31" s="41"/>
    </row>
    <row r="32" spans="1:21" x14ac:dyDescent="0.2">
      <c r="A32" s="41"/>
      <c r="B32" s="41"/>
      <c r="C32" s="41"/>
      <c r="D32" s="41"/>
      <c r="E32" s="41"/>
      <c r="F32" s="41"/>
      <c r="G32" s="41"/>
      <c r="H32" s="41"/>
      <c r="I32" s="41"/>
      <c r="J32" s="41"/>
      <c r="K32" s="45"/>
      <c r="L32" s="45"/>
      <c r="M32" s="45"/>
      <c r="N32" s="45"/>
      <c r="O32" s="45"/>
      <c r="P32" s="45"/>
      <c r="Q32" s="45"/>
      <c r="R32" s="45"/>
      <c r="S32" s="41"/>
      <c r="T32" s="41"/>
    </row>
    <row r="33" spans="11:18" x14ac:dyDescent="0.2">
      <c r="K33" s="7"/>
      <c r="L33" s="7"/>
      <c r="M33" s="7"/>
      <c r="N33" s="7"/>
      <c r="O33" s="7"/>
      <c r="P33" s="7"/>
      <c r="Q33" s="7"/>
      <c r="R33"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293CA-D7DC-AE4D-99A4-F5A0C3C07C39}">
  <dimension ref="A1:S24"/>
  <sheetViews>
    <sheetView zoomScale="80" zoomScaleNormal="80" workbookViewId="0">
      <selection activeCell="F4" sqref="F4:F10"/>
    </sheetView>
  </sheetViews>
  <sheetFormatPr baseColWidth="10" defaultRowHeight="16" x14ac:dyDescent="0.2"/>
  <sheetData>
    <row r="1" spans="1:19" x14ac:dyDescent="0.2">
      <c r="A1" s="2" t="s">
        <v>21</v>
      </c>
      <c r="B1" s="3"/>
      <c r="C1" s="2" t="s">
        <v>0</v>
      </c>
      <c r="D1" s="198"/>
      <c r="E1">
        <f>NB(C4:C10)</f>
        <v>7</v>
      </c>
      <c r="F1" s="51" t="s">
        <v>722</v>
      </c>
      <c r="G1" s="1" t="s">
        <v>1438</v>
      </c>
      <c r="J1" s="93" t="s">
        <v>1406</v>
      </c>
      <c r="K1" s="93"/>
    </row>
    <row r="2" spans="1:19" x14ac:dyDescent="0.2">
      <c r="A2" s="6" t="s">
        <v>32</v>
      </c>
      <c r="B2" s="5"/>
      <c r="C2" s="5" t="s">
        <v>68</v>
      </c>
      <c r="D2" s="5" t="s">
        <v>68</v>
      </c>
      <c r="E2" s="5" t="s">
        <v>68</v>
      </c>
      <c r="F2" s="5" t="s">
        <v>30</v>
      </c>
      <c r="G2" s="5"/>
      <c r="H2" s="98" t="s">
        <v>29</v>
      </c>
      <c r="I2" s="98" t="s">
        <v>29</v>
      </c>
      <c r="J2" s="98" t="s">
        <v>247</v>
      </c>
      <c r="K2" s="98" t="s">
        <v>247</v>
      </c>
      <c r="L2" s="98" t="s">
        <v>28</v>
      </c>
    </row>
    <row r="3" spans="1:19" x14ac:dyDescent="0.2">
      <c r="A3" s="5"/>
      <c r="B3" s="5"/>
      <c r="C3" s="6" t="s">
        <v>2087</v>
      </c>
      <c r="D3" s="6" t="s">
        <v>1</v>
      </c>
      <c r="E3" s="6" t="s">
        <v>2</v>
      </c>
      <c r="F3" s="6" t="s">
        <v>2086</v>
      </c>
      <c r="G3" s="6" t="s">
        <v>1326</v>
      </c>
      <c r="H3" s="95" t="s">
        <v>67</v>
      </c>
      <c r="I3" s="99" t="s">
        <v>38</v>
      </c>
      <c r="J3" s="99" t="s">
        <v>248</v>
      </c>
      <c r="K3" s="99" t="s">
        <v>248</v>
      </c>
      <c r="L3" s="99" t="s">
        <v>52</v>
      </c>
    </row>
    <row r="4" spans="1:19" x14ac:dyDescent="0.2">
      <c r="A4" s="6" t="s">
        <v>98</v>
      </c>
      <c r="B4" s="4" t="s">
        <v>57</v>
      </c>
      <c r="C4" s="7">
        <v>4.5599999999999996</v>
      </c>
      <c r="D4" s="7">
        <v>4.4649999999999999</v>
      </c>
      <c r="E4" s="7">
        <v>4.4569999999999999</v>
      </c>
      <c r="F4" s="7">
        <v>4.5510000000000002</v>
      </c>
      <c r="G4" s="7">
        <f>E4+F4-C4</f>
        <v>4.4479999999999995</v>
      </c>
      <c r="H4" s="20">
        <v>86.8</v>
      </c>
      <c r="I4" s="1" t="s">
        <v>1194</v>
      </c>
      <c r="J4" s="93" t="s">
        <v>1408</v>
      </c>
      <c r="K4" s="1">
        <v>-1</v>
      </c>
      <c r="L4" s="1" t="s">
        <v>1413</v>
      </c>
      <c r="M4" s="13"/>
    </row>
    <row r="5" spans="1:19" x14ac:dyDescent="0.2">
      <c r="A5" s="5"/>
      <c r="B5" s="4" t="s">
        <v>390</v>
      </c>
      <c r="C5" s="7">
        <v>4.9720000000000004</v>
      </c>
      <c r="D5" s="7">
        <v>4.899</v>
      </c>
      <c r="E5" s="7">
        <v>5.016</v>
      </c>
      <c r="F5" s="7">
        <v>4.9880000000000004</v>
      </c>
      <c r="G5" s="7">
        <f t="shared" ref="G5:G8" si="0">E5+F5-C5</f>
        <v>5.0320000000000009</v>
      </c>
      <c r="H5" s="20">
        <v>92.3</v>
      </c>
      <c r="I5" s="1" t="s">
        <v>116</v>
      </c>
      <c r="J5" s="93" t="s">
        <v>1409</v>
      </c>
      <c r="K5" s="1">
        <v>53</v>
      </c>
      <c r="L5" s="207" t="s">
        <v>1415</v>
      </c>
      <c r="M5" s="13"/>
    </row>
    <row r="6" spans="1:19" x14ac:dyDescent="0.2">
      <c r="A6" s="5"/>
      <c r="B6" s="4" t="s">
        <v>1644</v>
      </c>
      <c r="C6" s="7">
        <v>5.194</v>
      </c>
      <c r="D6" s="7">
        <v>5.1100000000000003</v>
      </c>
      <c r="E6" s="7">
        <v>5.0839999999999996</v>
      </c>
      <c r="F6" s="7">
        <v>5.202</v>
      </c>
      <c r="G6" s="7">
        <f t="shared" si="0"/>
        <v>5.0919999999999996</v>
      </c>
      <c r="H6" s="20">
        <v>89.2</v>
      </c>
      <c r="I6" s="1" t="s">
        <v>2004</v>
      </c>
      <c r="J6" s="93" t="s">
        <v>1410</v>
      </c>
      <c r="K6" s="1">
        <v>3</v>
      </c>
      <c r="L6" s="207" t="s">
        <v>1416</v>
      </c>
      <c r="M6" s="13"/>
    </row>
    <row r="7" spans="1:19" x14ac:dyDescent="0.2">
      <c r="A7" s="5"/>
      <c r="B7" s="4" t="s">
        <v>391</v>
      </c>
      <c r="C7" s="7">
        <v>5.7910000000000004</v>
      </c>
      <c r="D7" s="7">
        <v>5.6550000000000002</v>
      </c>
      <c r="E7" s="7">
        <v>5.76</v>
      </c>
      <c r="F7" s="7">
        <v>5.8140000000000001</v>
      </c>
      <c r="G7" s="7">
        <f t="shared" si="0"/>
        <v>5.7829999999999995</v>
      </c>
      <c r="H7" s="20">
        <v>92.4</v>
      </c>
      <c r="I7" s="1"/>
      <c r="J7" s="93" t="s">
        <v>1411</v>
      </c>
      <c r="K7" s="1">
        <v>61</v>
      </c>
      <c r="L7" s="207" t="s">
        <v>1417</v>
      </c>
      <c r="M7" s="13"/>
    </row>
    <row r="8" spans="1:19" x14ac:dyDescent="0.2">
      <c r="A8" s="6"/>
      <c r="B8" s="4" t="s">
        <v>390</v>
      </c>
      <c r="C8" s="7">
        <v>5.9080000000000004</v>
      </c>
      <c r="D8" s="7">
        <v>5.7060000000000004</v>
      </c>
      <c r="E8" s="7">
        <v>5.8049999999999997</v>
      </c>
      <c r="F8" s="7">
        <v>5.93</v>
      </c>
      <c r="G8" s="7">
        <f t="shared" si="0"/>
        <v>5.8269999999999991</v>
      </c>
      <c r="H8" s="20">
        <v>92.1</v>
      </c>
      <c r="I8" s="1" t="s">
        <v>43</v>
      </c>
      <c r="J8" s="93" t="s">
        <v>1412</v>
      </c>
      <c r="K8" s="1">
        <v>45</v>
      </c>
      <c r="L8" s="207" t="s">
        <v>1418</v>
      </c>
      <c r="M8" s="13"/>
    </row>
    <row r="9" spans="1:19" x14ac:dyDescent="0.2">
      <c r="A9" s="6" t="s">
        <v>5</v>
      </c>
      <c r="B9" s="4" t="s">
        <v>58</v>
      </c>
      <c r="C9" s="7">
        <v>3.6619999999999999</v>
      </c>
      <c r="D9" s="7">
        <v>3.6440000000000001</v>
      </c>
      <c r="E9" s="7">
        <v>3.6349999999999998</v>
      </c>
      <c r="F9" s="9"/>
      <c r="G9" s="7">
        <f>E9</f>
        <v>3.6349999999999998</v>
      </c>
      <c r="H9" s="20">
        <v>97.6</v>
      </c>
      <c r="J9" s="93" t="s">
        <v>1406</v>
      </c>
      <c r="K9" s="1">
        <v>0</v>
      </c>
      <c r="L9" s="207" t="s">
        <v>1414</v>
      </c>
      <c r="M9" s="13"/>
    </row>
    <row r="10" spans="1:19" x14ac:dyDescent="0.2">
      <c r="A10" s="5"/>
      <c r="B10" s="4" t="s">
        <v>57</v>
      </c>
      <c r="C10" s="7">
        <v>4.2569999999999997</v>
      </c>
      <c r="D10" s="7">
        <v>4.133</v>
      </c>
      <c r="E10" s="7">
        <v>4.1260000000000003</v>
      </c>
      <c r="F10" s="9"/>
      <c r="G10" s="7">
        <f>E10</f>
        <v>4.1260000000000003</v>
      </c>
      <c r="H10" s="20">
        <v>97</v>
      </c>
      <c r="J10" s="93" t="s">
        <v>1407</v>
      </c>
      <c r="K10" s="1">
        <v>-3</v>
      </c>
      <c r="L10" s="1" t="s">
        <v>1413</v>
      </c>
      <c r="M10" s="13"/>
      <c r="N10" s="7"/>
    </row>
    <row r="11" spans="1:19" x14ac:dyDescent="0.2">
      <c r="A11" s="7"/>
      <c r="B11" s="7"/>
      <c r="C11" s="7"/>
      <c r="D11" s="7"/>
      <c r="E11" s="7"/>
      <c r="F11" s="7"/>
      <c r="G11" s="7"/>
      <c r="H11" s="7"/>
      <c r="L11" s="13"/>
      <c r="M11" s="13"/>
      <c r="N11" s="7"/>
    </row>
    <row r="12" spans="1:19" x14ac:dyDescent="0.2">
      <c r="C12" s="7"/>
      <c r="D12" s="7"/>
      <c r="E12" s="7"/>
      <c r="F12" s="7"/>
      <c r="G12" s="7"/>
      <c r="H12" s="7"/>
      <c r="I12" s="7"/>
    </row>
    <row r="13" spans="1:19" x14ac:dyDescent="0.2">
      <c r="A13" s="6" t="s">
        <v>6</v>
      </c>
      <c r="B13" s="5"/>
      <c r="C13" s="5" t="s">
        <v>7</v>
      </c>
      <c r="D13" s="5" t="s">
        <v>7</v>
      </c>
      <c r="E13" s="5" t="s">
        <v>24</v>
      </c>
      <c r="F13" s="5" t="s">
        <v>27</v>
      </c>
      <c r="G13" s="5" t="s">
        <v>28</v>
      </c>
      <c r="H13" s="5" t="s">
        <v>30</v>
      </c>
      <c r="I13" s="5" t="s">
        <v>29</v>
      </c>
      <c r="J13" s="5" t="s">
        <v>30</v>
      </c>
      <c r="K13" s="5" t="s">
        <v>30</v>
      </c>
      <c r="L13" s="5" t="s">
        <v>30</v>
      </c>
      <c r="M13" s="5" t="s">
        <v>7</v>
      </c>
      <c r="N13" s="5" t="s">
        <v>7</v>
      </c>
      <c r="O13" s="5" t="s">
        <v>7</v>
      </c>
      <c r="P13" s="5" t="s">
        <v>24</v>
      </c>
      <c r="Q13" s="5" t="s">
        <v>24</v>
      </c>
      <c r="R13" s="5" t="s">
        <v>24</v>
      </c>
      <c r="S13" s="5" t="s">
        <v>26</v>
      </c>
    </row>
    <row r="14" spans="1:19" x14ac:dyDescent="0.2">
      <c r="A14" s="5"/>
      <c r="B14" s="5"/>
      <c r="C14" s="6" t="s">
        <v>8</v>
      </c>
      <c r="D14" s="6" t="s">
        <v>9</v>
      </c>
      <c r="E14" s="6" t="s">
        <v>18</v>
      </c>
      <c r="F14" s="6" t="s">
        <v>11</v>
      </c>
      <c r="G14" s="6" t="s">
        <v>10</v>
      </c>
      <c r="H14" s="6" t="s">
        <v>33</v>
      </c>
      <c r="I14" s="6" t="s">
        <v>12</v>
      </c>
      <c r="J14" s="6" t="s">
        <v>13</v>
      </c>
      <c r="K14" s="6" t="s">
        <v>14</v>
      </c>
      <c r="L14" s="6" t="s">
        <v>99</v>
      </c>
      <c r="M14" s="6" t="s">
        <v>17</v>
      </c>
      <c r="N14" s="6" t="s">
        <v>19</v>
      </c>
      <c r="O14" s="6" t="s">
        <v>20</v>
      </c>
      <c r="P14" s="6" t="s">
        <v>17</v>
      </c>
      <c r="Q14" s="6" t="s">
        <v>15</v>
      </c>
      <c r="R14" s="6" t="s">
        <v>16</v>
      </c>
      <c r="S14" s="6" t="s">
        <v>25</v>
      </c>
    </row>
    <row r="15" spans="1:19" x14ac:dyDescent="0.2">
      <c r="A15" s="6" t="s">
        <v>98</v>
      </c>
      <c r="B15" s="4" t="str">
        <f>B4</f>
        <v>B2 (Val, pi-pi*)</v>
      </c>
      <c r="C15" s="7">
        <v>4.6429999999999998</v>
      </c>
      <c r="D15" s="7">
        <v>4.5620000000000003</v>
      </c>
      <c r="E15" s="7">
        <v>4.9000000000000004</v>
      </c>
      <c r="F15" s="7">
        <v>4.3070000000000004</v>
      </c>
      <c r="G15" s="7">
        <v>4.63</v>
      </c>
      <c r="H15" s="7">
        <v>4.524</v>
      </c>
      <c r="I15" s="7">
        <v>4.5270000000000001</v>
      </c>
      <c r="J15" s="7">
        <v>4.5049999999999999</v>
      </c>
      <c r="K15" s="7">
        <v>4.4569999999999999</v>
      </c>
      <c r="L15" s="9"/>
      <c r="M15" s="7">
        <v>4.4969999999999999</v>
      </c>
      <c r="N15" s="7">
        <v>4.5030000000000001</v>
      </c>
      <c r="O15" s="7">
        <v>4.5279999999999996</v>
      </c>
      <c r="P15" s="7">
        <v>4.2729999999999997</v>
      </c>
      <c r="Q15" s="7">
        <v>4.5439999999999996</v>
      </c>
      <c r="R15" s="7">
        <v>4.41</v>
      </c>
      <c r="S15" s="7">
        <f t="shared" ref="S15:S21" si="1">SOMME(Q15:R15)/2</f>
        <v>4.4770000000000003</v>
      </c>
    </row>
    <row r="16" spans="1:19" x14ac:dyDescent="0.2">
      <c r="A16" s="5"/>
      <c r="B16" s="4" t="str">
        <f>B5</f>
        <v>B1 (Ryd, n.d.)</v>
      </c>
      <c r="C16" s="7">
        <v>5.13</v>
      </c>
      <c r="D16" s="7">
        <v>5</v>
      </c>
      <c r="E16" s="7">
        <v>5.415</v>
      </c>
      <c r="F16" s="7">
        <v>5.1929999999999996</v>
      </c>
      <c r="G16" s="7">
        <v>5.1379999999999999</v>
      </c>
      <c r="H16" s="7">
        <v>5.0659999999999998</v>
      </c>
      <c r="I16" s="7">
        <v>5.07</v>
      </c>
      <c r="J16" s="7">
        <v>5.056</v>
      </c>
      <c r="K16" s="7">
        <v>5.016</v>
      </c>
      <c r="L16" s="9"/>
      <c r="M16" s="7">
        <v>5.3310000000000004</v>
      </c>
      <c r="N16" s="7">
        <v>5.2370000000000001</v>
      </c>
      <c r="O16" s="7">
        <v>5.1580000000000004</v>
      </c>
      <c r="P16" s="7">
        <v>5.1950000000000003</v>
      </c>
      <c r="Q16" s="7">
        <v>5.0880000000000001</v>
      </c>
      <c r="R16" s="7">
        <v>4.9109999999999996</v>
      </c>
      <c r="S16" s="7">
        <f t="shared" si="1"/>
        <v>4.9994999999999994</v>
      </c>
    </row>
    <row r="17" spans="1:19" x14ac:dyDescent="0.2">
      <c r="A17" s="5"/>
      <c r="B17" s="4" t="str">
        <f>B6</f>
        <v>A1 (weak CT, pi-pi*)</v>
      </c>
      <c r="C17" s="7">
        <v>5.3609999999999998</v>
      </c>
      <c r="D17" s="7">
        <v>5.0860000000000003</v>
      </c>
      <c r="E17" s="7">
        <v>5.45</v>
      </c>
      <c r="F17" s="7">
        <v>4.9859999999999998</v>
      </c>
      <c r="G17" s="7">
        <v>5.2270000000000003</v>
      </c>
      <c r="H17" s="7">
        <v>5.1449999999999996</v>
      </c>
      <c r="I17" s="7">
        <v>5.133</v>
      </c>
      <c r="J17" s="7">
        <v>5.1280000000000001</v>
      </c>
      <c r="K17" s="7">
        <v>5.0839999999999996</v>
      </c>
      <c r="L17" s="9"/>
      <c r="M17" s="7">
        <v>5.077</v>
      </c>
      <c r="N17" s="7">
        <v>5.1360000000000001</v>
      </c>
      <c r="O17" s="7">
        <v>5.1210000000000004</v>
      </c>
      <c r="P17" s="7">
        <v>4.8659999999999997</v>
      </c>
      <c r="Q17" s="7">
        <v>5.0049999999999999</v>
      </c>
      <c r="R17" s="7">
        <v>4.9219999999999997</v>
      </c>
      <c r="S17" s="7">
        <f t="shared" si="1"/>
        <v>4.9634999999999998</v>
      </c>
    </row>
    <row r="18" spans="1:19" x14ac:dyDescent="0.2">
      <c r="A18" s="5"/>
      <c r="B18" s="4" t="str">
        <f>B7</f>
        <v>A2 (Ryd, n.d.)</v>
      </c>
      <c r="C18" s="7">
        <v>5.85</v>
      </c>
      <c r="D18" s="7">
        <v>5.6980000000000004</v>
      </c>
      <c r="E18" s="7">
        <v>6.1609999999999996</v>
      </c>
      <c r="F18" s="7">
        <v>5.9690000000000003</v>
      </c>
      <c r="G18" s="7">
        <v>5.8710000000000004</v>
      </c>
      <c r="H18" s="7">
        <v>5.8049999999999997</v>
      </c>
      <c r="I18" s="7">
        <v>5.8109999999999999</v>
      </c>
      <c r="J18" s="7">
        <v>5.8</v>
      </c>
      <c r="K18" s="7">
        <v>5.76</v>
      </c>
      <c r="L18" s="9"/>
      <c r="M18" s="7">
        <v>6.0330000000000004</v>
      </c>
      <c r="N18" s="7">
        <v>5.94</v>
      </c>
      <c r="O18" s="7">
        <v>5.859</v>
      </c>
      <c r="P18" s="7">
        <v>5.8979999999999997</v>
      </c>
      <c r="Q18" s="7">
        <v>5.7839999999999998</v>
      </c>
      <c r="R18" s="7">
        <v>5.6539999999999999</v>
      </c>
      <c r="S18" s="7">
        <f t="shared" si="1"/>
        <v>5.7189999999999994</v>
      </c>
    </row>
    <row r="19" spans="1:19" x14ac:dyDescent="0.2">
      <c r="A19" s="5"/>
      <c r="B19" s="4" t="str">
        <f t="shared" ref="B19:B21" si="2">B8</f>
        <v>B1 (Ryd, n.d.)</v>
      </c>
      <c r="C19" s="7">
        <v>5.91</v>
      </c>
      <c r="D19" s="7">
        <v>5.7569999999999997</v>
      </c>
      <c r="E19" s="7">
        <v>6.2149999999999999</v>
      </c>
      <c r="F19" s="7">
        <v>6.0069999999999997</v>
      </c>
      <c r="G19" s="7">
        <v>5.923</v>
      </c>
      <c r="H19" s="7">
        <v>5.8479999999999999</v>
      </c>
      <c r="I19" s="7">
        <v>5.8550000000000004</v>
      </c>
      <c r="J19" s="7">
        <v>5.8479999999999999</v>
      </c>
      <c r="K19" s="7">
        <v>5.8049999999999997</v>
      </c>
      <c r="L19" s="9"/>
      <c r="M19" s="7">
        <v>6.0629999999999997</v>
      </c>
      <c r="N19" s="7">
        <v>5.9770000000000003</v>
      </c>
      <c r="O19" s="7">
        <v>5.9039999999999999</v>
      </c>
      <c r="P19" s="7">
        <v>5.9260000000000002</v>
      </c>
      <c r="Q19" s="7">
        <v>5.8330000000000002</v>
      </c>
      <c r="R19" s="7">
        <v>5.7060000000000004</v>
      </c>
      <c r="S19" s="7">
        <v>5.9130000000000003</v>
      </c>
    </row>
    <row r="20" spans="1:19" x14ac:dyDescent="0.2">
      <c r="A20" s="6" t="s">
        <v>5</v>
      </c>
      <c r="B20" s="4" t="str">
        <f t="shared" si="2"/>
        <v>A1 (Val, pi-pi*)</v>
      </c>
      <c r="C20" s="7">
        <v>4.0640000000000001</v>
      </c>
      <c r="D20" s="7">
        <v>3.8029999999999999</v>
      </c>
      <c r="E20" s="7">
        <v>3.968</v>
      </c>
      <c r="F20" s="7">
        <v>3.3570000000000002</v>
      </c>
      <c r="G20" s="7">
        <v>3.5739999999999998</v>
      </c>
      <c r="H20" s="9"/>
      <c r="I20" s="9"/>
      <c r="J20" s="9"/>
      <c r="K20" s="7">
        <v>3.6349999999999998</v>
      </c>
      <c r="L20" s="9"/>
      <c r="M20" s="7">
        <v>3.8490000000000002</v>
      </c>
      <c r="N20" s="7">
        <v>3.8540000000000001</v>
      </c>
      <c r="O20" s="7">
        <v>3.8380000000000001</v>
      </c>
      <c r="P20" s="7">
        <v>3.6850000000000001</v>
      </c>
      <c r="Q20" s="7">
        <v>3.7810000000000001</v>
      </c>
      <c r="R20" s="7">
        <v>3.3820000000000001</v>
      </c>
      <c r="S20" s="7">
        <f t="shared" si="1"/>
        <v>3.5815000000000001</v>
      </c>
    </row>
    <row r="21" spans="1:19" x14ac:dyDescent="0.2">
      <c r="A21" s="5"/>
      <c r="B21" s="4" t="str">
        <f t="shared" si="2"/>
        <v>B2 (Val, pi-pi*)</v>
      </c>
      <c r="C21" s="7">
        <v>4.4269999999999996</v>
      </c>
      <c r="D21" s="7">
        <v>4.2380000000000004</v>
      </c>
      <c r="E21" s="7">
        <v>4.4800000000000004</v>
      </c>
      <c r="F21" s="7">
        <v>4.0110000000000001</v>
      </c>
      <c r="G21" s="7">
        <v>4.2160000000000002</v>
      </c>
      <c r="H21" s="10"/>
      <c r="I21" s="10"/>
      <c r="J21" s="10"/>
      <c r="K21" s="7">
        <v>4.1260000000000003</v>
      </c>
      <c r="L21" s="9"/>
      <c r="M21" s="7">
        <v>4.3360000000000003</v>
      </c>
      <c r="N21" s="7">
        <v>4.3380000000000001</v>
      </c>
      <c r="O21" s="7">
        <v>4.3070000000000004</v>
      </c>
      <c r="P21" s="7">
        <v>4.1550000000000002</v>
      </c>
      <c r="Q21" s="7">
        <v>4.2270000000000003</v>
      </c>
      <c r="R21" s="7">
        <v>3.927</v>
      </c>
      <c r="S21" s="7">
        <f t="shared" si="1"/>
        <v>4.077</v>
      </c>
    </row>
    <row r="22" spans="1:19" x14ac:dyDescent="0.2">
      <c r="A22" s="7"/>
      <c r="B22" s="7"/>
      <c r="C22" s="7"/>
      <c r="D22" s="7"/>
      <c r="E22" s="7"/>
      <c r="F22" s="7"/>
      <c r="G22" s="7"/>
      <c r="H22" s="7"/>
      <c r="I22" s="7"/>
      <c r="J22" s="7"/>
      <c r="K22" s="7"/>
      <c r="L22" s="7"/>
      <c r="M22" s="7"/>
      <c r="N22" s="7"/>
      <c r="O22" s="7"/>
      <c r="P22" s="7"/>
      <c r="Q22" s="7"/>
      <c r="R22" s="7"/>
      <c r="S22" s="7"/>
    </row>
    <row r="23" spans="1:19" x14ac:dyDescent="0.2">
      <c r="C23" s="7"/>
      <c r="D23" s="7"/>
      <c r="E23" s="7"/>
      <c r="F23" s="7"/>
      <c r="G23" s="7"/>
      <c r="H23" s="7"/>
      <c r="I23" s="7"/>
      <c r="J23" s="7"/>
      <c r="K23" s="7"/>
      <c r="L23" s="7"/>
      <c r="M23" s="7"/>
      <c r="N23" s="7"/>
      <c r="O23" s="7"/>
      <c r="P23" s="7"/>
      <c r="Q23" s="7"/>
      <c r="R23" s="7"/>
      <c r="S23" s="7"/>
    </row>
    <row r="24" spans="1:19" x14ac:dyDescent="0.2">
      <c r="C24" s="7"/>
      <c r="D24" s="7"/>
      <c r="E24" s="7"/>
      <c r="F24" s="7"/>
      <c r="G24" s="7"/>
      <c r="H24" s="7"/>
      <c r="I24" s="7"/>
      <c r="J24" s="7"/>
      <c r="K24" s="7"/>
      <c r="L24" s="7"/>
      <c r="M24" s="7"/>
      <c r="N24" s="7"/>
      <c r="O24" s="7"/>
      <c r="P24" s="7"/>
      <c r="Q24" s="7"/>
      <c r="R24" s="7"/>
      <c r="S24" s="7"/>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CA3EA-2733-DC4B-9CE5-F8AB687B3CB3}">
  <dimension ref="A1:AG62"/>
  <sheetViews>
    <sheetView zoomScale="80" zoomScaleNormal="80" workbookViewId="0">
      <selection activeCell="I16" sqref="I16"/>
    </sheetView>
  </sheetViews>
  <sheetFormatPr baseColWidth="10" defaultRowHeight="16" x14ac:dyDescent="0.2"/>
  <sheetData>
    <row r="1" spans="1:33" x14ac:dyDescent="0.2">
      <c r="A1" s="40" t="s">
        <v>74</v>
      </c>
      <c r="B1" s="40"/>
      <c r="C1" s="40" t="s">
        <v>0</v>
      </c>
      <c r="D1" s="209"/>
      <c r="E1" s="41">
        <f>COUNT(C4:C19)</f>
        <v>16</v>
      </c>
      <c r="F1" s="145" t="s">
        <v>722</v>
      </c>
      <c r="G1" s="93" t="s">
        <v>958</v>
      </c>
      <c r="H1" s="145"/>
      <c r="I1" s="93"/>
      <c r="J1" s="93"/>
      <c r="K1" s="93"/>
      <c r="L1" s="93"/>
      <c r="M1" s="41"/>
      <c r="N1" s="41"/>
      <c r="O1" s="41"/>
      <c r="P1" s="41"/>
      <c r="Q1" s="41"/>
      <c r="R1" s="41"/>
      <c r="S1" s="41"/>
      <c r="T1" s="41"/>
      <c r="U1" s="41"/>
      <c r="V1" s="41"/>
      <c r="W1" s="41"/>
      <c r="X1" s="41"/>
      <c r="Y1" s="41"/>
      <c r="Z1" s="41"/>
      <c r="AA1" s="41"/>
      <c r="AB1" s="93" t="s">
        <v>774</v>
      </c>
      <c r="AC1" s="93"/>
      <c r="AD1" s="41"/>
      <c r="AE1" s="41"/>
      <c r="AF1" s="41"/>
    </row>
    <row r="2" spans="1:33" x14ac:dyDescent="0.2">
      <c r="A2" s="42" t="s">
        <v>32</v>
      </c>
      <c r="B2" s="43"/>
      <c r="C2" s="43" t="s">
        <v>34</v>
      </c>
      <c r="D2" s="43" t="s">
        <v>34</v>
      </c>
      <c r="E2" s="43" t="s">
        <v>34</v>
      </c>
      <c r="F2" s="43" t="s">
        <v>34</v>
      </c>
      <c r="G2" s="43" t="s">
        <v>34</v>
      </c>
      <c r="H2" s="43" t="s">
        <v>34</v>
      </c>
      <c r="I2" s="43" t="s">
        <v>34</v>
      </c>
      <c r="J2" s="43" t="s">
        <v>34</v>
      </c>
      <c r="K2" s="43" t="s">
        <v>55</v>
      </c>
      <c r="L2" s="43" t="s">
        <v>55</v>
      </c>
      <c r="M2" s="43" t="s">
        <v>55</v>
      </c>
      <c r="N2" s="43" t="s">
        <v>30</v>
      </c>
      <c r="O2" s="43" t="s">
        <v>30</v>
      </c>
      <c r="P2" s="43" t="s">
        <v>30</v>
      </c>
      <c r="Q2" s="43" t="s">
        <v>55</v>
      </c>
      <c r="R2" s="43" t="s">
        <v>55</v>
      </c>
      <c r="S2" s="43" t="s">
        <v>30</v>
      </c>
      <c r="T2" s="43" t="s">
        <v>91</v>
      </c>
      <c r="U2" s="43" t="s">
        <v>85</v>
      </c>
      <c r="V2" s="43" t="s">
        <v>85</v>
      </c>
      <c r="W2" s="43" t="s">
        <v>85</v>
      </c>
      <c r="X2" s="43"/>
      <c r="Y2" s="43"/>
      <c r="Z2" s="109" t="s">
        <v>29</v>
      </c>
      <c r="AA2" s="109" t="s">
        <v>29</v>
      </c>
      <c r="AB2" s="109" t="s">
        <v>247</v>
      </c>
      <c r="AC2" s="109" t="s">
        <v>247</v>
      </c>
      <c r="AD2" s="109" t="s">
        <v>28</v>
      </c>
      <c r="AE2" s="41"/>
      <c r="AF2" s="41"/>
    </row>
    <row r="3" spans="1:33" x14ac:dyDescent="0.2">
      <c r="A3" s="43"/>
      <c r="B3" s="43"/>
      <c r="C3" s="42" t="s">
        <v>2087</v>
      </c>
      <c r="D3" s="42" t="s">
        <v>1</v>
      </c>
      <c r="E3" s="42" t="s">
        <v>2</v>
      </c>
      <c r="F3" s="42" t="s">
        <v>62</v>
      </c>
      <c r="G3" s="42" t="s">
        <v>2139</v>
      </c>
      <c r="H3" s="42" t="s">
        <v>2141</v>
      </c>
      <c r="I3" s="42" t="s">
        <v>2143</v>
      </c>
      <c r="J3" s="42" t="s">
        <v>69</v>
      </c>
      <c r="K3" s="92" t="s">
        <v>2086</v>
      </c>
      <c r="L3" s="92" t="s">
        <v>35</v>
      </c>
      <c r="M3" s="92" t="s">
        <v>63</v>
      </c>
      <c r="N3" s="92" t="s">
        <v>50</v>
      </c>
      <c r="O3" s="131" t="s">
        <v>106</v>
      </c>
      <c r="P3" s="131" t="s">
        <v>105</v>
      </c>
      <c r="Q3" s="92" t="s">
        <v>1943</v>
      </c>
      <c r="R3" s="92" t="s">
        <v>84</v>
      </c>
      <c r="S3" s="92" t="s">
        <v>92</v>
      </c>
      <c r="T3" s="92" t="s">
        <v>2088</v>
      </c>
      <c r="U3" s="92" t="s">
        <v>1978</v>
      </c>
      <c r="V3" s="92" t="s">
        <v>86</v>
      </c>
      <c r="W3" s="92" t="s">
        <v>87</v>
      </c>
      <c r="X3" s="42" t="s">
        <v>1326</v>
      </c>
      <c r="Y3" s="42" t="s">
        <v>1392</v>
      </c>
      <c r="Z3" s="212" t="s">
        <v>67</v>
      </c>
      <c r="AA3" s="110" t="s">
        <v>38</v>
      </c>
      <c r="AB3" s="110" t="s">
        <v>248</v>
      </c>
      <c r="AC3" s="110" t="s">
        <v>248</v>
      </c>
      <c r="AD3" s="110" t="s">
        <v>52</v>
      </c>
      <c r="AE3" s="41"/>
      <c r="AF3" s="41"/>
    </row>
    <row r="4" spans="1:33" x14ac:dyDescent="0.2">
      <c r="A4" s="42" t="s">
        <v>98</v>
      </c>
      <c r="B4" s="44" t="s">
        <v>191</v>
      </c>
      <c r="C4" s="7">
        <v>4.0309999999999997</v>
      </c>
      <c r="D4" s="16">
        <v>4.0030000000000001</v>
      </c>
      <c r="E4" s="7">
        <v>3.9710000000000001</v>
      </c>
      <c r="F4" s="7">
        <v>3.9740000000000002</v>
      </c>
      <c r="G4" s="7">
        <v>3.976</v>
      </c>
      <c r="H4" s="7">
        <v>3.9740000000000002</v>
      </c>
      <c r="I4" s="7">
        <v>3.976</v>
      </c>
      <c r="J4" s="7">
        <v>3.964</v>
      </c>
      <c r="K4" s="7">
        <v>4.0110000000000001</v>
      </c>
      <c r="L4" s="16">
        <v>3.9860000000000002</v>
      </c>
      <c r="M4" s="16">
        <v>3.9540000000000002</v>
      </c>
      <c r="N4" s="7">
        <v>4.0209999999999999</v>
      </c>
      <c r="O4" s="16">
        <v>3.996</v>
      </c>
      <c r="P4" s="16">
        <v>3.9649999999999999</v>
      </c>
      <c r="Q4" s="7">
        <v>4.0220000000000002</v>
      </c>
      <c r="R4" s="16">
        <v>3.9969999999999999</v>
      </c>
      <c r="S4" s="16">
        <v>3.9649999999999999</v>
      </c>
      <c r="T4" s="7">
        <v>4.0229999999999997</v>
      </c>
      <c r="U4" s="7"/>
      <c r="V4" s="227" t="s">
        <v>2124</v>
      </c>
      <c r="W4" s="117">
        <v>3.98</v>
      </c>
      <c r="X4" s="45">
        <f t="shared" ref="X4:X10" si="0">S4+T4-Q4</f>
        <v>3.9659999999999993</v>
      </c>
      <c r="Y4" s="45">
        <f t="shared" ref="Y4:Y10" si="1">X4+F4-E4</f>
        <v>3.9689999999999994</v>
      </c>
      <c r="Z4" s="46">
        <v>91.5</v>
      </c>
      <c r="AA4" s="41"/>
      <c r="AB4" s="93" t="s">
        <v>774</v>
      </c>
      <c r="AC4" s="93">
        <v>0</v>
      </c>
      <c r="AD4" s="93" t="s">
        <v>1485</v>
      </c>
      <c r="AE4" s="41"/>
      <c r="AF4" s="41"/>
    </row>
    <row r="5" spans="1:33" x14ac:dyDescent="0.2">
      <c r="A5" s="43"/>
      <c r="B5" s="44" t="s">
        <v>192</v>
      </c>
      <c r="C5" s="7">
        <v>7.2409999999999997</v>
      </c>
      <c r="D5" s="16">
        <v>7.0510000000000002</v>
      </c>
      <c r="E5" s="7">
        <v>7.1790000000000003</v>
      </c>
      <c r="F5" s="7">
        <v>7.2270000000000003</v>
      </c>
      <c r="G5" s="7">
        <v>7.242</v>
      </c>
      <c r="H5" s="7">
        <v>7.2249999999999996</v>
      </c>
      <c r="I5" s="7">
        <v>7.2409999999999997</v>
      </c>
      <c r="J5" s="7">
        <v>7.2350000000000003</v>
      </c>
      <c r="K5" s="7">
        <v>7.2320000000000002</v>
      </c>
      <c r="L5" s="16">
        <v>7.04</v>
      </c>
      <c r="M5" s="16">
        <v>7.165</v>
      </c>
      <c r="N5" s="7">
        <v>7.2789999999999999</v>
      </c>
      <c r="O5" s="16">
        <v>7.0940000000000003</v>
      </c>
      <c r="P5" s="16">
        <v>7.2190000000000003</v>
      </c>
      <c r="Q5" s="7">
        <v>7.2789999999999999</v>
      </c>
      <c r="R5" s="16">
        <v>7.0910000000000002</v>
      </c>
      <c r="S5" s="16">
        <v>7.2130000000000001</v>
      </c>
      <c r="T5" s="7">
        <v>7.2869999999999999</v>
      </c>
      <c r="U5" s="7"/>
      <c r="V5" s="227" t="s">
        <v>2120</v>
      </c>
      <c r="W5" s="117">
        <v>7.23</v>
      </c>
      <c r="X5" s="45">
        <f t="shared" si="0"/>
        <v>7.2210000000000001</v>
      </c>
      <c r="Y5" s="45">
        <f t="shared" si="1"/>
        <v>7.2690000000000001</v>
      </c>
      <c r="Z5" s="46">
        <v>91.7</v>
      </c>
      <c r="AA5" s="93" t="s">
        <v>1089</v>
      </c>
      <c r="AB5" s="93" t="s">
        <v>866</v>
      </c>
      <c r="AC5" s="93">
        <v>31</v>
      </c>
      <c r="AD5" s="93" t="s">
        <v>1111</v>
      </c>
      <c r="AE5" s="93"/>
      <c r="AF5" s="41"/>
    </row>
    <row r="6" spans="1:33" x14ac:dyDescent="0.2">
      <c r="A6" s="43"/>
      <c r="B6" s="44" t="s">
        <v>195</v>
      </c>
      <c r="C6" s="7">
        <v>8.0190000000000001</v>
      </c>
      <c r="D6" s="16">
        <v>8.0169999999999995</v>
      </c>
      <c r="E6" s="7">
        <v>8.0860000000000003</v>
      </c>
      <c r="F6" s="7">
        <v>8.1039999999999992</v>
      </c>
      <c r="G6" s="7">
        <v>8.0920000000000005</v>
      </c>
      <c r="H6" s="7">
        <v>8.0489999999999995</v>
      </c>
      <c r="I6" s="7">
        <v>8.0660000000000007</v>
      </c>
      <c r="J6" s="7">
        <v>8.1129999999999995</v>
      </c>
      <c r="K6" s="7">
        <v>8.0069999999999997</v>
      </c>
      <c r="L6" s="16">
        <v>8.0020000000000007</v>
      </c>
      <c r="M6" s="16">
        <v>8.07</v>
      </c>
      <c r="N6" s="7">
        <v>8.0440000000000005</v>
      </c>
      <c r="O6" s="16">
        <v>8.0470000000000006</v>
      </c>
      <c r="P6" s="16">
        <v>8.1140000000000008</v>
      </c>
      <c r="Q6" s="7">
        <v>8.0449999999999999</v>
      </c>
      <c r="R6" s="16">
        <v>8.0449999999999999</v>
      </c>
      <c r="S6" s="16">
        <v>8.11</v>
      </c>
      <c r="T6" s="7">
        <v>8.0510000000000002</v>
      </c>
      <c r="U6" s="7"/>
      <c r="V6" s="227" t="s">
        <v>2121</v>
      </c>
      <c r="W6" s="117">
        <v>8.1300000000000008</v>
      </c>
      <c r="X6" s="45">
        <f t="shared" si="0"/>
        <v>8.1160000000000014</v>
      </c>
      <c r="Y6" s="45">
        <f t="shared" si="1"/>
        <v>8.1339999999999986</v>
      </c>
      <c r="Z6" s="46">
        <v>92.4</v>
      </c>
      <c r="AA6" s="93" t="s">
        <v>82</v>
      </c>
      <c r="AB6" s="93" t="s">
        <v>1495</v>
      </c>
      <c r="AC6" s="93">
        <v>29</v>
      </c>
      <c r="AD6" s="93" t="s">
        <v>1486</v>
      </c>
      <c r="AE6" s="93"/>
      <c r="AF6" s="41"/>
    </row>
    <row r="7" spans="1:33" x14ac:dyDescent="0.2">
      <c r="A7" s="43"/>
      <c r="B7" s="44" t="s">
        <v>194</v>
      </c>
      <c r="C7" s="7">
        <v>8.3049999999999997</v>
      </c>
      <c r="D7" s="16">
        <v>8.0809999999999995</v>
      </c>
      <c r="E7" s="7">
        <v>8.1820000000000004</v>
      </c>
      <c r="F7" s="7">
        <v>8.2219999999999995</v>
      </c>
      <c r="G7" s="7">
        <v>8.2270000000000003</v>
      </c>
      <c r="H7" s="7">
        <v>8.1989999999999998</v>
      </c>
      <c r="I7" s="7">
        <v>8.2170000000000005</v>
      </c>
      <c r="J7" s="7">
        <v>8.2270000000000003</v>
      </c>
      <c r="K7" s="7">
        <v>8.2949999999999999</v>
      </c>
      <c r="L7" s="16">
        <v>8.0679999999999996</v>
      </c>
      <c r="M7" s="16">
        <v>8.1639999999999997</v>
      </c>
      <c r="N7" s="7">
        <v>8.3420000000000005</v>
      </c>
      <c r="O7">
        <v>8.1229999999999993</v>
      </c>
      <c r="P7">
        <v>8.2189999999999994</v>
      </c>
      <c r="Q7" s="7">
        <v>8.3409999999999993</v>
      </c>
      <c r="R7" s="16">
        <v>8.1189999999999998</v>
      </c>
      <c r="S7">
        <v>8.2129999999999992</v>
      </c>
      <c r="T7" s="7">
        <v>8.35</v>
      </c>
      <c r="U7" s="7"/>
      <c r="V7" s="117">
        <v>8.1199999999999992</v>
      </c>
      <c r="W7" s="117">
        <v>8.23</v>
      </c>
      <c r="X7" s="45">
        <f t="shared" si="0"/>
        <v>8.2219999999999995</v>
      </c>
      <c r="Y7" s="45">
        <f t="shared" si="1"/>
        <v>8.2619999999999987</v>
      </c>
      <c r="Z7" s="46">
        <v>91.9</v>
      </c>
      <c r="AA7" s="93" t="s">
        <v>223</v>
      </c>
      <c r="AB7" s="93" t="s">
        <v>1496</v>
      </c>
      <c r="AC7" s="93">
        <v>43</v>
      </c>
      <c r="AD7" s="93" t="s">
        <v>1487</v>
      </c>
      <c r="AE7" s="93"/>
      <c r="AF7" s="41"/>
    </row>
    <row r="8" spans="1:33" x14ac:dyDescent="0.2">
      <c r="A8" s="43"/>
      <c r="B8" s="44" t="s">
        <v>193</v>
      </c>
      <c r="C8" s="7">
        <v>8.7029999999999994</v>
      </c>
      <c r="D8">
        <v>8.6549999999999994</v>
      </c>
      <c r="E8" s="7">
        <v>8.6359999999999992</v>
      </c>
      <c r="F8" s="7">
        <v>8.6</v>
      </c>
      <c r="G8" s="7">
        <v>8.5380000000000003</v>
      </c>
      <c r="H8" s="7">
        <v>8.4440000000000008</v>
      </c>
      <c r="I8" s="7">
        <v>8.4619999999999997</v>
      </c>
      <c r="J8" s="7">
        <v>8.6050000000000004</v>
      </c>
      <c r="K8" s="7">
        <v>8.6820000000000004</v>
      </c>
      <c r="L8" s="7">
        <v>8.6300000000000008</v>
      </c>
      <c r="M8" s="16">
        <v>8.609</v>
      </c>
      <c r="N8" s="7">
        <v>8.7230000000000008</v>
      </c>
      <c r="O8" s="16">
        <v>8.68</v>
      </c>
      <c r="P8" s="16">
        <v>8.6590000000000007</v>
      </c>
      <c r="Q8" s="7">
        <v>8.7240000000000002</v>
      </c>
      <c r="R8">
        <v>8.6780000000000008</v>
      </c>
      <c r="S8" s="16">
        <v>8.6549999999999994</v>
      </c>
      <c r="T8" s="7">
        <v>8.7319999999999993</v>
      </c>
      <c r="U8" s="7"/>
      <c r="V8" s="117">
        <v>8.65</v>
      </c>
      <c r="W8" s="117">
        <v>8.67</v>
      </c>
      <c r="X8" s="45">
        <f t="shared" si="0"/>
        <v>8.6630000000000003</v>
      </c>
      <c r="Y8" s="45">
        <f t="shared" si="1"/>
        <v>8.6269999999999989</v>
      </c>
      <c r="Z8" s="46">
        <v>91.7</v>
      </c>
      <c r="AA8" s="93"/>
      <c r="AB8" s="93" t="s">
        <v>288</v>
      </c>
      <c r="AC8" s="93">
        <v>32</v>
      </c>
      <c r="AD8" s="93" t="s">
        <v>1483</v>
      </c>
      <c r="AE8" s="93"/>
      <c r="AF8" s="41"/>
    </row>
    <row r="9" spans="1:33" x14ac:dyDescent="0.2">
      <c r="A9" s="43"/>
      <c r="B9" s="44" t="s">
        <v>1492</v>
      </c>
      <c r="C9" s="7">
        <v>9.3670000000000009</v>
      </c>
      <c r="D9" s="16">
        <v>9.3089999999999993</v>
      </c>
      <c r="E9" s="7">
        <v>9.19</v>
      </c>
      <c r="F9" s="7">
        <v>9.19</v>
      </c>
      <c r="G9" s="7">
        <v>9.19</v>
      </c>
      <c r="H9" s="7">
        <v>9.1880000000000006</v>
      </c>
      <c r="I9" s="7">
        <v>9.19</v>
      </c>
      <c r="J9" s="7">
        <v>9.1769999999999996</v>
      </c>
      <c r="K9" s="7">
        <v>9.3420000000000005</v>
      </c>
      <c r="L9" s="16">
        <v>9.2880000000000003</v>
      </c>
      <c r="M9" s="16">
        <v>9.173</v>
      </c>
      <c r="N9" s="7">
        <v>9.3539999999999992</v>
      </c>
      <c r="O9">
        <v>9.3040000000000003</v>
      </c>
      <c r="P9">
        <v>9.1869999999999994</v>
      </c>
      <c r="Q9" s="7">
        <v>9.3539999999999992</v>
      </c>
      <c r="R9" s="16">
        <v>9.3019999999999996</v>
      </c>
      <c r="S9">
        <v>9.1850000000000005</v>
      </c>
      <c r="T9" s="7">
        <v>9.3559999999999999</v>
      </c>
      <c r="U9" s="7"/>
      <c r="V9" s="117">
        <v>9.2899999999999991</v>
      </c>
      <c r="W9" s="117">
        <v>9.2200000000000006</v>
      </c>
      <c r="X9" s="45">
        <f t="shared" si="0"/>
        <v>9.1870000000000012</v>
      </c>
      <c r="Y9" s="45">
        <f t="shared" si="1"/>
        <v>9.1870000000000029</v>
      </c>
      <c r="Z9" s="46">
        <v>90.8</v>
      </c>
      <c r="AA9" s="93" t="s">
        <v>77</v>
      </c>
      <c r="AB9" s="93" t="s">
        <v>774</v>
      </c>
      <c r="AC9" s="93">
        <v>0</v>
      </c>
      <c r="AD9" s="93" t="s">
        <v>1488</v>
      </c>
      <c r="AE9" s="93"/>
      <c r="AF9" s="41"/>
    </row>
    <row r="10" spans="1:33" x14ac:dyDescent="0.2">
      <c r="A10" s="43"/>
      <c r="B10" s="44" t="s">
        <v>58</v>
      </c>
      <c r="C10" s="7">
        <v>9.8320000000000007</v>
      </c>
      <c r="D10" s="16">
        <v>9.59</v>
      </c>
      <c r="E10" s="7">
        <v>9.4819999999999993</v>
      </c>
      <c r="F10" s="7">
        <v>9.4570000000000007</v>
      </c>
      <c r="G10" s="7">
        <v>9.4260000000000002</v>
      </c>
      <c r="H10" s="48"/>
      <c r="I10" s="48"/>
      <c r="J10" s="7">
        <v>9.4580000000000002</v>
      </c>
      <c r="K10" s="7">
        <v>9.83</v>
      </c>
      <c r="L10" s="16">
        <v>9.5879999999999992</v>
      </c>
      <c r="M10" s="16">
        <v>9.4879999999999995</v>
      </c>
      <c r="N10" s="7">
        <v>9.7789999999999999</v>
      </c>
      <c r="O10">
        <v>9.5440000000000005</v>
      </c>
      <c r="P10">
        <v>9.4339999999999993</v>
      </c>
      <c r="Q10" s="7">
        <v>9.7789999999999999</v>
      </c>
      <c r="R10" s="16">
        <v>9.5440000000000005</v>
      </c>
      <c r="S10">
        <v>9.4350000000000005</v>
      </c>
      <c r="T10" s="7">
        <v>9.7759999999999998</v>
      </c>
      <c r="U10" s="7"/>
      <c r="V10" s="117">
        <v>9.5299999999999994</v>
      </c>
      <c r="W10" s="117">
        <v>9.43</v>
      </c>
      <c r="X10" s="45">
        <f t="shared" si="0"/>
        <v>9.4319999999999986</v>
      </c>
      <c r="Y10" s="45">
        <f t="shared" si="1"/>
        <v>9.407</v>
      </c>
      <c r="Z10" s="46">
        <v>90.4</v>
      </c>
      <c r="AA10" s="93" t="s">
        <v>1494</v>
      </c>
      <c r="AB10" s="93" t="s">
        <v>294</v>
      </c>
      <c r="AC10" s="93">
        <v>4</v>
      </c>
      <c r="AD10" s="93" t="s">
        <v>1489</v>
      </c>
      <c r="AE10" s="93"/>
      <c r="AF10" s="41"/>
    </row>
    <row r="11" spans="1:33" x14ac:dyDescent="0.2">
      <c r="A11" s="43"/>
      <c r="B11" s="44" t="s">
        <v>1498</v>
      </c>
      <c r="C11" s="45">
        <v>11.492000000000001</v>
      </c>
      <c r="D11" s="45">
        <v>11.218999999999999</v>
      </c>
      <c r="E11" s="45">
        <v>11.2</v>
      </c>
      <c r="F11" s="45">
        <v>11.194000000000001</v>
      </c>
      <c r="G11" s="48"/>
      <c r="H11" s="48"/>
      <c r="I11" s="48"/>
      <c r="J11" s="48"/>
      <c r="K11" s="45">
        <v>11.102</v>
      </c>
      <c r="L11" s="45">
        <v>10.784000000000001</v>
      </c>
      <c r="M11" s="45">
        <v>10.785</v>
      </c>
      <c r="N11" s="45">
        <v>10.884</v>
      </c>
      <c r="O11" s="45">
        <v>10.552</v>
      </c>
      <c r="P11" s="45">
        <v>10.433999999999999</v>
      </c>
      <c r="Q11" s="45">
        <v>10.872</v>
      </c>
      <c r="R11" s="45">
        <v>10.435</v>
      </c>
      <c r="S11" s="45">
        <v>10.428000000000001</v>
      </c>
      <c r="T11" s="45">
        <v>10.86</v>
      </c>
      <c r="U11" s="227" t="s">
        <v>2036</v>
      </c>
      <c r="V11" s="227" t="s">
        <v>2066</v>
      </c>
      <c r="W11" s="227" t="s">
        <v>2067</v>
      </c>
      <c r="X11" s="45">
        <v>10.426</v>
      </c>
      <c r="Y11" s="48"/>
      <c r="Z11" s="46">
        <v>5</v>
      </c>
      <c r="AA11" s="93" t="s">
        <v>170</v>
      </c>
      <c r="AB11" s="93" t="s">
        <v>315</v>
      </c>
      <c r="AC11" s="93">
        <v>3</v>
      </c>
      <c r="AD11" s="93" t="s">
        <v>1497</v>
      </c>
      <c r="AE11" s="41"/>
      <c r="AF11" s="41"/>
      <c r="AG11" t="s">
        <v>794</v>
      </c>
    </row>
    <row r="12" spans="1:33" x14ac:dyDescent="0.2">
      <c r="A12" s="42" t="s">
        <v>5</v>
      </c>
      <c r="B12" s="44" t="s">
        <v>191</v>
      </c>
      <c r="C12" s="45">
        <v>3.6579999999999999</v>
      </c>
      <c r="D12" s="45">
        <v>3.58</v>
      </c>
      <c r="E12" s="45">
        <v>3.57</v>
      </c>
      <c r="F12" s="45">
        <v>3.581</v>
      </c>
      <c r="G12" s="45">
        <v>3.5859999999999999</v>
      </c>
      <c r="H12" s="45">
        <v>3.581</v>
      </c>
      <c r="I12" s="45">
        <v>3.5859999999999999</v>
      </c>
      <c r="J12" s="45">
        <v>3.57</v>
      </c>
      <c r="K12" s="45">
        <v>3.6469999999999998</v>
      </c>
      <c r="L12" s="45">
        <v>3.569</v>
      </c>
      <c r="M12" s="45">
        <v>3.5590000000000002</v>
      </c>
      <c r="N12" s="48"/>
      <c r="O12" s="48"/>
      <c r="P12" s="48"/>
      <c r="Q12" s="45">
        <v>3.6579999999999999</v>
      </c>
      <c r="R12" s="45">
        <v>3.581</v>
      </c>
      <c r="S12" s="48"/>
      <c r="T12" s="45">
        <v>3.6589999999999998</v>
      </c>
      <c r="U12" s="45"/>
      <c r="V12" s="229" t="s">
        <v>2122</v>
      </c>
      <c r="W12" s="125">
        <v>3.58</v>
      </c>
      <c r="X12" s="45">
        <f t="shared" ref="X12:X18" si="2">M12+R12-L12+T12-Q12</f>
        <v>3.5720000000000005</v>
      </c>
      <c r="Y12" s="45">
        <f t="shared" ref="Y12:Y19" si="3">X12+F12-E12</f>
        <v>3.5830000000000006</v>
      </c>
      <c r="Z12" s="46">
        <v>98.1</v>
      </c>
      <c r="AA12" s="41"/>
      <c r="AB12" s="93" t="s">
        <v>774</v>
      </c>
      <c r="AC12" s="93">
        <v>0</v>
      </c>
      <c r="AD12" s="93" t="s">
        <v>1485</v>
      </c>
      <c r="AE12" s="93"/>
    </row>
    <row r="13" spans="1:33" x14ac:dyDescent="0.2">
      <c r="A13" s="43"/>
      <c r="B13" s="44" t="s">
        <v>58</v>
      </c>
      <c r="C13" s="45">
        <v>6.093</v>
      </c>
      <c r="D13" s="45">
        <v>6.0860000000000003</v>
      </c>
      <c r="E13" s="45">
        <v>6.0540000000000003</v>
      </c>
      <c r="F13" s="45">
        <v>6.069</v>
      </c>
      <c r="G13" s="45">
        <v>6.0759999999999996</v>
      </c>
      <c r="H13" s="45">
        <v>6.07</v>
      </c>
      <c r="I13" s="45">
        <v>6.077</v>
      </c>
      <c r="J13" s="45">
        <v>6.0579999999999998</v>
      </c>
      <c r="K13" s="45">
        <v>6.09</v>
      </c>
      <c r="L13" s="45">
        <v>6.0810000000000004</v>
      </c>
      <c r="M13" s="45">
        <v>6.0490000000000004</v>
      </c>
      <c r="N13" s="48"/>
      <c r="O13" s="48"/>
      <c r="P13" s="48"/>
      <c r="Q13" s="45">
        <v>6.101</v>
      </c>
      <c r="R13" s="45">
        <v>6.093</v>
      </c>
      <c r="S13" s="48"/>
      <c r="T13" s="45">
        <v>6.1020000000000003</v>
      </c>
      <c r="U13" s="45"/>
      <c r="V13" s="229" t="s">
        <v>2123</v>
      </c>
      <c r="W13" s="125">
        <v>6.06</v>
      </c>
      <c r="X13" s="45">
        <f t="shared" si="2"/>
        <v>6.0620000000000003</v>
      </c>
      <c r="Y13" s="45">
        <f t="shared" si="3"/>
        <v>6.077</v>
      </c>
      <c r="Z13" s="46">
        <v>99</v>
      </c>
      <c r="AA13" s="41"/>
      <c r="AB13" s="93" t="s">
        <v>1468</v>
      </c>
      <c r="AC13" s="93">
        <v>1</v>
      </c>
      <c r="AD13" s="93" t="s">
        <v>1489</v>
      </c>
      <c r="AE13" s="93"/>
    </row>
    <row r="14" spans="1:33" x14ac:dyDescent="0.2">
      <c r="A14" s="43"/>
      <c r="B14" s="44" t="s">
        <v>192</v>
      </c>
      <c r="C14" s="45">
        <v>7.07</v>
      </c>
      <c r="D14" s="45">
        <v>6.907</v>
      </c>
      <c r="E14" s="45">
        <v>7.0339999999999998</v>
      </c>
      <c r="F14" s="45">
        <v>7.0819999999999999</v>
      </c>
      <c r="G14" s="45">
        <v>7.0970000000000004</v>
      </c>
      <c r="H14" s="45">
        <v>7.08</v>
      </c>
      <c r="I14" s="45">
        <v>7.0970000000000004</v>
      </c>
      <c r="J14" s="45">
        <v>7.0890000000000004</v>
      </c>
      <c r="K14" s="45">
        <v>7.0609999999999999</v>
      </c>
      <c r="L14" s="45">
        <v>6.8949999999999996</v>
      </c>
      <c r="M14" s="45">
        <v>7.0190000000000001</v>
      </c>
      <c r="N14" s="48"/>
      <c r="O14" s="48"/>
      <c r="P14" s="48"/>
      <c r="Q14" s="45">
        <v>7.1070000000000002</v>
      </c>
      <c r="R14" s="45">
        <v>6.9450000000000003</v>
      </c>
      <c r="S14" s="48"/>
      <c r="T14" s="45">
        <v>7.1150000000000002</v>
      </c>
      <c r="U14" s="45"/>
      <c r="V14" s="125">
        <v>6.95</v>
      </c>
      <c r="W14" s="125">
        <v>7.06</v>
      </c>
      <c r="X14" s="45">
        <f t="shared" si="2"/>
        <v>7.0770000000000008</v>
      </c>
      <c r="Y14" s="45">
        <f t="shared" si="3"/>
        <v>7.1250000000000009</v>
      </c>
      <c r="Z14" s="46">
        <v>97.9</v>
      </c>
      <c r="AA14" s="41"/>
      <c r="AB14" s="93" t="s">
        <v>1490</v>
      </c>
      <c r="AC14" s="93">
        <v>28</v>
      </c>
      <c r="AD14" s="93" t="s">
        <v>1111</v>
      </c>
      <c r="AE14" s="93"/>
    </row>
    <row r="15" spans="1:33" x14ac:dyDescent="0.2">
      <c r="A15" s="43"/>
      <c r="B15" s="44" t="s">
        <v>195</v>
      </c>
      <c r="C15" s="45">
        <v>7.8380000000000001</v>
      </c>
      <c r="D15" s="45">
        <v>7.8369999999999997</v>
      </c>
      <c r="E15" s="45">
        <v>7.9219999999999997</v>
      </c>
      <c r="F15" s="45">
        <v>7.9459999999999997</v>
      </c>
      <c r="G15" s="45">
        <v>7.9420000000000002</v>
      </c>
      <c r="H15" s="45">
        <v>7.9050000000000002</v>
      </c>
      <c r="I15" s="45">
        <v>7.923</v>
      </c>
      <c r="J15" s="45">
        <v>7.9569999999999999</v>
      </c>
      <c r="K15" s="45">
        <v>7.8230000000000004</v>
      </c>
      <c r="L15" s="45">
        <v>7.819</v>
      </c>
      <c r="M15" s="45">
        <v>7.9020000000000001</v>
      </c>
      <c r="N15" s="48"/>
      <c r="O15" s="48"/>
      <c r="P15" s="48"/>
      <c r="Q15" s="45">
        <v>7.8579999999999997</v>
      </c>
      <c r="R15" s="45">
        <v>7.86</v>
      </c>
      <c r="S15" s="48"/>
      <c r="T15" s="45">
        <v>7.8639999999999999</v>
      </c>
      <c r="U15" s="45"/>
      <c r="V15" s="125">
        <v>7.86</v>
      </c>
      <c r="W15" s="125">
        <v>7.94</v>
      </c>
      <c r="X15" s="45">
        <f t="shared" si="2"/>
        <v>7.9490000000000007</v>
      </c>
      <c r="Y15" s="45">
        <f t="shared" si="3"/>
        <v>7.9729999999999999</v>
      </c>
      <c r="Z15" s="46">
        <v>97.2</v>
      </c>
      <c r="AA15" s="41"/>
      <c r="AB15" s="93" t="s">
        <v>1491</v>
      </c>
      <c r="AC15" s="93">
        <v>25</v>
      </c>
      <c r="AD15" s="93" t="s">
        <v>1486</v>
      </c>
      <c r="AE15" s="93"/>
    </row>
    <row r="16" spans="1:33" x14ac:dyDescent="0.2">
      <c r="A16" s="43"/>
      <c r="B16" s="44" t="s">
        <v>194</v>
      </c>
      <c r="C16" s="45">
        <v>8.1649999999999991</v>
      </c>
      <c r="D16" s="45">
        <v>7.9710000000000001</v>
      </c>
      <c r="E16" s="45">
        <v>8.077</v>
      </c>
      <c r="F16" s="45">
        <v>8.1189999999999998</v>
      </c>
      <c r="G16" s="45">
        <v>8.1280000000000001</v>
      </c>
      <c r="H16" s="45">
        <v>8.1039999999999992</v>
      </c>
      <c r="I16" s="45">
        <v>8.1210000000000004</v>
      </c>
      <c r="J16" s="45">
        <v>8.1240000000000006</v>
      </c>
      <c r="K16" s="45">
        <v>8.1519999999999992</v>
      </c>
      <c r="L16" s="45">
        <v>7.9539999999999997</v>
      </c>
      <c r="M16" s="45">
        <v>8.0559999999999992</v>
      </c>
      <c r="N16" s="48"/>
      <c r="O16" s="48"/>
      <c r="P16" s="48"/>
      <c r="Q16" s="45">
        <v>8.1959999999999997</v>
      </c>
      <c r="R16" s="45">
        <v>8.0039999999999996</v>
      </c>
      <c r="S16" s="48"/>
      <c r="T16" s="45">
        <v>8.2040000000000006</v>
      </c>
      <c r="U16" s="45"/>
      <c r="V16" s="125">
        <v>8</v>
      </c>
      <c r="W16" s="125">
        <v>8.1</v>
      </c>
      <c r="X16" s="45">
        <f t="shared" si="2"/>
        <v>8.113999999999999</v>
      </c>
      <c r="Y16" s="45">
        <f t="shared" si="3"/>
        <v>8.155999999999997</v>
      </c>
      <c r="Z16" s="46">
        <v>97.2</v>
      </c>
      <c r="AA16" s="41"/>
      <c r="AB16" s="93" t="s">
        <v>1493</v>
      </c>
      <c r="AC16" s="93">
        <v>40</v>
      </c>
      <c r="AD16" s="93" t="s">
        <v>1487</v>
      </c>
      <c r="AE16" s="93"/>
    </row>
    <row r="17" spans="1:32" x14ac:dyDescent="0.2">
      <c r="A17" s="43"/>
      <c r="B17" s="44" t="s">
        <v>1492</v>
      </c>
      <c r="C17" s="45">
        <v>8.5399999999999991</v>
      </c>
      <c r="D17" s="45">
        <v>8.48</v>
      </c>
      <c r="E17" s="45">
        <v>8.4130000000000003</v>
      </c>
      <c r="F17" s="45">
        <v>8.4250000000000007</v>
      </c>
      <c r="G17" s="45">
        <v>8.4309999999999992</v>
      </c>
      <c r="H17" s="45">
        <v>8.4239999999999995</v>
      </c>
      <c r="I17" s="45">
        <v>8.43</v>
      </c>
      <c r="J17" s="45">
        <v>8.4109999999999996</v>
      </c>
      <c r="K17" s="45">
        <v>8.5229999999999997</v>
      </c>
      <c r="L17" s="45">
        <v>8.4659999999999993</v>
      </c>
      <c r="M17" s="45">
        <v>8.4019999999999992</v>
      </c>
      <c r="N17" s="48"/>
      <c r="O17" s="48"/>
      <c r="P17" s="48"/>
      <c r="Q17" s="45">
        <v>8.5340000000000007</v>
      </c>
      <c r="R17" s="45">
        <v>8.4779999999999998</v>
      </c>
      <c r="S17" s="48"/>
      <c r="T17" s="45">
        <v>8.5359999999999996</v>
      </c>
      <c r="U17" s="45"/>
      <c r="V17" s="125">
        <v>8.48</v>
      </c>
      <c r="W17" s="125">
        <v>8.42</v>
      </c>
      <c r="X17" s="45">
        <f t="shared" si="2"/>
        <v>8.4159999999999986</v>
      </c>
      <c r="Y17" s="45">
        <f t="shared" si="3"/>
        <v>8.4280000000000008</v>
      </c>
      <c r="Z17" s="46">
        <v>97.9</v>
      </c>
      <c r="AA17" s="41"/>
      <c r="AB17" s="93" t="s">
        <v>774</v>
      </c>
      <c r="AC17" s="93">
        <v>0</v>
      </c>
      <c r="AD17" s="93" t="s">
        <v>1488</v>
      </c>
      <c r="AE17" s="93"/>
    </row>
    <row r="18" spans="1:32" x14ac:dyDescent="0.2">
      <c r="A18" s="43"/>
      <c r="B18" s="44" t="s">
        <v>193</v>
      </c>
      <c r="C18" s="45">
        <v>8.7390000000000008</v>
      </c>
      <c r="D18" s="45">
        <v>8.6910000000000007</v>
      </c>
      <c r="E18" s="45">
        <v>8.6630000000000003</v>
      </c>
      <c r="F18" s="45">
        <v>8.6240000000000006</v>
      </c>
      <c r="G18" s="45">
        <v>8.5589999999999993</v>
      </c>
      <c r="H18" s="45">
        <v>8.4610000000000003</v>
      </c>
      <c r="I18" s="45">
        <v>8.4789999999999992</v>
      </c>
      <c r="J18" s="45">
        <v>8.6289999999999996</v>
      </c>
      <c r="K18" s="45">
        <v>8.7170000000000005</v>
      </c>
      <c r="L18" s="45">
        <v>8.6649999999999991</v>
      </c>
      <c r="M18" s="45">
        <v>8.6349999999999998</v>
      </c>
      <c r="N18" s="48"/>
      <c r="O18" s="48"/>
      <c r="P18" s="48"/>
      <c r="Q18" s="45">
        <v>8.7590000000000003</v>
      </c>
      <c r="R18" s="45">
        <v>8.7129999999999992</v>
      </c>
      <c r="S18" s="48"/>
      <c r="T18" s="45">
        <v>8.766</v>
      </c>
      <c r="U18" s="45"/>
      <c r="V18" s="125"/>
      <c r="W18" s="125"/>
      <c r="X18" s="45">
        <f t="shared" si="2"/>
        <v>8.6899999999999977</v>
      </c>
      <c r="Y18" s="45">
        <f t="shared" si="3"/>
        <v>8.6509999999999998</v>
      </c>
      <c r="Z18" s="46">
        <v>97</v>
      </c>
      <c r="AA18" s="41"/>
      <c r="AB18" s="93" t="s">
        <v>288</v>
      </c>
      <c r="AC18" s="93">
        <v>32</v>
      </c>
      <c r="AD18" s="93" t="s">
        <v>1483</v>
      </c>
      <c r="AE18" s="93"/>
    </row>
    <row r="19" spans="1:32" x14ac:dyDescent="0.2">
      <c r="A19" s="42" t="s">
        <v>97</v>
      </c>
      <c r="B19" s="44" t="s">
        <v>190</v>
      </c>
      <c r="C19" s="45">
        <v>2.88</v>
      </c>
      <c r="D19" s="7">
        <v>2.8719999999999999</v>
      </c>
      <c r="E19" s="7">
        <v>2.8439999999999999</v>
      </c>
      <c r="F19" s="7">
        <v>2.851</v>
      </c>
      <c r="G19" s="7">
        <v>2.8530000000000002</v>
      </c>
      <c r="H19" s="7">
        <v>2.851</v>
      </c>
      <c r="I19" s="7">
        <v>2.8530000000000002</v>
      </c>
      <c r="J19" s="7">
        <v>2.8420000000000001</v>
      </c>
      <c r="K19" s="45">
        <v>2.85</v>
      </c>
      <c r="L19">
        <v>2.8439999999999999</v>
      </c>
      <c r="M19" s="16">
        <v>2.819</v>
      </c>
      <c r="N19" s="45">
        <v>2.86</v>
      </c>
      <c r="O19">
        <v>2.8540000000000001</v>
      </c>
      <c r="P19">
        <v>2.8290000000000002</v>
      </c>
      <c r="Q19" s="45">
        <v>2.8620000000000001</v>
      </c>
      <c r="R19">
        <v>2.855</v>
      </c>
      <c r="S19" s="16">
        <v>2.8290000000000002</v>
      </c>
      <c r="T19" s="45">
        <v>2.863</v>
      </c>
      <c r="U19" s="45"/>
      <c r="V19" s="227" t="s">
        <v>2118</v>
      </c>
      <c r="W19" s="227" t="s">
        <v>2119</v>
      </c>
      <c r="X19" s="45">
        <f>S19+T19-Q19</f>
        <v>2.83</v>
      </c>
      <c r="Y19" s="45">
        <f t="shared" si="3"/>
        <v>2.8370000000000002</v>
      </c>
      <c r="Z19" s="46">
        <v>87.8</v>
      </c>
      <c r="AA19" s="93" t="s">
        <v>73</v>
      </c>
      <c r="AB19" s="93" t="s">
        <v>294</v>
      </c>
      <c r="AC19" s="93">
        <v>1</v>
      </c>
      <c r="AD19" s="93" t="s">
        <v>1483</v>
      </c>
      <c r="AE19" s="41"/>
      <c r="AF19" s="93" t="s">
        <v>1484</v>
      </c>
    </row>
    <row r="20" spans="1:32" x14ac:dyDescent="0.2">
      <c r="A20" s="41"/>
      <c r="B20" s="41"/>
      <c r="C20" s="41"/>
      <c r="D20" s="45"/>
      <c r="E20" s="41"/>
      <c r="F20" s="41"/>
      <c r="G20" s="41"/>
      <c r="H20" s="145"/>
      <c r="I20" s="45"/>
      <c r="J20" s="45"/>
      <c r="K20" s="45"/>
      <c r="L20" s="41"/>
      <c r="M20" s="41"/>
      <c r="N20" s="41"/>
      <c r="O20" s="41"/>
      <c r="P20" s="41"/>
      <c r="Q20" s="41"/>
      <c r="R20" s="41"/>
      <c r="S20" s="41"/>
      <c r="T20" s="197"/>
      <c r="U20" s="41"/>
      <c r="V20" s="41"/>
      <c r="W20" s="213"/>
      <c r="X20" s="41"/>
      <c r="Y20" s="41"/>
      <c r="Z20" s="41"/>
      <c r="AA20" s="41"/>
      <c r="AB20" s="41"/>
      <c r="AC20" s="41"/>
    </row>
    <row r="21" spans="1:32" x14ac:dyDescent="0.2">
      <c r="A21" s="41"/>
      <c r="B21" s="41"/>
      <c r="C21" s="41"/>
      <c r="D21" s="41" t="s">
        <v>100</v>
      </c>
      <c r="E21" s="41"/>
      <c r="F21" s="41"/>
      <c r="G21" s="41"/>
      <c r="H21" s="41"/>
      <c r="I21" s="41"/>
      <c r="J21" s="41"/>
      <c r="K21" s="41"/>
      <c r="L21" s="41"/>
      <c r="M21" s="41"/>
      <c r="N21" s="41"/>
      <c r="O21" s="41"/>
      <c r="P21" s="41"/>
      <c r="Q21" s="41"/>
      <c r="R21" s="41"/>
      <c r="S21" s="41"/>
      <c r="T21" s="41"/>
      <c r="U21" s="41"/>
      <c r="V21" s="41"/>
      <c r="W21" s="41"/>
      <c r="X21" s="41"/>
      <c r="Y21" s="41"/>
    </row>
    <row r="22" spans="1:32" x14ac:dyDescent="0.2">
      <c r="A22" s="42" t="s">
        <v>6</v>
      </c>
      <c r="B22" s="43"/>
      <c r="C22" s="130" t="s">
        <v>153</v>
      </c>
      <c r="D22" s="130" t="s">
        <v>34</v>
      </c>
      <c r="E22" s="130" t="s">
        <v>24</v>
      </c>
      <c r="F22" s="130" t="s">
        <v>27</v>
      </c>
      <c r="G22" s="130" t="s">
        <v>28</v>
      </c>
      <c r="H22" s="130" t="s">
        <v>30</v>
      </c>
      <c r="I22" s="130" t="s">
        <v>29</v>
      </c>
      <c r="J22" s="130" t="s">
        <v>30</v>
      </c>
      <c r="K22" s="130" t="s">
        <v>34</v>
      </c>
      <c r="L22" s="130" t="s">
        <v>55</v>
      </c>
      <c r="M22" s="130" t="s">
        <v>7</v>
      </c>
      <c r="N22" s="130" t="s">
        <v>7</v>
      </c>
      <c r="O22" s="130" t="s">
        <v>7</v>
      </c>
      <c r="P22" s="130" t="s">
        <v>24</v>
      </c>
      <c r="Q22" s="130" t="s">
        <v>24</v>
      </c>
      <c r="R22" s="130" t="s">
        <v>24</v>
      </c>
      <c r="S22" s="130" t="s">
        <v>26</v>
      </c>
      <c r="T22" s="153" t="s">
        <v>834</v>
      </c>
      <c r="U22" s="153" t="s">
        <v>834</v>
      </c>
      <c r="V22" s="153" t="s">
        <v>834</v>
      </c>
      <c r="W22" s="153" t="s">
        <v>834</v>
      </c>
      <c r="X22" s="153" t="s">
        <v>834</v>
      </c>
      <c r="Y22" s="153" t="s">
        <v>834</v>
      </c>
      <c r="Z22" s="153" t="s">
        <v>834</v>
      </c>
    </row>
    <row r="23" spans="1:32" x14ac:dyDescent="0.2">
      <c r="A23" s="43"/>
      <c r="B23" s="43"/>
      <c r="C23" s="131" t="s">
        <v>8</v>
      </c>
      <c r="D23" s="131" t="s">
        <v>9</v>
      </c>
      <c r="E23" s="131" t="s">
        <v>18</v>
      </c>
      <c r="F23" s="131" t="s">
        <v>11</v>
      </c>
      <c r="G23" s="131" t="s">
        <v>10</v>
      </c>
      <c r="H23" s="131" t="s">
        <v>33</v>
      </c>
      <c r="I23" s="131" t="s">
        <v>12</v>
      </c>
      <c r="J23" s="131" t="s">
        <v>13</v>
      </c>
      <c r="K23" s="131" t="s">
        <v>14</v>
      </c>
      <c r="L23" s="131" t="s">
        <v>99</v>
      </c>
      <c r="M23" s="131" t="s">
        <v>17</v>
      </c>
      <c r="N23" s="131" t="s">
        <v>19</v>
      </c>
      <c r="O23" s="131" t="s">
        <v>20</v>
      </c>
      <c r="P23" s="131" t="s">
        <v>17</v>
      </c>
      <c r="Q23" s="131" t="s">
        <v>15</v>
      </c>
      <c r="R23" s="131" t="s">
        <v>16</v>
      </c>
      <c r="S23" s="131" t="s">
        <v>25</v>
      </c>
      <c r="T23" s="154" t="s">
        <v>835</v>
      </c>
      <c r="U23" s="154" t="s">
        <v>836</v>
      </c>
      <c r="V23" s="154" t="s">
        <v>837</v>
      </c>
      <c r="W23" s="154" t="s">
        <v>838</v>
      </c>
      <c r="X23" s="154" t="s">
        <v>839</v>
      </c>
      <c r="Y23" s="154" t="s">
        <v>840</v>
      </c>
      <c r="Z23" s="154" t="s">
        <v>841</v>
      </c>
    </row>
    <row r="24" spans="1:32" x14ac:dyDescent="0.2">
      <c r="A24" s="42" t="s">
        <v>98</v>
      </c>
      <c r="B24" s="44" t="str">
        <f>B4</f>
        <v>A2 (Val, n-pi*)</v>
      </c>
      <c r="C24" s="45">
        <v>4.0369999999999999</v>
      </c>
      <c r="D24" s="45">
        <v>4.0720000000000001</v>
      </c>
      <c r="E24" s="45">
        <v>3.9279999999999999</v>
      </c>
      <c r="F24" s="45">
        <v>3.9390000000000001</v>
      </c>
      <c r="G24" s="45">
        <v>4.0129999999999999</v>
      </c>
      <c r="H24" s="45">
        <v>3.9710000000000001</v>
      </c>
      <c r="I24" s="7">
        <v>3.97</v>
      </c>
      <c r="J24" s="45">
        <v>3.9790000000000001</v>
      </c>
      <c r="K24" s="7">
        <v>3.9710000000000001</v>
      </c>
      <c r="L24" s="16">
        <v>3.9540000000000002</v>
      </c>
      <c r="M24" s="45">
        <v>4.0890000000000004</v>
      </c>
      <c r="N24" s="45">
        <v>4.2229999999999999</v>
      </c>
      <c r="O24" s="45">
        <v>4.173</v>
      </c>
      <c r="P24" s="45">
        <v>3.8959999999999999</v>
      </c>
      <c r="Q24" s="45">
        <v>3.9220000000000002</v>
      </c>
      <c r="R24" s="45">
        <v>3.903</v>
      </c>
      <c r="S24" s="151">
        <v>3.9125000000000001</v>
      </c>
      <c r="T24" s="48"/>
      <c r="U24" s="48"/>
      <c r="V24" s="48"/>
      <c r="W24" s="48"/>
      <c r="X24" s="48"/>
      <c r="Y24" s="48"/>
      <c r="Z24" s="48"/>
    </row>
    <row r="25" spans="1:32" x14ac:dyDescent="0.2">
      <c r="A25" s="43"/>
      <c r="B25" s="44" t="str">
        <f t="shared" ref="B25:B31" si="4">B5</f>
        <v>B2 (Ryd, n-3s)</v>
      </c>
      <c r="C25" s="45">
        <v>6.6360000000000001</v>
      </c>
      <c r="D25" s="45">
        <v>6.5579999999999998</v>
      </c>
      <c r="E25" s="45">
        <v>7.1929999999999996</v>
      </c>
      <c r="F25" s="45">
        <v>7.1959999999999997</v>
      </c>
      <c r="G25" s="45">
        <v>7.2309999999999999</v>
      </c>
      <c r="H25" s="45">
        <v>7.1779999999999999</v>
      </c>
      <c r="I25" s="7">
        <v>7.1790000000000003</v>
      </c>
      <c r="J25" s="45">
        <v>7.2119999999999997</v>
      </c>
      <c r="K25" s="7">
        <v>7.1790000000000003</v>
      </c>
      <c r="L25" s="16">
        <v>7.165</v>
      </c>
      <c r="M25" s="45">
        <v>7.0620000000000003</v>
      </c>
      <c r="N25" s="45">
        <v>7.1139999999999999</v>
      </c>
      <c r="O25" s="45">
        <v>6.9290000000000003</v>
      </c>
      <c r="P25" s="45">
        <v>6.8780000000000001</v>
      </c>
      <c r="Q25" s="45">
        <v>6.5049999999999999</v>
      </c>
      <c r="R25" s="45">
        <v>7.62</v>
      </c>
      <c r="S25" s="151">
        <v>7.0625</v>
      </c>
      <c r="T25" s="48"/>
      <c r="U25" s="48"/>
      <c r="V25" s="48"/>
      <c r="W25" s="48"/>
      <c r="X25" s="48"/>
      <c r="Y25" s="48"/>
      <c r="Z25" s="48"/>
    </row>
    <row r="26" spans="1:32" x14ac:dyDescent="0.2">
      <c r="A26" s="43"/>
      <c r="B26" s="44" t="str">
        <f t="shared" si="4"/>
        <v>B2 (Ryd, n-3p)</v>
      </c>
      <c r="C26" s="45">
        <v>7.5590000000000002</v>
      </c>
      <c r="D26" s="45">
        <v>7.5670000000000002</v>
      </c>
      <c r="E26" s="45">
        <v>8.1050000000000004</v>
      </c>
      <c r="F26" s="45">
        <v>8.0570000000000004</v>
      </c>
      <c r="G26" s="45">
        <v>8.1199999999999992</v>
      </c>
      <c r="H26" s="45">
        <v>8.0790000000000006</v>
      </c>
      <c r="I26" s="7">
        <v>8.0809999999999995</v>
      </c>
      <c r="J26" s="45">
        <v>8.1129999999999995</v>
      </c>
      <c r="K26" s="7">
        <v>8.0860000000000003</v>
      </c>
      <c r="L26" s="16">
        <v>8.07</v>
      </c>
      <c r="M26" s="45">
        <v>8.0050000000000008</v>
      </c>
      <c r="N26" s="45">
        <v>8.0429999999999993</v>
      </c>
      <c r="O26" s="45">
        <v>7.883</v>
      </c>
      <c r="P26" s="45">
        <v>7.83</v>
      </c>
      <c r="Q26" s="45">
        <v>7.53</v>
      </c>
      <c r="R26" s="45">
        <v>8.4480000000000004</v>
      </c>
      <c r="S26" s="151">
        <v>7.9890000000000008</v>
      </c>
      <c r="T26" s="48"/>
      <c r="U26" s="48"/>
      <c r="V26" s="48"/>
      <c r="W26" s="48"/>
      <c r="X26" s="48"/>
      <c r="Y26" s="48"/>
      <c r="Z26" s="48"/>
    </row>
    <row r="27" spans="1:32" x14ac:dyDescent="0.2">
      <c r="A27" s="43"/>
      <c r="B27" s="44" t="str">
        <f t="shared" si="4"/>
        <v>A1 (Ryd, n-3p)</v>
      </c>
      <c r="C27" s="45">
        <v>8.1620000000000008</v>
      </c>
      <c r="D27" s="45">
        <v>7.5179999999999998</v>
      </c>
      <c r="E27" s="45">
        <v>8.1859999999999999</v>
      </c>
      <c r="F27" s="45">
        <v>8.1980000000000004</v>
      </c>
      <c r="G27" s="45">
        <v>8.2100000000000009</v>
      </c>
      <c r="H27" s="45">
        <v>8.1750000000000007</v>
      </c>
      <c r="I27" s="7">
        <v>8.1769999999999996</v>
      </c>
      <c r="J27" s="45">
        <v>8.2119999999999997</v>
      </c>
      <c r="K27" s="7">
        <v>8.1820000000000004</v>
      </c>
      <c r="L27" s="16">
        <v>8.1639999999999997</v>
      </c>
      <c r="M27" s="45">
        <v>8.0150000000000006</v>
      </c>
      <c r="N27" s="45">
        <v>8.0609999999999999</v>
      </c>
      <c r="O27" s="45">
        <v>7.8780000000000001</v>
      </c>
      <c r="P27" s="45">
        <v>7.8330000000000002</v>
      </c>
      <c r="Q27" s="45">
        <v>7.47</v>
      </c>
      <c r="R27" s="45">
        <v>8.609</v>
      </c>
      <c r="S27" s="151">
        <v>8.0395000000000003</v>
      </c>
      <c r="T27" s="48"/>
      <c r="U27" s="48"/>
      <c r="V27" s="48"/>
      <c r="W27" s="48"/>
      <c r="X27" s="48"/>
      <c r="Y27" s="48"/>
      <c r="Z27" s="48"/>
    </row>
    <row r="28" spans="1:32" x14ac:dyDescent="0.2">
      <c r="A28" s="43"/>
      <c r="B28" s="44" t="str">
        <f t="shared" si="4"/>
        <v>A2 (Ryd, n-3p)</v>
      </c>
      <c r="C28" s="45">
        <v>8.0350000000000001</v>
      </c>
      <c r="D28" s="45">
        <v>8.0429999999999993</v>
      </c>
      <c r="E28" s="45">
        <v>8.6319999999999997</v>
      </c>
      <c r="F28" s="45">
        <v>8.6859999999999999</v>
      </c>
      <c r="G28" s="45">
        <v>8.65</v>
      </c>
      <c r="H28" s="45">
        <v>8.625</v>
      </c>
      <c r="I28" s="7">
        <v>8.6280000000000001</v>
      </c>
      <c r="J28" s="45">
        <v>8.6620000000000008</v>
      </c>
      <c r="K28" s="7">
        <v>8.6359999999999992</v>
      </c>
      <c r="L28" s="16">
        <v>8.609</v>
      </c>
      <c r="M28" s="45">
        <v>8.4819999999999993</v>
      </c>
      <c r="N28" s="45">
        <v>8.532</v>
      </c>
      <c r="O28" s="45">
        <v>8.3680000000000003</v>
      </c>
      <c r="P28" s="45">
        <v>8.3010000000000002</v>
      </c>
      <c r="Q28" s="45">
        <v>7.99</v>
      </c>
      <c r="R28" s="45">
        <v>9.0229999999999997</v>
      </c>
      <c r="S28" s="151">
        <v>8.5064999999999991</v>
      </c>
      <c r="T28" s="48"/>
      <c r="U28" s="48"/>
      <c r="V28" s="48"/>
      <c r="W28" s="48"/>
      <c r="X28" s="48"/>
      <c r="Y28" s="48"/>
      <c r="Z28" s="48"/>
    </row>
    <row r="29" spans="1:32" x14ac:dyDescent="0.2">
      <c r="A29" s="43"/>
      <c r="B29" s="44" t="str">
        <f t="shared" si="4"/>
        <v>B1 (Val, ns-pi*)</v>
      </c>
      <c r="C29" s="45">
        <v>9.3840000000000003</v>
      </c>
      <c r="D29" s="45">
        <v>9.3219999999999992</v>
      </c>
      <c r="E29" s="45">
        <v>9.2170000000000005</v>
      </c>
      <c r="F29" s="45">
        <v>9.1219999999999999</v>
      </c>
      <c r="G29" s="45">
        <v>9.2810000000000006</v>
      </c>
      <c r="H29" s="45">
        <v>9.2010000000000005</v>
      </c>
      <c r="I29" s="7">
        <v>9.1989999999999998</v>
      </c>
      <c r="J29" s="45">
        <v>9.202</v>
      </c>
      <c r="K29" s="7">
        <v>9.19</v>
      </c>
      <c r="L29" s="16">
        <v>9.173</v>
      </c>
      <c r="M29" s="45">
        <v>9.3130000000000006</v>
      </c>
      <c r="N29" s="45">
        <v>9.4510000000000005</v>
      </c>
      <c r="O29" s="45">
        <v>9.4090000000000007</v>
      </c>
      <c r="P29" s="45">
        <v>9.1110000000000007</v>
      </c>
      <c r="Q29" s="45">
        <v>9.17</v>
      </c>
      <c r="R29" s="45">
        <v>9.1660000000000004</v>
      </c>
      <c r="S29" s="151">
        <v>9.1679999999999993</v>
      </c>
      <c r="T29" s="48"/>
      <c r="U29" s="48"/>
      <c r="V29" s="48"/>
      <c r="W29" s="48"/>
      <c r="X29" s="48"/>
      <c r="Y29" s="48"/>
      <c r="Z29" s="48"/>
    </row>
    <row r="30" spans="1:32" x14ac:dyDescent="0.2">
      <c r="A30" s="43"/>
      <c r="B30" s="44" t="str">
        <f t="shared" si="4"/>
        <v>A1 (Val, pi-pi*)</v>
      </c>
      <c r="C30" s="45">
        <v>9.0830000000000002</v>
      </c>
      <c r="D30" s="45">
        <v>9.5370000000000008</v>
      </c>
      <c r="E30" s="45">
        <v>9.5429999999999993</v>
      </c>
      <c r="F30" s="45">
        <v>9.4779999999999998</v>
      </c>
      <c r="G30" s="45">
        <v>9.67</v>
      </c>
      <c r="H30" s="45">
        <v>9.5399999999999991</v>
      </c>
      <c r="I30" s="7">
        <v>9.51</v>
      </c>
      <c r="J30" s="45">
        <v>9.5139999999999993</v>
      </c>
      <c r="K30" s="7">
        <v>9.4819999999999993</v>
      </c>
      <c r="L30" s="16">
        <v>9.4879999999999995</v>
      </c>
      <c r="M30" s="45">
        <v>9.6180000000000003</v>
      </c>
      <c r="N30" s="45">
        <v>9.81</v>
      </c>
      <c r="O30" s="45">
        <v>9.7569999999999997</v>
      </c>
      <c r="P30" s="45">
        <v>9.4529999999999994</v>
      </c>
      <c r="Q30" s="45">
        <v>9.4610000000000003</v>
      </c>
      <c r="R30" s="45">
        <v>9.0489999999999995</v>
      </c>
      <c r="S30" s="151">
        <v>9.254999999999999</v>
      </c>
      <c r="T30" s="48"/>
      <c r="U30" s="48"/>
      <c r="V30" s="48"/>
      <c r="W30" s="48"/>
      <c r="X30" s="48"/>
      <c r="Y30" s="48"/>
      <c r="Z30" s="48"/>
    </row>
    <row r="31" spans="1:32" x14ac:dyDescent="0.2">
      <c r="A31" s="43"/>
      <c r="B31" s="44" t="str">
        <f t="shared" si="4"/>
        <v>A1 (Val, double, n,n-pi*,pi*)</v>
      </c>
      <c r="C31" s="48"/>
      <c r="D31" s="48"/>
      <c r="E31" s="48"/>
      <c r="F31" s="48"/>
      <c r="G31" s="48"/>
      <c r="H31" s="48"/>
      <c r="I31" s="48"/>
      <c r="J31" s="45">
        <v>11.457000000000001</v>
      </c>
      <c r="K31" s="45">
        <v>11.2</v>
      </c>
      <c r="L31" s="45">
        <v>10.785</v>
      </c>
      <c r="M31" s="48"/>
      <c r="N31" s="48"/>
      <c r="O31" s="48"/>
      <c r="P31" s="48"/>
      <c r="Q31" s="48"/>
      <c r="R31" s="45">
        <v>9.6300000000000008</v>
      </c>
      <c r="S31" s="48"/>
      <c r="T31" s="45">
        <v>12.225</v>
      </c>
      <c r="U31" s="45">
        <v>10.42</v>
      </c>
      <c r="V31" s="45">
        <v>10.4</v>
      </c>
      <c r="W31" s="45">
        <v>10.723000000000001</v>
      </c>
      <c r="X31" s="45">
        <v>10.718</v>
      </c>
      <c r="Y31" s="45">
        <v>10.295999999999999</v>
      </c>
      <c r="Z31" s="45">
        <v>10.265000000000001</v>
      </c>
    </row>
    <row r="32" spans="1:32" x14ac:dyDescent="0.2">
      <c r="A32" s="42" t="s">
        <v>5</v>
      </c>
      <c r="B32" s="44" t="str">
        <f t="shared" ref="B32:B39" si="5">B12</f>
        <v>A2 (Val, n-pi*)</v>
      </c>
      <c r="C32" s="45">
        <v>3.5819999999999999</v>
      </c>
      <c r="D32" s="45">
        <v>3.589</v>
      </c>
      <c r="E32" s="45">
        <v>3.4940000000000002</v>
      </c>
      <c r="F32" s="41">
        <v>3.5379999999999998</v>
      </c>
      <c r="G32" s="45">
        <v>3.5630000000000002</v>
      </c>
      <c r="H32" s="48"/>
      <c r="I32" s="48"/>
      <c r="J32" s="48"/>
      <c r="K32" s="45">
        <v>3.57</v>
      </c>
      <c r="L32" s="45">
        <v>3.5590000000000002</v>
      </c>
      <c r="M32" s="45">
        <v>3.72</v>
      </c>
      <c r="N32" s="45">
        <v>3.8370000000000002</v>
      </c>
      <c r="O32" s="45">
        <v>3.7549999999999999</v>
      </c>
      <c r="P32" s="45">
        <v>3.5489999999999999</v>
      </c>
      <c r="Q32" s="45">
        <v>3.4569999999999999</v>
      </c>
      <c r="R32" s="45">
        <v>3.4780000000000002</v>
      </c>
      <c r="S32" s="19">
        <v>3.4675000000000002</v>
      </c>
      <c r="T32" s="48"/>
      <c r="U32" s="48"/>
      <c r="V32" s="48"/>
      <c r="W32" s="48"/>
      <c r="X32" s="48"/>
      <c r="Y32" s="48"/>
      <c r="Z32" s="48"/>
    </row>
    <row r="33" spans="1:28" x14ac:dyDescent="0.2">
      <c r="A33" s="43"/>
      <c r="B33" s="44" t="str">
        <f t="shared" si="5"/>
        <v>A1 (Val, pi-pi*)</v>
      </c>
      <c r="C33" s="45">
        <v>6.2709999999999999</v>
      </c>
      <c r="D33" s="45">
        <v>6.3040000000000003</v>
      </c>
      <c r="E33" s="45">
        <v>6.0869999999999997</v>
      </c>
      <c r="F33" s="41">
        <v>5.8760000000000003</v>
      </c>
      <c r="G33" s="45">
        <v>5.9669999999999996</v>
      </c>
      <c r="H33" s="48"/>
      <c r="I33" s="48"/>
      <c r="J33" s="48"/>
      <c r="K33" s="45">
        <v>6.0540000000000003</v>
      </c>
      <c r="L33" s="45">
        <v>6.0490000000000004</v>
      </c>
      <c r="M33" s="45">
        <v>6.1050000000000004</v>
      </c>
      <c r="N33" s="45">
        <v>6.1790000000000003</v>
      </c>
      <c r="O33" s="45">
        <v>6.2220000000000004</v>
      </c>
      <c r="P33" s="45">
        <v>6.0019999999999998</v>
      </c>
      <c r="Q33" s="45">
        <v>6.1970000000000001</v>
      </c>
      <c r="R33" s="45">
        <v>5.7089999999999996</v>
      </c>
      <c r="S33" s="19">
        <v>5.9529999999999994</v>
      </c>
      <c r="T33" s="48"/>
      <c r="U33" s="48"/>
      <c r="V33" s="48"/>
      <c r="W33" s="48"/>
      <c r="X33" s="48"/>
      <c r="Y33" s="48"/>
      <c r="Z33" s="48"/>
    </row>
    <row r="34" spans="1:28" x14ac:dyDescent="0.2">
      <c r="A34" s="43"/>
      <c r="B34" s="44" t="str">
        <f t="shared" si="5"/>
        <v>B2 (Ryd, n-3s)</v>
      </c>
      <c r="C34" s="45">
        <v>6.657</v>
      </c>
      <c r="D34" s="45">
        <v>6.4429999999999996</v>
      </c>
      <c r="E34" s="45">
        <v>7.0330000000000004</v>
      </c>
      <c r="F34" s="41">
        <v>7.0750000000000002</v>
      </c>
      <c r="G34" s="45">
        <v>7.0759999999999996</v>
      </c>
      <c r="H34" s="48"/>
      <c r="I34" s="48"/>
      <c r="J34" s="48"/>
      <c r="K34" s="45">
        <v>7.0339999999999998</v>
      </c>
      <c r="L34" s="45">
        <v>7.0190000000000001</v>
      </c>
      <c r="M34" s="45">
        <v>6.9720000000000004</v>
      </c>
      <c r="N34" s="45">
        <v>7.0220000000000002</v>
      </c>
      <c r="O34" s="45">
        <v>6.8280000000000003</v>
      </c>
      <c r="P34" s="45">
        <v>6.7960000000000003</v>
      </c>
      <c r="Q34" s="45">
        <v>6.3929999999999998</v>
      </c>
      <c r="R34" s="45">
        <v>7.4450000000000003</v>
      </c>
      <c r="S34" s="19">
        <v>6.9190000000000005</v>
      </c>
      <c r="T34" s="48"/>
      <c r="U34" s="48"/>
      <c r="V34" s="48"/>
      <c r="W34" s="48"/>
      <c r="X34" s="48"/>
      <c r="Y34" s="48"/>
      <c r="Z34" s="48"/>
    </row>
    <row r="35" spans="1:28" x14ac:dyDescent="0.2">
      <c r="A35" s="43"/>
      <c r="B35" s="44" t="str">
        <f t="shared" si="5"/>
        <v>B2 (Ryd, n-3p)</v>
      </c>
      <c r="C35" s="45">
        <v>7.5170000000000003</v>
      </c>
      <c r="D35" s="45">
        <v>7.4450000000000003</v>
      </c>
      <c r="E35" s="45">
        <v>7.9240000000000004</v>
      </c>
      <c r="F35" s="45">
        <v>7.91</v>
      </c>
      <c r="G35" s="45">
        <v>7.9359999999999999</v>
      </c>
      <c r="H35" s="48"/>
      <c r="I35" s="48"/>
      <c r="J35" s="48"/>
      <c r="K35" s="45">
        <v>7.9219999999999997</v>
      </c>
      <c r="L35" s="45">
        <v>7.9020000000000001</v>
      </c>
      <c r="M35" s="45">
        <v>7.8949999999999996</v>
      </c>
      <c r="N35" s="45">
        <v>7.9320000000000004</v>
      </c>
      <c r="O35" s="45">
        <v>7.7690000000000001</v>
      </c>
      <c r="P35" s="45">
        <v>7.7290000000000001</v>
      </c>
      <c r="Q35" s="45">
        <v>7.4080000000000004</v>
      </c>
      <c r="R35" s="45">
        <v>8.2390000000000008</v>
      </c>
      <c r="S35" s="19">
        <v>7.823500000000001</v>
      </c>
      <c r="T35" s="48"/>
      <c r="U35" s="48"/>
      <c r="V35" s="48"/>
      <c r="W35" s="48"/>
      <c r="X35" s="48"/>
      <c r="Y35" s="48"/>
      <c r="Z35" s="48"/>
      <c r="AA35" s="41"/>
      <c r="AB35" s="41"/>
    </row>
    <row r="36" spans="1:28" x14ac:dyDescent="0.2">
      <c r="A36" s="43"/>
      <c r="B36" s="44" t="str">
        <f t="shared" si="5"/>
        <v>A1 (Ryd, n-3p)</v>
      </c>
      <c r="C36" s="45">
        <v>7.577</v>
      </c>
      <c r="D36" s="45">
        <v>7.4409999999999998</v>
      </c>
      <c r="E36" s="45">
        <v>8.0609999999999999</v>
      </c>
      <c r="F36" s="41">
        <v>8.109</v>
      </c>
      <c r="G36" s="45">
        <v>8.09</v>
      </c>
      <c r="H36" s="48"/>
      <c r="I36" s="48"/>
      <c r="J36" s="48"/>
      <c r="K36" s="45">
        <v>8.077</v>
      </c>
      <c r="L36" s="45">
        <v>8.0559999999999992</v>
      </c>
      <c r="M36" s="45">
        <v>7.9569999999999999</v>
      </c>
      <c r="N36" s="45">
        <v>8.0020000000000007</v>
      </c>
      <c r="O36" s="45">
        <v>7.8129999999999997</v>
      </c>
      <c r="P36" s="45">
        <v>7.7830000000000004</v>
      </c>
      <c r="Q36" s="45">
        <v>7.3949999999999996</v>
      </c>
      <c r="R36" s="45">
        <v>8.4649999999999999</v>
      </c>
      <c r="S36" s="19">
        <v>7.93</v>
      </c>
      <c r="T36" s="48"/>
      <c r="U36" s="48"/>
      <c r="V36" s="48"/>
      <c r="W36" s="48"/>
      <c r="X36" s="48"/>
      <c r="Y36" s="48"/>
      <c r="Z36" s="48"/>
      <c r="AA36" s="41"/>
      <c r="AB36" s="41"/>
    </row>
    <row r="37" spans="1:28" x14ac:dyDescent="0.2">
      <c r="A37" s="43"/>
      <c r="B37" s="44" t="str">
        <f t="shared" si="5"/>
        <v>B1 (Val, ns-pi*)</v>
      </c>
      <c r="C37" s="45">
        <v>8.5719999999999992</v>
      </c>
      <c r="D37" s="45">
        <v>8.5239999999999991</v>
      </c>
      <c r="E37" s="45">
        <v>8.4009999999999998</v>
      </c>
      <c r="F37" s="41">
        <v>8.3740000000000006</v>
      </c>
      <c r="G37" s="45">
        <v>8.4390000000000001</v>
      </c>
      <c r="H37" s="48"/>
      <c r="I37" s="48"/>
      <c r="J37" s="48"/>
      <c r="K37" s="45">
        <v>8.4130000000000003</v>
      </c>
      <c r="L37" s="45">
        <v>8.4019999999999992</v>
      </c>
      <c r="M37" s="45">
        <v>8.6549999999999994</v>
      </c>
      <c r="N37" s="45">
        <v>8.7759999999999998</v>
      </c>
      <c r="O37" s="45">
        <v>8.6920000000000002</v>
      </c>
      <c r="P37" s="45">
        <v>8.4870000000000001</v>
      </c>
      <c r="Q37" s="45">
        <v>8.391</v>
      </c>
      <c r="R37" s="45">
        <v>8.3179999999999996</v>
      </c>
      <c r="S37" s="19">
        <v>8.3544999999999998</v>
      </c>
      <c r="T37" s="48"/>
      <c r="U37" s="48"/>
      <c r="V37" s="48"/>
      <c r="W37" s="48"/>
      <c r="X37" s="48"/>
      <c r="Y37" s="48"/>
      <c r="Z37" s="48"/>
      <c r="AA37" s="41"/>
      <c r="AB37" s="41"/>
    </row>
    <row r="38" spans="1:28" x14ac:dyDescent="0.2">
      <c r="A38" s="43"/>
      <c r="B38" s="44" t="str">
        <f t="shared" si="5"/>
        <v>A2 (Ryd, n-3p)</v>
      </c>
      <c r="C38" s="45">
        <v>9.9410000000000007</v>
      </c>
      <c r="D38" s="45">
        <v>8.0579999999999998</v>
      </c>
      <c r="E38" s="45">
        <v>8.6479999999999997</v>
      </c>
      <c r="F38" s="41">
        <v>8.7289999999999992</v>
      </c>
      <c r="G38" s="45">
        <v>8.6690000000000005</v>
      </c>
      <c r="H38" s="48"/>
      <c r="I38" s="48"/>
      <c r="J38" s="48"/>
      <c r="K38" s="45">
        <v>8.6630000000000003</v>
      </c>
      <c r="L38" s="45">
        <v>8.6349999999999998</v>
      </c>
      <c r="M38" s="45">
        <v>8.5090000000000003</v>
      </c>
      <c r="N38" s="45">
        <v>8.5589999999999993</v>
      </c>
      <c r="O38" s="45">
        <v>8.391</v>
      </c>
      <c r="P38" s="45">
        <v>8.33</v>
      </c>
      <c r="Q38" s="45">
        <v>8.0050000000000008</v>
      </c>
      <c r="R38" s="45">
        <v>9.0380000000000003</v>
      </c>
      <c r="S38" s="19">
        <v>8.5214999999999996</v>
      </c>
      <c r="T38" s="48"/>
      <c r="U38" s="48"/>
      <c r="V38" s="48"/>
      <c r="W38" s="48"/>
      <c r="X38" s="48"/>
      <c r="Y38" s="48"/>
      <c r="Z38" s="48"/>
      <c r="AA38" s="41"/>
      <c r="AB38" s="41"/>
    </row>
    <row r="39" spans="1:28" x14ac:dyDescent="0.2">
      <c r="A39" s="42" t="s">
        <v>97</v>
      </c>
      <c r="B39" s="44" t="str">
        <f t="shared" si="5"/>
        <v>A" (Val, n-pi*)</v>
      </c>
      <c r="C39" s="45">
        <v>2.9020000000000001</v>
      </c>
      <c r="D39" s="45">
        <v>2.9729999999999999</v>
      </c>
      <c r="E39" s="45">
        <v>2.855</v>
      </c>
      <c r="F39" s="45">
        <v>2.79</v>
      </c>
      <c r="G39" s="45">
        <v>2.9279999999999999</v>
      </c>
      <c r="H39" s="45">
        <v>2.8570000000000002</v>
      </c>
      <c r="I39" s="45">
        <v>2.8580000000000001</v>
      </c>
      <c r="J39" s="45">
        <v>2.855</v>
      </c>
      <c r="K39" s="7">
        <v>2.8439999999999999</v>
      </c>
      <c r="L39" s="16">
        <v>2.819</v>
      </c>
      <c r="M39" s="45">
        <v>2.8820000000000001</v>
      </c>
      <c r="N39" s="45">
        <v>3.12</v>
      </c>
      <c r="O39" s="45">
        <v>3.0710000000000002</v>
      </c>
      <c r="P39" s="45">
        <v>2.6640000000000001</v>
      </c>
      <c r="Q39" s="45">
        <v>2.7109999999999999</v>
      </c>
      <c r="R39" s="45">
        <v>2.77</v>
      </c>
      <c r="S39" s="19">
        <v>2.7404999999999999</v>
      </c>
      <c r="T39" s="48"/>
      <c r="U39" s="48"/>
      <c r="V39" s="48"/>
      <c r="W39" s="48"/>
      <c r="X39" s="48"/>
      <c r="Y39" s="48"/>
      <c r="Z39" s="48"/>
      <c r="AA39" s="41"/>
      <c r="AB39" s="41"/>
    </row>
    <row r="40" spans="1:28" x14ac:dyDescent="0.2">
      <c r="A40" s="41"/>
      <c r="B40" s="41"/>
      <c r="C40" s="41"/>
      <c r="D40" s="41"/>
      <c r="E40" s="41"/>
      <c r="F40" s="41"/>
      <c r="G40" s="41"/>
      <c r="H40" s="41"/>
      <c r="I40" s="41"/>
      <c r="J40" s="41"/>
      <c r="K40" s="41"/>
      <c r="L40" s="41"/>
      <c r="M40" s="41"/>
      <c r="N40" s="41"/>
      <c r="O40" s="41"/>
      <c r="P40" s="41"/>
      <c r="Q40" s="41"/>
      <c r="R40" s="1" t="s">
        <v>1499</v>
      </c>
      <c r="S40" s="45"/>
      <c r="T40" s="41"/>
      <c r="U40" s="41"/>
      <c r="V40" s="41"/>
      <c r="W40" s="41"/>
      <c r="X40" s="41"/>
      <c r="Y40" s="41"/>
      <c r="Z40" s="41"/>
      <c r="AA40" s="41"/>
      <c r="AB40" s="41"/>
    </row>
    <row r="41" spans="1:28" x14ac:dyDescent="0.2">
      <c r="I41" s="41"/>
    </row>
    <row r="42" spans="1:28" x14ac:dyDescent="0.2">
      <c r="I42" s="41"/>
    </row>
    <row r="43" spans="1:28" x14ac:dyDescent="0.2">
      <c r="I43" s="41"/>
    </row>
    <row r="44" spans="1:28" x14ac:dyDescent="0.2">
      <c r="I44" s="41"/>
    </row>
    <row r="45" spans="1:28" x14ac:dyDescent="0.2">
      <c r="I45" s="41"/>
    </row>
    <row r="46" spans="1:28" x14ac:dyDescent="0.2">
      <c r="I46" s="41"/>
    </row>
    <row r="47" spans="1:28" x14ac:dyDescent="0.2">
      <c r="I47" s="41"/>
    </row>
    <row r="48" spans="1:28" x14ac:dyDescent="0.2">
      <c r="I48" s="41"/>
    </row>
    <row r="49" spans="9:9" x14ac:dyDescent="0.2">
      <c r="I49" s="41"/>
    </row>
    <row r="50" spans="9:9" x14ac:dyDescent="0.2">
      <c r="I50" s="41"/>
    </row>
    <row r="51" spans="9:9" x14ac:dyDescent="0.2">
      <c r="I51" s="41"/>
    </row>
    <row r="52" spans="9:9" x14ac:dyDescent="0.2">
      <c r="I52" s="41"/>
    </row>
    <row r="53" spans="9:9" x14ac:dyDescent="0.2">
      <c r="I53" s="41"/>
    </row>
    <row r="54" spans="9:9" x14ac:dyDescent="0.2">
      <c r="I54" s="41"/>
    </row>
    <row r="55" spans="9:9" x14ac:dyDescent="0.2">
      <c r="I55" s="41"/>
    </row>
    <row r="56" spans="9:9" x14ac:dyDescent="0.2">
      <c r="I56" s="41"/>
    </row>
    <row r="57" spans="9:9" x14ac:dyDescent="0.2">
      <c r="I57" s="41"/>
    </row>
    <row r="58" spans="9:9" x14ac:dyDescent="0.2">
      <c r="I58" s="41"/>
    </row>
    <row r="59" spans="9:9" x14ac:dyDescent="0.2">
      <c r="I59" s="41"/>
    </row>
    <row r="60" spans="9:9" x14ac:dyDescent="0.2">
      <c r="I60" s="41"/>
    </row>
    <row r="61" spans="9:9" x14ac:dyDescent="0.2">
      <c r="I61" s="41"/>
    </row>
    <row r="62" spans="9:9" x14ac:dyDescent="0.2">
      <c r="I62" s="41"/>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0428B-1C68-1C4E-A4DF-931C6A6B25E3}">
  <dimension ref="A1:AB29"/>
  <sheetViews>
    <sheetView zoomScale="80" zoomScaleNormal="80" workbookViewId="0">
      <selection activeCell="P37" sqref="P37"/>
    </sheetView>
  </sheetViews>
  <sheetFormatPr baseColWidth="10" defaultRowHeight="16" x14ac:dyDescent="0.2"/>
  <cols>
    <col min="2" max="2" width="13.5" customWidth="1"/>
    <col min="21" max="21" width="11.1640625" customWidth="1"/>
  </cols>
  <sheetData>
    <row r="1" spans="1:28" x14ac:dyDescent="0.2">
      <c r="A1" s="40" t="s">
        <v>74</v>
      </c>
      <c r="B1" s="40"/>
      <c r="C1" s="40" t="s">
        <v>0</v>
      </c>
      <c r="D1" s="198"/>
      <c r="E1">
        <f>COUNT(C4:C13)</f>
        <v>10</v>
      </c>
      <c r="F1" s="51" t="s">
        <v>722</v>
      </c>
      <c r="G1" s="1" t="s">
        <v>958</v>
      </c>
      <c r="H1" s="51"/>
      <c r="W1" s="1" t="s">
        <v>360</v>
      </c>
      <c r="X1" s="1"/>
    </row>
    <row r="2" spans="1:28" x14ac:dyDescent="0.2">
      <c r="A2" s="6" t="s">
        <v>32</v>
      </c>
      <c r="B2" s="5"/>
      <c r="C2" s="5" t="s">
        <v>55</v>
      </c>
      <c r="D2" s="5" t="s">
        <v>55</v>
      </c>
      <c r="E2" s="5" t="s">
        <v>55</v>
      </c>
      <c r="F2" s="5" t="s">
        <v>29</v>
      </c>
      <c r="G2" s="5" t="s">
        <v>29</v>
      </c>
      <c r="H2" s="5" t="s">
        <v>29</v>
      </c>
      <c r="I2" s="5" t="s">
        <v>29</v>
      </c>
      <c r="J2" s="5" t="s">
        <v>55</v>
      </c>
      <c r="K2" s="5" t="s">
        <v>55</v>
      </c>
      <c r="L2" s="5" t="s">
        <v>55</v>
      </c>
      <c r="M2" s="5" t="s">
        <v>30</v>
      </c>
      <c r="N2" s="5" t="s">
        <v>30</v>
      </c>
      <c r="O2" s="5" t="s">
        <v>30</v>
      </c>
      <c r="P2" s="5" t="s">
        <v>30</v>
      </c>
      <c r="Q2" s="5" t="s">
        <v>85</v>
      </c>
      <c r="R2" s="5" t="s">
        <v>85</v>
      </c>
      <c r="S2" s="5"/>
      <c r="T2" s="5"/>
      <c r="U2" s="98" t="s">
        <v>29</v>
      </c>
      <c r="V2" s="98" t="s">
        <v>29</v>
      </c>
      <c r="W2" s="98" t="s">
        <v>247</v>
      </c>
      <c r="X2" s="98" t="s">
        <v>247</v>
      </c>
      <c r="Y2" s="98" t="s">
        <v>28</v>
      </c>
    </row>
    <row r="3" spans="1:28" x14ac:dyDescent="0.2">
      <c r="A3" s="5"/>
      <c r="B3" s="5"/>
      <c r="C3" s="6" t="s">
        <v>2087</v>
      </c>
      <c r="D3" s="6" t="s">
        <v>1</v>
      </c>
      <c r="E3" s="6" t="s">
        <v>2</v>
      </c>
      <c r="F3" s="6" t="s">
        <v>62</v>
      </c>
      <c r="G3" s="6" t="s">
        <v>2139</v>
      </c>
      <c r="H3" s="6" t="s">
        <v>2141</v>
      </c>
      <c r="I3" s="6" t="s">
        <v>69</v>
      </c>
      <c r="J3" s="52" t="s">
        <v>2086</v>
      </c>
      <c r="K3" s="52" t="s">
        <v>35</v>
      </c>
      <c r="L3" s="52" t="s">
        <v>63</v>
      </c>
      <c r="M3" s="52" t="s">
        <v>50</v>
      </c>
      <c r="N3" s="52" t="s">
        <v>106</v>
      </c>
      <c r="O3" s="52" t="s">
        <v>1943</v>
      </c>
      <c r="P3" s="52" t="s">
        <v>101</v>
      </c>
      <c r="Q3" s="52" t="s">
        <v>86</v>
      </c>
      <c r="R3" s="52" t="s">
        <v>87</v>
      </c>
      <c r="S3" s="42" t="s">
        <v>1326</v>
      </c>
      <c r="T3" s="42" t="s">
        <v>1392</v>
      </c>
      <c r="U3" s="95" t="s">
        <v>67</v>
      </c>
      <c r="V3" s="99" t="s">
        <v>38</v>
      </c>
      <c r="W3" s="99" t="s">
        <v>248</v>
      </c>
      <c r="X3" s="99" t="s">
        <v>248</v>
      </c>
      <c r="Y3" s="99" t="s">
        <v>52</v>
      </c>
    </row>
    <row r="4" spans="1:28" x14ac:dyDescent="0.2">
      <c r="A4" s="6" t="s">
        <v>98</v>
      </c>
      <c r="B4" s="4" t="s">
        <v>190</v>
      </c>
      <c r="C4" s="7">
        <v>5.827</v>
      </c>
      <c r="D4" s="7">
        <v>5.71</v>
      </c>
      <c r="E4" s="7">
        <v>5.657</v>
      </c>
      <c r="F4" s="7">
        <v>5.6609999999999996</v>
      </c>
      <c r="G4" s="7">
        <v>5.6619999999999999</v>
      </c>
      <c r="H4" s="7">
        <v>5.6580000000000004</v>
      </c>
      <c r="I4" s="7">
        <v>5.6449999999999996</v>
      </c>
      <c r="J4" s="7">
        <v>5.7919999999999998</v>
      </c>
      <c r="K4" s="7">
        <v>5.6779999999999999</v>
      </c>
      <c r="L4" s="7">
        <v>5.6269999999999998</v>
      </c>
      <c r="M4" s="7">
        <v>5.8079999999999998</v>
      </c>
      <c r="N4" s="7">
        <v>5.6970000000000001</v>
      </c>
      <c r="O4">
        <v>5.8079999999999998</v>
      </c>
      <c r="P4" s="7">
        <v>5.6950000000000003</v>
      </c>
      <c r="Q4" s="171">
        <v>5.7</v>
      </c>
      <c r="R4" s="173">
        <v>5.7</v>
      </c>
      <c r="S4" s="7">
        <f>L4+P4-K4</f>
        <v>5.6439999999999992</v>
      </c>
      <c r="T4" s="7">
        <f t="shared" ref="T4:T13" si="0">S4+F4-E4</f>
        <v>5.6479999999999997</v>
      </c>
      <c r="U4" s="20">
        <v>90.8</v>
      </c>
      <c r="V4" s="1" t="s">
        <v>73</v>
      </c>
      <c r="W4" s="1" t="s">
        <v>360</v>
      </c>
      <c r="X4" s="1">
        <v>0</v>
      </c>
      <c r="Y4" s="1" t="s">
        <v>929</v>
      </c>
      <c r="AA4" s="1"/>
    </row>
    <row r="5" spans="1:28" x14ac:dyDescent="0.2">
      <c r="A5" s="4"/>
      <c r="B5" s="4" t="s">
        <v>216</v>
      </c>
      <c r="C5" s="7">
        <v>6.8789999999999996</v>
      </c>
      <c r="D5" s="7">
        <v>6.7110000000000003</v>
      </c>
      <c r="E5" s="7">
        <v>6.8310000000000004</v>
      </c>
      <c r="F5" s="7">
        <v>6.8789999999999996</v>
      </c>
      <c r="G5" s="7">
        <v>6.8929999999999998</v>
      </c>
      <c r="H5" s="7">
        <v>6.8780000000000001</v>
      </c>
      <c r="I5" s="7">
        <v>6.8869999999999996</v>
      </c>
      <c r="J5" s="7">
        <v>6.8760000000000003</v>
      </c>
      <c r="K5" s="7">
        <v>6.7050000000000001</v>
      </c>
      <c r="L5" s="7">
        <v>6.83</v>
      </c>
      <c r="M5" s="7">
        <v>6.8810000000000002</v>
      </c>
      <c r="N5" s="7">
        <v>6.7240000000000002</v>
      </c>
      <c r="O5">
        <v>6.8810000000000002</v>
      </c>
      <c r="P5" s="7">
        <v>6.7220000000000004</v>
      </c>
      <c r="S5" s="7">
        <f t="shared" ref="S5:S9" si="1">L5+P5-K5</f>
        <v>6.8469999999999995</v>
      </c>
      <c r="T5" s="7">
        <f t="shared" si="0"/>
        <v>6.8949999999999987</v>
      </c>
      <c r="U5" s="20">
        <v>92.2</v>
      </c>
      <c r="V5" s="1" t="s">
        <v>79</v>
      </c>
      <c r="W5" s="1" t="s">
        <v>938</v>
      </c>
      <c r="X5" s="1">
        <v>30</v>
      </c>
      <c r="Y5" s="1" t="s">
        <v>931</v>
      </c>
      <c r="AA5" s="1"/>
    </row>
    <row r="6" spans="1:28" x14ac:dyDescent="0.2">
      <c r="A6" s="6"/>
      <c r="B6" s="4" t="s">
        <v>202</v>
      </c>
      <c r="C6" s="7">
        <v>6.8529999999999998</v>
      </c>
      <c r="D6" s="7">
        <v>6.6459999999999999</v>
      </c>
      <c r="E6" s="7">
        <v>6.742</v>
      </c>
      <c r="F6" s="7">
        <v>6.7839999999999998</v>
      </c>
      <c r="G6" s="7">
        <v>6.7960000000000003</v>
      </c>
      <c r="H6" s="7">
        <v>6.7809999999999997</v>
      </c>
      <c r="I6" s="7">
        <v>6.7869999999999999</v>
      </c>
      <c r="J6" s="7">
        <v>6.8460000000000001</v>
      </c>
      <c r="K6" s="7">
        <v>6.6390000000000002</v>
      </c>
      <c r="L6" s="7">
        <v>6.7409999999999997</v>
      </c>
      <c r="M6" s="7">
        <v>6.867</v>
      </c>
      <c r="N6" s="7">
        <v>6.6740000000000004</v>
      </c>
      <c r="O6" s="7">
        <v>6.86</v>
      </c>
      <c r="P6" s="7">
        <v>6.6639999999999997</v>
      </c>
      <c r="Q6" s="171">
        <v>6.67</v>
      </c>
      <c r="S6" s="7">
        <f t="shared" si="1"/>
        <v>6.7659999999999991</v>
      </c>
      <c r="T6" s="7">
        <f t="shared" si="0"/>
        <v>6.8079999999999989</v>
      </c>
      <c r="U6" s="20">
        <v>88.6</v>
      </c>
      <c r="V6" s="1" t="s">
        <v>77</v>
      </c>
      <c r="W6" s="1" t="s">
        <v>586</v>
      </c>
      <c r="X6" s="1">
        <v>14</v>
      </c>
      <c r="Y6" s="1" t="s">
        <v>933</v>
      </c>
      <c r="AA6" s="1"/>
    </row>
    <row r="7" spans="1:28" x14ac:dyDescent="0.2">
      <c r="A7" s="4" t="s">
        <v>1306</v>
      </c>
      <c r="B7" s="4" t="s">
        <v>928</v>
      </c>
      <c r="C7" s="7">
        <v>7.5830000000000002</v>
      </c>
      <c r="D7" s="7">
        <v>7.306</v>
      </c>
      <c r="E7" s="7">
        <v>7.3959999999999999</v>
      </c>
      <c r="F7" s="7">
        <v>7.4320000000000004</v>
      </c>
      <c r="G7" s="7">
        <v>7.44</v>
      </c>
      <c r="H7" s="7">
        <v>7.42</v>
      </c>
      <c r="I7" s="7">
        <v>7.4340000000000002</v>
      </c>
      <c r="J7" s="7">
        <v>7.5670000000000002</v>
      </c>
      <c r="K7" s="7">
        <v>7.29</v>
      </c>
      <c r="L7" s="7">
        <v>7.383</v>
      </c>
      <c r="M7" s="7">
        <v>7.6109999999999998</v>
      </c>
      <c r="N7" s="7">
        <v>7.3449999999999998</v>
      </c>
      <c r="O7" s="7">
        <v>7.6029999999999998</v>
      </c>
      <c r="P7" s="7">
        <v>7.3330000000000002</v>
      </c>
      <c r="S7" s="7">
        <f t="shared" si="1"/>
        <v>7.426000000000001</v>
      </c>
      <c r="T7" s="7">
        <f t="shared" si="0"/>
        <v>7.4620000000000006</v>
      </c>
      <c r="U7" s="20">
        <v>89.6</v>
      </c>
      <c r="V7" s="1" t="s">
        <v>942</v>
      </c>
      <c r="W7" s="1" t="s">
        <v>940</v>
      </c>
      <c r="X7" s="1">
        <v>24</v>
      </c>
      <c r="Y7" s="1" t="s">
        <v>934</v>
      </c>
      <c r="AA7" s="1"/>
    </row>
    <row r="8" spans="1:28" x14ac:dyDescent="0.2">
      <c r="A8" s="4"/>
      <c r="B8" s="4" t="s">
        <v>215</v>
      </c>
      <c r="C8" s="7">
        <v>7.9210000000000003</v>
      </c>
      <c r="D8" s="7">
        <v>7.5730000000000004</v>
      </c>
      <c r="E8" s="7">
        <v>7.6840000000000002</v>
      </c>
      <c r="F8" s="7">
        <v>7.7290000000000001</v>
      </c>
      <c r="G8" s="7">
        <v>7.74</v>
      </c>
      <c r="H8" s="7">
        <v>7.7220000000000004</v>
      </c>
      <c r="I8" s="7">
        <v>7.7359999999999998</v>
      </c>
      <c r="J8" s="7">
        <v>7.9130000000000003</v>
      </c>
      <c r="K8" s="7">
        <v>7.5650000000000004</v>
      </c>
      <c r="L8" s="7">
        <v>7.681</v>
      </c>
      <c r="M8" s="7">
        <v>7.9249999999999998</v>
      </c>
      <c r="N8" s="7">
        <v>7.59</v>
      </c>
      <c r="O8">
        <v>7.9240000000000004</v>
      </c>
      <c r="P8" s="7">
        <v>7.5869999999999997</v>
      </c>
      <c r="S8" s="7">
        <f>L8+P8-K8</f>
        <v>7.7030000000000003</v>
      </c>
      <c r="T8" s="7">
        <f t="shared" si="0"/>
        <v>7.7480000000000002</v>
      </c>
      <c r="U8" s="20">
        <v>91.9</v>
      </c>
      <c r="V8" s="1" t="s">
        <v>73</v>
      </c>
      <c r="W8" s="1" t="s">
        <v>939</v>
      </c>
      <c r="X8" s="1">
        <v>35</v>
      </c>
      <c r="Y8" s="1" t="s">
        <v>935</v>
      </c>
      <c r="AA8" s="1"/>
    </row>
    <row r="9" spans="1:28" x14ac:dyDescent="0.2">
      <c r="A9" s="4" t="s">
        <v>1306</v>
      </c>
      <c r="B9" s="4" t="s">
        <v>201</v>
      </c>
      <c r="C9" s="7">
        <v>7.8940000000000001</v>
      </c>
      <c r="D9" s="7">
        <v>7.6310000000000002</v>
      </c>
      <c r="E9" s="7">
        <v>7.62</v>
      </c>
      <c r="F9" s="7">
        <v>7.6310000000000002</v>
      </c>
      <c r="G9" s="7">
        <v>7.6289999999999996</v>
      </c>
      <c r="H9" s="7">
        <v>7.6050000000000004</v>
      </c>
      <c r="I9" s="7">
        <v>7.63</v>
      </c>
      <c r="J9" s="7">
        <v>7.8780000000000001</v>
      </c>
      <c r="K9" s="7">
        <v>7.6159999999999997</v>
      </c>
      <c r="L9" s="7">
        <v>7.609</v>
      </c>
      <c r="M9" s="7">
        <v>7.8940000000000001</v>
      </c>
      <c r="N9" s="16">
        <v>7.6319999999999997</v>
      </c>
      <c r="O9" s="7">
        <v>7.8940000000000001</v>
      </c>
      <c r="P9" s="16">
        <v>7.6310000000000002</v>
      </c>
      <c r="Q9" s="171">
        <v>7.64</v>
      </c>
      <c r="R9" s="171">
        <v>7.63</v>
      </c>
      <c r="S9" s="7">
        <f t="shared" si="1"/>
        <v>7.6240000000000006</v>
      </c>
      <c r="T9" s="7">
        <f t="shared" si="0"/>
        <v>7.6350000000000007</v>
      </c>
      <c r="U9" s="20">
        <v>89.3</v>
      </c>
      <c r="V9" s="1" t="s">
        <v>943</v>
      </c>
      <c r="W9" s="1" t="s">
        <v>941</v>
      </c>
      <c r="X9" s="1">
        <v>37</v>
      </c>
      <c r="Y9" s="1" t="s">
        <v>936</v>
      </c>
      <c r="AA9" s="1"/>
    </row>
    <row r="10" spans="1:28" x14ac:dyDescent="0.2">
      <c r="A10" s="6" t="s">
        <v>5</v>
      </c>
      <c r="B10" s="4" t="s">
        <v>190</v>
      </c>
      <c r="C10" s="7">
        <v>5.5540000000000003</v>
      </c>
      <c r="D10" s="7">
        <v>5.4160000000000004</v>
      </c>
      <c r="E10" s="7">
        <v>5.3780000000000001</v>
      </c>
      <c r="F10" s="7">
        <v>5.3869999999999996</v>
      </c>
      <c r="G10" s="7">
        <v>5.39</v>
      </c>
      <c r="H10" s="7">
        <v>5.3849999999999998</v>
      </c>
      <c r="I10" s="7">
        <v>5.37</v>
      </c>
      <c r="J10" s="7">
        <v>5.524</v>
      </c>
      <c r="K10" s="7">
        <v>5.3869999999999996</v>
      </c>
      <c r="L10" s="7">
        <v>5.35</v>
      </c>
      <c r="M10" s="67"/>
      <c r="N10" s="67"/>
      <c r="O10" s="7">
        <v>5.5419999999999998</v>
      </c>
      <c r="P10" s="67"/>
      <c r="Q10" s="171">
        <v>5.42</v>
      </c>
      <c r="R10" s="173">
        <v>5.4</v>
      </c>
      <c r="S10" s="7">
        <f>L10+O10-J10</f>
        <v>5.3679999999999994</v>
      </c>
      <c r="T10" s="7">
        <f t="shared" si="0"/>
        <v>5.3769999999999989</v>
      </c>
      <c r="U10" s="20">
        <v>97.7</v>
      </c>
      <c r="W10" s="1" t="s">
        <v>360</v>
      </c>
      <c r="X10" s="1">
        <v>0</v>
      </c>
      <c r="Y10" s="1" t="s">
        <v>929</v>
      </c>
      <c r="AA10" s="1"/>
    </row>
    <row r="11" spans="1:28" x14ac:dyDescent="0.2">
      <c r="A11" s="6"/>
      <c r="B11" s="4" t="s">
        <v>201</v>
      </c>
      <c r="C11" s="7">
        <v>5.9189999999999996</v>
      </c>
      <c r="D11" s="7">
        <v>5.8310000000000004</v>
      </c>
      <c r="E11" s="7">
        <v>5.8159999999999998</v>
      </c>
      <c r="F11" s="7">
        <v>5.83</v>
      </c>
      <c r="G11" s="7">
        <v>5.835</v>
      </c>
      <c r="H11" s="7">
        <v>5.8280000000000003</v>
      </c>
      <c r="I11" s="7">
        <v>5.8170000000000002</v>
      </c>
      <c r="J11" s="7">
        <v>5.899</v>
      </c>
      <c r="K11" s="7">
        <v>5.81</v>
      </c>
      <c r="L11" s="7">
        <v>5.7960000000000003</v>
      </c>
      <c r="M11" s="67"/>
      <c r="N11" s="67"/>
      <c r="O11" s="7">
        <v>5.9089999999999998</v>
      </c>
      <c r="P11" s="67"/>
      <c r="Q11" s="171">
        <v>5.82</v>
      </c>
      <c r="R11" s="173">
        <v>5.7</v>
      </c>
      <c r="S11" s="7">
        <f>L11+O11-J11</f>
        <v>5.806</v>
      </c>
      <c r="T11" s="7">
        <f t="shared" si="0"/>
        <v>5.8199999999999994</v>
      </c>
      <c r="U11" s="20">
        <v>98.2</v>
      </c>
      <c r="W11" s="1" t="s">
        <v>360</v>
      </c>
      <c r="X11" s="1">
        <v>0</v>
      </c>
      <c r="Y11" s="1" t="s">
        <v>930</v>
      </c>
      <c r="AA11" s="1"/>
    </row>
    <row r="12" spans="1:28" x14ac:dyDescent="0.2">
      <c r="A12" s="4"/>
      <c r="B12" s="4" t="s">
        <v>216</v>
      </c>
      <c r="C12" s="7">
        <v>6.6470000000000002</v>
      </c>
      <c r="D12" s="7">
        <v>6.5149999999999997</v>
      </c>
      <c r="E12" s="7">
        <v>6.6420000000000003</v>
      </c>
      <c r="F12" s="7">
        <v>6.6909999999999998</v>
      </c>
      <c r="G12" s="7">
        <v>6.7060000000000004</v>
      </c>
      <c r="H12" s="7">
        <v>6.6909999999999998</v>
      </c>
      <c r="I12" s="7">
        <v>6.7009999999999996</v>
      </c>
      <c r="J12" s="7">
        <v>6.6440000000000001</v>
      </c>
      <c r="K12" s="7">
        <v>6.5090000000000003</v>
      </c>
      <c r="L12" s="7">
        <v>6.641</v>
      </c>
      <c r="M12" s="67"/>
      <c r="N12" s="67"/>
      <c r="O12" s="7">
        <v>6.65</v>
      </c>
      <c r="P12" s="67"/>
      <c r="S12" s="7">
        <f>L12+O12-J12</f>
        <v>6.6470000000000002</v>
      </c>
      <c r="T12" s="7">
        <f t="shared" si="0"/>
        <v>6.6960000000000006</v>
      </c>
      <c r="U12" s="20">
        <v>97.5</v>
      </c>
      <c r="W12" s="1" t="s">
        <v>937</v>
      </c>
      <c r="X12" s="1">
        <v>27</v>
      </c>
      <c r="Y12" s="1" t="s">
        <v>931</v>
      </c>
      <c r="AA12" s="1"/>
    </row>
    <row r="13" spans="1:28" x14ac:dyDescent="0.2">
      <c r="A13" s="4"/>
      <c r="B13" s="4" t="s">
        <v>202</v>
      </c>
      <c r="C13" s="7">
        <v>6.8150000000000004</v>
      </c>
      <c r="D13" s="7">
        <v>6.6070000000000002</v>
      </c>
      <c r="E13" s="7">
        <v>6.7229999999999999</v>
      </c>
      <c r="F13" s="7">
        <v>6.7729999999999997</v>
      </c>
      <c r="G13" s="7">
        <v>6.7880000000000003</v>
      </c>
      <c r="H13" s="7">
        <v>6.7709999999999999</v>
      </c>
      <c r="I13" s="7">
        <v>6.7779999999999996</v>
      </c>
      <c r="J13" s="7">
        <v>6.7949999999999999</v>
      </c>
      <c r="K13" s="7">
        <v>6.5880000000000001</v>
      </c>
      <c r="L13" s="7">
        <v>6.7080000000000002</v>
      </c>
      <c r="M13" s="67"/>
      <c r="N13" s="67"/>
      <c r="O13" s="7">
        <v>6.8179999999999996</v>
      </c>
      <c r="P13" s="67"/>
      <c r="S13" s="7">
        <f>L13+O13-J13</f>
        <v>6.7309999999999999</v>
      </c>
      <c r="T13" s="7">
        <f t="shared" si="0"/>
        <v>6.7809999999999997</v>
      </c>
      <c r="U13" s="20">
        <v>95.7</v>
      </c>
      <c r="W13" s="1" t="s">
        <v>938</v>
      </c>
      <c r="X13" s="1">
        <v>30</v>
      </c>
      <c r="Y13" s="1" t="s">
        <v>932</v>
      </c>
      <c r="AA13" s="1"/>
    </row>
    <row r="14" spans="1:28" x14ac:dyDescent="0.2">
      <c r="A14" s="1" t="s">
        <v>947</v>
      </c>
      <c r="M14" s="7"/>
      <c r="N14" s="7"/>
      <c r="O14" s="7"/>
      <c r="V14" s="20"/>
      <c r="AB14" s="1"/>
    </row>
    <row r="15" spans="1:28" x14ac:dyDescent="0.2">
      <c r="T15" s="20"/>
      <c r="Z15" s="1"/>
    </row>
    <row r="16" spans="1:28" x14ac:dyDescent="0.2">
      <c r="A16" s="6" t="s">
        <v>6</v>
      </c>
      <c r="B16" s="5"/>
      <c r="C16" s="129" t="s">
        <v>7</v>
      </c>
      <c r="D16" s="129" t="s">
        <v>7</v>
      </c>
      <c r="E16" s="129" t="s">
        <v>24</v>
      </c>
      <c r="F16" s="129" t="s">
        <v>27</v>
      </c>
      <c r="G16" s="129" t="s">
        <v>29</v>
      </c>
      <c r="H16" s="129" t="s">
        <v>30</v>
      </c>
      <c r="I16" s="129" t="s">
        <v>29</v>
      </c>
      <c r="J16" s="129" t="s">
        <v>30</v>
      </c>
      <c r="K16" s="129" t="s">
        <v>34</v>
      </c>
      <c r="L16" s="129" t="s">
        <v>55</v>
      </c>
      <c r="M16" s="129" t="s">
        <v>7</v>
      </c>
      <c r="N16" s="129" t="s">
        <v>7</v>
      </c>
      <c r="O16" s="129" t="s">
        <v>7</v>
      </c>
      <c r="P16" s="129" t="s">
        <v>24</v>
      </c>
      <c r="Q16" s="129" t="s">
        <v>24</v>
      </c>
      <c r="R16" s="129" t="s">
        <v>24</v>
      </c>
      <c r="S16" s="129" t="s">
        <v>26</v>
      </c>
      <c r="T16" s="153" t="s">
        <v>834</v>
      </c>
      <c r="U16" s="153" t="s">
        <v>834</v>
      </c>
      <c r="V16" s="153" t="s">
        <v>834</v>
      </c>
      <c r="W16" s="153" t="s">
        <v>834</v>
      </c>
      <c r="X16" s="153" t="s">
        <v>834</v>
      </c>
      <c r="Y16" s="153" t="s">
        <v>834</v>
      </c>
      <c r="Z16" s="153" t="s">
        <v>834</v>
      </c>
    </row>
    <row r="17" spans="1:26" x14ac:dyDescent="0.2">
      <c r="A17" s="5"/>
      <c r="B17" s="5"/>
      <c r="C17" s="61" t="s">
        <v>8</v>
      </c>
      <c r="D17" s="61" t="s">
        <v>9</v>
      </c>
      <c r="E17" s="61" t="s">
        <v>18</v>
      </c>
      <c r="F17" s="61" t="s">
        <v>11</v>
      </c>
      <c r="G17" s="61" t="s">
        <v>10</v>
      </c>
      <c r="H17" s="61" t="s">
        <v>33</v>
      </c>
      <c r="I17" s="61" t="s">
        <v>12</v>
      </c>
      <c r="J17" s="61" t="s">
        <v>13</v>
      </c>
      <c r="K17" s="61" t="s">
        <v>14</v>
      </c>
      <c r="L17" s="61" t="s">
        <v>99</v>
      </c>
      <c r="M17" s="61" t="s">
        <v>17</v>
      </c>
      <c r="N17" s="61" t="s">
        <v>19</v>
      </c>
      <c r="O17" s="61" t="s">
        <v>20</v>
      </c>
      <c r="P17" s="61" t="s">
        <v>17</v>
      </c>
      <c r="Q17" s="61" t="s">
        <v>15</v>
      </c>
      <c r="R17" s="61" t="s">
        <v>16</v>
      </c>
      <c r="S17" s="61" t="s">
        <v>25</v>
      </c>
      <c r="T17" s="154" t="s">
        <v>835</v>
      </c>
      <c r="U17" s="154" t="s">
        <v>836</v>
      </c>
      <c r="V17" s="154" t="s">
        <v>837</v>
      </c>
      <c r="W17" s="154" t="s">
        <v>838</v>
      </c>
      <c r="X17" s="154" t="s">
        <v>839</v>
      </c>
      <c r="Y17" s="154" t="s">
        <v>840</v>
      </c>
      <c r="Z17" s="154" t="s">
        <v>841</v>
      </c>
    </row>
    <row r="18" spans="1:26" x14ac:dyDescent="0.2">
      <c r="A18" s="6" t="str">
        <f>A4</f>
        <v>Singlet</v>
      </c>
      <c r="B18" s="4" t="str">
        <f>B4</f>
        <v>A" (Val, n-pi*)</v>
      </c>
      <c r="C18" s="16">
        <v>5.5810000000000004</v>
      </c>
      <c r="D18" s="16">
        <v>5.6879999999999997</v>
      </c>
      <c r="E18" s="16">
        <v>5.6619999999999999</v>
      </c>
      <c r="F18">
        <v>5.4969999999999999</v>
      </c>
      <c r="G18">
        <v>5.6920000000000002</v>
      </c>
      <c r="H18" s="16">
        <v>5.6559999999999997</v>
      </c>
      <c r="I18" s="16">
        <v>5.657</v>
      </c>
      <c r="J18" s="16">
        <v>5.6689999999999996</v>
      </c>
      <c r="K18">
        <v>5.657</v>
      </c>
      <c r="L18">
        <v>5.6269999999999998</v>
      </c>
      <c r="M18" s="16">
        <v>5.6109999999999998</v>
      </c>
      <c r="N18" s="16">
        <v>5.8090000000000002</v>
      </c>
      <c r="O18" s="16">
        <v>5.7690000000000001</v>
      </c>
      <c r="P18" s="16">
        <v>5.3920000000000003</v>
      </c>
      <c r="Q18" s="16">
        <v>5.4489999999999998</v>
      </c>
      <c r="R18" s="16">
        <v>5.7469999999999999</v>
      </c>
      <c r="S18" s="19">
        <v>5.5979999999999999</v>
      </c>
      <c r="T18" s="66">
        <v>5.95</v>
      </c>
      <c r="U18" s="65">
        <v>5.66</v>
      </c>
      <c r="V18" s="65">
        <v>5.45</v>
      </c>
      <c r="W18" s="65">
        <v>5.71</v>
      </c>
      <c r="X18" s="65">
        <v>5.67</v>
      </c>
      <c r="Y18" s="65">
        <v>5.73</v>
      </c>
      <c r="Z18" s="65">
        <v>5.71</v>
      </c>
    </row>
    <row r="19" spans="1:26" x14ac:dyDescent="0.2">
      <c r="A19" s="6"/>
      <c r="B19" s="4" t="str">
        <f t="shared" ref="B19:B27" si="2">B5</f>
        <v>A" (Ryd, pi-3s)</v>
      </c>
      <c r="C19" s="16">
        <v>6.7169999999999996</v>
      </c>
      <c r="D19" s="16">
        <v>6.7350000000000003</v>
      </c>
      <c r="E19" s="16">
        <v>7.0140000000000002</v>
      </c>
      <c r="F19">
        <v>6.8650000000000002</v>
      </c>
      <c r="G19">
        <v>6.9119999999999999</v>
      </c>
      <c r="H19" s="16">
        <v>6.8460000000000001</v>
      </c>
      <c r="I19" s="16">
        <v>6.8520000000000003</v>
      </c>
      <c r="J19" s="16">
        <v>6.8620000000000001</v>
      </c>
      <c r="K19">
        <v>6.8310000000000004</v>
      </c>
      <c r="L19" s="16">
        <v>6.83</v>
      </c>
      <c r="M19" s="16">
        <v>6.96</v>
      </c>
      <c r="N19" s="16">
        <v>6.9480000000000004</v>
      </c>
      <c r="O19" s="16">
        <v>6.8769999999999998</v>
      </c>
      <c r="P19" s="16">
        <v>6.8040000000000003</v>
      </c>
      <c r="Q19" s="16">
        <v>6.7290000000000001</v>
      </c>
      <c r="R19" s="16">
        <v>6.867</v>
      </c>
      <c r="S19" s="19">
        <v>6.798</v>
      </c>
      <c r="T19" s="67"/>
      <c r="U19" s="67"/>
      <c r="V19" s="67"/>
      <c r="W19" s="67"/>
      <c r="X19" s="67"/>
      <c r="Y19" s="67"/>
      <c r="Z19" s="67"/>
    </row>
    <row r="20" spans="1:26" x14ac:dyDescent="0.2">
      <c r="A20" s="6"/>
      <c r="B20" s="4" t="str">
        <f t="shared" si="2"/>
        <v>A' (Ryd, n-3s)</v>
      </c>
      <c r="C20" s="16">
        <v>6.8220000000000001</v>
      </c>
      <c r="D20" s="16">
        <v>6.3109999999999999</v>
      </c>
      <c r="E20" s="16">
        <v>7.03</v>
      </c>
      <c r="F20">
        <v>6.8079999999999998</v>
      </c>
      <c r="G20">
        <v>6.992</v>
      </c>
      <c r="H20" s="16">
        <v>6.8410000000000002</v>
      </c>
      <c r="I20" s="16">
        <v>6.8289999999999997</v>
      </c>
      <c r="J20" s="16">
        <v>6.8310000000000004</v>
      </c>
      <c r="K20">
        <v>6.742</v>
      </c>
      <c r="L20">
        <v>6.7409999999999997</v>
      </c>
      <c r="M20">
        <v>6.8419999999999996</v>
      </c>
      <c r="N20" s="16">
        <v>6.9020000000000001</v>
      </c>
      <c r="O20" s="16">
        <v>6.7089999999999996</v>
      </c>
      <c r="P20" s="16">
        <v>6.6349999999999998</v>
      </c>
      <c r="Q20" s="16">
        <v>6.2549999999999999</v>
      </c>
      <c r="R20" s="16">
        <v>7.1989999999999998</v>
      </c>
      <c r="S20" s="19">
        <v>6.7270000000000003</v>
      </c>
      <c r="T20" s="156">
        <v>6.17</v>
      </c>
      <c r="U20" s="156">
        <v>6.8</v>
      </c>
      <c r="V20" s="156">
        <v>6.64</v>
      </c>
      <c r="W20" s="156">
        <v>6.82</v>
      </c>
      <c r="X20" s="156">
        <v>6.81</v>
      </c>
      <c r="Y20" s="156">
        <v>6.92</v>
      </c>
      <c r="Z20" s="156">
        <v>6.98</v>
      </c>
    </row>
    <row r="21" spans="1:26" x14ac:dyDescent="0.2">
      <c r="A21" s="6"/>
      <c r="B21" s="4" t="str">
        <f t="shared" si="2"/>
        <v>A' (Ryd, n-3p)</v>
      </c>
      <c r="C21" s="16">
        <v>6.8869999999999996</v>
      </c>
      <c r="D21" s="16">
        <v>6.8869999999999996</v>
      </c>
      <c r="E21" s="16">
        <v>7.5529999999999999</v>
      </c>
      <c r="F21">
        <v>7.3360000000000003</v>
      </c>
      <c r="G21">
        <v>7.548</v>
      </c>
      <c r="H21" s="16">
        <v>7.4390000000000001</v>
      </c>
      <c r="I21" s="16">
        <v>7.4379999999999997</v>
      </c>
      <c r="J21" s="16">
        <v>7.4589999999999996</v>
      </c>
      <c r="K21">
        <v>7.3959999999999999</v>
      </c>
      <c r="L21">
        <v>7.383</v>
      </c>
      <c r="M21">
        <v>7.3470000000000004</v>
      </c>
      <c r="N21" s="16">
        <v>7.4359999999999999</v>
      </c>
      <c r="O21" s="16">
        <v>7.266</v>
      </c>
      <c r="P21" s="16">
        <v>7.1379999999999999</v>
      </c>
      <c r="Q21" s="16">
        <v>6.8310000000000004</v>
      </c>
      <c r="R21" s="16">
        <v>7.7990000000000004</v>
      </c>
      <c r="S21" s="19">
        <v>7.3150000000000004</v>
      </c>
      <c r="T21" s="66">
        <v>6.74</v>
      </c>
      <c r="U21" s="65">
        <v>7.45</v>
      </c>
      <c r="V21" s="65">
        <v>7.32</v>
      </c>
      <c r="W21" s="65">
        <v>7.46</v>
      </c>
      <c r="X21" s="65">
        <v>7.46</v>
      </c>
      <c r="Y21" s="65">
        <v>7.57</v>
      </c>
      <c r="Z21" s="65">
        <v>7.64</v>
      </c>
    </row>
    <row r="22" spans="1:26" x14ac:dyDescent="0.2">
      <c r="A22" s="6"/>
      <c r="B22" s="4" t="str">
        <f t="shared" si="2"/>
        <v>A" (Ryd, pi-3p)</v>
      </c>
      <c r="C22" s="16">
        <v>7.52</v>
      </c>
      <c r="D22" s="16">
        <v>7.5359999999999996</v>
      </c>
      <c r="E22" s="16">
        <v>7.8559999999999999</v>
      </c>
      <c r="F22">
        <v>7.742</v>
      </c>
      <c r="G22">
        <v>7.7619999999999996</v>
      </c>
      <c r="H22" s="16">
        <v>7.6950000000000003</v>
      </c>
      <c r="I22" s="16">
        <v>7.702</v>
      </c>
      <c r="J22" s="16">
        <v>7.7169999999999996</v>
      </c>
      <c r="K22">
        <v>7.6840000000000002</v>
      </c>
      <c r="L22">
        <v>7.681</v>
      </c>
      <c r="M22" s="16">
        <v>7.7889999999999997</v>
      </c>
      <c r="N22" s="16">
        <v>7.7839999999999998</v>
      </c>
      <c r="O22" s="16">
        <v>7.7009999999999996</v>
      </c>
      <c r="P22" s="16">
        <v>7.63</v>
      </c>
      <c r="Q22" s="16">
        <v>7.5270000000000001</v>
      </c>
      <c r="R22" s="16">
        <v>7.7670000000000003</v>
      </c>
      <c r="S22" s="19">
        <v>7.6470000000000002</v>
      </c>
      <c r="T22" s="67"/>
      <c r="U22" s="67"/>
      <c r="V22" s="67"/>
      <c r="W22" s="67"/>
      <c r="X22" s="67"/>
      <c r="Y22" s="67"/>
      <c r="Z22" s="67"/>
    </row>
    <row r="23" spans="1:26" x14ac:dyDescent="0.2">
      <c r="A23" s="6"/>
      <c r="B23" s="4" t="str">
        <f t="shared" si="2"/>
        <v>A' (Val, pi-pi*)</v>
      </c>
      <c r="C23" s="16">
        <v>6.8369999999999997</v>
      </c>
      <c r="D23" s="16">
        <v>7.5540000000000003</v>
      </c>
      <c r="E23" s="16">
        <v>7.75</v>
      </c>
      <c r="F23">
        <v>7.6719999999999997</v>
      </c>
      <c r="G23">
        <v>7.7789999999999999</v>
      </c>
      <c r="H23" s="16">
        <v>7.66</v>
      </c>
      <c r="I23" s="16">
        <v>7.6470000000000002</v>
      </c>
      <c r="J23" s="16">
        <v>7.6760000000000002</v>
      </c>
      <c r="K23" s="16">
        <v>7.62</v>
      </c>
      <c r="L23">
        <v>7.609</v>
      </c>
      <c r="M23" s="16">
        <v>7.5739999999999998</v>
      </c>
      <c r="N23" s="16">
        <v>7.6890000000000001</v>
      </c>
      <c r="O23" s="16">
        <v>7.6150000000000002</v>
      </c>
      <c r="P23" s="16">
        <v>7.3639999999999999</v>
      </c>
      <c r="Q23" s="16">
        <v>7.3890000000000002</v>
      </c>
      <c r="R23" s="16">
        <v>8.1289999999999996</v>
      </c>
      <c r="S23" s="19">
        <v>7.7590000000000003</v>
      </c>
      <c r="T23" s="66">
        <v>8.8000000000000007</v>
      </c>
      <c r="U23" s="65">
        <v>7.88</v>
      </c>
      <c r="V23" s="65">
        <v>7.13</v>
      </c>
      <c r="W23" s="65">
        <v>7.95</v>
      </c>
      <c r="X23" s="65">
        <v>7.78</v>
      </c>
      <c r="Y23" s="65">
        <v>8.11</v>
      </c>
      <c r="Z23" s="65">
        <v>7.64</v>
      </c>
    </row>
    <row r="24" spans="1:26" x14ac:dyDescent="0.2">
      <c r="A24" s="6" t="str">
        <f>A10</f>
        <v>Triplet</v>
      </c>
      <c r="B24" s="4" t="str">
        <f t="shared" si="2"/>
        <v>A" (Val, n-pi*)</v>
      </c>
      <c r="C24" s="16">
        <v>5.3049999999999997</v>
      </c>
      <c r="D24" s="16">
        <v>5.3609999999999998</v>
      </c>
      <c r="E24" s="16">
        <v>5.3520000000000003</v>
      </c>
      <c r="F24">
        <v>5.2320000000000002</v>
      </c>
      <c r="G24">
        <v>5.3620000000000001</v>
      </c>
      <c r="H24" s="67"/>
      <c r="I24" s="67"/>
      <c r="J24" s="67"/>
      <c r="K24">
        <v>5.3780000000000001</v>
      </c>
      <c r="L24" s="67"/>
      <c r="M24" s="16">
        <v>5.9320000000000004</v>
      </c>
      <c r="N24" s="16">
        <v>5.569</v>
      </c>
      <c r="O24" s="16">
        <v>5.4989999999999997</v>
      </c>
      <c r="P24" s="16">
        <v>5.1929999999999996</v>
      </c>
      <c r="Q24" s="16">
        <v>5.1470000000000002</v>
      </c>
      <c r="R24" s="16">
        <v>5.42</v>
      </c>
      <c r="S24" s="19">
        <v>5.2835000000000001</v>
      </c>
      <c r="T24" s="66">
        <v>5.89</v>
      </c>
      <c r="U24" s="65">
        <v>5.36</v>
      </c>
      <c r="V24" s="65">
        <v>5.16</v>
      </c>
      <c r="W24" s="65">
        <v>5.41</v>
      </c>
      <c r="X24" s="65">
        <v>5.37</v>
      </c>
      <c r="Y24" s="156">
        <v>5.44</v>
      </c>
      <c r="Z24" s="156">
        <v>5.38</v>
      </c>
    </row>
    <row r="25" spans="1:26" x14ac:dyDescent="0.2">
      <c r="A25" s="6"/>
      <c r="B25" s="4" t="str">
        <f t="shared" si="2"/>
        <v>A' (Val, pi-pi*)</v>
      </c>
      <c r="C25" s="16">
        <v>6.0709999999999997</v>
      </c>
      <c r="D25" s="16">
        <v>5.9870000000000001</v>
      </c>
      <c r="E25" s="16">
        <v>5.9109999999999996</v>
      </c>
      <c r="F25">
        <v>5.6529999999999996</v>
      </c>
      <c r="G25">
        <v>5.7679999999999998</v>
      </c>
      <c r="H25" s="67"/>
      <c r="I25" s="67"/>
      <c r="J25" s="67"/>
      <c r="K25">
        <v>5.8159999999999998</v>
      </c>
      <c r="L25" s="67"/>
      <c r="M25">
        <v>5.976</v>
      </c>
      <c r="N25" s="16">
        <v>6.048</v>
      </c>
      <c r="O25" s="16">
        <v>6.0309999999999997</v>
      </c>
      <c r="P25" s="16">
        <v>5.819</v>
      </c>
      <c r="Q25" s="16">
        <v>5.8840000000000003</v>
      </c>
      <c r="R25" s="16">
        <v>5.6340000000000003</v>
      </c>
      <c r="S25" s="19">
        <v>5.7590000000000003</v>
      </c>
      <c r="T25" s="66">
        <v>6.1</v>
      </c>
      <c r="U25" s="65">
        <v>5.88</v>
      </c>
      <c r="V25" s="65">
        <v>5.62</v>
      </c>
      <c r="W25" s="65">
        <v>5.91</v>
      </c>
      <c r="X25" s="65">
        <v>5.87</v>
      </c>
      <c r="Y25" s="156">
        <v>5.98</v>
      </c>
      <c r="Z25" s="156">
        <v>5.9</v>
      </c>
    </row>
    <row r="26" spans="1:26" x14ac:dyDescent="0.2">
      <c r="A26" s="6"/>
      <c r="B26" s="4" t="str">
        <f t="shared" si="2"/>
        <v>A" (Ryd, pi-3s)</v>
      </c>
      <c r="C26" s="16">
        <v>6.6150000000000002</v>
      </c>
      <c r="D26" s="16">
        <v>6.5730000000000004</v>
      </c>
      <c r="E26" s="16">
        <v>6.8129999999999997</v>
      </c>
      <c r="F26">
        <v>6.6859999999999999</v>
      </c>
      <c r="G26">
        <v>6.7110000000000003</v>
      </c>
      <c r="H26" s="67"/>
      <c r="I26" s="67"/>
      <c r="J26" s="67"/>
      <c r="K26">
        <v>6.6420000000000003</v>
      </c>
      <c r="L26" s="67"/>
      <c r="M26" s="16">
        <v>6.8209999999999997</v>
      </c>
      <c r="N26" s="16">
        <v>6.8049999999999997</v>
      </c>
      <c r="O26" s="16">
        <v>6.7270000000000003</v>
      </c>
      <c r="P26" s="16">
        <v>6.673</v>
      </c>
      <c r="Q26" s="16">
        <v>6.5720000000000001</v>
      </c>
      <c r="R26" s="16">
        <v>6.6479999999999997</v>
      </c>
      <c r="S26" s="19">
        <v>6.6099999999999994</v>
      </c>
      <c r="T26" s="67"/>
      <c r="U26" s="67"/>
      <c r="V26" s="67"/>
      <c r="W26" s="67"/>
      <c r="X26" s="67"/>
      <c r="Y26" s="67"/>
      <c r="Z26" s="67"/>
    </row>
    <row r="27" spans="1:26" x14ac:dyDescent="0.2">
      <c r="A27" s="6"/>
      <c r="B27" s="4" t="str">
        <f t="shared" si="2"/>
        <v>A' (Ryd, n-3s)</v>
      </c>
      <c r="C27" s="16">
        <v>6.3449999999999998</v>
      </c>
      <c r="D27" s="16">
        <v>6.2619999999999996</v>
      </c>
      <c r="E27" s="16">
        <v>6.9660000000000002</v>
      </c>
      <c r="F27">
        <v>6.9089999999999998</v>
      </c>
      <c r="G27">
        <v>6.9340000000000002</v>
      </c>
      <c r="H27" s="67"/>
      <c r="I27" s="67"/>
      <c r="J27" s="67"/>
      <c r="K27">
        <v>6.7229999999999999</v>
      </c>
      <c r="L27" s="67"/>
      <c r="M27" s="16">
        <v>6.84</v>
      </c>
      <c r="N27" s="16">
        <v>6.9050000000000002</v>
      </c>
      <c r="O27" s="16">
        <v>6.69</v>
      </c>
      <c r="P27" s="16">
        <v>6.6440000000000001</v>
      </c>
      <c r="Q27" s="16">
        <v>6.2039999999999997</v>
      </c>
      <c r="R27" s="16">
        <v>7.3140000000000001</v>
      </c>
      <c r="S27" s="19">
        <v>6.7590000000000003</v>
      </c>
      <c r="T27" s="67"/>
      <c r="U27" s="67"/>
      <c r="V27" s="67"/>
      <c r="W27" s="67"/>
      <c r="X27" s="67"/>
      <c r="Y27" s="67"/>
      <c r="Z27" s="67"/>
    </row>
    <row r="28" spans="1:26" x14ac:dyDescent="0.2">
      <c r="C28" t="s">
        <v>945</v>
      </c>
      <c r="M28" t="s">
        <v>946</v>
      </c>
    </row>
    <row r="29" spans="1:26" x14ac:dyDescent="0.2">
      <c r="E29" t="s">
        <v>944</v>
      </c>
      <c r="R29" t="s">
        <v>1405</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D6E7B-6E51-694C-98ED-04C3D5A21C35}">
  <dimension ref="A1:Y12"/>
  <sheetViews>
    <sheetView zoomScale="80" zoomScaleNormal="80" workbookViewId="0">
      <selection activeCell="H6" sqref="H6"/>
    </sheetView>
  </sheetViews>
  <sheetFormatPr baseColWidth="10" defaultRowHeight="16" x14ac:dyDescent="0.2"/>
  <sheetData>
    <row r="1" spans="1:25" x14ac:dyDescent="0.2">
      <c r="A1" s="40" t="s">
        <v>74</v>
      </c>
      <c r="B1" s="40"/>
      <c r="C1" s="40" t="s">
        <v>0</v>
      </c>
      <c r="D1" s="198"/>
      <c r="E1">
        <f>COUNT(C4:C5)</f>
        <v>2</v>
      </c>
      <c r="F1" s="145" t="s">
        <v>722</v>
      </c>
      <c r="G1" s="1" t="s">
        <v>970</v>
      </c>
      <c r="H1" s="145"/>
      <c r="W1" s="1" t="s">
        <v>440</v>
      </c>
    </row>
    <row r="2" spans="1:25" x14ac:dyDescent="0.2">
      <c r="A2" s="6" t="s">
        <v>32</v>
      </c>
      <c r="B2" s="5"/>
      <c r="C2" s="5" t="s">
        <v>29</v>
      </c>
      <c r="D2" s="5" t="s">
        <v>29</v>
      </c>
      <c r="E2" s="5" t="s">
        <v>29</v>
      </c>
      <c r="F2" s="5" t="s">
        <v>29</v>
      </c>
      <c r="G2" s="5" t="s">
        <v>29</v>
      </c>
      <c r="H2" s="5" t="s">
        <v>29</v>
      </c>
      <c r="I2" s="5" t="s">
        <v>29</v>
      </c>
      <c r="J2" s="5" t="s">
        <v>55</v>
      </c>
      <c r="K2" s="5" t="s">
        <v>55</v>
      </c>
      <c r="L2" s="5" t="s">
        <v>55</v>
      </c>
      <c r="M2" s="5" t="s">
        <v>30</v>
      </c>
      <c r="N2" s="5" t="s">
        <v>30</v>
      </c>
      <c r="O2" s="5" t="s">
        <v>30</v>
      </c>
      <c r="P2" s="5" t="s">
        <v>30</v>
      </c>
      <c r="Q2" s="5" t="s">
        <v>30</v>
      </c>
      <c r="R2" s="5" t="s">
        <v>85</v>
      </c>
      <c r="S2" s="5"/>
      <c r="T2" s="5"/>
      <c r="U2" s="98" t="s">
        <v>29</v>
      </c>
      <c r="V2" s="98" t="s">
        <v>29</v>
      </c>
      <c r="W2" s="98" t="s">
        <v>247</v>
      </c>
      <c r="X2" s="98" t="s">
        <v>247</v>
      </c>
      <c r="Y2" s="98" t="s">
        <v>28</v>
      </c>
    </row>
    <row r="3" spans="1:25" x14ac:dyDescent="0.2">
      <c r="A3" s="5"/>
      <c r="B3" s="5"/>
      <c r="C3" s="6" t="s">
        <v>2087</v>
      </c>
      <c r="D3" s="6" t="s">
        <v>1</v>
      </c>
      <c r="E3" s="6" t="s">
        <v>2</v>
      </c>
      <c r="F3" s="6" t="s">
        <v>62</v>
      </c>
      <c r="G3" s="6" t="s">
        <v>2139</v>
      </c>
      <c r="H3" s="6" t="s">
        <v>2141</v>
      </c>
      <c r="I3" s="6" t="s">
        <v>69</v>
      </c>
      <c r="J3" s="52" t="s">
        <v>2086</v>
      </c>
      <c r="K3" s="52" t="s">
        <v>35</v>
      </c>
      <c r="L3" s="52" t="s">
        <v>63</v>
      </c>
      <c r="M3" s="52" t="s">
        <v>50</v>
      </c>
      <c r="N3" s="52" t="s">
        <v>106</v>
      </c>
      <c r="O3" s="52" t="s">
        <v>105</v>
      </c>
      <c r="P3" s="52" t="s">
        <v>1943</v>
      </c>
      <c r="Q3" s="52" t="s">
        <v>101</v>
      </c>
      <c r="R3" s="52" t="s">
        <v>86</v>
      </c>
      <c r="S3" s="42" t="s">
        <v>1326</v>
      </c>
      <c r="T3" s="42" t="s">
        <v>1392</v>
      </c>
      <c r="U3" s="95" t="s">
        <v>67</v>
      </c>
      <c r="V3" s="99" t="s">
        <v>38</v>
      </c>
      <c r="W3" s="99" t="s">
        <v>248</v>
      </c>
      <c r="X3" s="99" t="s">
        <v>248</v>
      </c>
      <c r="Y3" s="99" t="s">
        <v>52</v>
      </c>
    </row>
    <row r="4" spans="1:25" x14ac:dyDescent="0.2">
      <c r="A4" s="6" t="s">
        <v>98</v>
      </c>
      <c r="B4" s="4" t="s">
        <v>190</v>
      </c>
      <c r="C4" s="45">
        <v>6.0940000000000003</v>
      </c>
      <c r="D4" s="7">
        <v>6.0339999999999998</v>
      </c>
      <c r="E4" s="7">
        <v>5.9880000000000004</v>
      </c>
      <c r="F4">
        <v>5.9930000000000003</v>
      </c>
      <c r="G4">
        <v>5.9960000000000004</v>
      </c>
      <c r="H4">
        <v>5.9930000000000003</v>
      </c>
      <c r="I4">
        <v>5.9770000000000003</v>
      </c>
      <c r="J4" s="45">
        <v>6.0620000000000003</v>
      </c>
      <c r="K4" s="7">
        <v>6.0030000000000001</v>
      </c>
      <c r="L4" s="7">
        <v>5.96</v>
      </c>
      <c r="M4" s="45">
        <v>6.0709999999999997</v>
      </c>
      <c r="N4" s="7">
        <v>6.0149999999999997</v>
      </c>
      <c r="O4" s="7">
        <v>5.9720000000000004</v>
      </c>
      <c r="P4" s="45">
        <v>6.0720000000000001</v>
      </c>
      <c r="Q4" s="7">
        <v>6.0149999999999997</v>
      </c>
      <c r="R4" s="167" t="s">
        <v>438</v>
      </c>
      <c r="S4" s="7">
        <f>O4+Q4-N4</f>
        <v>5.9720000000000004</v>
      </c>
      <c r="T4" s="7">
        <f>S4+F4-E4</f>
        <v>5.9769999999999994</v>
      </c>
      <c r="U4" s="1">
        <v>91.2</v>
      </c>
      <c r="V4" s="1" t="s">
        <v>77</v>
      </c>
      <c r="W4" s="1" t="s">
        <v>440</v>
      </c>
      <c r="X4" s="1">
        <v>0</v>
      </c>
      <c r="Y4" s="1" t="s">
        <v>446</v>
      </c>
    </row>
    <row r="5" spans="1:25" x14ac:dyDescent="0.2">
      <c r="A5" s="6" t="s">
        <v>5</v>
      </c>
      <c r="B5" s="4" t="s">
        <v>190</v>
      </c>
      <c r="C5">
        <v>5.7240000000000002</v>
      </c>
      <c r="D5">
        <v>5.6479999999999997</v>
      </c>
      <c r="E5">
        <v>5.6219999999999999</v>
      </c>
      <c r="F5">
        <v>5.633</v>
      </c>
      <c r="G5">
        <v>5.6369999999999996</v>
      </c>
      <c r="H5">
        <v>5.6319999999999997</v>
      </c>
      <c r="I5">
        <v>5.6159999999999997</v>
      </c>
      <c r="J5">
        <v>5.6959999999999997</v>
      </c>
      <c r="K5">
        <v>5.6210000000000004</v>
      </c>
      <c r="L5">
        <v>5.5960000000000001</v>
      </c>
      <c r="M5" s="67"/>
      <c r="N5" s="67"/>
      <c r="O5" s="67"/>
      <c r="P5">
        <v>5.7110000000000003</v>
      </c>
      <c r="Q5" s="67"/>
      <c r="R5" s="167" t="s">
        <v>439</v>
      </c>
      <c r="S5">
        <f>L5+P5-J5</f>
        <v>5.6110000000000007</v>
      </c>
      <c r="T5" s="7">
        <f>S5+F5-E5</f>
        <v>5.6219999999999999</v>
      </c>
      <c r="U5" s="1">
        <v>97.9</v>
      </c>
      <c r="W5" s="1" t="s">
        <v>440</v>
      </c>
      <c r="X5" s="1">
        <v>0</v>
      </c>
      <c r="Y5" s="1" t="s">
        <v>446</v>
      </c>
    </row>
    <row r="6" spans="1:25" x14ac:dyDescent="0.2">
      <c r="K6" s="7"/>
      <c r="L6" s="7"/>
      <c r="M6" s="7"/>
    </row>
    <row r="7" spans="1:25" x14ac:dyDescent="0.2">
      <c r="R7" s="1"/>
    </row>
    <row r="8" spans="1:25" x14ac:dyDescent="0.2">
      <c r="A8" s="6" t="s">
        <v>6</v>
      </c>
      <c r="B8" s="5"/>
      <c r="C8" s="5" t="s">
        <v>7</v>
      </c>
      <c r="D8" s="5" t="s">
        <v>7</v>
      </c>
      <c r="E8" s="5" t="s">
        <v>24</v>
      </c>
      <c r="F8" s="5" t="s">
        <v>27</v>
      </c>
      <c r="G8" s="5" t="s">
        <v>29</v>
      </c>
      <c r="H8" s="5" t="s">
        <v>30</v>
      </c>
      <c r="I8" s="5" t="s">
        <v>29</v>
      </c>
      <c r="J8" s="5" t="s">
        <v>30</v>
      </c>
      <c r="K8" s="5" t="s">
        <v>34</v>
      </c>
      <c r="L8" s="5" t="s">
        <v>55</v>
      </c>
      <c r="M8" s="5" t="s">
        <v>7</v>
      </c>
      <c r="N8" s="5" t="s">
        <v>7</v>
      </c>
      <c r="O8" s="5" t="s">
        <v>7</v>
      </c>
      <c r="P8" s="5" t="s">
        <v>24</v>
      </c>
      <c r="Q8" s="5" t="s">
        <v>24</v>
      </c>
      <c r="R8" s="5" t="s">
        <v>24</v>
      </c>
      <c r="S8" s="5" t="s">
        <v>26</v>
      </c>
    </row>
    <row r="9" spans="1:25" x14ac:dyDescent="0.2">
      <c r="A9" s="5"/>
      <c r="B9" s="5"/>
      <c r="C9" s="6" t="s">
        <v>8</v>
      </c>
      <c r="D9" s="6" t="s">
        <v>9</v>
      </c>
      <c r="E9" s="6" t="s">
        <v>18</v>
      </c>
      <c r="F9" s="6" t="s">
        <v>11</v>
      </c>
      <c r="G9" s="6" t="s">
        <v>10</v>
      </c>
      <c r="H9" s="6" t="s">
        <v>33</v>
      </c>
      <c r="I9" s="6" t="s">
        <v>12</v>
      </c>
      <c r="J9" s="6" t="s">
        <v>13</v>
      </c>
      <c r="K9" s="6" t="s">
        <v>14</v>
      </c>
      <c r="L9" s="52" t="s">
        <v>99</v>
      </c>
      <c r="M9" s="6" t="s">
        <v>17</v>
      </c>
      <c r="N9" s="6" t="s">
        <v>19</v>
      </c>
      <c r="O9" s="6" t="s">
        <v>20</v>
      </c>
      <c r="P9" s="6" t="s">
        <v>17</v>
      </c>
      <c r="Q9" s="6" t="s">
        <v>15</v>
      </c>
      <c r="R9" s="6" t="s">
        <v>16</v>
      </c>
      <c r="S9" s="6" t="s">
        <v>25</v>
      </c>
    </row>
    <row r="10" spans="1:25" x14ac:dyDescent="0.2">
      <c r="A10" s="6" t="s">
        <v>4</v>
      </c>
      <c r="B10" s="4" t="str">
        <f>B4</f>
        <v>A" (Val, n-pi*)</v>
      </c>
      <c r="C10" s="13">
        <v>6.0339999999999998</v>
      </c>
      <c r="D10" s="14">
        <v>6.1459999999999999</v>
      </c>
      <c r="E10" s="14">
        <v>5.9950000000000001</v>
      </c>
      <c r="F10" s="14">
        <v>5.86</v>
      </c>
      <c r="G10" s="14">
        <v>6.016</v>
      </c>
      <c r="H10" s="14">
        <v>5.99</v>
      </c>
      <c r="I10" s="14">
        <v>5.9909999999999997</v>
      </c>
      <c r="J10" s="14">
        <v>5.9960000000000004</v>
      </c>
      <c r="K10" s="7">
        <v>5.9880000000000004</v>
      </c>
      <c r="L10" s="7">
        <v>5.96</v>
      </c>
      <c r="M10" s="14">
        <v>5.9889999999999999</v>
      </c>
      <c r="N10" s="14">
        <v>6.1849999999999996</v>
      </c>
      <c r="O10" s="14">
        <v>6.1719999999999997</v>
      </c>
      <c r="P10" s="14">
        <v>5.7750000000000004</v>
      </c>
      <c r="Q10" s="14">
        <v>5.91</v>
      </c>
      <c r="R10" s="14">
        <v>5.9349999999999996</v>
      </c>
      <c r="S10" s="14">
        <v>5.9224999999999994</v>
      </c>
    </row>
    <row r="11" spans="1:25" x14ac:dyDescent="0.2">
      <c r="A11" s="6" t="s">
        <v>5</v>
      </c>
      <c r="B11" s="4" t="str">
        <f>B5</f>
        <v>A" (Val, n-pi*)</v>
      </c>
      <c r="C11" s="13">
        <v>5.6340000000000003</v>
      </c>
      <c r="D11" s="14">
        <v>5.71</v>
      </c>
      <c r="E11" s="14">
        <v>5.5960000000000001</v>
      </c>
      <c r="F11" s="14">
        <v>5.5</v>
      </c>
      <c r="G11" s="14">
        <v>5.5970000000000004</v>
      </c>
      <c r="H11" s="67"/>
      <c r="I11" s="67"/>
      <c r="J11" s="67"/>
      <c r="K11">
        <v>5.6219999999999999</v>
      </c>
      <c r="L11">
        <v>5.5960000000000001</v>
      </c>
      <c r="M11" s="14">
        <v>5.6740000000000004</v>
      </c>
      <c r="N11" s="14">
        <v>5.8490000000000002</v>
      </c>
      <c r="O11" s="14">
        <v>5.8019999999999996</v>
      </c>
      <c r="P11" s="14">
        <v>5.484</v>
      </c>
      <c r="Q11" s="14">
        <v>5.4969999999999999</v>
      </c>
      <c r="R11" s="14">
        <v>5.54</v>
      </c>
      <c r="S11" s="14">
        <v>5.5184999999999995</v>
      </c>
    </row>
    <row r="12" spans="1:25" x14ac:dyDescent="0.2">
      <c r="D12" s="45"/>
      <c r="E12" s="105"/>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B7CE3-2680-1844-8F02-706DF2356C4A}">
  <dimension ref="A1:AA27"/>
  <sheetViews>
    <sheetView zoomScale="80" zoomScaleNormal="80" workbookViewId="0">
      <selection activeCell="K4" sqref="K4:L13"/>
    </sheetView>
  </sheetViews>
  <sheetFormatPr baseColWidth="10" defaultRowHeight="16" x14ac:dyDescent="0.2"/>
  <cols>
    <col min="2" max="2" width="13.5" customWidth="1"/>
  </cols>
  <sheetData>
    <row r="1" spans="1:26" x14ac:dyDescent="0.2">
      <c r="A1" s="40" t="s">
        <v>74</v>
      </c>
      <c r="B1" s="40"/>
      <c r="C1" s="40" t="s">
        <v>0</v>
      </c>
      <c r="D1" s="198"/>
      <c r="E1">
        <f>NB(C4:C13)</f>
        <v>10</v>
      </c>
      <c r="F1" s="145" t="s">
        <v>722</v>
      </c>
      <c r="G1" s="1" t="s">
        <v>959</v>
      </c>
      <c r="R1" s="1" t="s">
        <v>251</v>
      </c>
      <c r="S1" s="1"/>
    </row>
    <row r="2" spans="1:26" x14ac:dyDescent="0.2">
      <c r="A2" s="6" t="s">
        <v>32</v>
      </c>
      <c r="B2" s="5"/>
      <c r="C2" s="5" t="s">
        <v>29</v>
      </c>
      <c r="D2" s="5" t="s">
        <v>29</v>
      </c>
      <c r="E2" s="5" t="s">
        <v>29</v>
      </c>
      <c r="F2" s="5" t="s">
        <v>29</v>
      </c>
      <c r="G2" s="5" t="s">
        <v>29</v>
      </c>
      <c r="H2" s="5" t="s">
        <v>55</v>
      </c>
      <c r="I2" s="5" t="s">
        <v>55</v>
      </c>
      <c r="J2" s="5" t="s">
        <v>30</v>
      </c>
      <c r="K2" s="5" t="s">
        <v>30</v>
      </c>
      <c r="L2" s="5" t="s">
        <v>30</v>
      </c>
      <c r="M2" s="5" t="s">
        <v>85</v>
      </c>
      <c r="N2" s="5"/>
      <c r="O2" s="5"/>
      <c r="P2" s="98" t="s">
        <v>29</v>
      </c>
      <c r="Q2" s="98" t="s">
        <v>29</v>
      </c>
      <c r="R2" s="98" t="s">
        <v>247</v>
      </c>
      <c r="S2" s="98" t="s">
        <v>247</v>
      </c>
      <c r="T2" s="98" t="s">
        <v>28</v>
      </c>
    </row>
    <row r="3" spans="1:26" x14ac:dyDescent="0.2">
      <c r="A3" s="5"/>
      <c r="B3" s="5"/>
      <c r="C3" s="6" t="s">
        <v>2087</v>
      </c>
      <c r="D3" s="6" t="s">
        <v>1</v>
      </c>
      <c r="E3" s="6" t="s">
        <v>2</v>
      </c>
      <c r="F3" s="6" t="s">
        <v>62</v>
      </c>
      <c r="G3" s="6" t="s">
        <v>69</v>
      </c>
      <c r="H3" s="52" t="s">
        <v>2086</v>
      </c>
      <c r="I3" s="52" t="s">
        <v>35</v>
      </c>
      <c r="J3" s="52" t="s">
        <v>63</v>
      </c>
      <c r="K3" s="52" t="s">
        <v>50</v>
      </c>
      <c r="L3" s="61" t="s">
        <v>106</v>
      </c>
      <c r="M3" s="52" t="s">
        <v>1978</v>
      </c>
      <c r="N3" s="42" t="s">
        <v>1326</v>
      </c>
      <c r="O3" s="42" t="s">
        <v>1392</v>
      </c>
      <c r="P3" s="95" t="s">
        <v>67</v>
      </c>
      <c r="Q3" s="99" t="s">
        <v>38</v>
      </c>
      <c r="R3" s="99" t="s">
        <v>248</v>
      </c>
      <c r="S3" s="99" t="s">
        <v>248</v>
      </c>
      <c r="T3" s="99" t="s">
        <v>52</v>
      </c>
    </row>
    <row r="4" spans="1:26" x14ac:dyDescent="0.2">
      <c r="A4" s="42" t="s">
        <v>98</v>
      </c>
      <c r="B4" s="4" t="s">
        <v>56</v>
      </c>
      <c r="C4" s="7">
        <v>6.2640000000000002</v>
      </c>
      <c r="D4" s="7">
        <v>5.9989999999999997</v>
      </c>
      <c r="E4" s="7">
        <v>6.0780000000000003</v>
      </c>
      <c r="F4" s="7">
        <v>6.1040000000000001</v>
      </c>
      <c r="G4" s="53">
        <v>6.1210000000000004</v>
      </c>
      <c r="H4" s="7">
        <v>6.2770000000000001</v>
      </c>
      <c r="I4" s="7">
        <v>6.0030000000000001</v>
      </c>
      <c r="J4" s="53">
        <v>6.0869999999999997</v>
      </c>
      <c r="K4" s="7">
        <v>6.2720000000000002</v>
      </c>
      <c r="L4" s="7">
        <v>6.0129999999999999</v>
      </c>
      <c r="M4" s="79" t="s">
        <v>981</v>
      </c>
      <c r="N4" s="7">
        <f>L4+J4-I4</f>
        <v>6.0969999999999995</v>
      </c>
      <c r="O4" s="7">
        <f>N4+F4-E4</f>
        <v>6.1230000000000002</v>
      </c>
      <c r="P4" s="20">
        <v>93.8</v>
      </c>
      <c r="R4" s="1" t="s">
        <v>318</v>
      </c>
      <c r="S4" s="1">
        <v>43</v>
      </c>
      <c r="T4" s="1" t="s">
        <v>345</v>
      </c>
    </row>
    <row r="5" spans="1:26" x14ac:dyDescent="0.2">
      <c r="A5" s="5"/>
      <c r="B5" s="4" t="s">
        <v>57</v>
      </c>
      <c r="C5" s="7">
        <v>6.4989999999999997</v>
      </c>
      <c r="D5" s="7">
        <v>6.37</v>
      </c>
      <c r="E5" s="7">
        <v>6.343</v>
      </c>
      <c r="F5" s="7">
        <v>6.3390000000000004</v>
      </c>
      <c r="G5" s="7">
        <v>6.3440000000000003</v>
      </c>
      <c r="H5" s="7">
        <v>6.5220000000000002</v>
      </c>
      <c r="I5" s="7">
        <v>6.391</v>
      </c>
      <c r="J5" s="53">
        <v>6.37</v>
      </c>
      <c r="K5" s="7">
        <v>6.4960000000000004</v>
      </c>
      <c r="L5" s="53">
        <v>6.367</v>
      </c>
      <c r="N5" s="7">
        <f t="shared" ref="N5:N7" si="0">L5+J5-I5</f>
        <v>6.3460000000000001</v>
      </c>
      <c r="O5" s="7">
        <f t="shared" ref="O5:O13" si="1">N5+F5-E5</f>
        <v>6.3420000000000005</v>
      </c>
      <c r="P5" s="20">
        <v>93</v>
      </c>
      <c r="Q5" s="21" t="s">
        <v>70</v>
      </c>
      <c r="R5" s="1" t="s">
        <v>260</v>
      </c>
      <c r="S5" s="1">
        <v>9</v>
      </c>
      <c r="T5" s="1" t="s">
        <v>347</v>
      </c>
    </row>
    <row r="6" spans="1:26" x14ac:dyDescent="0.2">
      <c r="A6" s="5"/>
      <c r="B6" s="4" t="s">
        <v>58</v>
      </c>
      <c r="C6" s="7">
        <v>6.7069999999999999</v>
      </c>
      <c r="D6" s="7">
        <v>6.6159999999999997</v>
      </c>
      <c r="E6" s="7">
        <v>6.5839999999999996</v>
      </c>
      <c r="F6" s="7">
        <v>6.5839999999999996</v>
      </c>
      <c r="G6" s="7">
        <v>6.5759999999999996</v>
      </c>
      <c r="H6" s="7">
        <v>6.6719999999999997</v>
      </c>
      <c r="I6" s="7">
        <v>6.5839999999999996</v>
      </c>
      <c r="J6" s="53">
        <v>6.5629999999999997</v>
      </c>
      <c r="K6" s="7">
        <v>6.6360000000000001</v>
      </c>
      <c r="L6" s="7">
        <v>6.5510000000000002</v>
      </c>
      <c r="M6" s="7"/>
      <c r="N6" s="7">
        <f t="shared" si="0"/>
        <v>6.5300000000000011</v>
      </c>
      <c r="O6" s="7">
        <f t="shared" si="1"/>
        <v>6.5300000000000011</v>
      </c>
      <c r="P6" s="20">
        <v>92.4</v>
      </c>
      <c r="Q6" s="21" t="s">
        <v>73</v>
      </c>
      <c r="R6" s="1" t="s">
        <v>340</v>
      </c>
      <c r="S6" s="1">
        <v>3</v>
      </c>
      <c r="T6" s="1" t="s">
        <v>348</v>
      </c>
    </row>
    <row r="7" spans="1:26" x14ac:dyDescent="0.2">
      <c r="A7" s="5"/>
      <c r="B7" s="4" t="s">
        <v>59</v>
      </c>
      <c r="C7" s="7">
        <v>6.758</v>
      </c>
      <c r="D7" s="7">
        <v>6.5540000000000003</v>
      </c>
      <c r="E7" s="7">
        <v>6.6289999999999996</v>
      </c>
      <c r="F7" s="7">
        <v>6.6509999999999998</v>
      </c>
      <c r="G7" s="7">
        <v>6.6660000000000004</v>
      </c>
      <c r="H7" s="7">
        <v>6.7709999999999999</v>
      </c>
      <c r="I7" s="7">
        <v>6.5570000000000004</v>
      </c>
      <c r="J7" s="53">
        <v>6.6379999999999999</v>
      </c>
      <c r="K7" s="7">
        <v>6.7889999999999997</v>
      </c>
      <c r="L7" s="7">
        <v>6.5709999999999997</v>
      </c>
      <c r="N7" s="7">
        <f t="shared" si="0"/>
        <v>6.6519999999999992</v>
      </c>
      <c r="O7" s="7">
        <f t="shared" si="1"/>
        <v>6.6739999999999995</v>
      </c>
      <c r="P7" s="20">
        <v>93.9</v>
      </c>
      <c r="Q7" s="21" t="s">
        <v>71</v>
      </c>
      <c r="R7" s="1" t="s">
        <v>341</v>
      </c>
      <c r="S7" s="1">
        <v>59</v>
      </c>
      <c r="T7" s="1" t="s">
        <v>346</v>
      </c>
    </row>
    <row r="8" spans="1:26" x14ac:dyDescent="0.2">
      <c r="A8" s="5"/>
      <c r="B8" s="4" t="s">
        <v>60</v>
      </c>
      <c r="C8" s="7">
        <v>6.9740000000000002</v>
      </c>
      <c r="D8" s="7">
        <v>6.7320000000000002</v>
      </c>
      <c r="E8" s="7">
        <v>6.7990000000000004</v>
      </c>
      <c r="F8" s="7">
        <v>6.8159999999999998</v>
      </c>
      <c r="G8" s="53">
        <v>6.8310000000000004</v>
      </c>
      <c r="H8" s="7">
        <v>6.99</v>
      </c>
      <c r="I8" s="7">
        <v>6.7370000000000001</v>
      </c>
      <c r="J8" s="53">
        <v>6.81</v>
      </c>
      <c r="K8" s="7">
        <v>6.9850000000000003</v>
      </c>
      <c r="L8" s="7">
        <v>6.7489999999999997</v>
      </c>
      <c r="N8" s="7">
        <f>L8+J8-I8</f>
        <v>6.8219999999999992</v>
      </c>
      <c r="O8" s="7">
        <f t="shared" si="1"/>
        <v>6.8389999999999977</v>
      </c>
      <c r="P8" s="20">
        <v>93.6</v>
      </c>
      <c r="Q8" s="54"/>
      <c r="R8" s="1" t="s">
        <v>342</v>
      </c>
      <c r="S8" s="1">
        <v>61</v>
      </c>
      <c r="T8" s="1" t="s">
        <v>349</v>
      </c>
    </row>
    <row r="9" spans="1:26" x14ac:dyDescent="0.2">
      <c r="A9" s="6"/>
      <c r="B9" s="4" t="s">
        <v>61</v>
      </c>
      <c r="C9" s="7">
        <v>7.5250000000000004</v>
      </c>
      <c r="D9" s="7">
        <v>7.3920000000000003</v>
      </c>
      <c r="E9" s="7">
        <v>7.2320000000000002</v>
      </c>
      <c r="F9" s="7">
        <v>7.1289999999999996</v>
      </c>
      <c r="G9" s="7">
        <v>7.1420000000000003</v>
      </c>
      <c r="H9" s="7">
        <v>7.5380000000000003</v>
      </c>
      <c r="I9" s="7">
        <v>7.3970000000000002</v>
      </c>
      <c r="J9" s="7">
        <v>7.2430000000000003</v>
      </c>
      <c r="K9" s="7">
        <v>7.5289999999999999</v>
      </c>
      <c r="L9" s="7">
        <v>7.4009999999999998</v>
      </c>
      <c r="N9" s="7">
        <f>L9+J9-I9</f>
        <v>7.2469999999999999</v>
      </c>
      <c r="O9" s="7">
        <f t="shared" si="1"/>
        <v>7.1439999999999992</v>
      </c>
      <c r="P9" s="20">
        <v>93.5</v>
      </c>
      <c r="Q9" s="54" t="s">
        <v>72</v>
      </c>
      <c r="R9" s="1" t="s">
        <v>252</v>
      </c>
      <c r="S9" s="1">
        <v>31</v>
      </c>
      <c r="T9" s="1" t="s">
        <v>350</v>
      </c>
    </row>
    <row r="10" spans="1:26" x14ac:dyDescent="0.2">
      <c r="A10" s="6" t="s">
        <v>5</v>
      </c>
      <c r="B10" s="4" t="s">
        <v>57</v>
      </c>
      <c r="C10" s="7">
        <v>4.2830000000000004</v>
      </c>
      <c r="D10" s="7">
        <v>4.2469999999999999</v>
      </c>
      <c r="E10" s="7">
        <v>4.2229999999999999</v>
      </c>
      <c r="F10" s="7">
        <v>4.2229999999999999</v>
      </c>
      <c r="G10" s="7">
        <v>4.2169999999999996</v>
      </c>
      <c r="H10" s="7">
        <v>4.2759999999999998</v>
      </c>
      <c r="I10" s="7">
        <v>4.234</v>
      </c>
      <c r="J10" s="24"/>
      <c r="K10" s="24"/>
      <c r="L10" s="24"/>
      <c r="M10" s="79" t="s">
        <v>980</v>
      </c>
      <c r="N10" s="7">
        <f>E10+I10-D10</f>
        <v>4.2100000000000009</v>
      </c>
      <c r="O10" s="7">
        <f t="shared" si="1"/>
        <v>4.21</v>
      </c>
      <c r="P10" s="20">
        <v>98.4</v>
      </c>
      <c r="R10" s="1" t="s">
        <v>336</v>
      </c>
      <c r="S10" s="1">
        <v>1</v>
      </c>
      <c r="T10" s="1" t="s">
        <v>343</v>
      </c>
    </row>
    <row r="11" spans="1:26" x14ac:dyDescent="0.2">
      <c r="A11" s="6"/>
      <c r="B11" s="4" t="s">
        <v>58</v>
      </c>
      <c r="C11" s="7">
        <v>5.556</v>
      </c>
      <c r="D11" s="7">
        <v>5.5069999999999997</v>
      </c>
      <c r="E11" s="7">
        <v>5.4820000000000002</v>
      </c>
      <c r="F11" s="7">
        <v>5.4880000000000004</v>
      </c>
      <c r="G11" s="7">
        <v>5.4779999999999998</v>
      </c>
      <c r="H11" s="7">
        <v>5.5449999999999999</v>
      </c>
      <c r="I11">
        <v>5.4939999999999998</v>
      </c>
      <c r="J11" s="24"/>
      <c r="K11" s="24"/>
      <c r="L11" s="24"/>
      <c r="N11" s="7">
        <f>E11+I11-D11</f>
        <v>5.4689999999999994</v>
      </c>
      <c r="O11" s="7">
        <f t="shared" si="1"/>
        <v>5.4750000000000005</v>
      </c>
      <c r="P11" s="20">
        <v>98.1</v>
      </c>
      <c r="R11" s="1" t="s">
        <v>337</v>
      </c>
      <c r="S11" s="1">
        <v>2</v>
      </c>
      <c r="T11" s="1" t="s">
        <v>344</v>
      </c>
    </row>
    <row r="12" spans="1:26" x14ac:dyDescent="0.2">
      <c r="A12" s="6"/>
      <c r="B12" s="4" t="s">
        <v>56</v>
      </c>
      <c r="C12" s="7">
        <v>6.181</v>
      </c>
      <c r="D12" s="7">
        <v>5.9420000000000002</v>
      </c>
      <c r="E12" s="7">
        <v>6.024</v>
      </c>
      <c r="F12" s="7">
        <v>6.0519999999999996</v>
      </c>
      <c r="G12" s="53">
        <v>6.069</v>
      </c>
      <c r="H12">
        <v>6.1929999999999996</v>
      </c>
      <c r="I12">
        <v>5.9450000000000003</v>
      </c>
      <c r="J12" s="24"/>
      <c r="K12" s="24"/>
      <c r="L12" s="24"/>
      <c r="N12" s="7">
        <f>E12+I12-D12</f>
        <v>6.027000000000001</v>
      </c>
      <c r="O12" s="7">
        <f t="shared" si="1"/>
        <v>6.0550000000000006</v>
      </c>
      <c r="P12" s="20">
        <v>97.9</v>
      </c>
      <c r="R12" s="1" t="s">
        <v>338</v>
      </c>
      <c r="S12" s="1">
        <v>41</v>
      </c>
      <c r="T12" s="1" t="s">
        <v>345</v>
      </c>
    </row>
    <row r="13" spans="1:26" x14ac:dyDescent="0.2">
      <c r="A13" s="6"/>
      <c r="B13" s="4" t="s">
        <v>59</v>
      </c>
      <c r="C13" s="7">
        <v>6.694</v>
      </c>
      <c r="D13" s="7">
        <v>6.5060000000000002</v>
      </c>
      <c r="E13" s="7">
        <v>6.5860000000000003</v>
      </c>
      <c r="F13" s="7">
        <v>6.61</v>
      </c>
      <c r="G13" s="7">
        <v>6.6260000000000003</v>
      </c>
      <c r="H13">
        <v>6.7069999999999999</v>
      </c>
      <c r="I13">
        <v>6.5090000000000003</v>
      </c>
      <c r="J13" s="24"/>
      <c r="K13" s="24"/>
      <c r="L13" s="24"/>
      <c r="N13" s="7">
        <f>E13+I13-D13</f>
        <v>6.5890000000000004</v>
      </c>
      <c r="O13" s="7">
        <f t="shared" si="1"/>
        <v>6.6130000000000013</v>
      </c>
      <c r="P13" s="20">
        <v>97.9</v>
      </c>
      <c r="R13" s="1" t="s">
        <v>339</v>
      </c>
      <c r="S13" s="1">
        <v>57</v>
      </c>
      <c r="T13" s="1" t="s">
        <v>346</v>
      </c>
    </row>
    <row r="14" spans="1:26" x14ac:dyDescent="0.2">
      <c r="I14" s="7"/>
      <c r="J14" s="7"/>
      <c r="K14" s="7"/>
    </row>
    <row r="16" spans="1:26" x14ac:dyDescent="0.2">
      <c r="A16" s="6" t="s">
        <v>6</v>
      </c>
      <c r="B16" s="5"/>
      <c r="C16" s="5" t="s">
        <v>7</v>
      </c>
      <c r="D16" s="5" t="s">
        <v>7</v>
      </c>
      <c r="E16" s="5" t="s">
        <v>24</v>
      </c>
      <c r="F16" s="5" t="s">
        <v>27</v>
      </c>
      <c r="G16" s="5" t="s">
        <v>29</v>
      </c>
      <c r="H16" s="5" t="s">
        <v>30</v>
      </c>
      <c r="I16" s="5" t="s">
        <v>29</v>
      </c>
      <c r="J16" s="5" t="s">
        <v>30</v>
      </c>
      <c r="K16" s="5" t="s">
        <v>34</v>
      </c>
      <c r="L16" s="5" t="s">
        <v>30</v>
      </c>
      <c r="M16" s="5" t="s">
        <v>7</v>
      </c>
      <c r="N16" s="5" t="s">
        <v>7</v>
      </c>
      <c r="O16" s="5" t="s">
        <v>7</v>
      </c>
      <c r="P16" s="5" t="s">
        <v>24</v>
      </c>
      <c r="Q16" s="5" t="s">
        <v>24</v>
      </c>
      <c r="R16" s="5" t="s">
        <v>24</v>
      </c>
      <c r="S16" s="5" t="s">
        <v>26</v>
      </c>
      <c r="T16" s="153" t="s">
        <v>834</v>
      </c>
      <c r="U16" s="153" t="s">
        <v>834</v>
      </c>
      <c r="V16" s="153" t="s">
        <v>834</v>
      </c>
      <c r="W16" s="153" t="s">
        <v>834</v>
      </c>
      <c r="X16" s="153" t="s">
        <v>834</v>
      </c>
      <c r="Y16" s="153" t="s">
        <v>834</v>
      </c>
      <c r="Z16" s="153" t="s">
        <v>834</v>
      </c>
    </row>
    <row r="17" spans="1:27" x14ac:dyDescent="0.2">
      <c r="A17" s="5"/>
      <c r="B17" s="5"/>
      <c r="C17" s="6" t="s">
        <v>8</v>
      </c>
      <c r="D17" s="6" t="s">
        <v>9</v>
      </c>
      <c r="E17" s="6" t="s">
        <v>18</v>
      </c>
      <c r="F17" s="6" t="s">
        <v>11</v>
      </c>
      <c r="G17" s="6" t="s">
        <v>10</v>
      </c>
      <c r="H17" s="6" t="s">
        <v>33</v>
      </c>
      <c r="I17" s="6" t="s">
        <v>12</v>
      </c>
      <c r="J17" s="6" t="s">
        <v>13</v>
      </c>
      <c r="K17" s="6" t="s">
        <v>14</v>
      </c>
      <c r="L17" s="6" t="s">
        <v>99</v>
      </c>
      <c r="M17" s="6" t="s">
        <v>17</v>
      </c>
      <c r="N17" s="6" t="s">
        <v>19</v>
      </c>
      <c r="O17" s="6" t="s">
        <v>20</v>
      </c>
      <c r="P17" s="6" t="s">
        <v>17</v>
      </c>
      <c r="Q17" s="6" t="s">
        <v>15</v>
      </c>
      <c r="R17" s="6" t="s">
        <v>16</v>
      </c>
      <c r="S17" s="6" t="s">
        <v>25</v>
      </c>
      <c r="T17" s="154" t="s">
        <v>835</v>
      </c>
      <c r="U17" s="154" t="s">
        <v>836</v>
      </c>
      <c r="V17" s="154" t="s">
        <v>837</v>
      </c>
      <c r="W17" s="154" t="s">
        <v>838</v>
      </c>
      <c r="X17" s="154" t="s">
        <v>839</v>
      </c>
      <c r="Y17" s="154" t="s">
        <v>840</v>
      </c>
      <c r="Z17" s="154" t="s">
        <v>841</v>
      </c>
    </row>
    <row r="18" spans="1:27" x14ac:dyDescent="0.2">
      <c r="A18" s="42" t="s">
        <v>98</v>
      </c>
      <c r="B18" s="4" t="str">
        <f>B4</f>
        <v>A2 (Ryd, pi-3s)</v>
      </c>
      <c r="C18" s="7">
        <v>6.1559999999999997</v>
      </c>
      <c r="D18" s="7">
        <v>6.056</v>
      </c>
      <c r="E18">
        <v>6.3259999999999996</v>
      </c>
      <c r="F18" s="17">
        <v>6.2549999999999999</v>
      </c>
      <c r="G18" s="7">
        <v>6.1680000000000001</v>
      </c>
      <c r="H18" s="7">
        <v>6.0970000000000004</v>
      </c>
      <c r="I18" s="7">
        <v>6.101</v>
      </c>
      <c r="J18" s="59">
        <v>6.0910000000000002</v>
      </c>
      <c r="K18" s="59">
        <v>6.0780000000000003</v>
      </c>
      <c r="L18" s="53">
        <v>6.0869999999999997</v>
      </c>
      <c r="M18" s="13">
        <v>6.282</v>
      </c>
      <c r="N18" s="13">
        <v>6.2229999999999999</v>
      </c>
      <c r="O18" s="13">
        <v>6.1660000000000004</v>
      </c>
      <c r="P18" s="13">
        <v>6.1760000000000002</v>
      </c>
      <c r="Q18" s="7">
        <v>6.1210000000000004</v>
      </c>
      <c r="R18" s="7">
        <v>5.9509999999999996</v>
      </c>
      <c r="S18" s="16">
        <f t="shared" ref="S18:S27" si="2">0.5*(Q18+R18)</f>
        <v>6.0359999999999996</v>
      </c>
      <c r="T18" s="156">
        <v>5.26</v>
      </c>
      <c r="U18" s="156">
        <v>6.16</v>
      </c>
      <c r="V18" s="156">
        <v>6.04</v>
      </c>
      <c r="W18" s="178">
        <v>6.06</v>
      </c>
      <c r="X18" s="178">
        <v>6.02</v>
      </c>
      <c r="Y18" s="156">
        <v>6.27</v>
      </c>
      <c r="Z18" s="156">
        <v>6.28</v>
      </c>
      <c r="AA18" s="17"/>
    </row>
    <row r="19" spans="1:27" x14ac:dyDescent="0.2">
      <c r="A19" s="26"/>
      <c r="B19" s="4" t="str">
        <f t="shared" ref="B19:B26" si="3">B5</f>
        <v>B2 (Val, pi-pi*)</v>
      </c>
      <c r="C19" s="7">
        <v>6.59</v>
      </c>
      <c r="D19" s="7">
        <v>6.4509999999999996</v>
      </c>
      <c r="E19">
        <v>6.6669999999999998</v>
      </c>
      <c r="F19">
        <v>6.4370000000000003</v>
      </c>
      <c r="G19" s="7">
        <v>6.5060000000000002</v>
      </c>
      <c r="H19" s="7">
        <v>6.391</v>
      </c>
      <c r="I19" s="7">
        <v>6.38</v>
      </c>
      <c r="J19" s="59">
        <v>6.3719999999999999</v>
      </c>
      <c r="K19" s="59">
        <v>6.343</v>
      </c>
      <c r="L19" s="53">
        <v>6.37</v>
      </c>
      <c r="M19" s="13">
        <v>6.5389999999999997</v>
      </c>
      <c r="N19" s="13">
        <v>6.5190000000000001</v>
      </c>
      <c r="O19" s="13">
        <v>6.4960000000000004</v>
      </c>
      <c r="P19" s="13">
        <v>6.3849999999999998</v>
      </c>
      <c r="Q19" s="7">
        <v>6.4749999999999996</v>
      </c>
      <c r="R19" s="7">
        <v>6.15</v>
      </c>
      <c r="S19" s="16">
        <f t="shared" si="2"/>
        <v>6.3125</v>
      </c>
      <c r="T19" s="156">
        <v>7.78</v>
      </c>
      <c r="U19" s="156">
        <v>6.59</v>
      </c>
      <c r="V19" s="156">
        <v>6.02</v>
      </c>
      <c r="W19" s="178">
        <v>6.8</v>
      </c>
      <c r="X19" s="178">
        <v>6.71</v>
      </c>
      <c r="Y19" s="156">
        <v>6.43</v>
      </c>
      <c r="Z19" s="156">
        <v>6.2</v>
      </c>
      <c r="AA19" s="17"/>
    </row>
    <row r="20" spans="1:27" x14ac:dyDescent="0.2">
      <c r="A20" s="5"/>
      <c r="B20" s="4" t="str">
        <f t="shared" si="3"/>
        <v>A1 (Val, pi-pi*)</v>
      </c>
      <c r="C20" s="7">
        <v>7.0090000000000003</v>
      </c>
      <c r="D20" s="7">
        <v>6.7720000000000002</v>
      </c>
      <c r="E20">
        <v>7.0170000000000003</v>
      </c>
      <c r="F20" s="58">
        <v>6.8970000000000002</v>
      </c>
      <c r="G20" s="7">
        <v>6.851</v>
      </c>
      <c r="H20" s="7">
        <v>6.6820000000000004</v>
      </c>
      <c r="I20" s="7">
        <v>6.6769999999999996</v>
      </c>
      <c r="J20" s="59">
        <v>6.6520000000000001</v>
      </c>
      <c r="K20" s="59">
        <v>6.5839999999999996</v>
      </c>
      <c r="L20" s="53">
        <v>6.5629999999999997</v>
      </c>
      <c r="M20" s="13">
        <v>6.8280000000000003</v>
      </c>
      <c r="N20" s="13">
        <v>6.827</v>
      </c>
      <c r="O20" s="13">
        <v>6.806</v>
      </c>
      <c r="P20" s="13">
        <v>6.6020000000000003</v>
      </c>
      <c r="Q20" s="7">
        <v>6.7590000000000003</v>
      </c>
      <c r="R20" s="7">
        <v>6.4859999999999998</v>
      </c>
      <c r="S20" s="16">
        <f t="shared" si="2"/>
        <v>6.6225000000000005</v>
      </c>
      <c r="T20" s="156">
        <v>6.73</v>
      </c>
      <c r="U20" s="156">
        <v>6.66</v>
      </c>
      <c r="V20" s="156">
        <v>6.1</v>
      </c>
      <c r="W20" s="178">
        <v>6.69</v>
      </c>
      <c r="X20" s="178">
        <v>6.62</v>
      </c>
      <c r="Y20" s="156">
        <v>6.83</v>
      </c>
      <c r="Z20" s="156">
        <v>6.77</v>
      </c>
      <c r="AA20" s="17"/>
    </row>
    <row r="21" spans="1:27" x14ac:dyDescent="0.2">
      <c r="A21" s="5"/>
      <c r="B21" s="4" t="str">
        <f t="shared" si="3"/>
        <v>B1 (Ryd, pi-3p)</v>
      </c>
      <c r="C21" s="7">
        <v>6.673</v>
      </c>
      <c r="D21" s="7">
        <v>6.5860000000000003</v>
      </c>
      <c r="E21">
        <v>6.8639999999999999</v>
      </c>
      <c r="F21">
        <v>6.702</v>
      </c>
      <c r="G21" s="7">
        <v>6.7080000000000002</v>
      </c>
      <c r="H21" s="7">
        <v>6.6479999999999997</v>
      </c>
      <c r="I21" s="7">
        <v>6.6520000000000001</v>
      </c>
      <c r="J21" s="59">
        <v>6.6379999999999999</v>
      </c>
      <c r="K21" s="59">
        <v>6.6289999999999996</v>
      </c>
      <c r="L21" s="53">
        <v>6.6379999999999999</v>
      </c>
      <c r="M21" s="13">
        <v>6.806</v>
      </c>
      <c r="N21" s="13">
        <v>6.7519999999999998</v>
      </c>
      <c r="O21" s="13">
        <v>6.6950000000000003</v>
      </c>
      <c r="P21" s="13">
        <v>6.7030000000000003</v>
      </c>
      <c r="Q21" s="7">
        <v>6.6440000000000001</v>
      </c>
      <c r="R21" s="7">
        <v>6.4939999999999998</v>
      </c>
      <c r="S21" s="16">
        <f t="shared" si="2"/>
        <v>6.569</v>
      </c>
      <c r="T21" s="156">
        <v>6.07</v>
      </c>
      <c r="U21" s="156">
        <v>6.79</v>
      </c>
      <c r="V21" s="156">
        <v>6.63</v>
      </c>
      <c r="W21" s="178">
        <v>6.65</v>
      </c>
      <c r="X21" s="178">
        <v>6.6</v>
      </c>
      <c r="Y21" s="156">
        <v>6.72</v>
      </c>
      <c r="Z21" s="156">
        <v>6.71</v>
      </c>
      <c r="AA21" s="17"/>
    </row>
    <row r="22" spans="1:27" x14ac:dyDescent="0.2">
      <c r="A22" s="5"/>
      <c r="B22" s="4" t="str">
        <f t="shared" si="3"/>
        <v>A2 (Ryd, pi-3p)</v>
      </c>
      <c r="C22" s="7">
        <v>6.84</v>
      </c>
      <c r="D22" s="7">
        <v>6.7510000000000003</v>
      </c>
      <c r="E22">
        <v>7.0540000000000003</v>
      </c>
      <c r="F22">
        <v>6.9749999999999996</v>
      </c>
      <c r="G22" s="7">
        <v>6.89</v>
      </c>
      <c r="H22" s="7">
        <v>6.82</v>
      </c>
      <c r="I22" s="7">
        <v>6.8239999999999998</v>
      </c>
      <c r="J22" s="59">
        <v>6.8129999999999997</v>
      </c>
      <c r="K22" s="59">
        <v>6.7990000000000004</v>
      </c>
      <c r="L22" s="53">
        <v>6.81</v>
      </c>
      <c r="M22" s="13">
        <v>7.0039999999999996</v>
      </c>
      <c r="N22" s="13">
        <v>6.9409999999999998</v>
      </c>
      <c r="O22" s="13">
        <v>6.8760000000000003</v>
      </c>
      <c r="P22" s="13">
        <v>6.899</v>
      </c>
      <c r="Q22" s="7">
        <v>6.8179999999999996</v>
      </c>
      <c r="R22" s="7">
        <v>6.6760000000000002</v>
      </c>
      <c r="S22" s="16">
        <f t="shared" si="2"/>
        <v>6.7469999999999999</v>
      </c>
      <c r="T22" s="156">
        <v>5.87</v>
      </c>
      <c r="U22" s="156">
        <v>6.87</v>
      </c>
      <c r="V22" s="156">
        <v>6.77</v>
      </c>
      <c r="W22" s="178">
        <v>6.76</v>
      </c>
      <c r="X22" s="178">
        <v>6.72</v>
      </c>
      <c r="Y22" s="156">
        <v>6.98</v>
      </c>
      <c r="Z22" s="156">
        <v>6.99</v>
      </c>
      <c r="AA22" s="17"/>
    </row>
    <row r="23" spans="1:27" x14ac:dyDescent="0.2">
      <c r="A23" s="5"/>
      <c r="B23" s="4" t="str">
        <f t="shared" si="3"/>
        <v>B2 (Ryd, pi-3p)</v>
      </c>
      <c r="C23" s="7">
        <v>7.3380000000000001</v>
      </c>
      <c r="D23" s="7">
        <v>7.2460000000000004</v>
      </c>
      <c r="E23" s="7">
        <v>7.48</v>
      </c>
      <c r="F23" s="7">
        <v>7.34</v>
      </c>
      <c r="G23" s="7">
        <v>7.3239999999999998</v>
      </c>
      <c r="H23" s="7">
        <v>7.2469999999999999</v>
      </c>
      <c r="I23" s="7">
        <v>7.2539999999999996</v>
      </c>
      <c r="J23" s="13">
        <v>7.2460000000000004</v>
      </c>
      <c r="K23" s="7">
        <v>7.2320000000000002</v>
      </c>
      <c r="L23" s="7">
        <v>7.2430000000000003</v>
      </c>
      <c r="M23" s="13">
        <v>7.3879999999999999</v>
      </c>
      <c r="N23" s="13">
        <v>7.3390000000000004</v>
      </c>
      <c r="O23" s="13">
        <v>7.3070000000000004</v>
      </c>
      <c r="P23" s="13">
        <v>7.2770000000000001</v>
      </c>
      <c r="Q23" s="7">
        <v>7.2930000000000001</v>
      </c>
      <c r="R23" s="7">
        <v>7.0910000000000002</v>
      </c>
      <c r="S23" s="16">
        <f t="shared" si="2"/>
        <v>7.1920000000000002</v>
      </c>
      <c r="T23" s="156">
        <v>6.54</v>
      </c>
      <c r="U23" s="156">
        <v>7.11</v>
      </c>
      <c r="V23" s="156">
        <v>6.84</v>
      </c>
      <c r="W23" s="178">
        <v>6.96</v>
      </c>
      <c r="X23" s="178">
        <v>6.88</v>
      </c>
      <c r="Y23" s="156">
        <v>7.06</v>
      </c>
      <c r="Z23" s="156">
        <v>7.01</v>
      </c>
      <c r="AA23" s="17"/>
    </row>
    <row r="24" spans="1:27" x14ac:dyDescent="0.2">
      <c r="A24" s="6" t="s">
        <v>5</v>
      </c>
      <c r="B24" s="4" t="str">
        <f t="shared" si="3"/>
        <v>B2 (Val, pi-pi*)</v>
      </c>
      <c r="C24" s="7">
        <v>4.5049999999999999</v>
      </c>
      <c r="D24" s="7">
        <v>4.4279999999999999</v>
      </c>
      <c r="E24">
        <v>4.3929999999999998</v>
      </c>
      <c r="F24">
        <v>3.9689999999999999</v>
      </c>
      <c r="G24" s="7">
        <v>4.1509999999999998</v>
      </c>
      <c r="H24" s="25"/>
      <c r="I24" s="25"/>
      <c r="J24" s="25"/>
      <c r="K24" s="7">
        <v>4.2229999999999999</v>
      </c>
      <c r="L24" s="24"/>
      <c r="M24" s="13">
        <v>4.3979999999999997</v>
      </c>
      <c r="N24" s="13">
        <v>4.407</v>
      </c>
      <c r="O24" s="13">
        <v>4.4130000000000003</v>
      </c>
      <c r="P24" s="13">
        <v>4.28</v>
      </c>
      <c r="Q24" s="7">
        <v>4.41</v>
      </c>
      <c r="R24" s="7">
        <v>3.9060000000000001</v>
      </c>
      <c r="S24" s="16">
        <f t="shared" si="2"/>
        <v>4.1580000000000004</v>
      </c>
      <c r="T24" s="156">
        <v>3.94</v>
      </c>
      <c r="U24" s="156">
        <v>4.26</v>
      </c>
      <c r="V24" s="156">
        <v>4.01</v>
      </c>
      <c r="W24" s="178">
        <v>4.17</v>
      </c>
      <c r="X24" s="178">
        <v>4.12</v>
      </c>
      <c r="Y24" s="156">
        <v>4.43</v>
      </c>
      <c r="Z24" s="156">
        <v>4.42</v>
      </c>
      <c r="AA24" s="17"/>
    </row>
    <row r="25" spans="1:27" x14ac:dyDescent="0.2">
      <c r="A25" s="5"/>
      <c r="B25" s="4" t="str">
        <f t="shared" si="3"/>
        <v>A1 (Val, pi-pi*)</v>
      </c>
      <c r="C25" s="7">
        <v>5.694</v>
      </c>
      <c r="D25" s="7">
        <v>5.6639999999999997</v>
      </c>
      <c r="E25">
        <v>5.5910000000000002</v>
      </c>
      <c r="F25">
        <v>5.1890000000000001</v>
      </c>
      <c r="G25" s="7">
        <v>5.4729999999999999</v>
      </c>
      <c r="H25" s="25"/>
      <c r="I25" s="25"/>
      <c r="J25" s="25"/>
      <c r="K25" s="7">
        <v>5.4820000000000002</v>
      </c>
      <c r="L25" s="24"/>
      <c r="M25" s="13">
        <v>5.4580000000000002</v>
      </c>
      <c r="N25" s="13">
        <v>5.4859999999999998</v>
      </c>
      <c r="O25" s="13">
        <v>5.5460000000000003</v>
      </c>
      <c r="P25" s="13">
        <v>5.3289999999999997</v>
      </c>
      <c r="Q25" s="7">
        <v>5.5919999999999996</v>
      </c>
      <c r="R25" s="7">
        <v>5.23</v>
      </c>
      <c r="S25" s="16">
        <f t="shared" si="2"/>
        <v>5.4109999999999996</v>
      </c>
      <c r="T25" s="156">
        <v>5.41</v>
      </c>
      <c r="U25" s="156">
        <v>5.5</v>
      </c>
      <c r="V25" s="156">
        <v>5.09</v>
      </c>
      <c r="W25" s="178">
        <v>5.47</v>
      </c>
      <c r="X25" s="178">
        <v>5.4</v>
      </c>
      <c r="Y25" s="156">
        <v>5.63</v>
      </c>
      <c r="Z25" s="156">
        <v>5.6</v>
      </c>
      <c r="AA25" s="17"/>
    </row>
    <row r="26" spans="1:27" x14ac:dyDescent="0.2">
      <c r="A26" s="5"/>
      <c r="B26" s="4" t="str">
        <f t="shared" si="3"/>
        <v>A2 (Ryd, pi-3s)</v>
      </c>
      <c r="C26" s="7">
        <v>6.1260000000000003</v>
      </c>
      <c r="D26" s="7">
        <v>6.0140000000000002</v>
      </c>
      <c r="E26">
        <v>6.2610000000000001</v>
      </c>
      <c r="F26">
        <v>6.1989999999999998</v>
      </c>
      <c r="G26" s="7">
        <v>6.1050000000000004</v>
      </c>
      <c r="H26" s="25"/>
      <c r="I26" s="25"/>
      <c r="J26" s="25"/>
      <c r="K26" s="7">
        <v>6.024</v>
      </c>
      <c r="L26" s="24"/>
      <c r="M26" s="13">
        <v>6.2560000000000002</v>
      </c>
      <c r="N26" s="13">
        <v>6.1970000000000001</v>
      </c>
      <c r="O26" s="13">
        <v>6.1349999999999998</v>
      </c>
      <c r="P26" s="13">
        <v>6.1539999999999999</v>
      </c>
      <c r="Q26" s="7">
        <v>6.077</v>
      </c>
      <c r="R26" s="7">
        <v>5.8929999999999998</v>
      </c>
      <c r="S26" s="16">
        <f t="shared" si="2"/>
        <v>5.9849999999999994</v>
      </c>
      <c r="T26" s="156">
        <v>5.57</v>
      </c>
      <c r="U26" s="156">
        <v>6.16</v>
      </c>
      <c r="V26" s="156">
        <v>5.99</v>
      </c>
      <c r="W26" s="178">
        <v>6.05</v>
      </c>
      <c r="X26" s="178">
        <v>5.99</v>
      </c>
      <c r="Y26" s="156">
        <v>6.09</v>
      </c>
      <c r="Z26" s="156">
        <v>6.08</v>
      </c>
      <c r="AA26" s="17"/>
    </row>
    <row r="27" spans="1:27" x14ac:dyDescent="0.2">
      <c r="A27" s="5"/>
      <c r="B27" s="4" t="str">
        <f>B13</f>
        <v>B1 (Ryd, pi-3p)</v>
      </c>
      <c r="C27" s="7">
        <v>6.64</v>
      </c>
      <c r="D27" s="7">
        <v>6.5490000000000004</v>
      </c>
      <c r="E27">
        <v>6.8090000000000002</v>
      </c>
      <c r="F27">
        <v>6.6360000000000001</v>
      </c>
      <c r="G27" s="7">
        <v>6.6550000000000002</v>
      </c>
      <c r="H27" s="25"/>
      <c r="I27" s="25"/>
      <c r="J27" s="25"/>
      <c r="K27" s="7">
        <v>6.5860000000000003</v>
      </c>
      <c r="L27" s="24"/>
      <c r="M27" s="13">
        <v>6.7809999999999997</v>
      </c>
      <c r="N27" s="13">
        <v>6.7270000000000003</v>
      </c>
      <c r="O27" s="13">
        <v>6.6660000000000004</v>
      </c>
      <c r="P27" s="13">
        <v>6.681</v>
      </c>
      <c r="Q27" s="7">
        <v>6.6059999999999999</v>
      </c>
      <c r="R27" s="7">
        <v>6.45</v>
      </c>
      <c r="S27" s="16">
        <f t="shared" si="2"/>
        <v>6.5280000000000005</v>
      </c>
      <c r="T27" s="156">
        <v>6.04</v>
      </c>
      <c r="U27" s="156">
        <v>6.76</v>
      </c>
      <c r="V27" s="156">
        <v>6.6</v>
      </c>
      <c r="W27" s="178">
        <v>6.62</v>
      </c>
      <c r="X27" s="178">
        <v>6.56</v>
      </c>
      <c r="Y27" s="156">
        <v>6.68</v>
      </c>
      <c r="Z27" s="156">
        <v>6.68</v>
      </c>
      <c r="AA27" s="17"/>
    </row>
  </sheetData>
  <pageMargins left="0.7" right="0.7" top="0.75" bottom="0.75" header="0.3" footer="0.3"/>
  <pageSetup paperSize="9" orientation="portrait" horizontalDpi="0" verticalDpi="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8D2DF-ECB1-8A47-BE49-4D87C2E29C71}">
  <dimension ref="A1:T25"/>
  <sheetViews>
    <sheetView zoomScale="80" zoomScaleNormal="80" workbookViewId="0">
      <selection activeCell="F4" sqref="F4:G10"/>
    </sheetView>
  </sheetViews>
  <sheetFormatPr baseColWidth="10" defaultRowHeight="16" x14ac:dyDescent="0.2"/>
  <sheetData>
    <row r="1" spans="1:20" x14ac:dyDescent="0.2">
      <c r="A1" s="2" t="s">
        <v>21</v>
      </c>
      <c r="B1" s="3"/>
      <c r="C1" s="2" t="s">
        <v>0</v>
      </c>
      <c r="D1" s="198"/>
      <c r="E1">
        <f>NB(C4:C10)</f>
        <v>7</v>
      </c>
      <c r="F1" s="145" t="s">
        <v>722</v>
      </c>
      <c r="G1" s="1" t="s">
        <v>969</v>
      </c>
      <c r="K1" s="1" t="s">
        <v>906</v>
      </c>
      <c r="L1" s="1"/>
    </row>
    <row r="2" spans="1:20" x14ac:dyDescent="0.2">
      <c r="A2" s="6" t="s">
        <v>32</v>
      </c>
      <c r="B2" s="5"/>
      <c r="C2" s="5" t="s">
        <v>29</v>
      </c>
      <c r="D2" s="5" t="s">
        <v>29</v>
      </c>
      <c r="E2" s="5" t="s">
        <v>68</v>
      </c>
      <c r="F2" s="5" t="s">
        <v>55</v>
      </c>
      <c r="G2" s="5" t="s">
        <v>30</v>
      </c>
      <c r="H2" s="5"/>
      <c r="I2" s="98" t="s">
        <v>29</v>
      </c>
      <c r="J2" s="98" t="s">
        <v>29</v>
      </c>
      <c r="K2" s="98" t="s">
        <v>247</v>
      </c>
      <c r="L2" s="98" t="s">
        <v>247</v>
      </c>
      <c r="M2" s="98" t="s">
        <v>28</v>
      </c>
    </row>
    <row r="3" spans="1:20" x14ac:dyDescent="0.2">
      <c r="A3" s="5"/>
      <c r="B3" s="5"/>
      <c r="C3" s="6" t="s">
        <v>2091</v>
      </c>
      <c r="D3" s="6" t="s">
        <v>1</v>
      </c>
      <c r="E3" s="6" t="s">
        <v>2</v>
      </c>
      <c r="F3" s="6" t="s">
        <v>2086</v>
      </c>
      <c r="G3" s="6" t="s">
        <v>35</v>
      </c>
      <c r="H3" s="6" t="s">
        <v>3</v>
      </c>
      <c r="I3" s="95" t="s">
        <v>67</v>
      </c>
      <c r="J3" s="99" t="s">
        <v>38</v>
      </c>
      <c r="K3" s="99" t="s">
        <v>248</v>
      </c>
      <c r="L3" s="99" t="s">
        <v>248</v>
      </c>
      <c r="M3" s="99" t="s">
        <v>52</v>
      </c>
    </row>
    <row r="4" spans="1:20" x14ac:dyDescent="0.2">
      <c r="A4" s="42" t="s">
        <v>98</v>
      </c>
      <c r="B4" s="4" t="s">
        <v>41</v>
      </c>
      <c r="C4" s="16">
        <v>5.59</v>
      </c>
      <c r="D4" s="16">
        <v>5.3570000000000002</v>
      </c>
      <c r="E4" s="16">
        <v>5.43</v>
      </c>
      <c r="F4" s="16">
        <v>5.6020000000000003</v>
      </c>
      <c r="G4" s="16">
        <v>5.3609999999999998</v>
      </c>
      <c r="H4" s="7">
        <f>G4+E4-D4</f>
        <v>5.4340000000000002</v>
      </c>
      <c r="I4" s="15">
        <v>93.4</v>
      </c>
      <c r="J4" s="1" t="s">
        <v>75</v>
      </c>
      <c r="K4" s="1" t="s">
        <v>909</v>
      </c>
      <c r="L4" s="1">
        <v>40</v>
      </c>
      <c r="M4" s="21" t="s">
        <v>902</v>
      </c>
    </row>
    <row r="5" spans="1:20" x14ac:dyDescent="0.2">
      <c r="A5" s="5"/>
      <c r="B5" s="4" t="s">
        <v>39</v>
      </c>
      <c r="C5" s="16">
        <v>5.6440000000000001</v>
      </c>
      <c r="D5" s="16">
        <v>5.5</v>
      </c>
      <c r="E5" s="16">
        <v>5.4630000000000001</v>
      </c>
      <c r="F5" s="16">
        <v>5.6719999999999997</v>
      </c>
      <c r="G5" s="16">
        <v>5.5259999999999998</v>
      </c>
      <c r="H5" s="7">
        <f>G5+E5-D5</f>
        <v>5.4890000000000008</v>
      </c>
      <c r="I5" s="15">
        <v>91.5</v>
      </c>
      <c r="J5" s="1" t="s">
        <v>120</v>
      </c>
      <c r="K5" s="1" t="s">
        <v>910</v>
      </c>
      <c r="L5" s="1">
        <v>8</v>
      </c>
      <c r="M5" s="21" t="s">
        <v>914</v>
      </c>
    </row>
    <row r="6" spans="1:20" x14ac:dyDescent="0.2">
      <c r="A6" s="5"/>
      <c r="B6" s="4" t="s">
        <v>42</v>
      </c>
      <c r="C6" s="16">
        <v>5.9850000000000003</v>
      </c>
      <c r="D6" s="16">
        <v>5.7830000000000004</v>
      </c>
      <c r="E6" s="16">
        <v>5.859</v>
      </c>
      <c r="F6" s="16">
        <v>6.0019999999999998</v>
      </c>
      <c r="G6">
        <v>5.7889999999999997</v>
      </c>
      <c r="H6" s="7">
        <f>G6+E6-D6</f>
        <v>5.8649999999999993</v>
      </c>
      <c r="I6" s="15">
        <v>93.4</v>
      </c>
      <c r="K6" s="1" t="s">
        <v>907</v>
      </c>
      <c r="L6" s="1">
        <v>69</v>
      </c>
      <c r="M6" s="21" t="s">
        <v>915</v>
      </c>
    </row>
    <row r="7" spans="1:20" x14ac:dyDescent="0.2">
      <c r="A7" s="5"/>
      <c r="B7" s="4" t="s">
        <v>42</v>
      </c>
      <c r="C7" s="16">
        <v>6.1479999999999997</v>
      </c>
      <c r="D7" s="16">
        <v>5.9340000000000002</v>
      </c>
      <c r="E7" s="16">
        <v>5.9930000000000003</v>
      </c>
      <c r="F7" s="16">
        <v>6.1649000000000003</v>
      </c>
      <c r="G7">
        <v>5.9420000000000002</v>
      </c>
      <c r="H7" s="7">
        <f>G7+E7-D7</f>
        <v>6.0010000000000003</v>
      </c>
      <c r="I7" s="15">
        <v>93.1</v>
      </c>
      <c r="K7" s="1" t="s">
        <v>908</v>
      </c>
      <c r="L7" s="1">
        <v>54</v>
      </c>
      <c r="M7" s="21" t="s">
        <v>916</v>
      </c>
    </row>
    <row r="8" spans="1:20" x14ac:dyDescent="0.2">
      <c r="A8" s="5"/>
      <c r="B8" s="4" t="s">
        <v>40</v>
      </c>
      <c r="C8" s="16">
        <v>6.25</v>
      </c>
      <c r="D8" s="16">
        <v>6.08</v>
      </c>
      <c r="E8" s="16">
        <v>6.04</v>
      </c>
      <c r="F8" s="16">
        <v>6.2279999999999998</v>
      </c>
      <c r="G8" s="16">
        <v>6.0670000000000002</v>
      </c>
      <c r="H8" s="7">
        <f>G8+E8-D8</f>
        <v>6.0269999999999992</v>
      </c>
      <c r="I8" s="15">
        <v>82.6</v>
      </c>
      <c r="K8" s="1" t="s">
        <v>264</v>
      </c>
      <c r="L8" s="1">
        <v>5</v>
      </c>
      <c r="M8" s="21" t="s">
        <v>917</v>
      </c>
    </row>
    <row r="9" spans="1:20" x14ac:dyDescent="0.2">
      <c r="A9" s="6" t="s">
        <v>5</v>
      </c>
      <c r="B9" s="4" t="s">
        <v>39</v>
      </c>
      <c r="C9" s="16">
        <v>3.661</v>
      </c>
      <c r="D9" s="16">
        <v>3.601</v>
      </c>
      <c r="E9" s="16">
        <v>3.5779999999999998</v>
      </c>
      <c r="F9" s="16">
        <v>3.6480000000000001</v>
      </c>
      <c r="G9" s="24"/>
      <c r="H9" s="7">
        <f>F9+E9-C9</f>
        <v>3.5649999999999999</v>
      </c>
      <c r="I9" s="15">
        <v>97.9</v>
      </c>
      <c r="K9" s="1" t="s">
        <v>911</v>
      </c>
      <c r="L9" s="1">
        <v>2</v>
      </c>
      <c r="M9" s="21" t="s">
        <v>912</v>
      </c>
    </row>
    <row r="10" spans="1:20" x14ac:dyDescent="0.2">
      <c r="A10" s="5"/>
      <c r="B10" s="4" t="s">
        <v>40</v>
      </c>
      <c r="C10" s="16">
        <v>4.9560000000000004</v>
      </c>
      <c r="D10" s="16">
        <v>4.8970000000000002</v>
      </c>
      <c r="E10" s="16">
        <v>4.8689999999999998</v>
      </c>
      <c r="F10" s="16">
        <v>4.9509999999999996</v>
      </c>
      <c r="G10" s="25"/>
      <c r="H10" s="7">
        <f>F10+E10-C10</f>
        <v>4.8639999999999999</v>
      </c>
      <c r="I10" s="15">
        <v>98.2</v>
      </c>
      <c r="K10" s="1" t="s">
        <v>911</v>
      </c>
      <c r="L10" s="1">
        <v>2</v>
      </c>
      <c r="M10" s="21" t="s">
        <v>913</v>
      </c>
    </row>
    <row r="11" spans="1:20" x14ac:dyDescent="0.2">
      <c r="H11" s="7"/>
    </row>
    <row r="13" spans="1:20" x14ac:dyDescent="0.2">
      <c r="A13" s="6" t="s">
        <v>6</v>
      </c>
      <c r="B13" s="5"/>
      <c r="C13" s="5" t="s">
        <v>7</v>
      </c>
      <c r="D13" s="5" t="s">
        <v>7</v>
      </c>
      <c r="E13" s="5" t="s">
        <v>24</v>
      </c>
      <c r="F13" s="5" t="s">
        <v>27</v>
      </c>
      <c r="G13" s="5" t="s">
        <v>28</v>
      </c>
      <c r="H13" s="5" t="s">
        <v>30</v>
      </c>
      <c r="I13" s="5" t="s">
        <v>29</v>
      </c>
      <c r="J13" s="5" t="s">
        <v>30</v>
      </c>
      <c r="K13" s="5" t="s">
        <v>68</v>
      </c>
      <c r="L13" s="5"/>
      <c r="M13" s="5" t="s">
        <v>7</v>
      </c>
      <c r="N13" s="5" t="s">
        <v>7</v>
      </c>
      <c r="O13" s="5" t="s">
        <v>7</v>
      </c>
      <c r="P13" s="5" t="s">
        <v>24</v>
      </c>
      <c r="Q13" s="5" t="s">
        <v>24</v>
      </c>
      <c r="R13" s="5" t="s">
        <v>24</v>
      </c>
      <c r="S13" s="5" t="s">
        <v>26</v>
      </c>
    </row>
    <row r="14" spans="1:20" x14ac:dyDescent="0.2">
      <c r="A14" s="5"/>
      <c r="B14" s="5"/>
      <c r="C14" s="6" t="s">
        <v>8</v>
      </c>
      <c r="D14" s="6" t="s">
        <v>9</v>
      </c>
      <c r="E14" s="6" t="s">
        <v>18</v>
      </c>
      <c r="F14" s="6" t="s">
        <v>11</v>
      </c>
      <c r="G14" s="6" t="s">
        <v>10</v>
      </c>
      <c r="H14" s="6" t="s">
        <v>33</v>
      </c>
      <c r="I14" s="6" t="s">
        <v>12</v>
      </c>
      <c r="J14" s="6" t="s">
        <v>13</v>
      </c>
      <c r="K14" s="6" t="s">
        <v>14</v>
      </c>
      <c r="L14" s="6" t="s">
        <v>99</v>
      </c>
      <c r="M14" s="6" t="s">
        <v>17</v>
      </c>
      <c r="N14" s="6" t="s">
        <v>19</v>
      </c>
      <c r="O14" s="6" t="s">
        <v>20</v>
      </c>
      <c r="P14" s="6" t="s">
        <v>17</v>
      </c>
      <c r="Q14" s="6" t="s">
        <v>15</v>
      </c>
      <c r="R14" s="6" t="s">
        <v>16</v>
      </c>
      <c r="S14" s="6" t="s">
        <v>25</v>
      </c>
    </row>
    <row r="15" spans="1:20" x14ac:dyDescent="0.2">
      <c r="A15" s="42" t="s">
        <v>98</v>
      </c>
      <c r="B15" s="4" t="str">
        <f t="shared" ref="B15:B21" si="0">B4</f>
        <v>Au (Ryd)</v>
      </c>
      <c r="C15" s="11">
        <v>5.5270000000000001</v>
      </c>
      <c r="D15" s="11">
        <v>5.4160000000000004</v>
      </c>
      <c r="E15" s="11">
        <v>5.7779999999999996</v>
      </c>
      <c r="F15" s="11">
        <v>5.4889999999999999</v>
      </c>
      <c r="G15" s="11">
        <v>5.5220000000000002</v>
      </c>
      <c r="H15" s="11">
        <v>5.46</v>
      </c>
      <c r="I15" s="11">
        <v>5.4660000000000002</v>
      </c>
      <c r="J15" s="11">
        <v>5.4489999999999998</v>
      </c>
      <c r="K15" s="16">
        <v>5.43</v>
      </c>
      <c r="L15" s="24"/>
      <c r="M15" s="11">
        <v>5.66</v>
      </c>
      <c r="N15" s="11">
        <v>5.5949999999999998</v>
      </c>
      <c r="O15" s="11">
        <v>5.5350000000000001</v>
      </c>
      <c r="P15" s="11">
        <v>5.4560000000000004</v>
      </c>
      <c r="Q15" s="11">
        <v>5.4829999999999997</v>
      </c>
      <c r="R15" s="11">
        <v>5.2850000000000001</v>
      </c>
      <c r="S15" s="16">
        <f t="shared" ref="S15:S21" si="1">0.5*(Q15+R15)</f>
        <v>5.3840000000000003</v>
      </c>
      <c r="T15" s="11"/>
    </row>
    <row r="16" spans="1:20" s="28" customFormat="1" x14ac:dyDescent="0.2">
      <c r="A16" s="26"/>
      <c r="B16" s="4" t="str">
        <f t="shared" si="0"/>
        <v>Bu (Val, pipi*)</v>
      </c>
      <c r="C16" s="11">
        <v>5.74</v>
      </c>
      <c r="D16" s="11">
        <v>5.5419999999999998</v>
      </c>
      <c r="E16" s="11">
        <v>5.907</v>
      </c>
      <c r="F16" s="23">
        <v>5.5709999999999997</v>
      </c>
      <c r="G16" s="11">
        <v>5.6449999999999996</v>
      </c>
      <c r="H16" s="11">
        <v>5.5220000000000002</v>
      </c>
      <c r="I16" s="11">
        <v>5.5129999999999999</v>
      </c>
      <c r="J16" s="11">
        <v>5.5</v>
      </c>
      <c r="K16" s="16">
        <v>5.4630000000000001</v>
      </c>
      <c r="L16" s="24"/>
      <c r="M16" s="11">
        <v>5.6130000000000004</v>
      </c>
      <c r="N16" s="11">
        <v>5.6210000000000004</v>
      </c>
      <c r="O16" s="11">
        <v>5.5940000000000003</v>
      </c>
      <c r="P16" s="11">
        <v>5.4249999999999998</v>
      </c>
      <c r="Q16" s="11">
        <v>5.5250000000000004</v>
      </c>
      <c r="R16" s="11">
        <v>5.27</v>
      </c>
      <c r="S16" s="16">
        <f t="shared" si="1"/>
        <v>5.3975</v>
      </c>
      <c r="T16" s="27"/>
    </row>
    <row r="17" spans="1:20" x14ac:dyDescent="0.2">
      <c r="A17" s="5"/>
      <c r="B17" s="4" t="str">
        <f t="shared" si="0"/>
        <v>Bg (Ryd)</v>
      </c>
      <c r="C17" s="11">
        <v>5.9169999999999998</v>
      </c>
      <c r="D17" s="11">
        <v>5.8070000000000004</v>
      </c>
      <c r="E17" s="11">
        <v>6.1929999999999996</v>
      </c>
      <c r="F17" s="11">
        <v>5.9480000000000004</v>
      </c>
      <c r="G17" s="11">
        <v>5.9530000000000003</v>
      </c>
      <c r="H17" s="11">
        <v>5.891</v>
      </c>
      <c r="I17" s="11">
        <v>5.8949999999999996</v>
      </c>
      <c r="J17" s="11">
        <v>5.8780000000000001</v>
      </c>
      <c r="K17" s="16">
        <v>5.859</v>
      </c>
      <c r="L17" s="24"/>
      <c r="M17" s="11">
        <v>6.0819999999999999</v>
      </c>
      <c r="N17" s="11">
        <v>6.0229999999999997</v>
      </c>
      <c r="O17" s="11">
        <v>5.9509999999999996</v>
      </c>
      <c r="P17" s="11">
        <v>5.968</v>
      </c>
      <c r="Q17" s="11">
        <v>5.8710000000000004</v>
      </c>
      <c r="R17" s="11">
        <v>5.71</v>
      </c>
      <c r="S17" s="16">
        <f t="shared" si="1"/>
        <v>5.7904999999999998</v>
      </c>
      <c r="T17" s="11"/>
    </row>
    <row r="18" spans="1:20" x14ac:dyDescent="0.2">
      <c r="A18" s="5"/>
      <c r="B18" s="4" t="str">
        <f t="shared" si="0"/>
        <v>Bg (Ryd)</v>
      </c>
      <c r="C18" s="11">
        <v>6.09</v>
      </c>
      <c r="D18" s="11">
        <v>5.9489999999999998</v>
      </c>
      <c r="E18" s="11">
        <v>6.3659999999999997</v>
      </c>
      <c r="F18" s="11">
        <v>6.1390000000000002</v>
      </c>
      <c r="G18" s="11">
        <v>6.109</v>
      </c>
      <c r="H18" s="11">
        <v>6.032</v>
      </c>
      <c r="I18" s="11">
        <v>6.0369999999999999</v>
      </c>
      <c r="J18" s="11">
        <v>6.02</v>
      </c>
      <c r="K18" s="16">
        <v>5.9930000000000003</v>
      </c>
      <c r="L18" s="24"/>
      <c r="M18" s="11">
        <v>6.2560000000000002</v>
      </c>
      <c r="N18" s="11">
        <v>6.1849999999999996</v>
      </c>
      <c r="O18" s="11">
        <v>6.1059999999999999</v>
      </c>
      <c r="P18" s="11">
        <v>6.1349999999999998</v>
      </c>
      <c r="Q18" s="11">
        <v>6.024</v>
      </c>
      <c r="R18" s="11">
        <v>5.8630000000000004</v>
      </c>
      <c r="S18" s="16">
        <f t="shared" si="1"/>
        <v>5.9435000000000002</v>
      </c>
      <c r="T18" s="11"/>
    </row>
    <row r="19" spans="1:20" x14ac:dyDescent="0.2">
      <c r="A19" s="5"/>
      <c r="B19" s="4" t="str">
        <f t="shared" si="0"/>
        <v>Ag (Val, pipi*)</v>
      </c>
      <c r="C19" s="11">
        <v>6.6769999999999996</v>
      </c>
      <c r="D19" s="11">
        <v>6.3</v>
      </c>
      <c r="E19" s="11">
        <v>6.6920000000000002</v>
      </c>
      <c r="F19" s="24"/>
      <c r="G19" s="11">
        <v>6.4329999999999998</v>
      </c>
      <c r="H19" s="11">
        <v>6.2649999999999997</v>
      </c>
      <c r="I19" s="11">
        <v>6.2089999999999996</v>
      </c>
      <c r="J19" s="11">
        <v>6.1459999999999999</v>
      </c>
      <c r="K19" s="16">
        <v>6.04</v>
      </c>
      <c r="L19" s="24"/>
      <c r="M19" s="11">
        <v>6.4279999999999999</v>
      </c>
      <c r="N19" s="11">
        <v>6.4189999999999996</v>
      </c>
      <c r="O19" s="11">
        <v>6.38</v>
      </c>
      <c r="P19" s="11">
        <v>6.2160000000000002</v>
      </c>
      <c r="Q19" s="11">
        <v>6.319</v>
      </c>
      <c r="R19" s="11">
        <v>5.6520000000000001</v>
      </c>
      <c r="S19" s="16">
        <f t="shared" si="1"/>
        <v>5.9855</v>
      </c>
      <c r="T19" s="11"/>
    </row>
    <row r="20" spans="1:20" x14ac:dyDescent="0.2">
      <c r="A20" s="6" t="s">
        <v>5</v>
      </c>
      <c r="B20" s="4" t="str">
        <f t="shared" si="0"/>
        <v>Bu (Val, pipi*)</v>
      </c>
      <c r="C20" s="11">
        <v>3.9209999999999998</v>
      </c>
      <c r="D20" s="11">
        <v>3.7930000000000001</v>
      </c>
      <c r="E20" s="11">
        <v>3.8580000000000001</v>
      </c>
      <c r="F20" s="11">
        <v>3.4079999999999999</v>
      </c>
      <c r="G20" s="12">
        <v>3.516</v>
      </c>
      <c r="H20" s="24"/>
      <c r="I20" s="24"/>
      <c r="J20" s="24"/>
      <c r="K20" s="16">
        <v>3.5779999999999998</v>
      </c>
      <c r="L20" s="24"/>
      <c r="M20" s="11">
        <v>3.782</v>
      </c>
      <c r="N20" s="11">
        <v>3.7989999999999999</v>
      </c>
      <c r="O20" s="11">
        <v>3.7970000000000002</v>
      </c>
      <c r="P20" s="11">
        <v>3.6440000000000001</v>
      </c>
      <c r="Q20" s="12">
        <v>3.7730000000000001</v>
      </c>
      <c r="R20" s="11">
        <v>3.234</v>
      </c>
      <c r="S20" s="16">
        <f t="shared" si="1"/>
        <v>3.5034999999999998</v>
      </c>
      <c r="T20" s="11"/>
    </row>
    <row r="21" spans="1:20" x14ac:dyDescent="0.2">
      <c r="A21" s="5"/>
      <c r="B21" s="4" t="str">
        <f t="shared" si="0"/>
        <v>Ag (Val, pipi*)</v>
      </c>
      <c r="C21" s="11">
        <v>5.1079999999999997</v>
      </c>
      <c r="D21" s="11">
        <v>5.0490000000000004</v>
      </c>
      <c r="E21" s="11">
        <v>5.0449999999999999</v>
      </c>
      <c r="F21" s="16">
        <v>4.9160000000000004</v>
      </c>
      <c r="G21" s="11">
        <v>4.8440000000000003</v>
      </c>
      <c r="H21" s="25"/>
      <c r="I21" s="25"/>
      <c r="J21" s="25"/>
      <c r="K21" s="16">
        <v>4.8689999999999998</v>
      </c>
      <c r="L21" s="24"/>
      <c r="M21" s="11">
        <v>4.9509999999999996</v>
      </c>
      <c r="N21" s="11">
        <v>4.968</v>
      </c>
      <c r="O21" s="11">
        <v>4.9960000000000004</v>
      </c>
      <c r="P21" s="11">
        <v>4.8259999999999996</v>
      </c>
      <c r="Q21" s="11">
        <v>5.0090000000000003</v>
      </c>
      <c r="R21" s="11">
        <v>4.569</v>
      </c>
      <c r="S21" s="16">
        <f t="shared" si="1"/>
        <v>4.7889999999999997</v>
      </c>
      <c r="T21" s="11"/>
    </row>
    <row r="22" spans="1:20" x14ac:dyDescent="0.2">
      <c r="C22" s="11"/>
      <c r="D22" s="11"/>
      <c r="E22" s="11"/>
      <c r="F22" s="11"/>
      <c r="G22" s="11"/>
      <c r="H22" s="11"/>
      <c r="I22" s="11"/>
      <c r="J22" s="11"/>
      <c r="K22" s="11"/>
      <c r="L22" s="11"/>
      <c r="M22" s="11"/>
      <c r="N22" s="11"/>
      <c r="O22" s="11"/>
      <c r="P22" s="11"/>
      <c r="Q22" s="11"/>
      <c r="R22" s="11"/>
      <c r="S22" s="11"/>
      <c r="T22" s="11"/>
    </row>
    <row r="23" spans="1:20" x14ac:dyDescent="0.2">
      <c r="C23" s="11"/>
    </row>
    <row r="24" spans="1:20" x14ac:dyDescent="0.2">
      <c r="C24" s="11"/>
    </row>
    <row r="25" spans="1:20" x14ac:dyDescent="0.2">
      <c r="C25" s="11"/>
    </row>
  </sheetData>
  <pageMargins left="0.7" right="0.7" top="0.75" bottom="0.75" header="0.3" footer="0.3"/>
  <pageSetup paperSize="9" orientation="portrait" horizontalDpi="0" verticalDpi="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604A7-5E57-F94C-B30C-5A4D72BE9BF8}">
  <dimension ref="A1:AA45"/>
  <sheetViews>
    <sheetView zoomScale="80" zoomScaleNormal="80" workbookViewId="0">
      <selection activeCell="G4" sqref="G4:G12"/>
    </sheetView>
  </sheetViews>
  <sheetFormatPr baseColWidth="10" defaultRowHeight="16" x14ac:dyDescent="0.2"/>
  <sheetData>
    <row r="1" spans="1:26" x14ac:dyDescent="0.2">
      <c r="A1" s="40" t="s">
        <v>74</v>
      </c>
      <c r="B1" s="40"/>
      <c r="C1" s="40" t="s">
        <v>0</v>
      </c>
      <c r="D1" s="198"/>
      <c r="E1">
        <f>COUNT(C4:C12)</f>
        <v>9</v>
      </c>
      <c r="F1" s="145" t="s">
        <v>722</v>
      </c>
      <c r="G1" s="1" t="s">
        <v>959</v>
      </c>
      <c r="H1" s="1"/>
      <c r="U1" s="1" t="s">
        <v>790</v>
      </c>
      <c r="V1" s="1"/>
    </row>
    <row r="2" spans="1:26" x14ac:dyDescent="0.2">
      <c r="A2" s="6" t="s">
        <v>32</v>
      </c>
      <c r="B2" s="5"/>
      <c r="C2" s="5" t="s">
        <v>29</v>
      </c>
      <c r="D2" s="5" t="s">
        <v>29</v>
      </c>
      <c r="E2" s="5" t="s">
        <v>29</v>
      </c>
      <c r="F2" s="5" t="s">
        <v>29</v>
      </c>
      <c r="G2" s="5" t="s">
        <v>29</v>
      </c>
      <c r="H2" s="5" t="s">
        <v>29</v>
      </c>
      <c r="I2" s="5" t="s">
        <v>55</v>
      </c>
      <c r="J2" s="5" t="s">
        <v>55</v>
      </c>
      <c r="K2" s="5" t="s">
        <v>30</v>
      </c>
      <c r="L2" s="5" t="s">
        <v>30</v>
      </c>
      <c r="M2" s="5" t="s">
        <v>30</v>
      </c>
      <c r="N2" s="5" t="s">
        <v>30</v>
      </c>
      <c r="O2" s="5" t="s">
        <v>24</v>
      </c>
      <c r="P2" s="5" t="s">
        <v>24</v>
      </c>
      <c r="Q2" s="5"/>
      <c r="R2" s="5"/>
      <c r="S2" s="98" t="s">
        <v>29</v>
      </c>
      <c r="T2" s="98" t="s">
        <v>29</v>
      </c>
      <c r="U2" s="95" t="s">
        <v>247</v>
      </c>
      <c r="V2" s="95" t="s">
        <v>247</v>
      </c>
      <c r="W2" s="95" t="s">
        <v>28</v>
      </c>
    </row>
    <row r="3" spans="1:26" x14ac:dyDescent="0.2">
      <c r="A3" s="5"/>
      <c r="B3" s="5"/>
      <c r="C3" s="6" t="s">
        <v>2087</v>
      </c>
      <c r="D3" s="6" t="s">
        <v>1</v>
      </c>
      <c r="E3" s="6" t="s">
        <v>2</v>
      </c>
      <c r="F3" s="6" t="s">
        <v>62</v>
      </c>
      <c r="G3" s="6" t="s">
        <v>2139</v>
      </c>
      <c r="H3" s="6" t="s">
        <v>69</v>
      </c>
      <c r="I3" s="52" t="s">
        <v>2086</v>
      </c>
      <c r="J3" s="52" t="s">
        <v>35</v>
      </c>
      <c r="K3" s="52" t="s">
        <v>63</v>
      </c>
      <c r="L3" s="52" t="s">
        <v>50</v>
      </c>
      <c r="M3" s="52" t="s">
        <v>106</v>
      </c>
      <c r="N3" s="52" t="s">
        <v>1943</v>
      </c>
      <c r="O3" s="52" t="s">
        <v>1978</v>
      </c>
      <c r="P3" s="52" t="s">
        <v>86</v>
      </c>
      <c r="Q3" s="42" t="s">
        <v>1326</v>
      </c>
      <c r="R3" s="42" t="s">
        <v>1392</v>
      </c>
      <c r="S3" s="95" t="s">
        <v>67</v>
      </c>
      <c r="T3" s="99" t="s">
        <v>38</v>
      </c>
      <c r="U3" s="99" t="s">
        <v>248</v>
      </c>
      <c r="V3" s="99" t="s">
        <v>248</v>
      </c>
      <c r="W3" s="99" t="s">
        <v>52</v>
      </c>
    </row>
    <row r="4" spans="1:26" x14ac:dyDescent="0.2">
      <c r="A4" s="42" t="s">
        <v>98</v>
      </c>
      <c r="B4" s="4" t="s">
        <v>781</v>
      </c>
      <c r="C4" s="137">
        <v>2.9390000000000001</v>
      </c>
      <c r="D4" s="137">
        <v>2.9</v>
      </c>
      <c r="E4" s="136">
        <v>2.8759999999999999</v>
      </c>
      <c r="F4" s="7">
        <v>2.8759999999999999</v>
      </c>
      <c r="G4" s="7">
        <v>2.8780000000000001</v>
      </c>
      <c r="H4" s="7">
        <v>2.87</v>
      </c>
      <c r="I4" s="137">
        <v>2.9380000000000002</v>
      </c>
      <c r="J4" s="137">
        <v>2.9</v>
      </c>
      <c r="K4" s="136">
        <v>2.879</v>
      </c>
      <c r="L4" s="137">
        <v>2.9369999999999998</v>
      </c>
      <c r="M4" s="136">
        <v>2.8980000000000001</v>
      </c>
      <c r="N4" s="136">
        <v>2.9380000000000002</v>
      </c>
      <c r="O4" s="78" t="s">
        <v>777</v>
      </c>
      <c r="P4" s="118"/>
      <c r="Q4" s="7">
        <f>M4+K4-J4</f>
        <v>2.8770000000000002</v>
      </c>
      <c r="R4" s="7">
        <f>Q4+F4-E4</f>
        <v>2.8770000000000002</v>
      </c>
      <c r="S4" s="20">
        <v>91</v>
      </c>
      <c r="T4" s="1" t="s">
        <v>73</v>
      </c>
      <c r="U4" s="1" t="s">
        <v>791</v>
      </c>
      <c r="V4" s="1">
        <v>-1</v>
      </c>
      <c r="W4" s="1" t="s">
        <v>786</v>
      </c>
    </row>
    <row r="5" spans="1:26" x14ac:dyDescent="0.2">
      <c r="A5" s="6"/>
      <c r="B5" s="4" t="s">
        <v>782</v>
      </c>
      <c r="C5" s="137">
        <v>4.3440000000000003</v>
      </c>
      <c r="D5" s="137">
        <v>4.3</v>
      </c>
      <c r="E5" s="136">
        <v>4.2690000000000001</v>
      </c>
      <c r="F5" s="7">
        <v>4.274</v>
      </c>
      <c r="G5" s="7">
        <v>4.2770000000000001</v>
      </c>
      <c r="H5" s="7">
        <v>4.2649999999999997</v>
      </c>
      <c r="I5" s="137">
        <v>4.32</v>
      </c>
      <c r="J5" s="137">
        <v>4.2789999999999999</v>
      </c>
      <c r="K5" s="136">
        <v>4.2530000000000001</v>
      </c>
      <c r="L5" s="137">
        <v>4.3140000000000001</v>
      </c>
      <c r="M5" s="136">
        <v>4.2709999999999999</v>
      </c>
      <c r="N5" s="136">
        <v>4.3150000000000004</v>
      </c>
      <c r="O5" s="78" t="s">
        <v>778</v>
      </c>
      <c r="P5" s="118"/>
      <c r="Q5" s="7">
        <f t="shared" ref="Q5:Q8" si="0">M5+K5-J5</f>
        <v>4.245000000000001</v>
      </c>
      <c r="R5" s="7">
        <f>Q5+F5-E5</f>
        <v>4.2500000000000018</v>
      </c>
      <c r="S5" s="20">
        <v>88.3</v>
      </c>
      <c r="T5" s="1"/>
      <c r="U5" s="1" t="s">
        <v>791</v>
      </c>
      <c r="V5" s="1">
        <v>-1</v>
      </c>
      <c r="W5" s="1" t="s">
        <v>787</v>
      </c>
    </row>
    <row r="6" spans="1:26" x14ac:dyDescent="0.2">
      <c r="A6" s="6"/>
      <c r="B6" s="4" t="s">
        <v>785</v>
      </c>
      <c r="C6" s="137">
        <v>6.7350000000000003</v>
      </c>
      <c r="D6" s="137">
        <v>6.7060000000000004</v>
      </c>
      <c r="E6" s="136">
        <v>6.7629999999999999</v>
      </c>
      <c r="F6" s="7">
        <v>6.7590000000000003</v>
      </c>
      <c r="G6" s="7">
        <v>6.7510000000000003</v>
      </c>
      <c r="H6" s="7">
        <v>6.7430000000000003</v>
      </c>
      <c r="I6" s="137">
        <v>6.2430000000000003</v>
      </c>
      <c r="J6" s="137">
        <v>6.2220000000000004</v>
      </c>
      <c r="K6" s="136">
        <v>6.3529999999999998</v>
      </c>
      <c r="L6" s="137">
        <v>5.6989999999999998</v>
      </c>
      <c r="M6" s="136">
        <v>5.593</v>
      </c>
      <c r="N6" s="137">
        <v>5.67</v>
      </c>
      <c r="O6" s="78" t="s">
        <v>2060</v>
      </c>
      <c r="P6" s="78" t="s">
        <v>2061</v>
      </c>
      <c r="Q6" s="7">
        <v>5.492</v>
      </c>
      <c r="R6" s="72"/>
      <c r="S6" s="20">
        <v>0.5</v>
      </c>
      <c r="T6" s="1"/>
      <c r="U6" s="1" t="s">
        <v>689</v>
      </c>
      <c r="V6" s="1">
        <v>-4</v>
      </c>
      <c r="W6" s="1" t="s">
        <v>793</v>
      </c>
      <c r="Y6" t="s">
        <v>794</v>
      </c>
      <c r="Z6" t="s">
        <v>2042</v>
      </c>
    </row>
    <row r="7" spans="1:26" x14ac:dyDescent="0.2">
      <c r="A7" s="6"/>
      <c r="B7" s="4" t="s">
        <v>782</v>
      </c>
      <c r="C7" s="137">
        <v>6.8090000000000002</v>
      </c>
      <c r="D7" s="137">
        <v>6.5880000000000001</v>
      </c>
      <c r="E7" s="136">
        <v>6.5780000000000003</v>
      </c>
      <c r="F7" s="7">
        <v>6.5869999999999997</v>
      </c>
      <c r="G7" s="7">
        <v>6.5910000000000002</v>
      </c>
      <c r="H7" s="7">
        <v>6.5780000000000003</v>
      </c>
      <c r="I7" s="137">
        <v>6.8280000000000003</v>
      </c>
      <c r="J7" s="137">
        <v>6.6130000000000004</v>
      </c>
      <c r="K7" s="136">
        <v>6.6139999999999999</v>
      </c>
      <c r="L7" s="137">
        <v>6.79</v>
      </c>
      <c r="M7" s="136">
        <v>6.5759999999999996</v>
      </c>
      <c r="N7" s="137">
        <v>6.7930000000000001</v>
      </c>
      <c r="Q7" s="7">
        <f>M7+K7-J7</f>
        <v>6.5769999999999991</v>
      </c>
      <c r="R7" s="7">
        <f t="shared" ref="R7:R12" si="1">Q7+F7-E7</f>
        <v>6.5859999999999976</v>
      </c>
      <c r="S7" s="20">
        <v>83.9</v>
      </c>
      <c r="T7" s="1"/>
      <c r="U7" s="1" t="s">
        <v>791</v>
      </c>
      <c r="V7" s="1">
        <v>-1</v>
      </c>
      <c r="W7" s="1" t="s">
        <v>795</v>
      </c>
    </row>
    <row r="8" spans="1:26" x14ac:dyDescent="0.2">
      <c r="A8" s="5"/>
      <c r="B8" s="4" t="s">
        <v>783</v>
      </c>
      <c r="C8" s="137">
        <v>7.7240000000000002</v>
      </c>
      <c r="D8" s="137">
        <v>7.548</v>
      </c>
      <c r="E8" s="136">
        <v>7.673</v>
      </c>
      <c r="F8" s="7">
        <v>7.7240000000000002</v>
      </c>
      <c r="G8" s="7">
        <v>7.7380000000000004</v>
      </c>
      <c r="H8" s="7">
        <v>7.7320000000000002</v>
      </c>
      <c r="I8" s="137">
        <v>7.7370000000000001</v>
      </c>
      <c r="J8" s="137">
        <v>7.5609999999999999</v>
      </c>
      <c r="K8" s="146">
        <v>7.69</v>
      </c>
      <c r="L8" s="137">
        <v>7.76</v>
      </c>
      <c r="M8" s="136">
        <v>7.5910000000000002</v>
      </c>
      <c r="N8" s="137">
        <v>7.7610000000000001</v>
      </c>
      <c r="Q8" s="7">
        <f t="shared" si="0"/>
        <v>7.7200000000000006</v>
      </c>
      <c r="R8" s="7">
        <f t="shared" si="1"/>
        <v>7.7710000000000008</v>
      </c>
      <c r="S8" s="20">
        <v>91.7</v>
      </c>
      <c r="T8" s="1" t="s">
        <v>780</v>
      </c>
      <c r="U8" s="1" t="s">
        <v>796</v>
      </c>
      <c r="V8" s="1">
        <v>38</v>
      </c>
      <c r="W8" s="1" t="s">
        <v>792</v>
      </c>
    </row>
    <row r="9" spans="1:26" x14ac:dyDescent="0.2">
      <c r="A9" s="6" t="s">
        <v>5</v>
      </c>
      <c r="B9" s="4" t="s">
        <v>781</v>
      </c>
      <c r="C9" s="7">
        <v>2.5489999999999999</v>
      </c>
      <c r="D9" s="7">
        <v>2.4910000000000001</v>
      </c>
      <c r="E9" s="7">
        <v>2.4860000000000002</v>
      </c>
      <c r="F9" s="7">
        <v>2.4940000000000002</v>
      </c>
      <c r="G9" s="7">
        <v>2.4980000000000002</v>
      </c>
      <c r="H9" s="7">
        <v>2.4870000000000001</v>
      </c>
      <c r="I9" s="7">
        <v>2.552</v>
      </c>
      <c r="J9" s="7">
        <v>2.4940000000000002</v>
      </c>
      <c r="K9" s="7">
        <v>2.4900000000000002</v>
      </c>
      <c r="L9" s="72"/>
      <c r="M9" s="72"/>
      <c r="N9" s="72"/>
      <c r="O9" s="169" t="s">
        <v>779</v>
      </c>
      <c r="P9" s="118"/>
      <c r="Q9" s="7">
        <f>K9</f>
        <v>2.4900000000000002</v>
      </c>
      <c r="R9" s="7">
        <f t="shared" si="1"/>
        <v>2.4979999999999998</v>
      </c>
      <c r="S9" s="20">
        <v>97.6</v>
      </c>
      <c r="U9" s="1" t="s">
        <v>791</v>
      </c>
      <c r="V9" s="1">
        <v>-1</v>
      </c>
      <c r="W9" s="1" t="s">
        <v>786</v>
      </c>
    </row>
    <row r="10" spans="1:26" x14ac:dyDescent="0.2">
      <c r="A10" s="6"/>
      <c r="B10" s="4" t="s">
        <v>782</v>
      </c>
      <c r="C10" s="7">
        <v>3.9649999999999999</v>
      </c>
      <c r="D10" s="7">
        <v>3.9089999999999998</v>
      </c>
      <c r="E10" s="7">
        <v>3.899</v>
      </c>
      <c r="F10" s="7">
        <v>3.911</v>
      </c>
      <c r="G10" s="7">
        <v>3.9159999999999999</v>
      </c>
      <c r="H10" s="7">
        <v>3.9009999999999998</v>
      </c>
      <c r="I10" s="7">
        <v>3.952</v>
      </c>
      <c r="J10" s="7">
        <v>3.8980000000000001</v>
      </c>
      <c r="K10" s="7">
        <v>3.89</v>
      </c>
      <c r="L10" s="72"/>
      <c r="M10" s="72"/>
      <c r="N10" s="72"/>
      <c r="Q10" s="7">
        <f t="shared" ref="Q10:Q12" si="2">K10</f>
        <v>3.89</v>
      </c>
      <c r="R10" s="7">
        <f t="shared" si="1"/>
        <v>3.9020000000000001</v>
      </c>
      <c r="S10" s="20">
        <v>97.4</v>
      </c>
      <c r="U10" s="1" t="s">
        <v>791</v>
      </c>
      <c r="V10" s="1">
        <v>-1</v>
      </c>
      <c r="W10" s="1" t="s">
        <v>787</v>
      </c>
    </row>
    <row r="11" spans="1:26" x14ac:dyDescent="0.2">
      <c r="A11" s="6"/>
      <c r="B11" s="4" t="s">
        <v>450</v>
      </c>
      <c r="C11" s="7">
        <v>5.2160000000000002</v>
      </c>
      <c r="D11" s="7">
        <v>5.2</v>
      </c>
      <c r="E11" s="7">
        <v>5.1680000000000001</v>
      </c>
      <c r="F11" s="7">
        <v>5.18</v>
      </c>
      <c r="G11" s="7">
        <v>5.1859999999999999</v>
      </c>
      <c r="H11" s="7">
        <v>5.1719999999999997</v>
      </c>
      <c r="I11" s="7">
        <v>5.202</v>
      </c>
      <c r="J11" s="7">
        <v>5.1859999999999999</v>
      </c>
      <c r="K11" s="7">
        <v>5.1529999999999996</v>
      </c>
      <c r="L11" s="72"/>
      <c r="M11" s="72"/>
      <c r="N11" s="72"/>
      <c r="Q11" s="7">
        <f t="shared" si="2"/>
        <v>5.1529999999999996</v>
      </c>
      <c r="R11" s="7">
        <f t="shared" si="1"/>
        <v>5.1649999999999983</v>
      </c>
      <c r="S11" s="20">
        <v>98.5</v>
      </c>
      <c r="U11" s="1" t="s">
        <v>791</v>
      </c>
      <c r="V11" s="1">
        <v>-1</v>
      </c>
      <c r="W11" s="1" t="s">
        <v>788</v>
      </c>
    </row>
    <row r="12" spans="1:26" s="28" customFormat="1" x14ac:dyDescent="0.2">
      <c r="A12" s="26"/>
      <c r="B12" s="4" t="s">
        <v>451</v>
      </c>
      <c r="C12" s="7">
        <v>6.3479999999999999</v>
      </c>
      <c r="D12" s="7">
        <v>6.3410000000000002</v>
      </c>
      <c r="E12" s="7">
        <v>6.2969999999999997</v>
      </c>
      <c r="F12" s="7">
        <v>6.3070000000000004</v>
      </c>
      <c r="G12" s="7">
        <v>6.3120000000000003</v>
      </c>
      <c r="H12" s="7">
        <v>6.2969999999999997</v>
      </c>
      <c r="I12" s="7">
        <v>6.3470000000000004</v>
      </c>
      <c r="J12" s="7">
        <v>6.34</v>
      </c>
      <c r="K12" s="7">
        <v>6.2969999999999997</v>
      </c>
      <c r="L12" s="72"/>
      <c r="M12" s="72"/>
      <c r="N12" s="72"/>
      <c r="P12" s="174"/>
      <c r="Q12" s="7">
        <f t="shared" si="2"/>
        <v>6.2969999999999997</v>
      </c>
      <c r="R12" s="7">
        <f t="shared" si="1"/>
        <v>6.3069999999999995</v>
      </c>
      <c r="S12" s="20">
        <v>98.8</v>
      </c>
      <c r="T12"/>
      <c r="U12" s="1" t="s">
        <v>790</v>
      </c>
      <c r="V12" s="1">
        <v>0</v>
      </c>
      <c r="W12" s="1" t="s">
        <v>789</v>
      </c>
    </row>
    <row r="13" spans="1:26" x14ac:dyDescent="0.2">
      <c r="F13" s="7"/>
      <c r="O13" s="20"/>
      <c r="T13" s="1"/>
    </row>
    <row r="15" spans="1:26" x14ac:dyDescent="0.2">
      <c r="A15" s="6" t="s">
        <v>6</v>
      </c>
      <c r="B15" s="5"/>
      <c r="C15" s="5" t="s">
        <v>7</v>
      </c>
      <c r="D15" s="5" t="s">
        <v>7</v>
      </c>
      <c r="E15" s="5" t="s">
        <v>24</v>
      </c>
      <c r="F15" s="5" t="s">
        <v>27</v>
      </c>
      <c r="G15" s="5" t="s">
        <v>29</v>
      </c>
      <c r="H15" s="5" t="s">
        <v>30</v>
      </c>
      <c r="I15" s="5" t="s">
        <v>29</v>
      </c>
      <c r="J15" s="5" t="s">
        <v>30</v>
      </c>
      <c r="K15" s="5" t="s">
        <v>34</v>
      </c>
      <c r="L15" s="5" t="s">
        <v>30</v>
      </c>
      <c r="M15" s="5" t="s">
        <v>7</v>
      </c>
      <c r="N15" s="5" t="s">
        <v>7</v>
      </c>
      <c r="O15" s="5" t="s">
        <v>7</v>
      </c>
      <c r="P15" s="5" t="s">
        <v>24</v>
      </c>
      <c r="Q15" s="5" t="s">
        <v>24</v>
      </c>
      <c r="R15" s="5" t="s">
        <v>24</v>
      </c>
      <c r="S15" s="5" t="s">
        <v>26</v>
      </c>
      <c r="T15" s="153" t="s">
        <v>834</v>
      </c>
      <c r="U15" s="153" t="s">
        <v>834</v>
      </c>
      <c r="V15" s="153" t="s">
        <v>834</v>
      </c>
      <c r="W15" s="153" t="s">
        <v>834</v>
      </c>
      <c r="X15" s="153" t="s">
        <v>834</v>
      </c>
      <c r="Y15" s="153" t="s">
        <v>834</v>
      </c>
      <c r="Z15" s="153" t="s">
        <v>834</v>
      </c>
    </row>
    <row r="16" spans="1:26" x14ac:dyDescent="0.2">
      <c r="A16" s="5"/>
      <c r="B16" s="5"/>
      <c r="C16" s="6" t="s">
        <v>8</v>
      </c>
      <c r="D16" s="6" t="s">
        <v>9</v>
      </c>
      <c r="E16" s="6" t="s">
        <v>18</v>
      </c>
      <c r="F16" s="6" t="s">
        <v>11</v>
      </c>
      <c r="G16" s="6" t="s">
        <v>10</v>
      </c>
      <c r="H16" s="6" t="s">
        <v>33</v>
      </c>
      <c r="I16" s="6" t="s">
        <v>12</v>
      </c>
      <c r="J16" s="6" t="s">
        <v>13</v>
      </c>
      <c r="K16" s="6" t="s">
        <v>14</v>
      </c>
      <c r="L16" s="6" t="s">
        <v>99</v>
      </c>
      <c r="M16" s="6" t="s">
        <v>17</v>
      </c>
      <c r="N16" s="6" t="s">
        <v>19</v>
      </c>
      <c r="O16" s="6" t="s">
        <v>20</v>
      </c>
      <c r="P16" s="6" t="s">
        <v>17</v>
      </c>
      <c r="Q16" s="6" t="s">
        <v>15</v>
      </c>
      <c r="R16" s="6" t="s">
        <v>16</v>
      </c>
      <c r="S16" s="6" t="s">
        <v>25</v>
      </c>
      <c r="T16" s="154" t="s">
        <v>835</v>
      </c>
      <c r="U16" s="154" t="s">
        <v>836</v>
      </c>
      <c r="V16" s="154" t="s">
        <v>837</v>
      </c>
      <c r="W16" s="154" t="s">
        <v>838</v>
      </c>
      <c r="X16" s="154" t="s">
        <v>839</v>
      </c>
      <c r="Y16" s="154" t="s">
        <v>840</v>
      </c>
      <c r="Z16" s="154" t="s">
        <v>841</v>
      </c>
    </row>
    <row r="17" spans="1:27" x14ac:dyDescent="0.2">
      <c r="A17" s="6" t="str">
        <f>A4</f>
        <v>Singlet</v>
      </c>
      <c r="B17" s="4" t="str">
        <f>B4</f>
        <v>Au (Val, n-pi*)</v>
      </c>
      <c r="C17" s="13">
        <v>3.0139999999999998</v>
      </c>
      <c r="D17" s="13">
        <v>2.9119999999999999</v>
      </c>
      <c r="E17" s="13">
        <v>3.0459999999999998</v>
      </c>
      <c r="F17" s="120">
        <v>2.86</v>
      </c>
      <c r="G17" s="7">
        <v>3.0089999999999999</v>
      </c>
      <c r="H17" s="13">
        <v>2.9209999999999998</v>
      </c>
      <c r="I17" s="13">
        <v>2.9169999999999998</v>
      </c>
      <c r="J17" s="13">
        <v>2.9089999999999998</v>
      </c>
      <c r="K17" s="136">
        <v>2.8759999999999999</v>
      </c>
      <c r="L17" s="136">
        <v>2.879</v>
      </c>
      <c r="M17" s="13">
        <v>3.1269999999999998</v>
      </c>
      <c r="N17" s="13">
        <v>3.2080000000000002</v>
      </c>
      <c r="O17" s="13">
        <v>3.1120000000000001</v>
      </c>
      <c r="P17" s="13">
        <v>2.9119999999999999</v>
      </c>
      <c r="Q17" s="13">
        <v>2.831</v>
      </c>
      <c r="R17" s="13">
        <v>2.8260000000000001</v>
      </c>
      <c r="S17" s="14">
        <v>2.8285</v>
      </c>
      <c r="T17" s="156">
        <v>3.42</v>
      </c>
      <c r="U17" s="156">
        <v>2.82</v>
      </c>
      <c r="V17" s="156">
        <v>2.5099999999999998</v>
      </c>
      <c r="W17" s="41">
        <v>2.97</v>
      </c>
      <c r="X17" s="41">
        <v>2.94</v>
      </c>
      <c r="Y17" s="156">
        <v>2.99</v>
      </c>
      <c r="Z17" s="156">
        <v>2.9</v>
      </c>
      <c r="AA17" s="17"/>
    </row>
    <row r="18" spans="1:27" x14ac:dyDescent="0.2">
      <c r="A18" s="5"/>
      <c r="B18" s="4" t="str">
        <f t="shared" ref="B18:B25" si="3">B5</f>
        <v>Bg (Val, n-pi*)</v>
      </c>
      <c r="C18" s="13">
        <v>4.4569999999999999</v>
      </c>
      <c r="D18" s="13">
        <v>4.4370000000000003</v>
      </c>
      <c r="E18" s="13">
        <v>4.41</v>
      </c>
      <c r="F18" s="120">
        <v>4.2480000000000002</v>
      </c>
      <c r="G18" s="7">
        <v>4.4180000000000001</v>
      </c>
      <c r="H18" s="13">
        <v>4.33</v>
      </c>
      <c r="I18" s="13">
        <v>4.3230000000000004</v>
      </c>
      <c r="J18" s="13">
        <v>4.3029999999999999</v>
      </c>
      <c r="K18" s="136">
        <v>4.2690000000000001</v>
      </c>
      <c r="L18" s="136">
        <v>4.2530000000000001</v>
      </c>
      <c r="M18" s="13">
        <v>4.4889999999999999</v>
      </c>
      <c r="N18" s="13">
        <v>4.6340000000000003</v>
      </c>
      <c r="O18" s="13">
        <v>4.5720000000000001</v>
      </c>
      <c r="P18" s="13">
        <v>4.2729999999999997</v>
      </c>
      <c r="Q18" s="13">
        <v>4.274</v>
      </c>
      <c r="R18" s="13">
        <v>4.2300000000000004</v>
      </c>
      <c r="S18" s="14">
        <v>4.2520000000000007</v>
      </c>
      <c r="T18" s="156">
        <v>4.68</v>
      </c>
      <c r="U18" s="156">
        <v>4.21</v>
      </c>
      <c r="V18" s="156">
        <v>3.89</v>
      </c>
      <c r="W18" s="41">
        <v>4.3600000000000003</v>
      </c>
      <c r="X18" s="41">
        <v>4.3099999999999996</v>
      </c>
      <c r="Y18" s="156">
        <v>4.38</v>
      </c>
      <c r="Z18" s="156">
        <v>4.3</v>
      </c>
      <c r="AA18" s="17"/>
    </row>
    <row r="19" spans="1:27" x14ac:dyDescent="0.2">
      <c r="A19" s="5"/>
      <c r="B19" s="4" t="str">
        <f t="shared" si="3"/>
        <v>Ag (Val, dou, n,n-pi*pi*)</v>
      </c>
      <c r="C19" s="85"/>
      <c r="D19" s="85"/>
      <c r="E19" s="94"/>
      <c r="F19" s="147"/>
      <c r="G19" s="144"/>
      <c r="H19" s="94"/>
      <c r="I19" s="94"/>
      <c r="J19" s="137">
        <v>7.2629999999999999</v>
      </c>
      <c r="K19" s="136">
        <v>6.7629999999999999</v>
      </c>
      <c r="L19" s="136">
        <v>6.3529999999999998</v>
      </c>
      <c r="M19" s="94"/>
      <c r="N19" s="94"/>
      <c r="O19" s="94"/>
      <c r="P19" s="94"/>
      <c r="Q19" s="94"/>
      <c r="R19" s="13">
        <v>5.2560000000000002</v>
      </c>
      <c r="S19" s="94"/>
      <c r="T19" s="14">
        <v>5.9240000000000004</v>
      </c>
      <c r="U19" s="14">
        <v>5.3719999999999999</v>
      </c>
      <c r="V19" s="14">
        <v>5.2110000000000003</v>
      </c>
      <c r="W19" s="45">
        <v>5.5490000000000004</v>
      </c>
      <c r="X19" s="45">
        <v>5.3719999999999999</v>
      </c>
      <c r="Y19" s="14">
        <v>5.5460000000000003</v>
      </c>
      <c r="Z19" s="14">
        <v>5.5179999999999998</v>
      </c>
      <c r="AA19" s="17"/>
    </row>
    <row r="20" spans="1:27" x14ac:dyDescent="0.2">
      <c r="A20" s="5"/>
      <c r="B20" s="4" t="str">
        <f t="shared" si="3"/>
        <v>Bg (Val, n-pi*)</v>
      </c>
      <c r="C20" s="13">
        <v>7.0119999999999996</v>
      </c>
      <c r="D20" s="13">
        <v>6.51</v>
      </c>
      <c r="E20" s="13">
        <v>7.157</v>
      </c>
      <c r="F20" s="7">
        <v>6.8170000000000002</v>
      </c>
      <c r="G20" s="7">
        <v>7.1230000000000002</v>
      </c>
      <c r="H20" s="13">
        <v>6.758</v>
      </c>
      <c r="I20" s="13">
        <v>6.7469999999999999</v>
      </c>
      <c r="J20" s="13">
        <v>6.7309999999999999</v>
      </c>
      <c r="K20" s="136">
        <v>6.5780000000000003</v>
      </c>
      <c r="L20" s="136">
        <v>6.6139999999999999</v>
      </c>
      <c r="M20" s="13">
        <v>7.1980000000000004</v>
      </c>
      <c r="N20" s="13">
        <v>7.2220000000000004</v>
      </c>
      <c r="O20" s="13">
        <v>6.9820000000000002</v>
      </c>
      <c r="P20" s="13">
        <v>6.9409999999999998</v>
      </c>
      <c r="Q20" s="13">
        <v>6.4969999999999999</v>
      </c>
      <c r="R20" s="13">
        <v>6.7969999999999997</v>
      </c>
      <c r="S20" s="14">
        <v>6.6470000000000002</v>
      </c>
      <c r="T20" s="156">
        <v>7.35</v>
      </c>
      <c r="U20" s="156">
        <v>6.52</v>
      </c>
      <c r="V20" s="156">
        <v>5.98</v>
      </c>
      <c r="W20" s="41">
        <v>6.76</v>
      </c>
      <c r="X20" s="41">
        <v>6.72</v>
      </c>
      <c r="Y20" s="156">
        <v>6.8</v>
      </c>
      <c r="Z20" s="156">
        <v>6.64</v>
      </c>
      <c r="AA20" s="17"/>
    </row>
    <row r="21" spans="1:27" x14ac:dyDescent="0.2">
      <c r="A21" s="5"/>
      <c r="B21" s="4" t="str">
        <f t="shared" si="3"/>
        <v>Bu (Ryd, n-3p)</v>
      </c>
      <c r="C21" s="13">
        <v>7.2480000000000002</v>
      </c>
      <c r="D21" s="13">
        <v>7.1609999999999996</v>
      </c>
      <c r="E21" s="13">
        <v>7.8959999999999999</v>
      </c>
      <c r="F21" s="57">
        <v>7.9370000000000003</v>
      </c>
      <c r="G21" s="7">
        <v>7.8360000000000003</v>
      </c>
      <c r="H21" s="13">
        <v>7.7069999999999999</v>
      </c>
      <c r="I21" s="13">
        <v>7.7089999999999996</v>
      </c>
      <c r="J21" s="57">
        <v>7.7430000000000003</v>
      </c>
      <c r="K21" s="136">
        <v>7.673</v>
      </c>
      <c r="L21" s="146">
        <v>7.69</v>
      </c>
      <c r="M21" s="13">
        <v>7.8040000000000003</v>
      </c>
      <c r="N21" s="13">
        <v>7.7779999999999996</v>
      </c>
      <c r="O21" s="13">
        <v>7.5709999999999997</v>
      </c>
      <c r="P21" s="13">
        <v>7.617</v>
      </c>
      <c r="Q21" s="13">
        <v>7.1840000000000002</v>
      </c>
      <c r="R21" s="13">
        <v>8.0470000000000006</v>
      </c>
      <c r="S21" s="14">
        <v>7.6155000000000008</v>
      </c>
      <c r="T21" s="156">
        <v>7.04</v>
      </c>
      <c r="U21" s="156">
        <v>7.61</v>
      </c>
      <c r="V21" s="156">
        <v>7.34</v>
      </c>
      <c r="W21" s="41">
        <v>7.78</v>
      </c>
      <c r="X21" s="41">
        <v>7.81</v>
      </c>
      <c r="Y21" s="156">
        <v>7.81</v>
      </c>
      <c r="Z21" s="156">
        <v>7.84</v>
      </c>
      <c r="AA21" s="17"/>
    </row>
    <row r="22" spans="1:27" x14ac:dyDescent="0.2">
      <c r="A22" s="6" t="str">
        <f>A9</f>
        <v>Triplet</v>
      </c>
      <c r="B22" s="4" t="str">
        <f t="shared" si="3"/>
        <v>Au (Val, n-pi*)</v>
      </c>
      <c r="C22" s="13">
        <v>2.59</v>
      </c>
      <c r="D22" s="13">
        <v>2.468</v>
      </c>
      <c r="E22" s="13">
        <v>2.6019999999999999</v>
      </c>
      <c r="F22" s="13">
        <v>2.4510000000000001</v>
      </c>
      <c r="G22" s="13">
        <v>2.5579999999999998</v>
      </c>
      <c r="H22" s="72"/>
      <c r="I22" s="72"/>
      <c r="J22" s="72"/>
      <c r="K22" s="7">
        <v>2.4860000000000002</v>
      </c>
      <c r="L22" s="72"/>
      <c r="M22" s="13">
        <v>2.7650000000000001</v>
      </c>
      <c r="N22" s="13">
        <v>2.8380000000000001</v>
      </c>
      <c r="O22" s="13">
        <v>2.7160000000000002</v>
      </c>
      <c r="P22" s="13">
        <v>2.5710000000000002</v>
      </c>
      <c r="Q22" s="13">
        <v>2.3929999999999998</v>
      </c>
      <c r="R22" s="13">
        <v>2.403</v>
      </c>
      <c r="S22" s="14">
        <v>2.3979999999999997</v>
      </c>
      <c r="T22" s="156">
        <v>3.06</v>
      </c>
      <c r="U22" s="156">
        <v>2.41</v>
      </c>
      <c r="V22" s="156">
        <v>2.12</v>
      </c>
      <c r="W22" s="41">
        <v>2.57</v>
      </c>
      <c r="X22" s="41">
        <v>2.5499999999999998</v>
      </c>
      <c r="Y22" s="156">
        <v>2.59</v>
      </c>
      <c r="Z22" s="156">
        <v>2.4900000000000002</v>
      </c>
      <c r="AA22" s="17"/>
    </row>
    <row r="23" spans="1:27" x14ac:dyDescent="0.2">
      <c r="A23" s="5"/>
      <c r="B23" s="4" t="str">
        <f t="shared" si="3"/>
        <v>Bg (Val, n-pi*)</v>
      </c>
      <c r="C23" s="13">
        <v>4.0030000000000001</v>
      </c>
      <c r="D23" s="13">
        <v>3.9630000000000001</v>
      </c>
      <c r="E23" s="13">
        <v>3.964</v>
      </c>
      <c r="F23" s="13">
        <v>3.8959999999999999</v>
      </c>
      <c r="G23" s="13">
        <v>3.9590000000000001</v>
      </c>
      <c r="H23" s="72"/>
      <c r="I23" s="72"/>
      <c r="J23" s="72"/>
      <c r="K23" s="7">
        <v>3.899</v>
      </c>
      <c r="L23" s="72"/>
      <c r="M23" s="13">
        <v>4.117</v>
      </c>
      <c r="N23" s="13">
        <v>4.2450000000000001</v>
      </c>
      <c r="O23" s="13">
        <v>4.1529999999999996</v>
      </c>
      <c r="P23" s="13">
        <v>3.9239999999999999</v>
      </c>
      <c r="Q23" s="13">
        <v>3.819</v>
      </c>
      <c r="R23" s="13">
        <v>3.8479999999999999</v>
      </c>
      <c r="S23" s="14">
        <v>3.8334999999999999</v>
      </c>
      <c r="T23" s="156">
        <v>4.6100000000000003</v>
      </c>
      <c r="U23" s="156">
        <v>3.9</v>
      </c>
      <c r="V23" s="156">
        <v>3.53</v>
      </c>
      <c r="W23" s="41">
        <v>4.04</v>
      </c>
      <c r="X23" s="41">
        <v>4.01</v>
      </c>
      <c r="Y23" s="156">
        <v>4.0999999999999996</v>
      </c>
      <c r="Z23" s="156">
        <v>3.99</v>
      </c>
      <c r="AA23" s="17"/>
    </row>
    <row r="24" spans="1:27" x14ac:dyDescent="0.2">
      <c r="A24" s="5"/>
      <c r="B24" s="4" t="str">
        <f t="shared" si="3"/>
        <v>Bu (Val, pi-pi*)</v>
      </c>
      <c r="C24" s="13">
        <v>5.4740000000000002</v>
      </c>
      <c r="D24" s="13">
        <v>5.4269999999999996</v>
      </c>
      <c r="E24" s="13">
        <v>5.3179999999999996</v>
      </c>
      <c r="F24" s="13">
        <v>4.9240000000000004</v>
      </c>
      <c r="G24" s="13">
        <v>5.0999999999999996</v>
      </c>
      <c r="H24" s="72"/>
      <c r="I24" s="72"/>
      <c r="J24" s="72"/>
      <c r="K24" s="7">
        <v>5.1680000000000001</v>
      </c>
      <c r="L24" s="72"/>
      <c r="M24" s="13">
        <v>5.3239999999999998</v>
      </c>
      <c r="N24" s="13">
        <v>5.3949999999999996</v>
      </c>
      <c r="O24" s="13">
        <v>5.4089999999999998</v>
      </c>
      <c r="P24" s="13">
        <v>5.194</v>
      </c>
      <c r="Q24" s="13">
        <v>5.33</v>
      </c>
      <c r="R24" s="13">
        <v>4.8259999999999996</v>
      </c>
      <c r="S24" s="14">
        <v>5.0779999999999994</v>
      </c>
      <c r="T24" s="156">
        <v>5.46</v>
      </c>
      <c r="U24" s="156">
        <v>5.14</v>
      </c>
      <c r="V24" s="156">
        <v>4.91</v>
      </c>
      <c r="W24" s="41">
        <v>5.17</v>
      </c>
      <c r="X24" s="41">
        <v>5.14</v>
      </c>
      <c r="Y24" s="156">
        <v>5.21</v>
      </c>
      <c r="Z24" s="156">
        <v>5.17</v>
      </c>
      <c r="AA24" s="17"/>
    </row>
    <row r="25" spans="1:27" x14ac:dyDescent="0.2">
      <c r="A25" s="5"/>
      <c r="B25" s="4" t="str">
        <f t="shared" si="3"/>
        <v>Ag (Val, pi-pi*)</v>
      </c>
      <c r="C25" s="13">
        <v>6.5380000000000003</v>
      </c>
      <c r="D25" s="13">
        <v>6.5570000000000004</v>
      </c>
      <c r="E25" s="13">
        <v>6.3840000000000003</v>
      </c>
      <c r="F25" s="13">
        <v>6.1619999999999999</v>
      </c>
      <c r="G25" s="13">
        <v>6.2389999999999999</v>
      </c>
      <c r="H25" s="72"/>
      <c r="I25" s="72"/>
      <c r="J25" s="72"/>
      <c r="K25" s="7">
        <v>6.2969999999999997</v>
      </c>
      <c r="L25" s="72"/>
      <c r="M25" s="13">
        <v>6.3479999999999999</v>
      </c>
      <c r="N25" s="13">
        <v>6.4240000000000004</v>
      </c>
      <c r="O25" s="13">
        <v>6.4720000000000004</v>
      </c>
      <c r="P25" s="13">
        <v>6.2370000000000001</v>
      </c>
      <c r="Q25" s="13">
        <v>6.4459999999999997</v>
      </c>
      <c r="R25" s="13">
        <v>5.94</v>
      </c>
      <c r="S25" s="14">
        <v>6.1929999999999996</v>
      </c>
      <c r="T25" s="156">
        <v>6.69</v>
      </c>
      <c r="U25" s="156">
        <v>6.32</v>
      </c>
      <c r="V25" s="156">
        <v>6.02</v>
      </c>
      <c r="W25" s="41">
        <v>6.33</v>
      </c>
      <c r="X25" s="41">
        <v>6.27</v>
      </c>
      <c r="Y25" s="156">
        <v>6.41</v>
      </c>
      <c r="Z25" s="156">
        <v>6.33</v>
      </c>
      <c r="AA25" s="17"/>
    </row>
    <row r="26" spans="1:27" x14ac:dyDescent="0.2">
      <c r="P26" s="13"/>
      <c r="T26" s="17"/>
      <c r="U26" s="17"/>
      <c r="V26" s="17"/>
      <c r="W26" s="17"/>
      <c r="X26" s="17"/>
      <c r="Y26" s="17"/>
      <c r="Z26" s="17"/>
      <c r="AA26" s="17"/>
    </row>
    <row r="27" spans="1:27" x14ac:dyDescent="0.2">
      <c r="P27" s="13"/>
      <c r="T27" s="17"/>
      <c r="U27" s="17"/>
      <c r="V27" s="17"/>
      <c r="W27" s="17"/>
      <c r="X27" s="17"/>
      <c r="Y27" s="17"/>
      <c r="Z27" s="17"/>
      <c r="AA27" s="17"/>
    </row>
    <row r="28" spans="1:27" x14ac:dyDescent="0.2">
      <c r="P28" s="13"/>
    </row>
    <row r="29" spans="1:27" x14ac:dyDescent="0.2">
      <c r="P29" s="13"/>
    </row>
    <row r="30" spans="1:27" x14ac:dyDescent="0.2">
      <c r="P30" s="13"/>
    </row>
    <row r="31" spans="1:27" x14ac:dyDescent="0.2">
      <c r="P31" s="13"/>
    </row>
    <row r="32" spans="1:27" x14ac:dyDescent="0.2">
      <c r="P32" s="13"/>
    </row>
    <row r="33" spans="16:16" x14ac:dyDescent="0.2">
      <c r="P33" s="13"/>
    </row>
    <row r="34" spans="16:16" x14ac:dyDescent="0.2">
      <c r="P34" s="13"/>
    </row>
    <row r="35" spans="16:16" x14ac:dyDescent="0.2">
      <c r="P35" s="13"/>
    </row>
    <row r="36" spans="16:16" x14ac:dyDescent="0.2">
      <c r="P36" s="13"/>
    </row>
    <row r="37" spans="16:16" x14ac:dyDescent="0.2">
      <c r="P37" s="13"/>
    </row>
    <row r="38" spans="16:16" x14ac:dyDescent="0.2">
      <c r="P38" s="13"/>
    </row>
    <row r="39" spans="16:16" x14ac:dyDescent="0.2">
      <c r="P39" s="13"/>
    </row>
    <row r="40" spans="16:16" x14ac:dyDescent="0.2">
      <c r="P40" s="13"/>
    </row>
    <row r="41" spans="16:16" x14ac:dyDescent="0.2">
      <c r="P41" s="13"/>
    </row>
    <row r="42" spans="16:16" x14ac:dyDescent="0.2">
      <c r="P42" s="13"/>
    </row>
    <row r="43" spans="16:16" x14ac:dyDescent="0.2">
      <c r="P43" s="13"/>
    </row>
    <row r="44" spans="16:16" x14ac:dyDescent="0.2">
      <c r="P44" s="13"/>
    </row>
    <row r="45" spans="16:16" x14ac:dyDescent="0.2">
      <c r="P45" s="13"/>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4B51D-73E5-E84B-B5BB-EFE30E93F588}">
  <dimension ref="A1:AC9"/>
  <sheetViews>
    <sheetView zoomScale="80" zoomScaleNormal="80" workbookViewId="0">
      <selection activeCell="G4" sqref="G4"/>
    </sheetView>
  </sheetViews>
  <sheetFormatPr baseColWidth="10" defaultRowHeight="16" x14ac:dyDescent="0.2"/>
  <sheetData>
    <row r="1" spans="1:29" x14ac:dyDescent="0.2">
      <c r="A1" s="40" t="s">
        <v>74</v>
      </c>
      <c r="B1" s="40"/>
      <c r="C1" s="40" t="s">
        <v>0</v>
      </c>
      <c r="D1" s="198"/>
      <c r="E1" s="41">
        <v>1</v>
      </c>
      <c r="F1" s="145" t="s">
        <v>989</v>
      </c>
      <c r="G1" s="93" t="s">
        <v>970</v>
      </c>
      <c r="H1" s="145"/>
      <c r="I1" s="145"/>
      <c r="K1" s="93"/>
      <c r="L1" s="93"/>
      <c r="M1" s="41"/>
      <c r="N1" s="41"/>
      <c r="O1" s="41"/>
      <c r="P1" s="41"/>
      <c r="Q1" s="41"/>
      <c r="R1" s="41"/>
      <c r="S1" s="41"/>
      <c r="T1" s="41"/>
      <c r="U1" s="41"/>
      <c r="V1" s="41"/>
      <c r="W1" s="41"/>
      <c r="X1" s="41"/>
      <c r="Y1" s="41"/>
      <c r="Z1" s="41"/>
      <c r="AA1" s="93" t="s">
        <v>995</v>
      </c>
      <c r="AB1" s="93"/>
      <c r="AC1" s="41"/>
    </row>
    <row r="2" spans="1:29" x14ac:dyDescent="0.2">
      <c r="A2" s="42" t="s">
        <v>32</v>
      </c>
      <c r="B2" s="43"/>
      <c r="C2" s="43" t="s">
        <v>68</v>
      </c>
      <c r="D2" s="43" t="s">
        <v>68</v>
      </c>
      <c r="E2" s="43" t="s">
        <v>68</v>
      </c>
      <c r="F2" s="43" t="s">
        <v>29</v>
      </c>
      <c r="G2" s="43" t="s">
        <v>29</v>
      </c>
      <c r="H2" s="43" t="s">
        <v>29</v>
      </c>
      <c r="I2" s="43" t="s">
        <v>29</v>
      </c>
      <c r="J2" s="43" t="s">
        <v>29</v>
      </c>
      <c r="K2" s="43" t="s">
        <v>30</v>
      </c>
      <c r="L2" s="43" t="s">
        <v>30</v>
      </c>
      <c r="M2" s="43" t="s">
        <v>30</v>
      </c>
      <c r="N2" s="43" t="s">
        <v>30</v>
      </c>
      <c r="O2" s="43" t="s">
        <v>30</v>
      </c>
      <c r="P2" s="43" t="s">
        <v>30</v>
      </c>
      <c r="Q2" s="43" t="s">
        <v>30</v>
      </c>
      <c r="R2" s="43" t="s">
        <v>30</v>
      </c>
      <c r="S2" s="43" t="s">
        <v>30</v>
      </c>
      <c r="T2" s="43" t="s">
        <v>91</v>
      </c>
      <c r="U2" s="43" t="s">
        <v>85</v>
      </c>
      <c r="V2" s="43" t="s">
        <v>85</v>
      </c>
      <c r="W2" s="43"/>
      <c r="X2" s="43"/>
      <c r="Y2" s="109" t="s">
        <v>29</v>
      </c>
      <c r="Z2" s="109" t="s">
        <v>29</v>
      </c>
      <c r="AA2" s="109" t="s">
        <v>247</v>
      </c>
      <c r="AB2" s="109" t="s">
        <v>247</v>
      </c>
      <c r="AC2" s="109" t="s">
        <v>28</v>
      </c>
    </row>
    <row r="3" spans="1:29" x14ac:dyDescent="0.2">
      <c r="A3" s="43"/>
      <c r="B3" s="43"/>
      <c r="C3" s="42" t="s">
        <v>2087</v>
      </c>
      <c r="D3" s="42" t="s">
        <v>1</v>
      </c>
      <c r="E3" s="42" t="s">
        <v>2</v>
      </c>
      <c r="F3" s="42" t="s">
        <v>62</v>
      </c>
      <c r="G3" s="42" t="s">
        <v>2139</v>
      </c>
      <c r="H3" s="42" t="s">
        <v>2141</v>
      </c>
      <c r="I3" s="42" t="s">
        <v>2143</v>
      </c>
      <c r="J3" s="42" t="s">
        <v>69</v>
      </c>
      <c r="K3" s="92" t="s">
        <v>2086</v>
      </c>
      <c r="L3" s="92" t="s">
        <v>35</v>
      </c>
      <c r="M3" s="92" t="s">
        <v>63</v>
      </c>
      <c r="N3" s="92" t="s">
        <v>50</v>
      </c>
      <c r="O3" s="131" t="s">
        <v>106</v>
      </c>
      <c r="P3" s="131" t="s">
        <v>105</v>
      </c>
      <c r="Q3" s="92" t="s">
        <v>1943</v>
      </c>
      <c r="R3" s="92" t="s">
        <v>84</v>
      </c>
      <c r="S3" s="92" t="s">
        <v>92</v>
      </c>
      <c r="T3" s="92" t="s">
        <v>2088</v>
      </c>
      <c r="U3" s="92" t="s">
        <v>86</v>
      </c>
      <c r="V3" s="92" t="s">
        <v>87</v>
      </c>
      <c r="W3" s="42" t="s">
        <v>1326</v>
      </c>
      <c r="X3" s="42" t="s">
        <v>1392</v>
      </c>
      <c r="Y3" s="110" t="s">
        <v>67</v>
      </c>
      <c r="Z3" s="110" t="s">
        <v>38</v>
      </c>
      <c r="AA3" s="110" t="s">
        <v>248</v>
      </c>
      <c r="AB3" s="110" t="s">
        <v>248</v>
      </c>
      <c r="AC3" s="110" t="s">
        <v>52</v>
      </c>
    </row>
    <row r="4" spans="1:29" x14ac:dyDescent="0.2">
      <c r="A4" s="42" t="s">
        <v>98</v>
      </c>
      <c r="B4" s="44" t="s">
        <v>724</v>
      </c>
      <c r="C4" s="45">
        <v>2.048</v>
      </c>
      <c r="D4" s="7">
        <v>2.0219999999999998</v>
      </c>
      <c r="E4" s="7">
        <v>1.9710000000000001</v>
      </c>
      <c r="F4" s="7">
        <v>1.9630000000000001</v>
      </c>
      <c r="G4" s="7">
        <v>1.958</v>
      </c>
      <c r="H4" s="7">
        <v>1.9630000000000001</v>
      </c>
      <c r="I4" s="7">
        <v>1.9570000000000001</v>
      </c>
      <c r="J4" s="7">
        <v>1.946</v>
      </c>
      <c r="K4" s="7">
        <v>2.0449999999999999</v>
      </c>
      <c r="L4" s="16">
        <v>2.0179999999999998</v>
      </c>
      <c r="M4" s="16">
        <v>1.9670000000000001</v>
      </c>
      <c r="N4" s="45">
        <v>2.052</v>
      </c>
      <c r="O4">
        <v>2.0249999999999999</v>
      </c>
      <c r="P4">
        <v>1.974</v>
      </c>
      <c r="Q4" s="45">
        <v>2.052</v>
      </c>
      <c r="R4">
        <v>2.0249999999999999</v>
      </c>
      <c r="S4">
        <v>1.974</v>
      </c>
      <c r="T4" s="45">
        <v>2.0529999999999999</v>
      </c>
      <c r="U4" s="165" t="s">
        <v>991</v>
      </c>
      <c r="V4" s="165" t="s">
        <v>992</v>
      </c>
      <c r="W4" s="45">
        <f>S4+T4-Q4</f>
        <v>1.9750000000000001</v>
      </c>
      <c r="X4" s="45">
        <f>W4+F4-E4</f>
        <v>1.9670000000000001</v>
      </c>
      <c r="Y4" s="93">
        <v>94.5</v>
      </c>
      <c r="Z4" s="93" t="s">
        <v>78</v>
      </c>
      <c r="AA4" s="93" t="s">
        <v>995</v>
      </c>
      <c r="AB4" s="41">
        <v>0</v>
      </c>
      <c r="AC4" s="1" t="s">
        <v>996</v>
      </c>
    </row>
    <row r="5" spans="1:29" x14ac:dyDescent="0.2">
      <c r="A5" s="41"/>
      <c r="B5" s="93"/>
      <c r="C5" s="93"/>
      <c r="D5" s="93"/>
      <c r="E5" s="93"/>
      <c r="F5" s="93"/>
      <c r="G5" s="93"/>
      <c r="H5" s="93"/>
      <c r="I5" s="93"/>
      <c r="J5" s="41"/>
      <c r="K5" s="41"/>
      <c r="L5" s="41"/>
      <c r="M5" s="41"/>
      <c r="N5" s="41"/>
      <c r="O5" s="41"/>
      <c r="P5" s="41"/>
      <c r="Q5" s="41"/>
      <c r="R5" s="41"/>
      <c r="S5" s="41"/>
      <c r="T5" s="41"/>
      <c r="U5" s="41"/>
      <c r="V5" s="41"/>
      <c r="W5" s="41"/>
      <c r="X5" s="41"/>
      <c r="Y5" s="41"/>
      <c r="Z5" s="41"/>
      <c r="AA5" s="41"/>
      <c r="AB5" s="41"/>
      <c r="AC5" s="41"/>
    </row>
    <row r="6" spans="1:29" x14ac:dyDescent="0.2">
      <c r="A6" s="41"/>
      <c r="B6" s="41"/>
      <c r="C6" s="41"/>
      <c r="D6" s="41" t="s">
        <v>100</v>
      </c>
      <c r="E6" s="41"/>
      <c r="F6" s="41"/>
      <c r="G6" s="41"/>
      <c r="H6" s="41"/>
      <c r="K6" s="41"/>
      <c r="L6" s="41"/>
      <c r="M6" s="41"/>
      <c r="N6" s="41"/>
      <c r="O6" s="41"/>
      <c r="P6" s="41"/>
      <c r="Q6" s="41"/>
      <c r="R6" s="41"/>
      <c r="S6" s="41"/>
      <c r="T6" s="41"/>
      <c r="U6" s="41"/>
      <c r="V6" s="41"/>
      <c r="W6" s="41"/>
      <c r="X6" s="93"/>
    </row>
    <row r="7" spans="1:29" x14ac:dyDescent="0.2">
      <c r="A7" s="42" t="s">
        <v>6</v>
      </c>
      <c r="B7" s="43"/>
      <c r="C7" s="43" t="s">
        <v>7</v>
      </c>
      <c r="D7" s="43" t="s">
        <v>29</v>
      </c>
      <c r="E7" s="43" t="s">
        <v>24</v>
      </c>
      <c r="F7" s="43" t="s">
        <v>27</v>
      </c>
      <c r="G7" s="43" t="s">
        <v>29</v>
      </c>
      <c r="H7" s="43" t="s">
        <v>30</v>
      </c>
      <c r="I7" s="43" t="s">
        <v>29</v>
      </c>
      <c r="J7" s="43" t="s">
        <v>30</v>
      </c>
      <c r="K7" s="43" t="s">
        <v>34</v>
      </c>
      <c r="L7" s="43" t="s">
        <v>55</v>
      </c>
      <c r="M7" s="43" t="s">
        <v>7</v>
      </c>
      <c r="N7" s="43" t="s">
        <v>7</v>
      </c>
      <c r="O7" s="43" t="s">
        <v>7</v>
      </c>
      <c r="P7" s="43" t="s">
        <v>24</v>
      </c>
      <c r="Q7" s="43" t="s">
        <v>24</v>
      </c>
      <c r="R7" s="43" t="s">
        <v>24</v>
      </c>
      <c r="S7" s="43" t="s">
        <v>26</v>
      </c>
      <c r="T7" s="41"/>
      <c r="U7" s="41"/>
      <c r="V7" s="41"/>
      <c r="W7" s="41"/>
      <c r="X7" s="41"/>
    </row>
    <row r="8" spans="1:29" x14ac:dyDescent="0.2">
      <c r="A8" s="43"/>
      <c r="B8" s="43"/>
      <c r="C8" s="42" t="s">
        <v>8</v>
      </c>
      <c r="D8" s="42" t="s">
        <v>9</v>
      </c>
      <c r="E8" s="42" t="s">
        <v>18</v>
      </c>
      <c r="F8" s="42" t="s">
        <v>11</v>
      </c>
      <c r="G8" s="42" t="s">
        <v>10</v>
      </c>
      <c r="H8" s="42" t="s">
        <v>33</v>
      </c>
      <c r="I8" s="42" t="s">
        <v>12</v>
      </c>
      <c r="J8" s="42" t="s">
        <v>13</v>
      </c>
      <c r="K8" s="42" t="s">
        <v>14</v>
      </c>
      <c r="L8" s="42" t="s">
        <v>99</v>
      </c>
      <c r="M8" s="42" t="s">
        <v>17</v>
      </c>
      <c r="N8" s="42" t="s">
        <v>19</v>
      </c>
      <c r="O8" s="42" t="s">
        <v>20</v>
      </c>
      <c r="P8" s="42" t="s">
        <v>17</v>
      </c>
      <c r="Q8" s="42" t="s">
        <v>15</v>
      </c>
      <c r="R8" s="42" t="s">
        <v>16</v>
      </c>
      <c r="S8" s="42" t="s">
        <v>25</v>
      </c>
      <c r="T8" s="41"/>
      <c r="U8" s="41"/>
      <c r="V8" s="41"/>
      <c r="W8" s="41"/>
    </row>
    <row r="9" spans="1:29" x14ac:dyDescent="0.2">
      <c r="A9" s="42" t="s">
        <v>98</v>
      </c>
      <c r="B9" s="44" t="str">
        <f>B4</f>
        <v>A" (Val, n/sig-pi*)</v>
      </c>
      <c r="C9" s="115">
        <v>1.9530000000000001</v>
      </c>
      <c r="D9" s="115">
        <v>1.9119999999999999</v>
      </c>
      <c r="E9" s="115">
        <v>1.65</v>
      </c>
      <c r="F9" s="13">
        <v>1.7889999999999999</v>
      </c>
      <c r="G9" s="115">
        <v>1.9870000000000001</v>
      </c>
      <c r="H9" s="115">
        <v>1.9550000000000001</v>
      </c>
      <c r="I9" s="115">
        <v>1.9550000000000001</v>
      </c>
      <c r="J9" s="13">
        <v>1.9770000000000001</v>
      </c>
      <c r="K9" s="13">
        <v>1.9710000000000001</v>
      </c>
      <c r="L9" s="13">
        <v>1.9670000000000001</v>
      </c>
      <c r="M9" s="13">
        <v>2.0089999999999999</v>
      </c>
      <c r="N9" s="13">
        <v>2.0619999999999998</v>
      </c>
      <c r="O9" s="13">
        <v>2.0129999999999999</v>
      </c>
      <c r="P9" s="115">
        <v>1.8819999999999999</v>
      </c>
      <c r="Q9" s="115">
        <v>1.837</v>
      </c>
      <c r="R9" s="115">
        <v>1.8080000000000001</v>
      </c>
      <c r="S9" s="14">
        <v>1.8225</v>
      </c>
      <c r="T9" s="41"/>
      <c r="U9" s="41"/>
      <c r="V9" s="41"/>
      <c r="W9" s="41"/>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D93EF-43B8-1740-B2BE-7FCBCFA4C8E6}">
  <dimension ref="A1:AC9"/>
  <sheetViews>
    <sheetView zoomScale="80" zoomScaleNormal="80" workbookViewId="0">
      <selection activeCell="G4" sqref="G4"/>
    </sheetView>
  </sheetViews>
  <sheetFormatPr baseColWidth="10" defaultRowHeight="16" x14ac:dyDescent="0.2"/>
  <sheetData>
    <row r="1" spans="1:29" x14ac:dyDescent="0.2">
      <c r="A1" s="40" t="s">
        <v>74</v>
      </c>
      <c r="B1" s="40"/>
      <c r="C1" s="40" t="s">
        <v>0</v>
      </c>
      <c r="D1" s="198"/>
      <c r="E1" s="41">
        <v>1</v>
      </c>
      <c r="F1" s="145" t="s">
        <v>989</v>
      </c>
      <c r="G1" s="93" t="s">
        <v>970</v>
      </c>
      <c r="H1" s="145"/>
      <c r="I1" s="145"/>
      <c r="K1" s="93"/>
      <c r="L1" s="93"/>
      <c r="M1" s="41"/>
      <c r="N1" s="41"/>
      <c r="O1" s="41"/>
      <c r="P1" s="41"/>
      <c r="Q1" s="41"/>
      <c r="R1" s="41"/>
      <c r="S1" s="41"/>
      <c r="T1" s="41"/>
      <c r="U1" s="41"/>
      <c r="V1" s="41"/>
      <c r="W1" s="41"/>
      <c r="X1" s="41"/>
      <c r="Y1" s="41"/>
      <c r="Z1" s="41"/>
      <c r="AA1" s="93" t="s">
        <v>997</v>
      </c>
      <c r="AB1" s="93"/>
      <c r="AC1" s="41"/>
    </row>
    <row r="2" spans="1:29" x14ac:dyDescent="0.2">
      <c r="A2" s="42" t="s">
        <v>32</v>
      </c>
      <c r="B2" s="43"/>
      <c r="C2" s="43" t="s">
        <v>68</v>
      </c>
      <c r="D2" s="43" t="s">
        <v>68</v>
      </c>
      <c r="E2" s="43" t="s">
        <v>68</v>
      </c>
      <c r="F2" s="43" t="s">
        <v>29</v>
      </c>
      <c r="G2" s="43" t="s">
        <v>29</v>
      </c>
      <c r="H2" s="43" t="s">
        <v>29</v>
      </c>
      <c r="I2" s="43" t="s">
        <v>29</v>
      </c>
      <c r="J2" s="43" t="s">
        <v>29</v>
      </c>
      <c r="K2" s="43" t="s">
        <v>30</v>
      </c>
      <c r="L2" s="43" t="s">
        <v>30</v>
      </c>
      <c r="M2" s="43" t="s">
        <v>30</v>
      </c>
      <c r="N2" s="43" t="s">
        <v>30</v>
      </c>
      <c r="O2" s="43" t="s">
        <v>30</v>
      </c>
      <c r="P2" s="43" t="s">
        <v>30</v>
      </c>
      <c r="Q2" s="43" t="s">
        <v>30</v>
      </c>
      <c r="R2" s="43" t="s">
        <v>30</v>
      </c>
      <c r="S2" s="43" t="s">
        <v>30</v>
      </c>
      <c r="T2" s="43" t="s">
        <v>91</v>
      </c>
      <c r="U2" s="43" t="s">
        <v>85</v>
      </c>
      <c r="V2" s="43" t="s">
        <v>85</v>
      </c>
      <c r="W2" s="43"/>
      <c r="X2" s="43"/>
      <c r="Y2" s="109" t="s">
        <v>29</v>
      </c>
      <c r="Z2" s="109" t="s">
        <v>29</v>
      </c>
      <c r="AA2" s="109" t="s">
        <v>247</v>
      </c>
      <c r="AB2" s="109" t="s">
        <v>247</v>
      </c>
      <c r="AC2" s="109" t="s">
        <v>28</v>
      </c>
    </row>
    <row r="3" spans="1:29" x14ac:dyDescent="0.2">
      <c r="A3" s="43"/>
      <c r="B3" s="43"/>
      <c r="C3" s="42" t="s">
        <v>2087</v>
      </c>
      <c r="D3" s="42" t="s">
        <v>1</v>
      </c>
      <c r="E3" s="42" t="s">
        <v>2</v>
      </c>
      <c r="F3" s="42" t="s">
        <v>62</v>
      </c>
      <c r="G3" s="42" t="s">
        <v>2139</v>
      </c>
      <c r="H3" s="42" t="s">
        <v>2141</v>
      </c>
      <c r="I3" s="42" t="s">
        <v>2143</v>
      </c>
      <c r="J3" s="42" t="s">
        <v>69</v>
      </c>
      <c r="K3" s="92" t="s">
        <v>2086</v>
      </c>
      <c r="L3" s="92" t="s">
        <v>35</v>
      </c>
      <c r="M3" s="92" t="s">
        <v>63</v>
      </c>
      <c r="N3" s="92" t="s">
        <v>50</v>
      </c>
      <c r="O3" s="131" t="s">
        <v>106</v>
      </c>
      <c r="P3" s="131" t="s">
        <v>105</v>
      </c>
      <c r="Q3" s="92" t="s">
        <v>1943</v>
      </c>
      <c r="R3" s="92" t="s">
        <v>84</v>
      </c>
      <c r="S3" s="92" t="s">
        <v>92</v>
      </c>
      <c r="T3" s="92" t="s">
        <v>2088</v>
      </c>
      <c r="U3" s="92" t="s">
        <v>86</v>
      </c>
      <c r="V3" s="92" t="s">
        <v>87</v>
      </c>
      <c r="W3" s="42" t="s">
        <v>1326</v>
      </c>
      <c r="X3" s="42" t="s">
        <v>1392</v>
      </c>
      <c r="Y3" s="110" t="s">
        <v>67</v>
      </c>
      <c r="Z3" s="110" t="s">
        <v>38</v>
      </c>
      <c r="AA3" s="110" t="s">
        <v>248</v>
      </c>
      <c r="AB3" s="110" t="s">
        <v>248</v>
      </c>
      <c r="AC3" s="110" t="s">
        <v>52</v>
      </c>
    </row>
    <row r="4" spans="1:29" x14ac:dyDescent="0.2">
      <c r="A4" s="42" t="s">
        <v>98</v>
      </c>
      <c r="B4" s="44" t="s">
        <v>990</v>
      </c>
      <c r="C4" s="45">
        <v>2.5760000000000001</v>
      </c>
      <c r="D4" s="7">
        <v>2.5329999999999999</v>
      </c>
      <c r="E4" s="7">
        <v>2.496</v>
      </c>
      <c r="F4" s="41">
        <v>2.4889999999999999</v>
      </c>
      <c r="G4" s="41">
        <v>2.4870000000000001</v>
      </c>
      <c r="H4" s="41">
        <v>2.488</v>
      </c>
      <c r="I4" s="41">
        <v>2.4870000000000001</v>
      </c>
      <c r="J4" s="41">
        <v>2.4710000000000001</v>
      </c>
      <c r="K4" s="45">
        <v>2.573</v>
      </c>
      <c r="L4" s="7">
        <v>2.5329999999999999</v>
      </c>
      <c r="M4" s="7">
        <v>2.4929999999999999</v>
      </c>
      <c r="N4" s="45">
        <v>2.5779999999999998</v>
      </c>
      <c r="O4" s="7">
        <v>2.5329999999999999</v>
      </c>
      <c r="P4">
        <v>2.4980000000000002</v>
      </c>
      <c r="Q4" s="45">
        <v>2.577</v>
      </c>
      <c r="R4" s="7">
        <v>2.5329999999999999</v>
      </c>
      <c r="S4">
        <v>2.4969999999999999</v>
      </c>
      <c r="T4" s="45">
        <v>2.5779999999999998</v>
      </c>
      <c r="U4" s="165" t="s">
        <v>993</v>
      </c>
      <c r="V4" s="165" t="s">
        <v>994</v>
      </c>
      <c r="W4" s="45">
        <f>S4+T4-Q4</f>
        <v>2.4979999999999993</v>
      </c>
      <c r="X4" s="45">
        <f>W4+F4-E4</f>
        <v>2.4909999999999992</v>
      </c>
      <c r="Y4" s="93">
        <v>95.4</v>
      </c>
      <c r="Z4" s="93" t="s">
        <v>129</v>
      </c>
      <c r="AA4" s="93" t="s">
        <v>997</v>
      </c>
      <c r="AB4" s="93">
        <v>0</v>
      </c>
      <c r="AC4" s="93" t="s">
        <v>998</v>
      </c>
    </row>
    <row r="5" spans="1:29" x14ac:dyDescent="0.2">
      <c r="A5" s="41"/>
      <c r="B5" s="93"/>
      <c r="C5" s="93"/>
      <c r="D5" s="93"/>
      <c r="E5" s="93"/>
      <c r="F5" s="93"/>
      <c r="G5" s="93"/>
      <c r="H5" s="93"/>
      <c r="I5" s="93"/>
      <c r="J5" s="41"/>
      <c r="K5" s="41"/>
      <c r="L5" s="41"/>
      <c r="M5" s="41"/>
      <c r="N5" s="41"/>
      <c r="O5" s="41"/>
      <c r="P5" s="41"/>
      <c r="Q5" s="41"/>
      <c r="R5" s="41"/>
      <c r="S5" s="41"/>
      <c r="T5" s="41"/>
      <c r="U5" s="41"/>
      <c r="V5" s="41"/>
      <c r="W5" s="41"/>
      <c r="X5" s="41"/>
      <c r="Y5" s="41"/>
      <c r="Z5" s="41"/>
      <c r="AA5" s="41"/>
      <c r="AB5" s="41"/>
      <c r="AC5" s="41"/>
    </row>
    <row r="6" spans="1:29" x14ac:dyDescent="0.2">
      <c r="A6" s="41"/>
      <c r="B6" s="41"/>
      <c r="C6" s="41"/>
      <c r="D6" s="41" t="s">
        <v>100</v>
      </c>
      <c r="E6" s="41"/>
      <c r="F6" s="41"/>
      <c r="G6" s="41"/>
      <c r="H6" s="41"/>
      <c r="I6" s="41"/>
      <c r="J6" s="41"/>
      <c r="K6" s="41"/>
      <c r="L6" s="41"/>
      <c r="M6" s="41"/>
      <c r="N6" s="41"/>
      <c r="O6" s="41"/>
      <c r="P6" s="41"/>
      <c r="Q6" s="41"/>
      <c r="R6" s="41"/>
      <c r="S6" s="41"/>
      <c r="T6" s="41"/>
      <c r="U6" s="41"/>
      <c r="V6" s="41"/>
      <c r="W6" s="41"/>
      <c r="X6" s="41"/>
      <c r="Y6" s="41"/>
      <c r="Z6" s="41"/>
      <c r="AA6" s="41"/>
      <c r="AB6" s="41"/>
      <c r="AC6" s="93"/>
    </row>
    <row r="7" spans="1:29" x14ac:dyDescent="0.2">
      <c r="A7" s="42" t="s">
        <v>6</v>
      </c>
      <c r="B7" s="43"/>
      <c r="C7" s="43" t="s">
        <v>7</v>
      </c>
      <c r="D7" s="43" t="s">
        <v>29</v>
      </c>
      <c r="E7" s="43" t="s">
        <v>24</v>
      </c>
      <c r="F7" s="43" t="s">
        <v>27</v>
      </c>
      <c r="G7" s="43" t="s">
        <v>29</v>
      </c>
      <c r="H7" s="43" t="s">
        <v>30</v>
      </c>
      <c r="I7" s="43" t="s">
        <v>29</v>
      </c>
      <c r="J7" s="43" t="s">
        <v>30</v>
      </c>
      <c r="K7" s="43" t="s">
        <v>34</v>
      </c>
      <c r="L7" s="43" t="s">
        <v>55</v>
      </c>
      <c r="M7" s="43" t="s">
        <v>7</v>
      </c>
      <c r="N7" s="43" t="s">
        <v>7</v>
      </c>
      <c r="O7" s="43" t="s">
        <v>7</v>
      </c>
      <c r="P7" s="43" t="s">
        <v>24</v>
      </c>
      <c r="Q7" s="43" t="s">
        <v>24</v>
      </c>
      <c r="R7" s="43" t="s">
        <v>24</v>
      </c>
      <c r="S7" s="43" t="s">
        <v>26</v>
      </c>
      <c r="T7" s="41"/>
      <c r="U7" s="41"/>
      <c r="V7" s="41"/>
      <c r="W7" s="41"/>
      <c r="X7" s="41"/>
    </row>
    <row r="8" spans="1:29" x14ac:dyDescent="0.2">
      <c r="A8" s="43"/>
      <c r="B8" s="43"/>
      <c r="C8" s="42" t="s">
        <v>8</v>
      </c>
      <c r="D8" s="42" t="s">
        <v>9</v>
      </c>
      <c r="E8" s="42" t="s">
        <v>18</v>
      </c>
      <c r="F8" s="42" t="s">
        <v>11</v>
      </c>
      <c r="G8" s="42" t="s">
        <v>10</v>
      </c>
      <c r="H8" s="42" t="s">
        <v>33</v>
      </c>
      <c r="I8" s="42" t="s">
        <v>12</v>
      </c>
      <c r="J8" s="42" t="s">
        <v>13</v>
      </c>
      <c r="K8" s="42" t="s">
        <v>14</v>
      </c>
      <c r="L8" s="42" t="s">
        <v>99</v>
      </c>
      <c r="M8" s="42" t="s">
        <v>17</v>
      </c>
      <c r="N8" s="42" t="s">
        <v>19</v>
      </c>
      <c r="O8" s="42" t="s">
        <v>20</v>
      </c>
      <c r="P8" s="42" t="s">
        <v>17</v>
      </c>
      <c r="Q8" s="42" t="s">
        <v>15</v>
      </c>
      <c r="R8" s="42" t="s">
        <v>16</v>
      </c>
      <c r="S8" s="42" t="s">
        <v>25</v>
      </c>
      <c r="T8" s="41"/>
      <c r="U8" s="41"/>
      <c r="V8" s="41"/>
      <c r="W8" s="41"/>
      <c r="X8" s="41"/>
    </row>
    <row r="9" spans="1:29" x14ac:dyDescent="0.2">
      <c r="A9" s="42" t="s">
        <v>98</v>
      </c>
      <c r="B9" s="44" t="str">
        <f>B4</f>
        <v>A" (Val, sig-pi*)</v>
      </c>
      <c r="C9" s="13">
        <v>2.456</v>
      </c>
      <c r="D9" s="115">
        <v>2.4359999999999999</v>
      </c>
      <c r="E9" s="13">
        <v>2.1920000000000002</v>
      </c>
      <c r="F9" s="13">
        <v>2.37</v>
      </c>
      <c r="G9" s="115">
        <v>2.5070000000000001</v>
      </c>
      <c r="H9" s="115">
        <v>2.484</v>
      </c>
      <c r="I9" s="115">
        <v>2.484</v>
      </c>
      <c r="J9" s="115">
        <v>2.5</v>
      </c>
      <c r="K9" s="13">
        <v>2.496</v>
      </c>
      <c r="L9" s="13">
        <v>2.4929999999999999</v>
      </c>
      <c r="M9" s="13">
        <v>2.512</v>
      </c>
      <c r="N9" s="13">
        <v>2.5790000000000002</v>
      </c>
      <c r="O9" s="13">
        <v>2.532</v>
      </c>
      <c r="P9" s="13">
        <v>2.3820000000000001</v>
      </c>
      <c r="Q9" s="13">
        <v>2.3439999999999999</v>
      </c>
      <c r="R9" s="13">
        <v>2.3039999999999998</v>
      </c>
      <c r="S9" s="14">
        <v>2.3239999999999998</v>
      </c>
      <c r="T9" s="41"/>
      <c r="U9" s="41"/>
      <c r="V9" s="41"/>
      <c r="W9" s="41"/>
      <c r="X9" s="41"/>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92F05-7A26-C243-9D42-3580439A8067}">
  <dimension ref="A1:AB19"/>
  <sheetViews>
    <sheetView zoomScale="80" zoomScaleNormal="80" workbookViewId="0">
      <selection activeCell="G4" sqref="G4:G9"/>
    </sheetView>
  </sheetViews>
  <sheetFormatPr baseColWidth="10" defaultRowHeight="16" x14ac:dyDescent="0.2"/>
  <sheetData>
    <row r="1" spans="1:28" x14ac:dyDescent="0.2">
      <c r="A1" s="40" t="s">
        <v>1837</v>
      </c>
      <c r="B1" s="40"/>
      <c r="C1" s="40" t="s">
        <v>0</v>
      </c>
      <c r="D1" s="198"/>
      <c r="E1">
        <f>COUNT(C4:C9)</f>
        <v>6</v>
      </c>
      <c r="F1" s="145" t="s">
        <v>722</v>
      </c>
      <c r="G1" s="93" t="s">
        <v>960</v>
      </c>
      <c r="H1" s="145"/>
      <c r="I1" s="145"/>
      <c r="J1" s="93"/>
      <c r="K1" s="93"/>
      <c r="L1" s="93"/>
      <c r="M1" s="41"/>
      <c r="N1" s="41"/>
      <c r="O1" s="41"/>
      <c r="P1" s="41"/>
      <c r="Q1" s="41"/>
      <c r="R1" s="41"/>
      <c r="S1" s="41"/>
      <c r="T1" s="41"/>
      <c r="U1" s="41"/>
      <c r="V1" s="41"/>
      <c r="W1" s="41"/>
      <c r="X1" s="41"/>
      <c r="Z1" s="93" t="s">
        <v>1778</v>
      </c>
      <c r="AA1" s="93"/>
      <c r="AB1" s="41"/>
    </row>
    <row r="2" spans="1:28" x14ac:dyDescent="0.2">
      <c r="A2" s="42" t="s">
        <v>32</v>
      </c>
      <c r="B2" s="43"/>
      <c r="C2" s="43" t="s">
        <v>68</v>
      </c>
      <c r="D2" s="43" t="s">
        <v>68</v>
      </c>
      <c r="E2" s="43" t="s">
        <v>68</v>
      </c>
      <c r="F2" s="43" t="s">
        <v>29</v>
      </c>
      <c r="G2" s="43" t="s">
        <v>29</v>
      </c>
      <c r="H2" s="43" t="s">
        <v>29</v>
      </c>
      <c r="I2" s="43" t="s">
        <v>29</v>
      </c>
      <c r="J2" s="43" t="s">
        <v>29</v>
      </c>
      <c r="K2" s="43" t="s">
        <v>30</v>
      </c>
      <c r="L2" s="43" t="s">
        <v>30</v>
      </c>
      <c r="M2" s="43" t="s">
        <v>30</v>
      </c>
      <c r="N2" s="43" t="s">
        <v>30</v>
      </c>
      <c r="O2" s="43" t="s">
        <v>30</v>
      </c>
      <c r="P2" s="43" t="s">
        <v>30</v>
      </c>
      <c r="Q2" s="43" t="s">
        <v>55</v>
      </c>
      <c r="R2" s="43" t="s">
        <v>55</v>
      </c>
      <c r="S2" s="43" t="s">
        <v>55</v>
      </c>
      <c r="T2" s="43" t="s">
        <v>91</v>
      </c>
      <c r="U2" s="43"/>
      <c r="V2" s="43"/>
      <c r="W2" s="109" t="s">
        <v>29</v>
      </c>
      <c r="X2" s="109" t="s">
        <v>29</v>
      </c>
      <c r="Y2" s="98"/>
      <c r="Z2" s="109" t="s">
        <v>247</v>
      </c>
      <c r="AA2" s="109" t="s">
        <v>247</v>
      </c>
      <c r="AB2" s="109" t="s">
        <v>28</v>
      </c>
    </row>
    <row r="3" spans="1:28" x14ac:dyDescent="0.2">
      <c r="A3" s="43"/>
      <c r="B3" s="43"/>
      <c r="C3" s="42" t="s">
        <v>2087</v>
      </c>
      <c r="D3" s="42" t="s">
        <v>1</v>
      </c>
      <c r="E3" s="42" t="s">
        <v>2</v>
      </c>
      <c r="F3" s="42" t="s">
        <v>62</v>
      </c>
      <c r="G3" s="42" t="s">
        <v>2139</v>
      </c>
      <c r="H3" s="42" t="s">
        <v>2141</v>
      </c>
      <c r="I3" s="42" t="s">
        <v>2143</v>
      </c>
      <c r="J3" s="42" t="s">
        <v>69</v>
      </c>
      <c r="K3" s="92" t="s">
        <v>2086</v>
      </c>
      <c r="L3" s="92" t="s">
        <v>35</v>
      </c>
      <c r="M3" s="92" t="s">
        <v>63</v>
      </c>
      <c r="N3" s="92" t="s">
        <v>50</v>
      </c>
      <c r="O3" s="131" t="s">
        <v>106</v>
      </c>
      <c r="P3" s="131" t="s">
        <v>105</v>
      </c>
      <c r="Q3" s="92" t="s">
        <v>1943</v>
      </c>
      <c r="R3" s="92" t="s">
        <v>84</v>
      </c>
      <c r="S3" s="92" t="s">
        <v>92</v>
      </c>
      <c r="T3" s="92" t="s">
        <v>2088</v>
      </c>
      <c r="U3" s="42" t="s">
        <v>1326</v>
      </c>
      <c r="V3" s="42" t="s">
        <v>1392</v>
      </c>
      <c r="W3" s="212" t="s">
        <v>67</v>
      </c>
      <c r="X3" s="110" t="s">
        <v>38</v>
      </c>
      <c r="Y3" s="95" t="s">
        <v>678</v>
      </c>
      <c r="Z3" s="110" t="s">
        <v>248</v>
      </c>
      <c r="AA3" s="110" t="s">
        <v>248</v>
      </c>
      <c r="AB3" s="110" t="s">
        <v>52</v>
      </c>
    </row>
    <row r="4" spans="1:28" x14ac:dyDescent="0.2">
      <c r="A4" s="42" t="s">
        <v>98</v>
      </c>
      <c r="B4" s="44" t="s">
        <v>666</v>
      </c>
      <c r="C4" s="7">
        <v>8.5540000000000003</v>
      </c>
      <c r="D4" s="7">
        <v>8.3559999999999999</v>
      </c>
      <c r="E4" s="7">
        <v>8.2149999999999999</v>
      </c>
      <c r="F4" s="7">
        <v>8.2080000000000002</v>
      </c>
      <c r="G4" s="7">
        <v>8.2080000000000002</v>
      </c>
      <c r="H4" s="7">
        <v>8.2080000000000002</v>
      </c>
      <c r="I4" s="7">
        <v>8.2080000000000002</v>
      </c>
      <c r="J4" s="7">
        <v>8.2080000000000002</v>
      </c>
      <c r="K4" s="7">
        <v>8.5609999999999999</v>
      </c>
      <c r="L4" s="7">
        <v>8.3620000000000001</v>
      </c>
      <c r="M4" s="7">
        <v>8.2240000000000002</v>
      </c>
      <c r="N4" s="7">
        <v>8.5619999999999994</v>
      </c>
      <c r="O4" s="7">
        <v>8.3640000000000008</v>
      </c>
      <c r="P4" s="7">
        <v>8.2170000000000005</v>
      </c>
      <c r="Q4" s="7">
        <v>8.5559999999999992</v>
      </c>
      <c r="R4" s="7">
        <v>8.3580000000000005</v>
      </c>
      <c r="S4" s="7">
        <v>8.2140000000000004</v>
      </c>
      <c r="T4" s="7">
        <v>8.5549999999999997</v>
      </c>
      <c r="U4" s="7">
        <f>S4+T4-Q4</f>
        <v>8.2129999999999992</v>
      </c>
      <c r="V4" s="7">
        <f t="shared" ref="V4:V9" si="0">U4+F4-E4</f>
        <v>8.2059999999999995</v>
      </c>
      <c r="W4" s="1">
        <v>96.6</v>
      </c>
      <c r="Y4" s="1" t="s">
        <v>527</v>
      </c>
      <c r="Z4" s="93" t="s">
        <v>1115</v>
      </c>
      <c r="AA4" s="1">
        <v>2</v>
      </c>
      <c r="AB4" s="1" t="s">
        <v>1775</v>
      </c>
    </row>
    <row r="5" spans="1:28" x14ac:dyDescent="0.2">
      <c r="A5" s="42"/>
      <c r="B5" s="44" t="s">
        <v>665</v>
      </c>
      <c r="C5" s="7">
        <v>8.8949999999999996</v>
      </c>
      <c r="D5" s="7">
        <v>8.6780000000000008</v>
      </c>
      <c r="E5" s="7">
        <v>8.5690000000000008</v>
      </c>
      <c r="F5" s="7">
        <v>8.5579999999999998</v>
      </c>
      <c r="G5" s="7">
        <v>8.5570000000000004</v>
      </c>
      <c r="H5" s="7">
        <v>8.5570000000000004</v>
      </c>
      <c r="I5" s="7">
        <v>8.5559999999999992</v>
      </c>
      <c r="J5" s="7">
        <v>8.5609999999999999</v>
      </c>
      <c r="K5" s="7">
        <v>8.9079999999999995</v>
      </c>
      <c r="L5" s="7">
        <v>8.69</v>
      </c>
      <c r="M5" s="7">
        <v>8.5839999999999996</v>
      </c>
      <c r="N5" s="7">
        <v>8.9079999999999995</v>
      </c>
      <c r="O5" s="7">
        <v>8.6920000000000002</v>
      </c>
      <c r="P5" s="7">
        <v>8.577</v>
      </c>
      <c r="Q5" s="7">
        <v>8.9009999999999998</v>
      </c>
      <c r="R5" s="7">
        <v>8.6850000000000005</v>
      </c>
      <c r="S5" s="7">
        <v>8.5730000000000004</v>
      </c>
      <c r="T5" s="7">
        <v>8.9009999999999998</v>
      </c>
      <c r="U5" s="7">
        <f>S5+T5-Q5</f>
        <v>8.5730000000000004</v>
      </c>
      <c r="V5" s="7">
        <f t="shared" si="0"/>
        <v>8.5619999999999994</v>
      </c>
      <c r="W5" s="1">
        <v>95.9</v>
      </c>
      <c r="Y5" s="1" t="s">
        <v>1461</v>
      </c>
      <c r="Z5" s="93" t="s">
        <v>1779</v>
      </c>
      <c r="AA5" s="1">
        <v>3</v>
      </c>
      <c r="AB5" s="1" t="s">
        <v>1775</v>
      </c>
    </row>
    <row r="6" spans="1:28" x14ac:dyDescent="0.2">
      <c r="A6" s="42"/>
      <c r="B6" s="44" t="s">
        <v>1356</v>
      </c>
      <c r="C6" s="7">
        <v>9.4079999999999995</v>
      </c>
      <c r="D6" s="7">
        <v>9.2149999999999999</v>
      </c>
      <c r="E6" s="7">
        <v>9.1419999999999995</v>
      </c>
      <c r="F6" s="7">
        <v>9.14</v>
      </c>
      <c r="G6" s="7">
        <v>9.1419999999999995</v>
      </c>
      <c r="H6" s="7">
        <v>9.1389999999999993</v>
      </c>
      <c r="I6" s="7">
        <v>9.141</v>
      </c>
      <c r="J6" s="7">
        <v>9.125</v>
      </c>
      <c r="K6" s="7">
        <v>9.3719999999999999</v>
      </c>
      <c r="L6" s="7">
        <v>9.1829999999999998</v>
      </c>
      <c r="M6" s="7">
        <v>9.1159999999999997</v>
      </c>
      <c r="N6" s="7">
        <v>9.3680000000000003</v>
      </c>
      <c r="O6" s="7">
        <v>9.1820000000000004</v>
      </c>
      <c r="P6" s="7">
        <v>9.1150000000000002</v>
      </c>
      <c r="Q6" s="7">
        <v>9.3710000000000004</v>
      </c>
      <c r="R6" s="7">
        <v>9.1859999999999999</v>
      </c>
      <c r="S6" s="7">
        <v>9.1180000000000003</v>
      </c>
      <c r="T6" s="7">
        <v>9.3719999999999999</v>
      </c>
      <c r="U6" s="7">
        <f t="shared" ref="U6:U7" si="1">S6+T6-Q6</f>
        <v>9.1190000000000015</v>
      </c>
      <c r="V6" s="7">
        <f t="shared" si="0"/>
        <v>9.1170000000000009</v>
      </c>
      <c r="W6" s="1">
        <v>89.5</v>
      </c>
      <c r="X6" s="1" t="s">
        <v>71</v>
      </c>
      <c r="Y6" s="1" t="s">
        <v>1458</v>
      </c>
      <c r="Z6" s="93" t="s">
        <v>1115</v>
      </c>
      <c r="AA6" s="1">
        <v>2</v>
      </c>
      <c r="AB6" s="1" t="s">
        <v>1776</v>
      </c>
    </row>
    <row r="7" spans="1:28" x14ac:dyDescent="0.2">
      <c r="A7" s="42" t="s">
        <v>5</v>
      </c>
      <c r="B7" s="44" t="s">
        <v>667</v>
      </c>
      <c r="C7" s="7">
        <v>6.4020000000000001</v>
      </c>
      <c r="D7" s="7">
        <v>6.3570000000000002</v>
      </c>
      <c r="E7" s="7">
        <v>6.3710000000000004</v>
      </c>
      <c r="F7" s="7">
        <v>6.3970000000000002</v>
      </c>
      <c r="G7" s="7">
        <v>6.4089999999999998</v>
      </c>
      <c r="H7" s="7">
        <v>6.3979999999999997</v>
      </c>
      <c r="I7" s="7">
        <v>6.4089999999999998</v>
      </c>
      <c r="J7" s="7">
        <v>6.3890000000000002</v>
      </c>
      <c r="K7" s="7">
        <v>6.4180000000000001</v>
      </c>
      <c r="L7" s="7">
        <v>6.3710000000000004</v>
      </c>
      <c r="M7" s="7">
        <v>6.3819999999999997</v>
      </c>
      <c r="N7" s="182"/>
      <c r="O7" s="182"/>
      <c r="P7" s="182"/>
      <c r="Q7" s="7">
        <v>6.4290000000000003</v>
      </c>
      <c r="R7" s="7">
        <v>6.3840000000000003</v>
      </c>
      <c r="S7" s="7">
        <v>6.3920000000000003</v>
      </c>
      <c r="T7" s="7">
        <v>6.431</v>
      </c>
      <c r="U7" s="7">
        <f t="shared" si="1"/>
        <v>6.3940000000000001</v>
      </c>
      <c r="V7" s="7">
        <f t="shared" si="0"/>
        <v>6.42</v>
      </c>
      <c r="W7" s="1">
        <v>99.2</v>
      </c>
      <c r="Y7" s="1" t="s">
        <v>528</v>
      </c>
      <c r="Z7" s="93" t="s">
        <v>1114</v>
      </c>
      <c r="AA7" s="1">
        <v>1</v>
      </c>
      <c r="AB7" s="1" t="s">
        <v>1775</v>
      </c>
    </row>
    <row r="8" spans="1:28" x14ac:dyDescent="0.2">
      <c r="A8" s="42"/>
      <c r="B8" s="44" t="s">
        <v>665</v>
      </c>
      <c r="C8" s="7">
        <v>7.5949999999999998</v>
      </c>
      <c r="D8" s="7">
        <v>7.4669999999999996</v>
      </c>
      <c r="E8" s="7">
        <v>7.3890000000000002</v>
      </c>
      <c r="F8" s="7">
        <v>7.3929999999999998</v>
      </c>
      <c r="G8" s="7">
        <v>7.3970000000000002</v>
      </c>
      <c r="H8" s="7">
        <v>7.3920000000000003</v>
      </c>
      <c r="I8" s="7">
        <v>7.3970000000000002</v>
      </c>
      <c r="J8" s="7">
        <v>7.3879999999999999</v>
      </c>
      <c r="K8" s="7">
        <v>7.5960000000000001</v>
      </c>
      <c r="L8" s="7">
        <v>7.4669999999999996</v>
      </c>
      <c r="M8" s="7">
        <v>7.391</v>
      </c>
      <c r="N8" s="182"/>
      <c r="O8" s="182"/>
      <c r="P8" s="182"/>
      <c r="Q8" s="7">
        <v>7.5949999999999998</v>
      </c>
      <c r="R8" s="7">
        <v>7.468</v>
      </c>
      <c r="S8" s="7">
        <v>7.3879999999999999</v>
      </c>
      <c r="T8" s="7">
        <v>7.5949999999999998</v>
      </c>
      <c r="U8" s="7">
        <f>S8+T8-Q8</f>
        <v>7.3880000000000008</v>
      </c>
      <c r="V8" s="7">
        <f t="shared" si="0"/>
        <v>7.3920000000000003</v>
      </c>
      <c r="W8" s="1">
        <v>99.1</v>
      </c>
      <c r="Y8" s="1" t="s">
        <v>1461</v>
      </c>
      <c r="Z8" s="93" t="s">
        <v>1115</v>
      </c>
      <c r="AA8" s="1">
        <v>2</v>
      </c>
      <c r="AB8" s="1" t="s">
        <v>1775</v>
      </c>
    </row>
    <row r="9" spans="1:28" x14ac:dyDescent="0.2">
      <c r="A9" s="42"/>
      <c r="B9" s="44" t="s">
        <v>1356</v>
      </c>
      <c r="C9" s="45">
        <v>8.1780000000000008</v>
      </c>
      <c r="D9" s="7">
        <v>8.048</v>
      </c>
      <c r="E9" s="7">
        <v>8.0229999999999997</v>
      </c>
      <c r="F9" s="7">
        <v>8.0310000000000006</v>
      </c>
      <c r="G9" s="7">
        <v>8.0370000000000008</v>
      </c>
      <c r="H9" s="7">
        <v>8.0310000000000006</v>
      </c>
      <c r="I9" s="7">
        <v>8.0370000000000008</v>
      </c>
      <c r="J9" s="7">
        <v>8.0150000000000006</v>
      </c>
      <c r="K9" s="7">
        <v>8.1669999999999998</v>
      </c>
      <c r="L9" s="7">
        <v>8.0370000000000008</v>
      </c>
      <c r="M9" s="7">
        <v>8.016</v>
      </c>
      <c r="N9" s="182"/>
      <c r="O9" s="182"/>
      <c r="P9" s="182"/>
      <c r="Q9" s="45">
        <v>8.1660000000000004</v>
      </c>
      <c r="R9" s="45">
        <v>8.0389999999999997</v>
      </c>
      <c r="S9" s="45">
        <v>8.016</v>
      </c>
      <c r="T9" s="45">
        <v>8.1660000000000004</v>
      </c>
      <c r="U9" s="7">
        <f>S9+T9-Q9</f>
        <v>8.0160000000000018</v>
      </c>
      <c r="V9" s="7">
        <f t="shared" si="0"/>
        <v>8.0240000000000045</v>
      </c>
      <c r="W9" s="93">
        <v>97.8</v>
      </c>
      <c r="X9" s="41"/>
      <c r="Y9" s="1" t="s">
        <v>1458</v>
      </c>
      <c r="Z9" s="93" t="s">
        <v>1114</v>
      </c>
      <c r="AA9" s="1">
        <v>1</v>
      </c>
      <c r="AB9" s="1" t="s">
        <v>1776</v>
      </c>
    </row>
    <row r="10" spans="1:28" x14ac:dyDescent="0.2">
      <c r="A10" s="41"/>
      <c r="B10" s="41"/>
      <c r="C10" s="41"/>
      <c r="D10" s="41" t="s">
        <v>100</v>
      </c>
      <c r="E10" s="41"/>
      <c r="F10" s="41"/>
      <c r="G10" s="41"/>
      <c r="H10" s="41"/>
      <c r="I10" s="41"/>
      <c r="J10" s="41"/>
      <c r="K10" s="7"/>
      <c r="L10" s="41"/>
      <c r="M10" s="41"/>
      <c r="N10" s="41"/>
      <c r="O10" s="41"/>
      <c r="P10" s="41"/>
      <c r="Q10" s="41"/>
      <c r="R10" s="41"/>
      <c r="S10" s="41"/>
      <c r="T10" s="41"/>
      <c r="U10" s="41"/>
      <c r="V10" s="41"/>
      <c r="W10" s="93"/>
      <c r="X10" s="41"/>
      <c r="Y10" s="41"/>
      <c r="Z10" s="41"/>
      <c r="AA10" s="93"/>
    </row>
    <row r="11" spans="1:28" x14ac:dyDescent="0.2">
      <c r="A11" s="41"/>
      <c r="B11" s="41"/>
      <c r="C11" s="41"/>
      <c r="D11" s="41"/>
      <c r="E11" s="41"/>
      <c r="F11" s="41"/>
      <c r="G11" s="41"/>
      <c r="H11" s="7"/>
      <c r="I11" s="41"/>
      <c r="J11" s="41"/>
      <c r="K11" s="41"/>
      <c r="L11" s="41"/>
      <c r="M11" s="41"/>
      <c r="N11" s="41"/>
      <c r="O11" s="41"/>
      <c r="P11" s="41"/>
      <c r="Q11" s="41"/>
      <c r="R11" s="41"/>
      <c r="S11" s="41"/>
      <c r="T11" s="41"/>
      <c r="U11" s="41"/>
      <c r="V11" s="93"/>
      <c r="W11" s="41"/>
      <c r="X11" s="41"/>
      <c r="Y11" s="41"/>
      <c r="Z11" s="93"/>
    </row>
    <row r="12" spans="1:28" x14ac:dyDescent="0.2">
      <c r="A12" s="42" t="s">
        <v>6</v>
      </c>
      <c r="B12" s="43"/>
      <c r="C12" s="43" t="s">
        <v>7</v>
      </c>
      <c r="D12" s="43" t="s">
        <v>29</v>
      </c>
      <c r="E12" s="43" t="s">
        <v>24</v>
      </c>
      <c r="F12" s="43" t="s">
        <v>27</v>
      </c>
      <c r="G12" s="43" t="s">
        <v>29</v>
      </c>
      <c r="H12" s="43" t="s">
        <v>30</v>
      </c>
      <c r="I12" s="43" t="s">
        <v>29</v>
      </c>
      <c r="J12" s="43" t="s">
        <v>30</v>
      </c>
      <c r="K12" s="43" t="s">
        <v>34</v>
      </c>
      <c r="L12" s="43" t="s">
        <v>55</v>
      </c>
      <c r="M12" s="43" t="s">
        <v>7</v>
      </c>
      <c r="N12" s="43" t="s">
        <v>7</v>
      </c>
      <c r="O12" s="43" t="s">
        <v>7</v>
      </c>
      <c r="P12" s="43" t="s">
        <v>24</v>
      </c>
      <c r="Q12" s="43" t="s">
        <v>24</v>
      </c>
      <c r="R12" s="43" t="s">
        <v>24</v>
      </c>
      <c r="S12" s="43" t="s">
        <v>26</v>
      </c>
      <c r="T12" s="41"/>
      <c r="U12" s="93"/>
      <c r="V12" s="41"/>
      <c r="W12" s="41"/>
    </row>
    <row r="13" spans="1:28" x14ac:dyDescent="0.2">
      <c r="A13" s="43"/>
      <c r="B13" s="43"/>
      <c r="C13" s="42" t="s">
        <v>8</v>
      </c>
      <c r="D13" s="42" t="s">
        <v>9</v>
      </c>
      <c r="E13" s="42" t="s">
        <v>18</v>
      </c>
      <c r="F13" s="42" t="s">
        <v>11</v>
      </c>
      <c r="G13" s="42" t="s">
        <v>10</v>
      </c>
      <c r="H13" s="42" t="s">
        <v>33</v>
      </c>
      <c r="I13" s="42" t="s">
        <v>12</v>
      </c>
      <c r="J13" s="42" t="s">
        <v>13</v>
      </c>
      <c r="K13" s="42" t="s">
        <v>14</v>
      </c>
      <c r="L13" s="42" t="s">
        <v>99</v>
      </c>
      <c r="M13" s="42" t="s">
        <v>17</v>
      </c>
      <c r="N13" s="42" t="s">
        <v>19</v>
      </c>
      <c r="O13" s="42" t="s">
        <v>20</v>
      </c>
      <c r="P13" s="42" t="s">
        <v>17</v>
      </c>
      <c r="Q13" s="42" t="s">
        <v>15</v>
      </c>
      <c r="R13" s="42" t="s">
        <v>16</v>
      </c>
      <c r="S13" s="42" t="s">
        <v>25</v>
      </c>
      <c r="T13" s="41"/>
      <c r="U13" s="41"/>
      <c r="V13" s="41"/>
      <c r="W13" s="41"/>
    </row>
    <row r="14" spans="1:28" x14ac:dyDescent="0.2">
      <c r="A14" s="42" t="str">
        <f>A4</f>
        <v>Singlet</v>
      </c>
      <c r="B14" s="44" t="str">
        <f>B4</f>
        <v>Sigma- (Val, pi-pi*)</v>
      </c>
      <c r="C14" s="7">
        <v>8.5269999999999992</v>
      </c>
      <c r="D14" s="7">
        <v>8.5190000000000001</v>
      </c>
      <c r="E14" s="7">
        <v>8.3420000000000005</v>
      </c>
      <c r="F14" s="7">
        <v>8.1950000000000003</v>
      </c>
      <c r="G14" s="7">
        <v>8.298</v>
      </c>
      <c r="H14" s="7">
        <v>8.2270000000000003</v>
      </c>
      <c r="I14" s="7">
        <v>8.2279999999999998</v>
      </c>
      <c r="J14" s="7">
        <v>8.2170000000000005</v>
      </c>
      <c r="K14" s="7">
        <v>8.2149999999999999</v>
      </c>
      <c r="L14">
        <v>8.2240000000000002</v>
      </c>
      <c r="M14" s="7">
        <v>8.4960000000000004</v>
      </c>
      <c r="N14" s="7">
        <v>8.5519999999999996</v>
      </c>
      <c r="O14" s="7">
        <v>8.5410000000000004</v>
      </c>
      <c r="P14" s="7">
        <v>8.3819999999999997</v>
      </c>
      <c r="Q14" s="13">
        <v>8.4600000000000009</v>
      </c>
      <c r="R14" s="7">
        <v>7.7489999999999997</v>
      </c>
      <c r="S14" s="14">
        <v>8.1044999999999998</v>
      </c>
      <c r="T14" s="41"/>
      <c r="U14" s="41"/>
      <c r="V14" s="41"/>
      <c r="W14" s="41"/>
    </row>
    <row r="15" spans="1:28" x14ac:dyDescent="0.2">
      <c r="A15" s="42"/>
      <c r="B15" s="44" t="str">
        <f>B5</f>
        <v>Delta (Val, pi-pi*)</v>
      </c>
      <c r="C15" s="7">
        <v>8.94</v>
      </c>
      <c r="D15" s="7">
        <v>8.93</v>
      </c>
      <c r="E15" s="7">
        <v>8.7080000000000002</v>
      </c>
      <c r="F15" s="7">
        <v>8.6</v>
      </c>
      <c r="G15" s="7">
        <v>8.6669999999999998</v>
      </c>
      <c r="H15" s="7">
        <v>8.59</v>
      </c>
      <c r="I15" s="7">
        <v>8.59</v>
      </c>
      <c r="J15" s="7">
        <v>8.5760000000000005</v>
      </c>
      <c r="K15" s="7">
        <v>8.5690000000000008</v>
      </c>
      <c r="L15">
        <v>8.5839999999999996</v>
      </c>
      <c r="M15" s="7">
        <v>8.7880000000000003</v>
      </c>
      <c r="N15" s="7">
        <v>8.8510000000000009</v>
      </c>
      <c r="O15" s="7">
        <v>8.8770000000000007</v>
      </c>
      <c r="P15" s="7">
        <v>8.6669999999999998</v>
      </c>
      <c r="Q15" s="13">
        <v>8.8610000000000007</v>
      </c>
      <c r="R15" s="7">
        <v>8.1020000000000003</v>
      </c>
      <c r="S15" s="14">
        <v>8.4815000000000005</v>
      </c>
      <c r="T15" s="41"/>
      <c r="U15" s="41"/>
      <c r="V15" s="41"/>
      <c r="W15" s="41"/>
    </row>
    <row r="16" spans="1:28" x14ac:dyDescent="0.2">
      <c r="A16" s="42"/>
      <c r="B16" s="44" t="str">
        <f>B6</f>
        <v>Pi (Val, n-pi*)</v>
      </c>
      <c r="C16" s="7">
        <v>9.6669999999999998</v>
      </c>
      <c r="D16" s="7">
        <v>9.2010000000000005</v>
      </c>
      <c r="E16" s="7">
        <v>9.3160000000000007</v>
      </c>
      <c r="F16" s="7">
        <v>9.0559999999999992</v>
      </c>
      <c r="G16" s="7">
        <v>9.2390000000000008</v>
      </c>
      <c r="H16" s="7">
        <v>9.1560000000000006</v>
      </c>
      <c r="I16" s="7">
        <v>9.1590000000000007</v>
      </c>
      <c r="J16" s="7">
        <v>9.1620000000000008</v>
      </c>
      <c r="K16" s="7">
        <v>9.1419999999999995</v>
      </c>
      <c r="L16">
        <v>9.1159999999999997</v>
      </c>
      <c r="M16" s="7">
        <v>9.3680000000000003</v>
      </c>
      <c r="N16" s="7">
        <v>9.3710000000000004</v>
      </c>
      <c r="O16" s="7">
        <v>9.3170000000000002</v>
      </c>
      <c r="P16" s="7">
        <v>9.1739999999999995</v>
      </c>
      <c r="Q16" s="13">
        <v>9.1980000000000004</v>
      </c>
      <c r="R16" s="7">
        <v>9.0890000000000004</v>
      </c>
      <c r="S16" s="14">
        <v>9.1434999999999995</v>
      </c>
      <c r="T16" s="41"/>
      <c r="U16" s="41"/>
      <c r="V16" s="41"/>
      <c r="W16" s="41"/>
    </row>
    <row r="17" spans="1:23" x14ac:dyDescent="0.2">
      <c r="A17" s="42" t="str">
        <f>A7</f>
        <v>Triplet</v>
      </c>
      <c r="B17" s="44" t="str">
        <f t="shared" ref="B17:B19" si="2">B7</f>
        <v>Sigma+ (Val, pi-pi*)</v>
      </c>
      <c r="C17" s="7">
        <v>6.7789999999999999</v>
      </c>
      <c r="D17" s="7">
        <v>6.7640000000000002</v>
      </c>
      <c r="E17" s="7">
        <v>6.6230000000000002</v>
      </c>
      <c r="F17" s="7">
        <v>6.3890000000000002</v>
      </c>
      <c r="G17" s="7">
        <v>6.3310000000000004</v>
      </c>
      <c r="H17" s="182"/>
      <c r="I17" s="182"/>
      <c r="J17" s="182"/>
      <c r="K17" s="7">
        <v>6.3710000000000004</v>
      </c>
      <c r="L17" s="7">
        <v>6.3819999999999997</v>
      </c>
      <c r="M17" s="7">
        <v>6.26</v>
      </c>
      <c r="N17" s="7">
        <v>6.2690000000000001</v>
      </c>
      <c r="O17" s="7">
        <v>6.4370000000000003</v>
      </c>
      <c r="P17" s="7">
        <v>6.1849999999999996</v>
      </c>
      <c r="Q17" s="13">
        <v>6.726</v>
      </c>
      <c r="R17" s="7">
        <v>6.0170000000000003</v>
      </c>
      <c r="S17" s="14">
        <v>6.3715000000000002</v>
      </c>
      <c r="T17" s="41"/>
      <c r="U17" s="41"/>
      <c r="V17" s="41"/>
      <c r="W17" s="41"/>
    </row>
    <row r="18" spans="1:23" x14ac:dyDescent="0.2">
      <c r="A18" s="42"/>
      <c r="B18" s="44" t="str">
        <f t="shared" si="2"/>
        <v>Delta (Val, pi-pi*)</v>
      </c>
      <c r="C18" s="7">
        <v>7.7270000000000003</v>
      </c>
      <c r="D18" s="7">
        <v>7.7160000000000002</v>
      </c>
      <c r="E18" s="7">
        <v>7.55</v>
      </c>
      <c r="F18" s="7">
        <v>7.4580000000000002</v>
      </c>
      <c r="G18" s="7">
        <v>7.4139999999999997</v>
      </c>
      <c r="H18" s="182"/>
      <c r="I18" s="182"/>
      <c r="J18" s="182"/>
      <c r="K18" s="7">
        <v>7.3890000000000002</v>
      </c>
      <c r="L18" s="7">
        <v>7.391</v>
      </c>
      <c r="M18" s="7">
        <v>7.7750000000000004</v>
      </c>
      <c r="N18" s="7">
        <v>7.8230000000000004</v>
      </c>
      <c r="O18" s="7">
        <v>7.7869999999999999</v>
      </c>
      <c r="P18" s="7">
        <v>7.6790000000000003</v>
      </c>
      <c r="Q18" s="13">
        <v>7.6660000000000004</v>
      </c>
      <c r="R18" s="7">
        <v>6.9560000000000004</v>
      </c>
      <c r="S18" s="14">
        <v>7.3109999999999999</v>
      </c>
      <c r="T18" s="41"/>
      <c r="U18" s="41"/>
      <c r="V18" s="41"/>
      <c r="W18" s="41"/>
    </row>
    <row r="19" spans="1:23" x14ac:dyDescent="0.2">
      <c r="A19" s="42"/>
      <c r="B19" s="44" t="str">
        <f t="shared" si="2"/>
        <v>Pi (Val, n-pi*)</v>
      </c>
      <c r="C19" s="7">
        <v>8.2729999999999997</v>
      </c>
      <c r="D19" s="7">
        <v>8.1039999999999992</v>
      </c>
      <c r="E19" s="7">
        <v>8.1229999999999993</v>
      </c>
      <c r="F19" s="7">
        <v>8.09</v>
      </c>
      <c r="G19" s="7">
        <v>8.07</v>
      </c>
      <c r="H19" s="182"/>
      <c r="I19" s="182"/>
      <c r="J19" s="182"/>
      <c r="K19" s="7">
        <v>8.0229999999999997</v>
      </c>
      <c r="L19" s="7">
        <v>8.016</v>
      </c>
      <c r="M19" s="7">
        <v>8.3460000000000001</v>
      </c>
      <c r="N19" s="7">
        <v>8.359</v>
      </c>
      <c r="O19" s="7">
        <v>8.2750000000000004</v>
      </c>
      <c r="P19" s="7">
        <v>8.1920000000000002</v>
      </c>
      <c r="Q19" s="13">
        <v>8.0879999999999992</v>
      </c>
      <c r="R19" s="7">
        <v>7.867</v>
      </c>
      <c r="S19" s="14">
        <v>7.9774999999999991</v>
      </c>
      <c r="T19" s="41"/>
      <c r="U19" s="41"/>
      <c r="V19" s="41"/>
      <c r="W19" s="41"/>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E1FB3-1318-4D49-BBA8-FDB49596A98C}">
  <dimension ref="A1:AD16"/>
  <sheetViews>
    <sheetView zoomScale="80" zoomScaleNormal="80" workbookViewId="0">
      <selection activeCell="G4" sqref="G4:G7"/>
    </sheetView>
  </sheetViews>
  <sheetFormatPr baseColWidth="10" defaultRowHeight="16" x14ac:dyDescent="0.2"/>
  <sheetData>
    <row r="1" spans="1:30" x14ac:dyDescent="0.2">
      <c r="A1" s="40" t="s">
        <v>74</v>
      </c>
      <c r="B1" s="40"/>
      <c r="C1" s="40" t="s">
        <v>0</v>
      </c>
      <c r="D1" s="198"/>
      <c r="E1">
        <f>COUNT(C4:C7)</f>
        <v>4</v>
      </c>
      <c r="F1" s="145" t="s">
        <v>989</v>
      </c>
      <c r="G1" s="93" t="s">
        <v>970</v>
      </c>
      <c r="H1" s="145"/>
      <c r="I1" s="145"/>
      <c r="K1" s="93"/>
      <c r="L1" s="93"/>
      <c r="M1" s="41"/>
      <c r="N1" s="41"/>
      <c r="O1" s="41"/>
      <c r="P1" s="41"/>
      <c r="Q1" s="41"/>
      <c r="R1" s="41"/>
      <c r="S1" s="41"/>
      <c r="T1" s="41"/>
      <c r="U1" s="41"/>
      <c r="V1" s="41"/>
      <c r="W1" s="41"/>
      <c r="X1" s="41"/>
      <c r="Y1" s="41"/>
      <c r="Z1" s="41"/>
      <c r="AB1" s="93" t="s">
        <v>1098</v>
      </c>
      <c r="AC1" s="93"/>
      <c r="AD1" s="41"/>
    </row>
    <row r="2" spans="1:30" x14ac:dyDescent="0.2">
      <c r="A2" s="42" t="s">
        <v>32</v>
      </c>
      <c r="B2" s="43"/>
      <c r="C2" s="43" t="s">
        <v>68</v>
      </c>
      <c r="D2" s="43" t="s">
        <v>68</v>
      </c>
      <c r="E2" s="43" t="s">
        <v>68</v>
      </c>
      <c r="F2" s="43" t="s">
        <v>29</v>
      </c>
      <c r="G2" s="43" t="s">
        <v>29</v>
      </c>
      <c r="H2" s="43" t="s">
        <v>29</v>
      </c>
      <c r="I2" s="43" t="s">
        <v>29</v>
      </c>
      <c r="J2" s="43" t="s">
        <v>29</v>
      </c>
      <c r="K2" s="43" t="s">
        <v>30</v>
      </c>
      <c r="L2" s="43" t="s">
        <v>30</v>
      </c>
      <c r="M2" s="43" t="s">
        <v>30</v>
      </c>
      <c r="N2" s="43" t="s">
        <v>30</v>
      </c>
      <c r="O2" s="43" t="s">
        <v>30</v>
      </c>
      <c r="P2" s="43" t="s">
        <v>30</v>
      </c>
      <c r="Q2" s="43" t="s">
        <v>55</v>
      </c>
      <c r="R2" s="43" t="s">
        <v>55</v>
      </c>
      <c r="S2" s="43" t="s">
        <v>55</v>
      </c>
      <c r="T2" s="43" t="s">
        <v>91</v>
      </c>
      <c r="U2" s="43" t="s">
        <v>85</v>
      </c>
      <c r="V2" s="43" t="s">
        <v>85</v>
      </c>
      <c r="W2" s="43"/>
      <c r="X2" s="43"/>
      <c r="Y2" s="109" t="s">
        <v>29</v>
      </c>
      <c r="Z2" s="109" t="s">
        <v>29</v>
      </c>
      <c r="AA2" s="98"/>
      <c r="AB2" s="109" t="s">
        <v>247</v>
      </c>
      <c r="AC2" s="109" t="s">
        <v>247</v>
      </c>
      <c r="AD2" s="109" t="s">
        <v>28</v>
      </c>
    </row>
    <row r="3" spans="1:30" x14ac:dyDescent="0.2">
      <c r="A3" s="43"/>
      <c r="B3" s="43"/>
      <c r="C3" s="42" t="s">
        <v>2087</v>
      </c>
      <c r="D3" s="42" t="s">
        <v>1</v>
      </c>
      <c r="E3" s="42" t="s">
        <v>2</v>
      </c>
      <c r="F3" s="42" t="s">
        <v>62</v>
      </c>
      <c r="G3" s="42" t="s">
        <v>2139</v>
      </c>
      <c r="H3" s="42" t="s">
        <v>2141</v>
      </c>
      <c r="I3" s="42" t="s">
        <v>2143</v>
      </c>
      <c r="J3" s="42" t="s">
        <v>69</v>
      </c>
      <c r="K3" s="92" t="s">
        <v>2086</v>
      </c>
      <c r="L3" s="92" t="s">
        <v>35</v>
      </c>
      <c r="M3" s="92" t="s">
        <v>63</v>
      </c>
      <c r="N3" s="131" t="s">
        <v>50</v>
      </c>
      <c r="O3" s="131" t="s">
        <v>106</v>
      </c>
      <c r="P3" s="131" t="s">
        <v>105</v>
      </c>
      <c r="Q3" s="92" t="s">
        <v>1943</v>
      </c>
      <c r="R3" s="92" t="s">
        <v>84</v>
      </c>
      <c r="S3" s="92" t="s">
        <v>92</v>
      </c>
      <c r="T3" s="92" t="s">
        <v>2088</v>
      </c>
      <c r="U3" s="92" t="s">
        <v>86</v>
      </c>
      <c r="V3" s="92" t="s">
        <v>87</v>
      </c>
      <c r="W3" s="42" t="s">
        <v>1326</v>
      </c>
      <c r="X3" s="42" t="s">
        <v>1392</v>
      </c>
      <c r="Y3" s="110" t="s">
        <v>67</v>
      </c>
      <c r="Z3" s="110" t="s">
        <v>38</v>
      </c>
      <c r="AA3" s="95" t="s">
        <v>678</v>
      </c>
      <c r="AB3" s="110" t="s">
        <v>248</v>
      </c>
      <c r="AC3" s="110" t="s">
        <v>248</v>
      </c>
      <c r="AD3" s="110" t="s">
        <v>52</v>
      </c>
    </row>
    <row r="4" spans="1:30" x14ac:dyDescent="0.2">
      <c r="A4" s="42" t="s">
        <v>98</v>
      </c>
      <c r="B4" s="44" t="s">
        <v>666</v>
      </c>
      <c r="C4" s="7">
        <v>5.1909999999999998</v>
      </c>
      <c r="D4" s="16">
        <v>5.0579999999999998</v>
      </c>
      <c r="E4" s="16">
        <v>4.8499999999999996</v>
      </c>
      <c r="F4" s="7">
        <v>4.8319999999999999</v>
      </c>
      <c r="G4" s="7">
        <v>4.82</v>
      </c>
      <c r="H4" s="7">
        <v>4.8319999999999999</v>
      </c>
      <c r="I4" s="7">
        <v>4.82</v>
      </c>
      <c r="J4" s="7">
        <v>4.8230000000000004</v>
      </c>
      <c r="K4" s="7">
        <v>5.1870000000000003</v>
      </c>
      <c r="L4" s="16">
        <v>5.0540000000000003</v>
      </c>
      <c r="M4" s="16">
        <v>4.8449999999999998</v>
      </c>
      <c r="N4" s="7">
        <v>5.181</v>
      </c>
      <c r="O4" s="16">
        <v>5.0490000000000004</v>
      </c>
      <c r="P4" s="16">
        <v>4.8380000000000001</v>
      </c>
      <c r="Q4" s="7">
        <v>5.1760000000000002</v>
      </c>
      <c r="R4" s="16">
        <v>5.0439999999999996</v>
      </c>
      <c r="S4" s="16">
        <v>4.835</v>
      </c>
      <c r="T4" s="7">
        <v>5.1749999999999998</v>
      </c>
      <c r="U4" s="181" t="s">
        <v>1090</v>
      </c>
      <c r="V4" s="181" t="s">
        <v>1092</v>
      </c>
      <c r="W4" s="151">
        <f>T4+S4-Q4</f>
        <v>4.8339999999999996</v>
      </c>
      <c r="X4" s="151">
        <f>W4+F4-E4</f>
        <v>4.8160000000000007</v>
      </c>
      <c r="Y4" s="20">
        <v>94.9</v>
      </c>
      <c r="Z4" s="93"/>
      <c r="AA4" s="1" t="s">
        <v>527</v>
      </c>
      <c r="AB4" s="93" t="s">
        <v>1100</v>
      </c>
      <c r="AC4" s="93">
        <v>3</v>
      </c>
      <c r="AD4" s="1" t="s">
        <v>1105</v>
      </c>
    </row>
    <row r="5" spans="1:30" x14ac:dyDescent="0.2">
      <c r="A5" s="42"/>
      <c r="B5" s="44" t="s">
        <v>665</v>
      </c>
      <c r="C5" s="7">
        <v>5.4779999999999998</v>
      </c>
      <c r="D5" s="16">
        <v>5.3250000000000002</v>
      </c>
      <c r="E5" s="16">
        <v>5.1470000000000002</v>
      </c>
      <c r="F5" s="7">
        <v>5.12</v>
      </c>
      <c r="G5" s="7">
        <v>5.1040000000000001</v>
      </c>
      <c r="H5" s="7">
        <v>5.12</v>
      </c>
      <c r="I5" s="7">
        <v>5.1040000000000001</v>
      </c>
      <c r="J5" s="7">
        <v>5.1120000000000001</v>
      </c>
      <c r="K5" s="7">
        <v>5.4850000000000003</v>
      </c>
      <c r="L5" s="16">
        <v>5.33</v>
      </c>
      <c r="M5" s="16">
        <v>5.1520000000000001</v>
      </c>
      <c r="N5" s="7">
        <v>5.4809999999999999</v>
      </c>
      <c r="O5" s="16">
        <v>5.3289999999999997</v>
      </c>
      <c r="P5" s="16">
        <v>5.1479999999999997</v>
      </c>
      <c r="Q5" s="7">
        <v>5.476</v>
      </c>
      <c r="R5" s="16">
        <v>5.3239999999999998</v>
      </c>
      <c r="S5" s="16">
        <v>5.1449999999999996</v>
      </c>
      <c r="T5" s="7">
        <v>5.476</v>
      </c>
      <c r="U5" s="181" t="s">
        <v>1091</v>
      </c>
      <c r="V5" s="181" t="s">
        <v>1093</v>
      </c>
      <c r="W5" s="151">
        <f t="shared" ref="W5:W7" si="0">T5+S5-Q5</f>
        <v>5.1449999999999987</v>
      </c>
      <c r="X5" s="151">
        <f>W5+F5-E5</f>
        <v>5.1179999999999986</v>
      </c>
      <c r="Y5" s="20">
        <v>94</v>
      </c>
      <c r="Z5" s="93"/>
      <c r="AA5" s="1" t="s">
        <v>679</v>
      </c>
      <c r="AB5" s="93" t="s">
        <v>1100</v>
      </c>
      <c r="AC5" s="93">
        <v>3</v>
      </c>
      <c r="AD5" s="1" t="s">
        <v>1104</v>
      </c>
    </row>
    <row r="6" spans="1:30" x14ac:dyDescent="0.2">
      <c r="A6" s="42" t="s">
        <v>5</v>
      </c>
      <c r="B6" s="44" t="s">
        <v>667</v>
      </c>
      <c r="C6" s="7">
        <v>3.4350000000000001</v>
      </c>
      <c r="D6" s="7">
        <v>3.468</v>
      </c>
      <c r="E6" s="7">
        <v>3.4470000000000001</v>
      </c>
      <c r="F6" s="7">
        <v>3.4630000000000001</v>
      </c>
      <c r="G6" s="7">
        <v>3.4649999999999999</v>
      </c>
      <c r="H6" s="7">
        <v>3.4630000000000001</v>
      </c>
      <c r="I6" s="7">
        <v>3.4660000000000002</v>
      </c>
      <c r="J6" s="7">
        <v>3.456</v>
      </c>
      <c r="K6" s="7">
        <v>3.4460000000000002</v>
      </c>
      <c r="L6" s="7">
        <v>3.4729999999999999</v>
      </c>
      <c r="M6" s="7">
        <v>3.4460000000000002</v>
      </c>
      <c r="N6" s="72"/>
      <c r="O6" s="72"/>
      <c r="P6" s="72"/>
      <c r="Q6" s="7">
        <v>3.4609999999999999</v>
      </c>
      <c r="R6" s="7">
        <v>3.49</v>
      </c>
      <c r="S6" s="7">
        <v>3.4630000000000001</v>
      </c>
      <c r="T6" s="7">
        <v>3.464</v>
      </c>
      <c r="U6" s="181" t="s">
        <v>1094</v>
      </c>
      <c r="V6" s="181" t="s">
        <v>1096</v>
      </c>
      <c r="W6" s="151">
        <f t="shared" si="0"/>
        <v>3.4659999999999997</v>
      </c>
      <c r="X6" s="151">
        <f>W6+F6-E6</f>
        <v>3.4820000000000002</v>
      </c>
      <c r="Y6" s="20">
        <v>98.9</v>
      </c>
      <c r="Z6" s="93"/>
      <c r="AA6" s="1" t="s">
        <v>528</v>
      </c>
      <c r="AB6" s="93" t="s">
        <v>1099</v>
      </c>
      <c r="AC6" s="93">
        <v>2</v>
      </c>
      <c r="AD6" s="1" t="s">
        <v>1103</v>
      </c>
    </row>
    <row r="7" spans="1:30" x14ac:dyDescent="0.2">
      <c r="A7" s="42"/>
      <c r="B7" s="44" t="s">
        <v>665</v>
      </c>
      <c r="C7" s="7">
        <v>4.4020000000000001</v>
      </c>
      <c r="D7" s="7">
        <v>4.3479999999999999</v>
      </c>
      <c r="E7" s="7">
        <v>4.218</v>
      </c>
      <c r="F7" s="7">
        <v>4.21</v>
      </c>
      <c r="G7" s="7">
        <v>4.2030000000000003</v>
      </c>
      <c r="H7" s="7">
        <v>4.21</v>
      </c>
      <c r="I7" s="7">
        <v>4.2039999999999997</v>
      </c>
      <c r="J7" s="7">
        <v>4.202</v>
      </c>
      <c r="K7" s="7">
        <v>4.3949999999999996</v>
      </c>
      <c r="L7" s="7">
        <v>4.3380000000000001</v>
      </c>
      <c r="M7" s="7">
        <v>4.2060000000000004</v>
      </c>
      <c r="N7" s="72"/>
      <c r="O7" s="72"/>
      <c r="P7" s="72"/>
      <c r="Q7" s="7">
        <v>4.3920000000000003</v>
      </c>
      <c r="R7" s="7">
        <v>4.3280000000000003</v>
      </c>
      <c r="S7" s="7">
        <v>4.2080000000000002</v>
      </c>
      <c r="T7" s="7">
        <v>4.3920000000000003</v>
      </c>
      <c r="U7" s="181" t="s">
        <v>1095</v>
      </c>
      <c r="V7" s="181" t="s">
        <v>1097</v>
      </c>
      <c r="W7" s="151">
        <f t="shared" si="0"/>
        <v>4.2080000000000011</v>
      </c>
      <c r="X7" s="151">
        <f>W7+F7-E7</f>
        <v>4.2000000000000011</v>
      </c>
      <c r="Y7" s="20">
        <v>98.8</v>
      </c>
      <c r="Z7" s="93"/>
      <c r="AA7" s="1" t="s">
        <v>679</v>
      </c>
      <c r="AB7" s="93" t="s">
        <v>1099</v>
      </c>
      <c r="AC7" s="93">
        <v>2</v>
      </c>
      <c r="AD7" s="1" t="s">
        <v>1104</v>
      </c>
    </row>
    <row r="8" spans="1:30" x14ac:dyDescent="0.2">
      <c r="A8" s="41"/>
      <c r="B8" s="93"/>
      <c r="C8" s="93"/>
      <c r="M8" s="7"/>
      <c r="N8" s="7"/>
      <c r="O8" s="41"/>
      <c r="P8" s="41"/>
      <c r="Q8" s="41"/>
      <c r="R8" s="41"/>
      <c r="S8" s="41"/>
      <c r="T8" s="41"/>
      <c r="U8" s="41"/>
      <c r="V8" s="41"/>
      <c r="W8" s="41"/>
      <c r="X8" s="41"/>
      <c r="Y8" s="93"/>
      <c r="Z8" s="41"/>
      <c r="AA8" s="1"/>
      <c r="AB8" s="41"/>
      <c r="AC8" s="41"/>
      <c r="AD8" s="41"/>
    </row>
    <row r="9" spans="1:30" x14ac:dyDescent="0.2">
      <c r="A9" s="41"/>
      <c r="B9" s="41"/>
      <c r="C9" s="41"/>
      <c r="D9" s="41" t="s">
        <v>100</v>
      </c>
      <c r="E9" s="41"/>
      <c r="F9" s="41"/>
      <c r="G9" s="41"/>
      <c r="H9" s="7"/>
      <c r="I9" s="41"/>
      <c r="J9" s="41"/>
      <c r="K9" s="41"/>
      <c r="L9" s="41"/>
      <c r="M9" s="41"/>
      <c r="N9" s="41"/>
      <c r="O9" s="41"/>
      <c r="P9" s="41"/>
      <c r="Q9" s="41"/>
      <c r="R9" s="41"/>
      <c r="S9" s="41"/>
      <c r="T9" s="41"/>
      <c r="U9" s="41"/>
      <c r="V9" s="93"/>
      <c r="W9" s="41"/>
      <c r="X9" s="41"/>
      <c r="Y9" s="41"/>
      <c r="Z9" s="93"/>
    </row>
    <row r="10" spans="1:30" x14ac:dyDescent="0.2">
      <c r="A10" s="42" t="s">
        <v>6</v>
      </c>
      <c r="B10" s="43"/>
      <c r="C10" s="43" t="s">
        <v>7</v>
      </c>
      <c r="D10" s="43" t="s">
        <v>29</v>
      </c>
      <c r="E10" s="43" t="s">
        <v>24</v>
      </c>
      <c r="F10" s="43" t="s">
        <v>27</v>
      </c>
      <c r="G10" s="43" t="s">
        <v>29</v>
      </c>
      <c r="H10" s="43" t="s">
        <v>30</v>
      </c>
      <c r="I10" s="43" t="s">
        <v>29</v>
      </c>
      <c r="J10" s="43" t="s">
        <v>30</v>
      </c>
      <c r="K10" s="43" t="s">
        <v>34</v>
      </c>
      <c r="L10" s="43" t="s">
        <v>55</v>
      </c>
      <c r="M10" s="43" t="s">
        <v>7</v>
      </c>
      <c r="N10" s="43" t="s">
        <v>7</v>
      </c>
      <c r="O10" s="43" t="s">
        <v>7</v>
      </c>
      <c r="P10" s="43" t="s">
        <v>24</v>
      </c>
      <c r="Q10" s="43" t="s">
        <v>24</v>
      </c>
      <c r="R10" s="43" t="s">
        <v>24</v>
      </c>
      <c r="S10" s="43" t="s">
        <v>26</v>
      </c>
      <c r="T10" s="41"/>
      <c r="U10" s="93"/>
      <c r="V10" s="41"/>
      <c r="W10" s="41"/>
    </row>
    <row r="11" spans="1:30" x14ac:dyDescent="0.2">
      <c r="A11" s="43"/>
      <c r="B11" s="43"/>
      <c r="C11" s="42" t="s">
        <v>8</v>
      </c>
      <c r="D11" s="42" t="s">
        <v>9</v>
      </c>
      <c r="E11" s="42" t="s">
        <v>18</v>
      </c>
      <c r="F11" s="42" t="s">
        <v>11</v>
      </c>
      <c r="G11" s="42" t="s">
        <v>10</v>
      </c>
      <c r="H11" s="42" t="s">
        <v>33</v>
      </c>
      <c r="I11" s="42" t="s">
        <v>12</v>
      </c>
      <c r="J11" s="42" t="s">
        <v>13</v>
      </c>
      <c r="K11" s="42" t="s">
        <v>14</v>
      </c>
      <c r="L11" s="42" t="s">
        <v>99</v>
      </c>
      <c r="M11" s="42" t="s">
        <v>17</v>
      </c>
      <c r="N11" s="42" t="s">
        <v>19</v>
      </c>
      <c r="O11" s="42" t="s">
        <v>20</v>
      </c>
      <c r="P11" s="42" t="s">
        <v>17</v>
      </c>
      <c r="Q11" s="42" t="s">
        <v>15</v>
      </c>
      <c r="R11" s="42" t="s">
        <v>16</v>
      </c>
      <c r="S11" s="42" t="s">
        <v>25</v>
      </c>
      <c r="T11" s="41"/>
      <c r="U11" s="41"/>
      <c r="V11" s="41"/>
      <c r="W11" s="41"/>
    </row>
    <row r="12" spans="1:30" x14ac:dyDescent="0.2">
      <c r="A12" s="42" t="str">
        <f>A4</f>
        <v>Singlet</v>
      </c>
      <c r="B12" s="44" t="str">
        <f>B4</f>
        <v>Sigma- (Val, pi-pi*)</v>
      </c>
      <c r="C12" s="13">
        <v>5.069</v>
      </c>
      <c r="D12" s="11">
        <v>5.0750000000000002</v>
      </c>
      <c r="E12" s="11">
        <v>4.83</v>
      </c>
      <c r="F12" s="13">
        <v>4.798</v>
      </c>
      <c r="G12" s="11">
        <v>4.8680000000000003</v>
      </c>
      <c r="H12" s="11">
        <v>4.8520000000000003</v>
      </c>
      <c r="I12" s="11">
        <v>4.8550000000000004</v>
      </c>
      <c r="J12" s="11">
        <v>4.84</v>
      </c>
      <c r="K12" s="16">
        <v>4.8499999999999996</v>
      </c>
      <c r="L12" s="16">
        <v>4.8449999999999998</v>
      </c>
      <c r="M12" s="13">
        <v>5.0190000000000001</v>
      </c>
      <c r="N12" s="13">
        <v>5.0709999999999997</v>
      </c>
      <c r="O12" s="13">
        <v>5.0720000000000001</v>
      </c>
      <c r="P12" s="13">
        <v>4.9130000000000003</v>
      </c>
      <c r="Q12" s="13">
        <v>5.016</v>
      </c>
      <c r="R12" s="13">
        <v>4.3710000000000004</v>
      </c>
      <c r="S12" s="14">
        <v>4.6935000000000002</v>
      </c>
      <c r="T12" s="41"/>
      <c r="U12" s="41"/>
      <c r="V12" s="41"/>
      <c r="W12" s="41"/>
    </row>
    <row r="13" spans="1:30" x14ac:dyDescent="0.2">
      <c r="A13" s="42"/>
      <c r="B13" s="44" t="str">
        <f t="shared" ref="B13:B15" si="1">B5</f>
        <v>Delta (Val, pi-pi*)</v>
      </c>
      <c r="C13" s="13">
        <v>5.3970000000000002</v>
      </c>
      <c r="D13" s="11">
        <v>5.4059999999999997</v>
      </c>
      <c r="E13" s="11">
        <v>5.1150000000000002</v>
      </c>
      <c r="F13" s="13">
        <v>5.1310000000000002</v>
      </c>
      <c r="G13" s="11">
        <v>5.1619999999999999</v>
      </c>
      <c r="H13" s="11">
        <v>5.157</v>
      </c>
      <c r="I13" s="11">
        <v>5.1580000000000004</v>
      </c>
      <c r="J13" s="11">
        <v>5.1390000000000002</v>
      </c>
      <c r="K13" s="16">
        <v>5.1470000000000002</v>
      </c>
      <c r="L13" s="16">
        <v>5.1520000000000001</v>
      </c>
      <c r="M13" s="13">
        <v>5.2320000000000002</v>
      </c>
      <c r="N13" s="13">
        <v>5.2939999999999996</v>
      </c>
      <c r="O13" s="13">
        <v>5.3310000000000004</v>
      </c>
      <c r="P13" s="13">
        <v>5.12</v>
      </c>
      <c r="Q13" s="13">
        <v>5.3339999999999996</v>
      </c>
      <c r="R13" s="13">
        <v>4.6580000000000004</v>
      </c>
      <c r="S13" s="14">
        <v>4.9960000000000004</v>
      </c>
      <c r="T13" s="41"/>
      <c r="U13" s="41"/>
      <c r="V13" s="41"/>
      <c r="W13" s="41"/>
    </row>
    <row r="14" spans="1:30" x14ac:dyDescent="0.2">
      <c r="A14" s="42" t="str">
        <f>A6</f>
        <v>Triplet</v>
      </c>
      <c r="B14" s="44" t="str">
        <f t="shared" si="1"/>
        <v>Sigma+ (Val, pi-pi*)</v>
      </c>
      <c r="C14" s="13">
        <v>3.74</v>
      </c>
      <c r="D14" s="11">
        <v>3.7309999999999999</v>
      </c>
      <c r="E14" s="11">
        <v>3.5459999999999998</v>
      </c>
      <c r="F14" s="13">
        <v>3.4</v>
      </c>
      <c r="G14" s="11">
        <v>3.3620000000000001</v>
      </c>
      <c r="H14" s="72"/>
      <c r="I14" s="72"/>
      <c r="J14" s="72"/>
      <c r="K14" s="7">
        <v>3.4470000000000001</v>
      </c>
      <c r="L14" s="7">
        <v>3.4460000000000002</v>
      </c>
      <c r="M14" s="13">
        <v>3.367</v>
      </c>
      <c r="N14" s="13">
        <v>3.3769999999999998</v>
      </c>
      <c r="O14" s="13">
        <v>3.496</v>
      </c>
      <c r="P14" s="13">
        <v>3.298</v>
      </c>
      <c r="Q14" s="13">
        <v>3.6930000000000001</v>
      </c>
      <c r="R14" s="13">
        <v>3.097</v>
      </c>
      <c r="S14" s="14">
        <v>3.395</v>
      </c>
      <c r="T14" s="41"/>
      <c r="U14" s="41"/>
      <c r="V14" s="41"/>
      <c r="W14" s="41"/>
    </row>
    <row r="15" spans="1:30" x14ac:dyDescent="0.2">
      <c r="A15" s="42"/>
      <c r="B15" s="44" t="str">
        <f t="shared" si="1"/>
        <v>Delta (Val, pi-pi*)</v>
      </c>
      <c r="C15" s="13">
        <v>4.4359999999999999</v>
      </c>
      <c r="D15" s="11">
        <v>4.4329999999999998</v>
      </c>
      <c r="E15" s="11">
        <v>4.2290000000000001</v>
      </c>
      <c r="F15" s="13">
        <v>4.1980000000000004</v>
      </c>
      <c r="G15" s="11">
        <v>4.1740000000000004</v>
      </c>
      <c r="H15" s="72"/>
      <c r="I15" s="72"/>
      <c r="J15" s="72"/>
      <c r="K15" s="7">
        <v>4.218</v>
      </c>
      <c r="L15" s="7">
        <v>4.2060000000000004</v>
      </c>
      <c r="M15" s="13">
        <v>4.4720000000000004</v>
      </c>
      <c r="N15" s="13">
        <v>4.5170000000000003</v>
      </c>
      <c r="O15" s="13">
        <v>4.4870000000000001</v>
      </c>
      <c r="P15" s="13">
        <v>4.3860000000000001</v>
      </c>
      <c r="Q15" s="13">
        <v>4.3860000000000001</v>
      </c>
      <c r="R15" s="13">
        <v>3.7869999999999999</v>
      </c>
      <c r="S15" s="14">
        <v>4.0865</v>
      </c>
      <c r="T15" s="41"/>
      <c r="U15" s="41"/>
      <c r="V15" s="41"/>
      <c r="W15" s="41"/>
    </row>
    <row r="16" spans="1:30" x14ac:dyDescent="0.2">
      <c r="Q16" s="13"/>
      <c r="T16" s="41"/>
      <c r="U16" s="41"/>
      <c r="V16" s="41"/>
      <c r="W16" s="4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EA6E2F-398E-B949-AFEA-81342807EBCD}">
  <dimension ref="A1:AD31"/>
  <sheetViews>
    <sheetView zoomScale="80" zoomScaleNormal="80" workbookViewId="0">
      <selection activeCell="F4" sqref="F4:F8"/>
    </sheetView>
  </sheetViews>
  <sheetFormatPr baseColWidth="10" defaultRowHeight="16" x14ac:dyDescent="0.2"/>
  <sheetData>
    <row r="1" spans="1:30" x14ac:dyDescent="0.2">
      <c r="A1" s="40" t="s">
        <v>74</v>
      </c>
      <c r="B1" s="40"/>
      <c r="C1" s="40" t="s">
        <v>0</v>
      </c>
      <c r="D1" s="198"/>
      <c r="E1" s="41">
        <f>COUNT(C4:C8)</f>
        <v>5</v>
      </c>
      <c r="F1" s="145" t="s">
        <v>722</v>
      </c>
      <c r="G1" s="1" t="s">
        <v>958</v>
      </c>
      <c r="W1" s="1"/>
      <c r="Z1" s="1" t="s">
        <v>776</v>
      </c>
    </row>
    <row r="2" spans="1:30" x14ac:dyDescent="0.2">
      <c r="A2" s="6" t="s">
        <v>32</v>
      </c>
      <c r="B2" s="5"/>
      <c r="C2" s="5" t="s">
        <v>29</v>
      </c>
      <c r="D2" s="5" t="s">
        <v>29</v>
      </c>
      <c r="E2" s="5" t="s">
        <v>29</v>
      </c>
      <c r="F2" s="5" t="s">
        <v>29</v>
      </c>
      <c r="G2" s="5" t="s">
        <v>29</v>
      </c>
      <c r="H2" s="5" t="s">
        <v>29</v>
      </c>
      <c r="I2" s="5" t="s">
        <v>29</v>
      </c>
      <c r="J2" s="5" t="s">
        <v>29</v>
      </c>
      <c r="K2" s="5" t="s">
        <v>29</v>
      </c>
      <c r="L2" s="5" t="s">
        <v>55</v>
      </c>
      <c r="M2" s="5" t="s">
        <v>55</v>
      </c>
      <c r="N2" s="5" t="s">
        <v>55</v>
      </c>
      <c r="O2" s="5" t="s">
        <v>30</v>
      </c>
      <c r="P2" s="5" t="s">
        <v>30</v>
      </c>
      <c r="Q2" s="5" t="s">
        <v>55</v>
      </c>
      <c r="R2" s="5" t="s">
        <v>55</v>
      </c>
      <c r="S2" s="5" t="s">
        <v>91</v>
      </c>
      <c r="T2" s="5" t="s">
        <v>85</v>
      </c>
      <c r="U2" s="5" t="s">
        <v>85</v>
      </c>
      <c r="V2" s="5"/>
      <c r="W2" s="5"/>
      <c r="X2" s="98" t="s">
        <v>29</v>
      </c>
      <c r="Y2" s="98" t="s">
        <v>29</v>
      </c>
      <c r="Z2" s="98" t="s">
        <v>247</v>
      </c>
      <c r="AA2" s="98" t="s">
        <v>247</v>
      </c>
      <c r="AB2" s="98" t="s">
        <v>28</v>
      </c>
    </row>
    <row r="3" spans="1:30" x14ac:dyDescent="0.2">
      <c r="A3" s="5"/>
      <c r="B3" s="5"/>
      <c r="C3" s="6" t="s">
        <v>1</v>
      </c>
      <c r="D3" s="6" t="s">
        <v>2</v>
      </c>
      <c r="E3" s="6" t="s">
        <v>62</v>
      </c>
      <c r="F3" s="6" t="s">
        <v>2139</v>
      </c>
      <c r="G3" s="6" t="s">
        <v>2140</v>
      </c>
      <c r="H3" s="6" t="s">
        <v>2141</v>
      </c>
      <c r="I3" s="6" t="s">
        <v>2143</v>
      </c>
      <c r="J3" s="6" t="s">
        <v>2142</v>
      </c>
      <c r="K3" s="6" t="s">
        <v>69</v>
      </c>
      <c r="L3" s="52" t="s">
        <v>35</v>
      </c>
      <c r="M3" s="52" t="s">
        <v>63</v>
      </c>
      <c r="N3" s="52" t="s">
        <v>104</v>
      </c>
      <c r="O3" s="52" t="s">
        <v>106</v>
      </c>
      <c r="P3" s="52" t="s">
        <v>105</v>
      </c>
      <c r="Q3" s="52" t="s">
        <v>101</v>
      </c>
      <c r="R3" s="52" t="s">
        <v>103</v>
      </c>
      <c r="S3" s="42" t="s">
        <v>102</v>
      </c>
      <c r="T3" s="52" t="s">
        <v>86</v>
      </c>
      <c r="U3" s="52" t="s">
        <v>87</v>
      </c>
      <c r="V3" s="42" t="s">
        <v>1326</v>
      </c>
      <c r="W3" s="42" t="s">
        <v>1392</v>
      </c>
      <c r="X3" s="95" t="s">
        <v>67</v>
      </c>
      <c r="Y3" s="99" t="s">
        <v>38</v>
      </c>
      <c r="Z3" s="99" t="s">
        <v>248</v>
      </c>
      <c r="AA3" s="99" t="s">
        <v>248</v>
      </c>
      <c r="AB3" s="99" t="s">
        <v>52</v>
      </c>
    </row>
    <row r="4" spans="1:30" x14ac:dyDescent="0.2">
      <c r="A4" s="6" t="s">
        <v>98</v>
      </c>
      <c r="B4" s="4" t="s">
        <v>245</v>
      </c>
      <c r="C4" s="7">
        <v>6.4640000000000004</v>
      </c>
      <c r="D4" s="7">
        <v>6.5730000000000004</v>
      </c>
      <c r="E4" s="7">
        <v>6.6109999999999998</v>
      </c>
      <c r="F4" s="7">
        <v>6.6219999999999999</v>
      </c>
      <c r="G4" s="7">
        <v>6.5720000000000001</v>
      </c>
      <c r="H4" s="7">
        <v>6.6109999999999998</v>
      </c>
      <c r="I4" s="7">
        <v>6.6219999999999999</v>
      </c>
      <c r="J4" s="7">
        <v>6.6109999999999998</v>
      </c>
      <c r="K4" s="7">
        <v>6.6139999999999999</v>
      </c>
      <c r="L4" s="7">
        <v>6.4619999999999997</v>
      </c>
      <c r="M4" s="7">
        <v>6.5709999999999997</v>
      </c>
      <c r="N4" s="7">
        <v>6.61</v>
      </c>
      <c r="O4" s="7">
        <v>6.4790000000000001</v>
      </c>
      <c r="P4" s="7">
        <v>6.585</v>
      </c>
      <c r="Q4" s="7">
        <v>6.48</v>
      </c>
      <c r="R4" s="45">
        <v>6.5860000000000003</v>
      </c>
      <c r="S4" s="7">
        <v>6.4820000000000002</v>
      </c>
      <c r="T4" s="69" t="s">
        <v>107</v>
      </c>
      <c r="U4" s="70" t="s">
        <v>111</v>
      </c>
      <c r="V4" s="7">
        <f>R4+S4-Q4</f>
        <v>6.588000000000001</v>
      </c>
      <c r="W4" s="7">
        <f>V4+N4-M4</f>
        <v>6.6270000000000007</v>
      </c>
      <c r="X4" s="20">
        <v>93.5</v>
      </c>
      <c r="Y4" s="1" t="s">
        <v>115</v>
      </c>
      <c r="Z4" s="1" t="s">
        <v>293</v>
      </c>
      <c r="AA4" s="1">
        <v>21</v>
      </c>
      <c r="AB4" s="21" t="s">
        <v>310</v>
      </c>
      <c r="AD4" s="1"/>
    </row>
    <row r="5" spans="1:30" x14ac:dyDescent="0.2">
      <c r="A5" s="5"/>
      <c r="B5" s="4" t="s">
        <v>203</v>
      </c>
      <c r="C5" s="7">
        <v>8.0609999999999999</v>
      </c>
      <c r="D5" s="7">
        <v>8.1460000000000008</v>
      </c>
      <c r="E5" s="7">
        <v>8.1760000000000002</v>
      </c>
      <c r="F5" s="7">
        <v>8.1790000000000003</v>
      </c>
      <c r="G5" s="7">
        <v>9.1170000000000009</v>
      </c>
      <c r="H5" s="7">
        <v>8.1579999999999995</v>
      </c>
      <c r="I5" s="7">
        <v>8.1690000000000005</v>
      </c>
      <c r="J5" s="7">
        <v>8.1579999999999995</v>
      </c>
      <c r="K5" s="7">
        <v>8.1780000000000008</v>
      </c>
      <c r="L5" s="7">
        <v>8.0570000000000004</v>
      </c>
      <c r="M5" s="7">
        <v>8.1430000000000007</v>
      </c>
      <c r="N5" s="7">
        <v>8.17</v>
      </c>
      <c r="O5" s="7">
        <v>8.0779999999999994</v>
      </c>
      <c r="P5" s="7">
        <v>8.1609999999999996</v>
      </c>
      <c r="Q5" s="7">
        <v>8.0790000000000006</v>
      </c>
      <c r="R5" s="45">
        <v>8.1609999999999996</v>
      </c>
      <c r="S5" s="7">
        <v>8.0809999999999995</v>
      </c>
      <c r="T5" s="69" t="s">
        <v>108</v>
      </c>
      <c r="U5" s="70" t="s">
        <v>112</v>
      </c>
      <c r="V5" s="7">
        <f>R5+S5-Q5</f>
        <v>8.1629999999999967</v>
      </c>
      <c r="W5" s="7">
        <f>V5+N5-M5</f>
        <v>8.1899999999999977</v>
      </c>
      <c r="X5" s="20">
        <v>93.7</v>
      </c>
      <c r="Y5" s="1" t="s">
        <v>129</v>
      </c>
      <c r="Z5" s="1" t="s">
        <v>294</v>
      </c>
      <c r="AA5" s="1">
        <v>44</v>
      </c>
      <c r="AB5" s="21" t="s">
        <v>311</v>
      </c>
      <c r="AD5" s="1"/>
    </row>
    <row r="6" spans="1:30" x14ac:dyDescent="0.2">
      <c r="A6" s="5"/>
      <c r="B6" s="4" t="s">
        <v>194</v>
      </c>
      <c r="C6" s="7">
        <v>9.6639999999999997</v>
      </c>
      <c r="D6" s="7">
        <v>9.3179999999999996</v>
      </c>
      <c r="E6" s="7">
        <v>9.1059999999999999</v>
      </c>
      <c r="F6" s="7">
        <v>8.9049999999999994</v>
      </c>
      <c r="G6" s="7">
        <v>8.5640000000000001</v>
      </c>
      <c r="H6" s="7">
        <v>8.6059999999999999</v>
      </c>
      <c r="I6" s="7">
        <v>8.6159999999999997</v>
      </c>
      <c r="J6" s="7">
        <v>8.6020000000000003</v>
      </c>
      <c r="K6" s="7">
        <v>9.1080000000000005</v>
      </c>
      <c r="L6" s="7">
        <v>9.6590000000000007</v>
      </c>
      <c r="M6" s="7">
        <v>9.3140000000000001</v>
      </c>
      <c r="N6" s="7">
        <v>9.1</v>
      </c>
      <c r="O6" s="7">
        <v>9.6769999999999996</v>
      </c>
      <c r="P6" s="7">
        <v>9.3309999999999995</v>
      </c>
      <c r="Q6" s="7">
        <v>9.6769999999999996</v>
      </c>
      <c r="R6" s="45">
        <v>9.3309999999999995</v>
      </c>
      <c r="S6" s="7">
        <v>9.68</v>
      </c>
      <c r="T6" s="69" t="s">
        <v>109</v>
      </c>
      <c r="U6" s="70" t="s">
        <v>113</v>
      </c>
      <c r="V6" s="7">
        <f>R6+S6-Q6</f>
        <v>9.3339999999999996</v>
      </c>
      <c r="W6" s="7">
        <f>V6+N6-M6</f>
        <v>9.1199999999999974</v>
      </c>
      <c r="X6" s="20">
        <v>94</v>
      </c>
      <c r="Y6" s="1" t="s">
        <v>78</v>
      </c>
      <c r="Z6" s="1" t="s">
        <v>295</v>
      </c>
      <c r="AA6" s="1">
        <v>30</v>
      </c>
      <c r="AB6" s="21" t="s">
        <v>312</v>
      </c>
      <c r="AD6" s="1"/>
    </row>
    <row r="7" spans="1:30" x14ac:dyDescent="0.2">
      <c r="A7" s="5"/>
      <c r="B7" s="4" t="s">
        <v>2125</v>
      </c>
      <c r="C7" s="7">
        <v>10.396000000000001</v>
      </c>
      <c r="D7" s="7">
        <v>9.9450000000000003</v>
      </c>
      <c r="E7" s="7">
        <v>9.7739999999999991</v>
      </c>
      <c r="F7" s="7">
        <v>9.6069999999999993</v>
      </c>
      <c r="G7" s="7">
        <v>9.1199999999999992</v>
      </c>
      <c r="H7" s="7">
        <v>9.1630000000000003</v>
      </c>
      <c r="I7" s="7">
        <v>9.1750000000000007</v>
      </c>
      <c r="J7" s="7">
        <v>9.16</v>
      </c>
      <c r="K7" s="7">
        <v>9.7769999999999992</v>
      </c>
      <c r="L7" s="7">
        <v>10.391</v>
      </c>
      <c r="M7" s="7">
        <v>9.9390000000000001</v>
      </c>
      <c r="N7" s="7">
        <v>9.77</v>
      </c>
      <c r="O7" s="7">
        <v>10.409000000000001</v>
      </c>
      <c r="P7" s="7">
        <v>9.9570000000000007</v>
      </c>
      <c r="Q7" s="7">
        <v>10.409000000000001</v>
      </c>
      <c r="R7" s="45">
        <v>9.9570000000000007</v>
      </c>
      <c r="S7" s="7">
        <v>10.411</v>
      </c>
      <c r="T7" s="69" t="s">
        <v>110</v>
      </c>
      <c r="U7" s="70" t="s">
        <v>114</v>
      </c>
      <c r="V7" s="7">
        <f>R7+S7-Q7</f>
        <v>9.9590000000000014</v>
      </c>
      <c r="W7" s="7">
        <f>V7+N7-M7</f>
        <v>9.7899999999999991</v>
      </c>
      <c r="X7" s="20">
        <v>93.6</v>
      </c>
      <c r="Y7" s="1" t="s">
        <v>72</v>
      </c>
      <c r="Z7" s="1" t="s">
        <v>296</v>
      </c>
      <c r="AA7" s="1">
        <v>55</v>
      </c>
      <c r="AB7" s="21" t="s">
        <v>313</v>
      </c>
      <c r="AD7" s="1"/>
    </row>
    <row r="8" spans="1:30" x14ac:dyDescent="0.2">
      <c r="A8" s="6" t="s">
        <v>5</v>
      </c>
      <c r="B8" s="4" t="s">
        <v>245</v>
      </c>
      <c r="C8" s="7">
        <v>6.1769999999999996</v>
      </c>
      <c r="D8" s="7">
        <v>6.2919999999999998</v>
      </c>
      <c r="E8" s="7">
        <v>6.3319999999999999</v>
      </c>
      <c r="F8" s="7">
        <v>6.3440000000000003</v>
      </c>
      <c r="G8" s="7">
        <v>6.2930000000000001</v>
      </c>
      <c r="H8" s="7">
        <v>6.3330000000000002</v>
      </c>
      <c r="I8" s="7">
        <v>6.3449999999999998</v>
      </c>
      <c r="J8" s="7">
        <v>6.3330000000000002</v>
      </c>
      <c r="K8" s="7">
        <v>6.3369999999999997</v>
      </c>
      <c r="L8" s="7">
        <v>6.1740000000000004</v>
      </c>
      <c r="M8" s="7">
        <v>6.29</v>
      </c>
      <c r="N8" s="7">
        <v>6.33</v>
      </c>
      <c r="O8" s="67"/>
      <c r="P8" s="67"/>
      <c r="Q8" s="7">
        <v>6.1909999999999998</v>
      </c>
      <c r="R8" s="7">
        <v>6.3049999999999997</v>
      </c>
      <c r="S8" s="7">
        <v>6.1929999999999996</v>
      </c>
      <c r="T8" s="69" t="s">
        <v>1403</v>
      </c>
      <c r="U8" s="70" t="s">
        <v>1568</v>
      </c>
      <c r="V8" s="7">
        <v>6.3090000000000002</v>
      </c>
      <c r="W8" s="7">
        <f>V8+N8-M8</f>
        <v>6.3489999999999993</v>
      </c>
      <c r="X8" s="20">
        <v>98.2</v>
      </c>
      <c r="Z8" s="1" t="s">
        <v>292</v>
      </c>
      <c r="AA8" s="1">
        <v>18</v>
      </c>
      <c r="AB8" s="21" t="s">
        <v>310</v>
      </c>
      <c r="AD8" s="1"/>
    </row>
    <row r="9" spans="1:30" x14ac:dyDescent="0.2">
      <c r="Q9" s="66"/>
      <c r="R9" s="66"/>
      <c r="AA9" s="1"/>
    </row>
    <row r="11" spans="1:30" x14ac:dyDescent="0.2">
      <c r="A11" s="6" t="s">
        <v>6</v>
      </c>
      <c r="B11" s="5"/>
      <c r="C11" s="5" t="s">
        <v>7</v>
      </c>
      <c r="D11" s="5" t="s">
        <v>29</v>
      </c>
      <c r="E11" s="5" t="s">
        <v>24</v>
      </c>
      <c r="F11" s="5" t="s">
        <v>27</v>
      </c>
      <c r="G11" s="5" t="s">
        <v>29</v>
      </c>
      <c r="H11" s="5" t="s">
        <v>30</v>
      </c>
      <c r="I11" s="5" t="s">
        <v>29</v>
      </c>
      <c r="J11" s="5" t="s">
        <v>30</v>
      </c>
      <c r="K11" s="5" t="s">
        <v>29</v>
      </c>
      <c r="L11" s="5" t="s">
        <v>55</v>
      </c>
      <c r="M11" s="5" t="s">
        <v>7</v>
      </c>
      <c r="N11" s="5" t="s">
        <v>7</v>
      </c>
      <c r="O11" s="5" t="s">
        <v>7</v>
      </c>
      <c r="P11" s="5" t="s">
        <v>24</v>
      </c>
      <c r="Q11" s="5" t="s">
        <v>24</v>
      </c>
      <c r="R11" s="5" t="s">
        <v>24</v>
      </c>
      <c r="S11" s="5" t="s">
        <v>26</v>
      </c>
    </row>
    <row r="12" spans="1:30" x14ac:dyDescent="0.2">
      <c r="A12" s="5"/>
      <c r="B12" s="5"/>
      <c r="C12" s="6" t="s">
        <v>8</v>
      </c>
      <c r="D12" s="6" t="s">
        <v>9</v>
      </c>
      <c r="E12" s="6" t="s">
        <v>18</v>
      </c>
      <c r="F12" s="6" t="s">
        <v>11</v>
      </c>
      <c r="G12" s="6" t="s">
        <v>10</v>
      </c>
      <c r="H12" s="6" t="s">
        <v>33</v>
      </c>
      <c r="I12" s="6" t="s">
        <v>12</v>
      </c>
      <c r="J12" s="6" t="s">
        <v>13</v>
      </c>
      <c r="K12" s="6" t="s">
        <v>14</v>
      </c>
      <c r="L12" s="6" t="s">
        <v>99</v>
      </c>
      <c r="M12" s="6" t="s">
        <v>17</v>
      </c>
      <c r="N12" s="6" t="s">
        <v>19</v>
      </c>
      <c r="O12" s="6" t="s">
        <v>20</v>
      </c>
      <c r="P12" s="6" t="s">
        <v>17</v>
      </c>
      <c r="Q12" s="6" t="s">
        <v>15</v>
      </c>
      <c r="R12" s="6" t="s">
        <v>16</v>
      </c>
      <c r="S12" s="6" t="s">
        <v>25</v>
      </c>
    </row>
    <row r="13" spans="1:30" x14ac:dyDescent="0.2">
      <c r="A13" s="6" t="str">
        <f>A4</f>
        <v>Singlet</v>
      </c>
      <c r="B13" s="4" t="str">
        <f>B4</f>
        <v>A1 (Ryd, n-3s)</v>
      </c>
      <c r="C13" s="13">
        <v>6.3730000000000002</v>
      </c>
      <c r="D13" s="14">
        <v>6.3869999999999996</v>
      </c>
      <c r="E13" s="14">
        <v>6.5720000000000001</v>
      </c>
      <c r="F13" s="13">
        <v>6.55</v>
      </c>
      <c r="G13" s="13">
        <v>6.6</v>
      </c>
      <c r="H13" s="13">
        <v>6.57</v>
      </c>
      <c r="I13" s="13">
        <v>6.5720000000000001</v>
      </c>
      <c r="J13" s="13">
        <v>6.58</v>
      </c>
      <c r="K13" s="7">
        <v>6.5730000000000004</v>
      </c>
      <c r="L13" s="7">
        <v>6.5709999999999997</v>
      </c>
      <c r="M13" s="14">
        <v>6.56</v>
      </c>
      <c r="N13" s="14">
        <v>6.5419999999999998</v>
      </c>
      <c r="O13" s="14">
        <v>6.49</v>
      </c>
      <c r="P13" s="14">
        <v>6.4219999999999997</v>
      </c>
      <c r="Q13" s="14">
        <v>6.4050000000000002</v>
      </c>
      <c r="R13" s="14">
        <v>6.6269999999999998</v>
      </c>
      <c r="S13" s="14">
        <v>6.516</v>
      </c>
      <c r="T13" s="13"/>
    </row>
    <row r="14" spans="1:30" x14ac:dyDescent="0.2">
      <c r="A14" s="5"/>
      <c r="B14" s="4" t="str">
        <f>B5</f>
        <v>E (Ryd, n-3p)</v>
      </c>
      <c r="C14" s="13">
        <v>7.8559999999999999</v>
      </c>
      <c r="D14" s="14">
        <v>7.8479999999999999</v>
      </c>
      <c r="E14" s="14">
        <v>8.1370000000000005</v>
      </c>
      <c r="F14" s="13">
        <v>8.1449999999999996</v>
      </c>
      <c r="G14" s="13">
        <v>8.1479999999999997</v>
      </c>
      <c r="H14" s="13">
        <v>8.1419999999999995</v>
      </c>
      <c r="I14" s="13">
        <v>8.1449999999999996</v>
      </c>
      <c r="J14" s="13">
        <v>8.15</v>
      </c>
      <c r="K14" s="7">
        <v>8.1460000000000008</v>
      </c>
      <c r="L14" s="7">
        <v>8.1430000000000007</v>
      </c>
      <c r="M14" s="14">
        <v>8.0660000000000007</v>
      </c>
      <c r="N14" s="14">
        <v>8.0459999999999994</v>
      </c>
      <c r="O14" s="14">
        <v>7.9790000000000001</v>
      </c>
      <c r="P14" s="14">
        <v>7.9329999999999998</v>
      </c>
      <c r="Q14" s="14">
        <v>7.867</v>
      </c>
      <c r="R14" s="14">
        <v>8.2110000000000003</v>
      </c>
      <c r="S14" s="14">
        <v>8.0389999999999997</v>
      </c>
      <c r="T14" s="13"/>
    </row>
    <row r="15" spans="1:30" x14ac:dyDescent="0.2">
      <c r="A15" s="5"/>
      <c r="B15" s="4" t="str">
        <f>B6</f>
        <v>A1 (Ryd, n-3p)</v>
      </c>
      <c r="C15" s="13">
        <v>9.0350000000000001</v>
      </c>
      <c r="D15" s="14">
        <v>9.0510000000000002</v>
      </c>
      <c r="E15" s="14">
        <v>9.3089999999999993</v>
      </c>
      <c r="F15" s="13">
        <v>9.3339999999999996</v>
      </c>
      <c r="G15" s="13">
        <v>9.3339999999999996</v>
      </c>
      <c r="H15" s="13">
        <v>9.3179999999999996</v>
      </c>
      <c r="I15" s="13">
        <v>9.3170000000000002</v>
      </c>
      <c r="J15" s="13">
        <v>9.3230000000000004</v>
      </c>
      <c r="K15" s="7">
        <v>9.3179999999999996</v>
      </c>
      <c r="L15" s="7">
        <v>9.3140000000000001</v>
      </c>
      <c r="M15" s="14">
        <v>9.1859999999999999</v>
      </c>
      <c r="N15" s="14">
        <v>9.1780000000000008</v>
      </c>
      <c r="O15" s="14">
        <v>9.1349999999999998</v>
      </c>
      <c r="P15" s="14">
        <v>9.0530000000000008</v>
      </c>
      <c r="Q15" s="14">
        <v>9.0519999999999996</v>
      </c>
      <c r="R15" s="14">
        <v>9.3819999999999997</v>
      </c>
      <c r="S15" s="14">
        <v>9.2169999999999987</v>
      </c>
      <c r="T15" s="13"/>
    </row>
    <row r="16" spans="1:30" x14ac:dyDescent="0.2">
      <c r="A16" s="5"/>
      <c r="B16" s="4" t="str">
        <f>B7</f>
        <v>A1 (Ryd, n-4s)</v>
      </c>
      <c r="C16" s="13">
        <v>9.5920000000000005</v>
      </c>
      <c r="D16" s="14">
        <v>9.6539999999999999</v>
      </c>
      <c r="E16" s="14">
        <v>9.9320000000000004</v>
      </c>
      <c r="F16" s="13">
        <v>9.9909999999999997</v>
      </c>
      <c r="G16" s="13">
        <v>9.9529999999999994</v>
      </c>
      <c r="H16" s="13">
        <v>9.94</v>
      </c>
      <c r="I16" s="13">
        <v>9.9440000000000008</v>
      </c>
      <c r="J16" s="13">
        <v>9.9499999999999993</v>
      </c>
      <c r="K16" s="7">
        <v>9.9450000000000003</v>
      </c>
      <c r="L16" s="7">
        <v>9.9390000000000001</v>
      </c>
      <c r="M16" s="14">
        <v>9.85</v>
      </c>
      <c r="N16" s="14">
        <v>9.8309999999999995</v>
      </c>
      <c r="O16" s="14">
        <v>9.7710000000000008</v>
      </c>
      <c r="P16" s="14">
        <v>9.7140000000000004</v>
      </c>
      <c r="Q16" s="14">
        <v>9.6739999999999995</v>
      </c>
      <c r="R16" s="14">
        <v>10.01</v>
      </c>
      <c r="S16" s="14">
        <v>9.8419999999999987</v>
      </c>
      <c r="T16" s="13"/>
    </row>
    <row r="17" spans="1:20" x14ac:dyDescent="0.2">
      <c r="A17" s="6" t="str">
        <f>A8</f>
        <v>Triplet</v>
      </c>
      <c r="B17" s="4" t="str">
        <f>B8</f>
        <v>A1 (Ryd, n-3s)</v>
      </c>
      <c r="C17" s="13">
        <v>6.1840000000000002</v>
      </c>
      <c r="D17" s="14">
        <v>6.1379999999999999</v>
      </c>
      <c r="E17" s="14">
        <v>6.2750000000000004</v>
      </c>
      <c r="F17" s="14">
        <v>6.3550000000000004</v>
      </c>
      <c r="G17" s="13">
        <v>6.3</v>
      </c>
      <c r="H17" s="67"/>
      <c r="I17" s="67"/>
      <c r="J17" s="67"/>
      <c r="K17" s="7">
        <v>6.2919999999999998</v>
      </c>
      <c r="L17" s="7">
        <v>6.29</v>
      </c>
      <c r="M17" s="14">
        <v>6.3559999999999999</v>
      </c>
      <c r="N17" s="14">
        <v>6.3369999999999997</v>
      </c>
      <c r="O17" s="14">
        <v>6.27</v>
      </c>
      <c r="P17" s="14">
        <v>6.23</v>
      </c>
      <c r="Q17" s="14">
        <v>6.1589999999999998</v>
      </c>
      <c r="R17" s="14">
        <v>6.3120000000000003</v>
      </c>
      <c r="S17" s="14">
        <v>6.2355</v>
      </c>
      <c r="T17" s="13"/>
    </row>
    <row r="18" spans="1:20" x14ac:dyDescent="0.2">
      <c r="G18" s="13"/>
      <c r="H18" s="13"/>
      <c r="P18" s="13"/>
      <c r="Q18" s="13"/>
      <c r="R18" s="13"/>
      <c r="S18" s="13"/>
      <c r="T18" s="13"/>
    </row>
    <row r="19" spans="1:20" x14ac:dyDescent="0.2">
      <c r="A19" s="1"/>
      <c r="G19" s="13"/>
      <c r="H19" s="13"/>
      <c r="O19" s="13"/>
      <c r="P19" s="13"/>
      <c r="Q19" s="13"/>
      <c r="R19" s="13"/>
      <c r="S19" s="13"/>
    </row>
    <row r="20" spans="1:20" x14ac:dyDescent="0.2">
      <c r="A20" s="1"/>
      <c r="G20" s="13"/>
      <c r="H20" s="13"/>
      <c r="O20" s="13"/>
      <c r="P20" s="13"/>
      <c r="Q20" s="13"/>
      <c r="R20" s="13"/>
      <c r="S20" s="13"/>
    </row>
    <row r="21" spans="1:20" x14ac:dyDescent="0.2">
      <c r="A21" s="1"/>
      <c r="G21" s="13"/>
      <c r="O21" s="13"/>
      <c r="P21" s="13"/>
      <c r="Q21" s="13"/>
      <c r="R21" s="13"/>
      <c r="S21" s="13"/>
    </row>
    <row r="22" spans="1:20" x14ac:dyDescent="0.2">
      <c r="A22" s="1"/>
      <c r="G22" s="13"/>
      <c r="O22" s="13"/>
      <c r="P22" s="13"/>
      <c r="Q22" s="13"/>
      <c r="R22" s="13"/>
      <c r="S22" s="13"/>
    </row>
    <row r="23" spans="1:20" x14ac:dyDescent="0.2">
      <c r="A23" s="1"/>
      <c r="G23" s="13"/>
      <c r="O23" s="13"/>
      <c r="P23" s="13"/>
      <c r="Q23" s="13"/>
      <c r="R23" s="13"/>
      <c r="S23" s="13"/>
    </row>
    <row r="24" spans="1:20" x14ac:dyDescent="0.2">
      <c r="A24" s="1"/>
      <c r="G24" s="13"/>
      <c r="O24" s="13"/>
      <c r="P24" s="13"/>
      <c r="Q24" s="13"/>
      <c r="R24" s="13"/>
      <c r="S24" s="13"/>
    </row>
    <row r="25" spans="1:20" x14ac:dyDescent="0.2">
      <c r="A25" s="1"/>
      <c r="G25" s="13"/>
      <c r="O25" s="13"/>
      <c r="P25" s="13"/>
      <c r="Q25" s="13"/>
      <c r="R25" s="13"/>
      <c r="S25" s="13"/>
    </row>
    <row r="26" spans="1:20" x14ac:dyDescent="0.2">
      <c r="G26" s="13"/>
      <c r="O26" s="13"/>
      <c r="P26" s="13"/>
      <c r="Q26" s="13"/>
      <c r="R26" s="13"/>
      <c r="S26" s="13"/>
    </row>
    <row r="27" spans="1:20" x14ac:dyDescent="0.2">
      <c r="G27" s="13"/>
      <c r="O27" s="13"/>
      <c r="P27" s="13"/>
      <c r="Q27" s="13"/>
      <c r="R27" s="13"/>
      <c r="S27" s="13"/>
    </row>
    <row r="28" spans="1:20" x14ac:dyDescent="0.2">
      <c r="G28" s="13"/>
      <c r="O28" s="13"/>
      <c r="P28" s="13"/>
      <c r="Q28" s="13"/>
      <c r="R28" s="13"/>
      <c r="S28" s="13"/>
    </row>
    <row r="29" spans="1:20" x14ac:dyDescent="0.2">
      <c r="G29" s="13"/>
      <c r="O29" s="13"/>
      <c r="P29" s="13"/>
      <c r="Q29" s="13"/>
      <c r="R29" s="13"/>
      <c r="S29" s="13"/>
    </row>
    <row r="30" spans="1:20" x14ac:dyDescent="0.2">
      <c r="G30" s="13"/>
      <c r="O30" s="13"/>
      <c r="P30" s="13"/>
      <c r="Q30" s="13"/>
      <c r="R30" s="13"/>
      <c r="S30" s="13"/>
    </row>
    <row r="31" spans="1:20" x14ac:dyDescent="0.2">
      <c r="G31" s="13"/>
      <c r="O31" s="13"/>
      <c r="P31" s="13"/>
      <c r="Q31" s="13"/>
      <c r="R31" s="13"/>
      <c r="S31" s="13"/>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1C12A-846E-5D49-92A6-0F596CA8E9CC}">
  <dimension ref="A1:Z20"/>
  <sheetViews>
    <sheetView topLeftCell="B1" zoomScale="80" zoomScaleNormal="80" workbookViewId="0">
      <selection activeCell="I4" sqref="I4:I9"/>
    </sheetView>
  </sheetViews>
  <sheetFormatPr baseColWidth="10" defaultRowHeight="16" x14ac:dyDescent="0.2"/>
  <sheetData>
    <row r="1" spans="1:26" x14ac:dyDescent="0.2">
      <c r="A1" s="2" t="s">
        <v>74</v>
      </c>
      <c r="B1" s="3"/>
      <c r="C1" s="2" t="s">
        <v>0</v>
      </c>
      <c r="D1" s="198"/>
      <c r="E1">
        <f>COUNT(C4:C9)</f>
        <v>6</v>
      </c>
      <c r="F1" s="145" t="s">
        <v>722</v>
      </c>
      <c r="G1" s="1" t="s">
        <v>978</v>
      </c>
      <c r="H1" s="1"/>
      <c r="I1" s="1"/>
      <c r="M1" s="1" t="s">
        <v>773</v>
      </c>
      <c r="N1" s="1"/>
    </row>
    <row r="2" spans="1:26" x14ac:dyDescent="0.2">
      <c r="A2" s="6" t="s">
        <v>32</v>
      </c>
      <c r="B2" s="5"/>
      <c r="C2" s="5" t="s">
        <v>29</v>
      </c>
      <c r="D2" s="5" t="s">
        <v>29</v>
      </c>
      <c r="E2" s="5" t="s">
        <v>68</v>
      </c>
      <c r="F2" s="5" t="s">
        <v>30</v>
      </c>
      <c r="G2" s="5" t="s">
        <v>30</v>
      </c>
      <c r="H2" s="5"/>
      <c r="I2" s="5" t="s">
        <v>30</v>
      </c>
      <c r="J2" s="5"/>
      <c r="K2" s="98" t="s">
        <v>29</v>
      </c>
      <c r="L2" s="98" t="s">
        <v>29</v>
      </c>
      <c r="M2" s="95" t="s">
        <v>247</v>
      </c>
      <c r="N2" s="95" t="s">
        <v>247</v>
      </c>
      <c r="O2" s="95" t="s">
        <v>28</v>
      </c>
    </row>
    <row r="3" spans="1:26" x14ac:dyDescent="0.2">
      <c r="A3" s="5"/>
      <c r="B3" s="5"/>
      <c r="C3" s="6" t="s">
        <v>2087</v>
      </c>
      <c r="D3" s="6" t="s">
        <v>1</v>
      </c>
      <c r="E3" s="6" t="s">
        <v>2</v>
      </c>
      <c r="F3" s="6" t="s">
        <v>2086</v>
      </c>
      <c r="G3" s="6" t="s">
        <v>35</v>
      </c>
      <c r="H3" s="6" t="s">
        <v>63</v>
      </c>
      <c r="I3" s="6" t="s">
        <v>50</v>
      </c>
      <c r="J3" s="6" t="s">
        <v>1326</v>
      </c>
      <c r="K3" s="95" t="s">
        <v>67</v>
      </c>
      <c r="L3" s="99" t="s">
        <v>38</v>
      </c>
      <c r="M3" s="99" t="s">
        <v>248</v>
      </c>
      <c r="N3" s="99" t="s">
        <v>248</v>
      </c>
      <c r="O3" s="99" t="s">
        <v>52</v>
      </c>
    </row>
    <row r="4" spans="1:26" x14ac:dyDescent="0.2">
      <c r="A4" s="42" t="s">
        <v>98</v>
      </c>
      <c r="B4" s="4" t="s">
        <v>450</v>
      </c>
      <c r="C4" s="76">
        <v>5.5380000000000003</v>
      </c>
      <c r="D4" s="76">
        <v>5.3719999999999999</v>
      </c>
      <c r="E4" s="76">
        <v>5.3360000000000003</v>
      </c>
      <c r="F4" s="76">
        <v>5.5620000000000003</v>
      </c>
      <c r="G4" s="76">
        <v>5.3970000000000002</v>
      </c>
      <c r="H4" s="72"/>
      <c r="I4" s="45">
        <v>5.5430000000000001</v>
      </c>
      <c r="J4" s="7">
        <f>I4+E4-C4</f>
        <v>5.3410000000000011</v>
      </c>
      <c r="K4" s="46">
        <v>92.2</v>
      </c>
      <c r="L4" s="54" t="s">
        <v>453</v>
      </c>
      <c r="M4" s="1" t="s">
        <v>468</v>
      </c>
      <c r="N4" s="1">
        <v>7</v>
      </c>
      <c r="O4" s="1" t="s">
        <v>498</v>
      </c>
    </row>
    <row r="5" spans="1:26" x14ac:dyDescent="0.2">
      <c r="A5" s="5"/>
      <c r="B5" s="4" t="s">
        <v>1003</v>
      </c>
      <c r="C5" s="76">
        <v>5.7590000000000003</v>
      </c>
      <c r="D5" s="76">
        <v>5.7549999999999999</v>
      </c>
      <c r="E5" s="76">
        <v>5.7469999999999999</v>
      </c>
      <c r="F5" s="76">
        <v>5.617</v>
      </c>
      <c r="G5" s="76">
        <v>5.6269999999999998</v>
      </c>
      <c r="H5" s="76">
        <v>5.6520000000000001</v>
      </c>
      <c r="I5" s="45">
        <v>5.4710000000000001</v>
      </c>
      <c r="J5" s="7">
        <v>5.4349999999999996</v>
      </c>
      <c r="K5" s="46">
        <v>65.3</v>
      </c>
      <c r="L5" s="76"/>
      <c r="M5" s="1" t="s">
        <v>467</v>
      </c>
      <c r="N5" s="1">
        <v>2</v>
      </c>
      <c r="O5" s="1" t="s">
        <v>501</v>
      </c>
      <c r="R5" t="s">
        <v>2039</v>
      </c>
    </row>
    <row r="6" spans="1:26" x14ac:dyDescent="0.2">
      <c r="A6" s="5"/>
      <c r="B6" s="4" t="s">
        <v>452</v>
      </c>
      <c r="C6" s="76">
        <v>6.0359999999999996</v>
      </c>
      <c r="D6" s="76">
        <v>5.71</v>
      </c>
      <c r="E6" s="76">
        <v>5.7809999999999997</v>
      </c>
      <c r="F6" s="76">
        <v>6.0780000000000003</v>
      </c>
      <c r="G6" s="76">
        <v>5.7279999999999998</v>
      </c>
      <c r="H6" s="72"/>
      <c r="I6" s="45">
        <v>6.048</v>
      </c>
      <c r="J6" s="7">
        <f>I6+E6-C6</f>
        <v>5.793000000000001</v>
      </c>
      <c r="K6" s="46">
        <v>93.6</v>
      </c>
      <c r="L6" s="54" t="s">
        <v>454</v>
      </c>
      <c r="M6" s="1" t="s">
        <v>469</v>
      </c>
      <c r="N6" s="1">
        <v>40</v>
      </c>
      <c r="O6" s="1" t="s">
        <v>499</v>
      </c>
    </row>
    <row r="7" spans="1:26" x14ac:dyDescent="0.2">
      <c r="A7" s="5"/>
      <c r="B7" s="4" t="s">
        <v>455</v>
      </c>
      <c r="C7" s="76">
        <v>6.0519999999999996</v>
      </c>
      <c r="D7" s="76">
        <v>5.843</v>
      </c>
      <c r="E7" s="76">
        <v>5.9169999999999998</v>
      </c>
      <c r="F7" s="76">
        <v>6.0609999999999999</v>
      </c>
      <c r="G7" s="76">
        <v>5.8620000000000001</v>
      </c>
      <c r="H7" s="72"/>
      <c r="I7" s="45">
        <v>6.0650000000000004</v>
      </c>
      <c r="J7" s="7">
        <f>I7+E7-C7</f>
        <v>5.93</v>
      </c>
      <c r="K7" s="46">
        <v>93.5</v>
      </c>
      <c r="L7" s="7"/>
      <c r="M7" s="1" t="s">
        <v>470</v>
      </c>
      <c r="N7" s="1">
        <v>36</v>
      </c>
      <c r="O7" s="1" t="s">
        <v>500</v>
      </c>
      <c r="P7" s="51"/>
      <c r="Q7" s="1" t="s">
        <v>1304</v>
      </c>
    </row>
    <row r="8" spans="1:26" x14ac:dyDescent="0.2">
      <c r="A8" s="6" t="s">
        <v>5</v>
      </c>
      <c r="B8" s="4" t="s">
        <v>450</v>
      </c>
      <c r="C8" s="76">
        <v>2.726</v>
      </c>
      <c r="D8" s="76">
        <v>2.734</v>
      </c>
      <c r="E8" s="76">
        <v>2.734</v>
      </c>
      <c r="F8" s="76">
        <v>2.726</v>
      </c>
      <c r="G8" s="72"/>
      <c r="H8" s="72"/>
      <c r="I8" s="72"/>
      <c r="J8" s="7">
        <f>F8+E8-C8</f>
        <v>2.734</v>
      </c>
      <c r="K8" s="46">
        <v>97.9</v>
      </c>
      <c r="L8" s="7"/>
      <c r="M8" s="1" t="s">
        <v>466</v>
      </c>
      <c r="N8" s="1">
        <v>1</v>
      </c>
      <c r="O8" s="1" t="s">
        <v>498</v>
      </c>
    </row>
    <row r="9" spans="1:26" x14ac:dyDescent="0.2">
      <c r="A9" s="5"/>
      <c r="B9" s="4" t="s">
        <v>451</v>
      </c>
      <c r="C9" s="76">
        <v>4.367</v>
      </c>
      <c r="D9" s="76">
        <v>4.375</v>
      </c>
      <c r="E9" s="76">
        <v>4.3630000000000004</v>
      </c>
      <c r="F9" s="76">
        <v>4.3680000000000003</v>
      </c>
      <c r="G9" s="72"/>
      <c r="H9" s="72"/>
      <c r="I9" s="72"/>
      <c r="J9" s="7">
        <f>F9+E9-C9</f>
        <v>4.3640000000000017</v>
      </c>
      <c r="K9" s="46">
        <v>98.3</v>
      </c>
      <c r="L9" s="7"/>
      <c r="M9" s="1" t="s">
        <v>467</v>
      </c>
      <c r="N9" s="1">
        <v>2</v>
      </c>
      <c r="O9" s="1" t="s">
        <v>542</v>
      </c>
    </row>
    <row r="10" spans="1:26" x14ac:dyDescent="0.2">
      <c r="C10" s="113"/>
      <c r="D10" s="113"/>
      <c r="E10" s="113"/>
      <c r="K10" s="46"/>
      <c r="L10" s="7"/>
      <c r="M10" s="7"/>
    </row>
    <row r="12" spans="1:26" x14ac:dyDescent="0.2">
      <c r="A12" s="6" t="s">
        <v>6</v>
      </c>
      <c r="B12" s="5"/>
      <c r="C12" s="5" t="s">
        <v>7</v>
      </c>
      <c r="D12" s="5" t="s">
        <v>7</v>
      </c>
      <c r="E12" s="5" t="s">
        <v>24</v>
      </c>
      <c r="F12" s="5" t="s">
        <v>27</v>
      </c>
      <c r="G12" s="5" t="s">
        <v>29</v>
      </c>
      <c r="H12" s="5" t="s">
        <v>30</v>
      </c>
      <c r="I12" s="5" t="s">
        <v>29</v>
      </c>
      <c r="J12" s="5" t="s">
        <v>30</v>
      </c>
      <c r="K12" s="5" t="s">
        <v>68</v>
      </c>
      <c r="L12" s="5"/>
      <c r="M12" s="5" t="s">
        <v>7</v>
      </c>
      <c r="N12" s="5" t="s">
        <v>7</v>
      </c>
      <c r="O12" s="5" t="s">
        <v>7</v>
      </c>
      <c r="P12" s="5" t="s">
        <v>24</v>
      </c>
      <c r="Q12" s="5" t="s">
        <v>24</v>
      </c>
      <c r="R12" s="5" t="s">
        <v>24</v>
      </c>
      <c r="S12" s="5" t="s">
        <v>26</v>
      </c>
      <c r="T12" s="153" t="s">
        <v>834</v>
      </c>
      <c r="U12" s="153" t="s">
        <v>834</v>
      </c>
      <c r="V12" s="153" t="s">
        <v>834</v>
      </c>
      <c r="W12" s="153" t="s">
        <v>834</v>
      </c>
      <c r="X12" s="153" t="s">
        <v>834</v>
      </c>
      <c r="Y12" s="153" t="s">
        <v>834</v>
      </c>
      <c r="Z12" s="153" t="s">
        <v>834</v>
      </c>
    </row>
    <row r="13" spans="1:26" x14ac:dyDescent="0.2">
      <c r="A13" s="5"/>
      <c r="B13" s="5"/>
      <c r="C13" s="6" t="s">
        <v>8</v>
      </c>
      <c r="D13" s="6" t="s">
        <v>9</v>
      </c>
      <c r="E13" s="6" t="s">
        <v>18</v>
      </c>
      <c r="F13" s="6" t="s">
        <v>11</v>
      </c>
      <c r="G13" s="6" t="s">
        <v>10</v>
      </c>
      <c r="H13" s="6" t="s">
        <v>33</v>
      </c>
      <c r="I13" s="6" t="s">
        <v>12</v>
      </c>
      <c r="J13" s="6" t="s">
        <v>13</v>
      </c>
      <c r="K13" s="6" t="s">
        <v>14</v>
      </c>
      <c r="L13" s="6" t="s">
        <v>99</v>
      </c>
      <c r="M13" s="6" t="s">
        <v>17</v>
      </c>
      <c r="N13" s="6" t="s">
        <v>19</v>
      </c>
      <c r="O13" s="6" t="s">
        <v>20</v>
      </c>
      <c r="P13" s="6" t="s">
        <v>17</v>
      </c>
      <c r="Q13" s="6" t="s">
        <v>15</v>
      </c>
      <c r="R13" s="6" t="s">
        <v>16</v>
      </c>
      <c r="S13" s="6" t="s">
        <v>25</v>
      </c>
      <c r="T13" s="154" t="s">
        <v>835</v>
      </c>
      <c r="U13" s="154" t="s">
        <v>836</v>
      </c>
      <c r="V13" s="154" t="s">
        <v>837</v>
      </c>
      <c r="W13" s="154" t="s">
        <v>838</v>
      </c>
      <c r="X13" s="154" t="s">
        <v>839</v>
      </c>
      <c r="Y13" s="154" t="s">
        <v>840</v>
      </c>
      <c r="Z13" s="154" t="s">
        <v>841</v>
      </c>
    </row>
    <row r="14" spans="1:26" x14ac:dyDescent="0.2">
      <c r="A14" s="42" t="s">
        <v>98</v>
      </c>
      <c r="B14" s="4" t="str">
        <f>B4</f>
        <v>Bu (Val, pi-pi*)</v>
      </c>
      <c r="C14" s="13">
        <v>5.3109999999999999</v>
      </c>
      <c r="D14" s="13">
        <v>5.21</v>
      </c>
      <c r="E14" s="13">
        <v>5.4109999999999996</v>
      </c>
      <c r="F14" s="13">
        <v>5.431</v>
      </c>
      <c r="G14" s="7">
        <v>5.47</v>
      </c>
      <c r="H14" s="13">
        <v>5.335</v>
      </c>
      <c r="I14" s="13">
        <v>5.327</v>
      </c>
      <c r="J14" s="13">
        <v>5.3630000000000004</v>
      </c>
      <c r="K14" s="76">
        <v>5.3360000000000003</v>
      </c>
      <c r="L14" s="72"/>
      <c r="M14" s="13">
        <v>5.3970000000000002</v>
      </c>
      <c r="N14" s="13">
        <v>5.4480000000000004</v>
      </c>
      <c r="O14" s="13">
        <v>5.3689999999999998</v>
      </c>
      <c r="P14" s="13">
        <v>5.2329999999999997</v>
      </c>
      <c r="Q14" s="7">
        <v>5.157</v>
      </c>
      <c r="R14" s="7">
        <v>5.1239999999999997</v>
      </c>
      <c r="S14" s="14">
        <v>5.1404999999999994</v>
      </c>
      <c r="T14" s="72"/>
      <c r="U14" s="72"/>
      <c r="V14" s="72"/>
      <c r="W14" s="72"/>
      <c r="X14" s="72"/>
      <c r="Y14" s="72"/>
      <c r="Z14" s="72"/>
    </row>
    <row r="15" spans="1:26" s="28" customFormat="1" x14ac:dyDescent="0.2">
      <c r="A15" s="26"/>
      <c r="B15" s="4" t="str">
        <f>B5</f>
        <v>Ag (Val, par dou, pi-pi*)</v>
      </c>
      <c r="C15" s="13">
        <v>6.7729999999999997</v>
      </c>
      <c r="D15" s="13">
        <v>6.4630000000000001</v>
      </c>
      <c r="E15" s="13">
        <v>6.6520000000000001</v>
      </c>
      <c r="F15" s="72"/>
      <c r="G15" s="7">
        <v>6.5709999999999997</v>
      </c>
      <c r="H15" s="13">
        <v>6.2690000000000001</v>
      </c>
      <c r="I15" s="13">
        <v>6.149</v>
      </c>
      <c r="J15" s="13">
        <v>5.9109999999999996</v>
      </c>
      <c r="K15" s="76">
        <v>5.7469999999999999</v>
      </c>
      <c r="L15" s="72"/>
      <c r="M15" s="13">
        <v>6.8449999999999998</v>
      </c>
      <c r="N15" s="13">
        <v>6.8159999999999998</v>
      </c>
      <c r="O15" s="13">
        <v>6.7030000000000003</v>
      </c>
      <c r="P15" s="13">
        <v>6.6760000000000002</v>
      </c>
      <c r="Q15" s="7">
        <v>6.5250000000000004</v>
      </c>
      <c r="R15" s="7">
        <v>4.6609999999999996</v>
      </c>
      <c r="S15" s="14">
        <v>5.593</v>
      </c>
      <c r="T15" s="11">
        <v>5.6180000000000003</v>
      </c>
      <c r="U15" s="11">
        <v>5.5709999999999997</v>
      </c>
      <c r="V15" s="11">
        <v>5.1710000000000003</v>
      </c>
      <c r="W15" s="11">
        <v>5.556</v>
      </c>
      <c r="X15" s="11">
        <v>5.4720000000000004</v>
      </c>
      <c r="Y15" s="11">
        <v>5.6669999999999998</v>
      </c>
      <c r="Z15" s="11">
        <v>5.6360000000000001</v>
      </c>
    </row>
    <row r="16" spans="1:26" x14ac:dyDescent="0.2">
      <c r="A16" s="5"/>
      <c r="B16" s="4" t="str">
        <f>B6</f>
        <v>Au (Ryd, pi-3s)</v>
      </c>
      <c r="C16" s="13">
        <v>5.798</v>
      </c>
      <c r="D16" s="13">
        <v>5.702</v>
      </c>
      <c r="E16" s="13">
        <v>5.9530000000000003</v>
      </c>
      <c r="F16" s="13">
        <v>5.88</v>
      </c>
      <c r="G16" s="7">
        <v>5.8540000000000001</v>
      </c>
      <c r="H16" s="13">
        <v>5.7889999999999997</v>
      </c>
      <c r="I16" s="13">
        <v>5.7930000000000001</v>
      </c>
      <c r="J16" s="13">
        <v>5.7990000000000004</v>
      </c>
      <c r="K16" s="76">
        <v>5.7809999999999997</v>
      </c>
      <c r="L16" s="72"/>
      <c r="M16" s="13">
        <v>6.0279999999999996</v>
      </c>
      <c r="N16" s="13">
        <v>5.976</v>
      </c>
      <c r="O16" s="13">
        <v>5.8840000000000003</v>
      </c>
      <c r="P16" s="13">
        <v>5.9279999999999999</v>
      </c>
      <c r="Q16" s="7">
        <v>5.766</v>
      </c>
      <c r="R16" s="7">
        <v>5.5549999999999997</v>
      </c>
      <c r="S16" s="14">
        <v>5.6604999999999999</v>
      </c>
      <c r="T16" s="72"/>
      <c r="U16" s="72"/>
      <c r="V16" s="72"/>
      <c r="W16" s="72"/>
      <c r="X16" s="72"/>
      <c r="Y16" s="72"/>
      <c r="Z16" s="72"/>
    </row>
    <row r="17" spans="1:26" x14ac:dyDescent="0.2">
      <c r="A17" s="5"/>
      <c r="B17" s="4" t="str">
        <f>B7</f>
        <v>Bg (Ryd, pi-3s)</v>
      </c>
      <c r="C17" s="13">
        <v>5.9390000000000001</v>
      </c>
      <c r="D17" s="13">
        <v>5.8449999999999998</v>
      </c>
      <c r="E17" s="13">
        <v>6.0869999999999997</v>
      </c>
      <c r="F17" s="13">
        <v>6.1070000000000002</v>
      </c>
      <c r="G17" s="7">
        <v>5.9969999999999999</v>
      </c>
      <c r="H17" s="13">
        <v>5.9260000000000002</v>
      </c>
      <c r="I17" s="13">
        <v>5.9290000000000003</v>
      </c>
      <c r="J17" s="13">
        <v>5.9379999999999997</v>
      </c>
      <c r="K17" s="76">
        <v>5.9169999999999998</v>
      </c>
      <c r="L17" s="72"/>
      <c r="M17" s="13">
        <v>6.2039999999999997</v>
      </c>
      <c r="N17" s="13">
        <v>6.1550000000000002</v>
      </c>
      <c r="O17" s="13">
        <v>6.0510000000000002</v>
      </c>
      <c r="P17" s="13">
        <v>6.101</v>
      </c>
      <c r="Q17" s="7">
        <v>5.9089999999999998</v>
      </c>
      <c r="R17" s="7">
        <v>5.6970000000000001</v>
      </c>
      <c r="S17" s="14">
        <v>5.8029999999999999</v>
      </c>
      <c r="T17" s="72"/>
      <c r="U17" s="72"/>
      <c r="V17" s="72"/>
      <c r="W17" s="72"/>
      <c r="X17" s="72"/>
      <c r="Y17" s="72"/>
      <c r="Z17" s="72"/>
    </row>
    <row r="18" spans="1:26" x14ac:dyDescent="0.2">
      <c r="A18" s="6" t="s">
        <v>5</v>
      </c>
      <c r="B18" s="4" t="str">
        <f t="shared" ref="B18:B19" si="0">B8</f>
        <v>Bu (Val, pi-pi*)</v>
      </c>
      <c r="C18" s="13">
        <v>2.9780000000000002</v>
      </c>
      <c r="D18" s="13">
        <v>2.839</v>
      </c>
      <c r="E18" s="13">
        <v>2.8290000000000002</v>
      </c>
      <c r="F18" s="13">
        <v>2.5</v>
      </c>
      <c r="G18" s="7">
        <v>2.6760000000000002</v>
      </c>
      <c r="H18" s="72"/>
      <c r="I18" s="72"/>
      <c r="J18" s="72"/>
      <c r="K18" s="76">
        <v>2.734</v>
      </c>
      <c r="L18" s="72"/>
      <c r="M18" s="13">
        <v>2.9780000000000002</v>
      </c>
      <c r="N18" s="13">
        <v>2.9780000000000002</v>
      </c>
      <c r="O18" s="13">
        <v>2.9329999999999998</v>
      </c>
      <c r="P18" s="13">
        <v>2.859</v>
      </c>
      <c r="Q18" s="7">
        <v>2.855</v>
      </c>
      <c r="R18" s="7">
        <v>2.4449999999999998</v>
      </c>
      <c r="S18" s="14">
        <v>2.65</v>
      </c>
      <c r="T18" s="72"/>
      <c r="U18" s="72"/>
      <c r="V18" s="72"/>
      <c r="W18" s="72"/>
      <c r="X18" s="72"/>
      <c r="Y18" s="72"/>
      <c r="Z18" s="72"/>
    </row>
    <row r="19" spans="1:26" x14ac:dyDescent="0.2">
      <c r="A19" s="5"/>
      <c r="B19" s="4" t="str">
        <f t="shared" si="0"/>
        <v>Ag (Val, pi-pi*)</v>
      </c>
      <c r="C19" s="13">
        <v>4.5270000000000001</v>
      </c>
      <c r="D19" s="13">
        <v>4.46</v>
      </c>
      <c r="E19" s="13">
        <v>4.3650000000000002</v>
      </c>
      <c r="F19" s="13">
        <v>4.1500000000000004</v>
      </c>
      <c r="G19" s="7">
        <v>4.32</v>
      </c>
      <c r="H19" s="72"/>
      <c r="I19" s="72"/>
      <c r="J19" s="72"/>
      <c r="K19" s="76">
        <v>4.3630000000000004</v>
      </c>
      <c r="L19" s="72"/>
      <c r="M19" s="13">
        <v>4.4260000000000002</v>
      </c>
      <c r="N19" s="13">
        <v>4.4279999999999999</v>
      </c>
      <c r="O19" s="13">
        <v>4.4390000000000001</v>
      </c>
      <c r="P19" s="13">
        <v>4.3230000000000004</v>
      </c>
      <c r="Q19" s="7">
        <v>4.4450000000000003</v>
      </c>
      <c r="R19" s="7">
        <v>4.0709999999999997</v>
      </c>
      <c r="S19" s="14">
        <v>4.258</v>
      </c>
      <c r="T19" s="72"/>
      <c r="U19" s="72"/>
      <c r="V19" s="72"/>
      <c r="W19" s="72"/>
      <c r="X19" s="72"/>
      <c r="Y19" s="72"/>
      <c r="Z19" s="72"/>
    </row>
    <row r="20" spans="1:26" x14ac:dyDescent="0.2">
      <c r="C20" s="11"/>
      <c r="D20" s="11"/>
      <c r="E20" s="11"/>
      <c r="F20" s="11"/>
      <c r="G20" s="11"/>
      <c r="H20" s="11"/>
      <c r="I20" s="11"/>
      <c r="J20" s="11"/>
      <c r="K20" s="11"/>
      <c r="L20" s="11"/>
      <c r="M20" s="11"/>
      <c r="N20" s="11"/>
      <c r="O20" s="11"/>
      <c r="P20" s="11"/>
      <c r="Q20" s="11"/>
      <c r="R20" s="11"/>
      <c r="S20" s="11"/>
      <c r="T20" s="11"/>
    </row>
  </sheetData>
  <pageMargins left="0.7" right="0.7" top="0.75" bottom="0.75" header="0.3" footer="0.3"/>
  <pageSetup paperSize="9" orientation="portrait" horizontalDpi="0" verticalDpi="0"/>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89BCE-5A0C-8D44-8AA0-32EC7D79DE8E}">
  <dimension ref="A1:AC28"/>
  <sheetViews>
    <sheetView zoomScale="80" zoomScaleNormal="80" workbookViewId="0">
      <selection activeCell="H11" sqref="H11"/>
    </sheetView>
  </sheetViews>
  <sheetFormatPr baseColWidth="10" defaultRowHeight="16" x14ac:dyDescent="0.2"/>
  <sheetData>
    <row r="1" spans="1:29" x14ac:dyDescent="0.2">
      <c r="A1" s="40" t="s">
        <v>1837</v>
      </c>
      <c r="B1" s="40"/>
      <c r="C1" s="40" t="s">
        <v>0</v>
      </c>
      <c r="D1" s="198"/>
      <c r="E1" s="41">
        <f>COUNT(C4:C13)</f>
        <v>10</v>
      </c>
      <c r="F1" s="145" t="s">
        <v>722</v>
      </c>
      <c r="G1" s="93" t="s">
        <v>960</v>
      </c>
      <c r="H1" s="145"/>
      <c r="I1" s="145"/>
      <c r="J1" s="93"/>
      <c r="K1" s="93"/>
      <c r="L1" s="93"/>
      <c r="M1" s="41"/>
      <c r="N1" s="41"/>
      <c r="O1" s="41"/>
      <c r="P1" s="41"/>
      <c r="Q1" s="41"/>
      <c r="R1" s="41"/>
      <c r="S1" s="41"/>
      <c r="T1" s="41"/>
      <c r="U1" s="41"/>
      <c r="V1" s="41"/>
      <c r="W1" s="41"/>
      <c r="X1" s="41"/>
      <c r="Y1" s="41"/>
      <c r="Z1" s="93" t="s">
        <v>1435</v>
      </c>
      <c r="AA1" s="93"/>
      <c r="AB1" s="41"/>
      <c r="AC1" s="41"/>
    </row>
    <row r="2" spans="1:29" x14ac:dyDescent="0.2">
      <c r="A2" s="42" t="s">
        <v>32</v>
      </c>
      <c r="B2" s="43"/>
      <c r="C2" s="43" t="s">
        <v>68</v>
      </c>
      <c r="D2" s="43" t="s">
        <v>68</v>
      </c>
      <c r="E2" s="43" t="s">
        <v>68</v>
      </c>
      <c r="F2" s="43" t="s">
        <v>29</v>
      </c>
      <c r="G2" s="43" t="s">
        <v>29</v>
      </c>
      <c r="H2" s="43" t="s">
        <v>29</v>
      </c>
      <c r="I2" s="43" t="s">
        <v>29</v>
      </c>
      <c r="J2" s="43" t="s">
        <v>29</v>
      </c>
      <c r="K2" s="43" t="s">
        <v>30</v>
      </c>
      <c r="L2" s="43" t="s">
        <v>30</v>
      </c>
      <c r="M2" s="43" t="s">
        <v>30</v>
      </c>
      <c r="N2" s="43" t="s">
        <v>30</v>
      </c>
      <c r="O2" s="43" t="s">
        <v>30</v>
      </c>
      <c r="P2" s="43" t="s">
        <v>30</v>
      </c>
      <c r="Q2" s="43" t="s">
        <v>55</v>
      </c>
      <c r="R2" s="43" t="s">
        <v>55</v>
      </c>
      <c r="S2" s="43" t="s">
        <v>55</v>
      </c>
      <c r="T2" s="43" t="s">
        <v>91</v>
      </c>
      <c r="U2" s="43"/>
      <c r="V2" s="43"/>
      <c r="W2" s="109" t="s">
        <v>29</v>
      </c>
      <c r="X2" s="109" t="s">
        <v>29</v>
      </c>
      <c r="Y2" s="109"/>
      <c r="Z2" s="109" t="s">
        <v>247</v>
      </c>
      <c r="AA2" s="109" t="s">
        <v>247</v>
      </c>
      <c r="AB2" s="109" t="s">
        <v>28</v>
      </c>
      <c r="AC2" s="41"/>
    </row>
    <row r="3" spans="1:29" x14ac:dyDescent="0.2">
      <c r="A3" s="43"/>
      <c r="B3" s="43"/>
      <c r="C3" s="42" t="s">
        <v>2087</v>
      </c>
      <c r="D3" s="42" t="s">
        <v>1</v>
      </c>
      <c r="E3" s="42" t="s">
        <v>2</v>
      </c>
      <c r="F3" s="42" t="s">
        <v>62</v>
      </c>
      <c r="G3" s="42" t="s">
        <v>2139</v>
      </c>
      <c r="H3" s="42" t="s">
        <v>2141</v>
      </c>
      <c r="I3" s="42" t="s">
        <v>2143</v>
      </c>
      <c r="J3" s="42" t="s">
        <v>69</v>
      </c>
      <c r="K3" s="92" t="s">
        <v>2086</v>
      </c>
      <c r="L3" s="92" t="s">
        <v>35</v>
      </c>
      <c r="M3" s="92" t="s">
        <v>63</v>
      </c>
      <c r="N3" s="92" t="s">
        <v>50</v>
      </c>
      <c r="O3" s="131" t="s">
        <v>106</v>
      </c>
      <c r="P3" s="131" t="s">
        <v>105</v>
      </c>
      <c r="Q3" s="92" t="s">
        <v>1943</v>
      </c>
      <c r="R3" s="92" t="s">
        <v>84</v>
      </c>
      <c r="S3" s="92" t="s">
        <v>92</v>
      </c>
      <c r="T3" s="92" t="s">
        <v>2090</v>
      </c>
      <c r="U3" s="42" t="s">
        <v>1326</v>
      </c>
      <c r="V3" s="42" t="s">
        <v>1392</v>
      </c>
      <c r="W3" s="212" t="s">
        <v>67</v>
      </c>
      <c r="X3" s="110" t="s">
        <v>38</v>
      </c>
      <c r="Y3" s="110" t="s">
        <v>678</v>
      </c>
      <c r="Z3" s="110" t="s">
        <v>248</v>
      </c>
      <c r="AA3" s="110" t="s">
        <v>248</v>
      </c>
      <c r="AB3" s="110" t="s">
        <v>52</v>
      </c>
      <c r="AC3" s="41"/>
    </row>
    <row r="4" spans="1:29" x14ac:dyDescent="0.2">
      <c r="A4" s="42" t="s">
        <v>98</v>
      </c>
      <c r="B4" s="44" t="s">
        <v>1356</v>
      </c>
      <c r="C4" s="45">
        <v>8.3810000000000002</v>
      </c>
      <c r="D4" s="45">
        <v>8.1890000000000001</v>
      </c>
      <c r="E4" s="7">
        <v>8.141</v>
      </c>
      <c r="F4" s="45">
        <v>8.1270000000000007</v>
      </c>
      <c r="G4" s="45">
        <v>8.1229999999999993</v>
      </c>
      <c r="H4" s="45">
        <v>8.1229999999999993</v>
      </c>
      <c r="I4" s="45">
        <v>8.1210000000000004</v>
      </c>
      <c r="J4" s="45">
        <v>8.1039999999999992</v>
      </c>
      <c r="K4" s="45">
        <v>8.3770000000000007</v>
      </c>
      <c r="L4" s="45">
        <v>8.1790000000000003</v>
      </c>
      <c r="M4" s="7">
        <v>8.1370000000000005</v>
      </c>
      <c r="N4" s="45">
        <v>8.3580000000000005</v>
      </c>
      <c r="O4" s="45">
        <v>8.1630000000000003</v>
      </c>
      <c r="P4" s="45">
        <v>8.1180000000000003</v>
      </c>
      <c r="Q4" s="45">
        <v>8.3580000000000005</v>
      </c>
      <c r="R4" s="45">
        <v>8.1630000000000003</v>
      </c>
      <c r="S4" s="45">
        <v>8.1180000000000003</v>
      </c>
      <c r="T4" s="45">
        <v>8.3539999999999992</v>
      </c>
      <c r="U4" s="45">
        <f>S4+T4-Q4</f>
        <v>8.1140000000000008</v>
      </c>
      <c r="V4" s="45">
        <f t="shared" ref="V4:V13" si="0">U4+F4-E4</f>
        <v>8.1</v>
      </c>
      <c r="W4" s="93">
        <v>91.2</v>
      </c>
      <c r="X4" s="93" t="s">
        <v>1797</v>
      </c>
      <c r="Y4" s="93" t="s">
        <v>1458</v>
      </c>
      <c r="Z4" s="93" t="s">
        <v>1115</v>
      </c>
      <c r="AA4" s="93">
        <v>3</v>
      </c>
      <c r="AB4" s="93" t="s">
        <v>1786</v>
      </c>
      <c r="AC4" s="93"/>
    </row>
    <row r="5" spans="1:29" x14ac:dyDescent="0.2">
      <c r="A5" s="42"/>
      <c r="B5" s="44" t="s">
        <v>1788</v>
      </c>
      <c r="C5" s="45">
        <v>8.5329999999999995</v>
      </c>
      <c r="D5" s="45">
        <v>8.3160000000000007</v>
      </c>
      <c r="E5" s="7">
        <v>8.4570000000000007</v>
      </c>
      <c r="F5" s="45">
        <v>8.4909999999999997</v>
      </c>
      <c r="G5" s="45">
        <v>8.5009999999999994</v>
      </c>
      <c r="H5" s="45">
        <v>8.4890000000000008</v>
      </c>
      <c r="I5" s="45">
        <v>8.5009999999999994</v>
      </c>
      <c r="J5" s="45">
        <v>8.4870000000000001</v>
      </c>
      <c r="K5" s="45">
        <v>8.5210000000000008</v>
      </c>
      <c r="L5" s="45">
        <v>8.3089999999999993</v>
      </c>
      <c r="M5" s="7">
        <v>8.4649999999999999</v>
      </c>
      <c r="N5" s="45">
        <v>8.4760000000000009</v>
      </c>
      <c r="O5" s="45">
        <v>8.2769999999999992</v>
      </c>
      <c r="P5" s="45">
        <v>8.4260000000000002</v>
      </c>
      <c r="Q5" s="45">
        <v>8.4789999999999992</v>
      </c>
      <c r="R5" s="45">
        <v>8.2789999999999999</v>
      </c>
      <c r="S5" s="45">
        <v>8.43</v>
      </c>
      <c r="T5" s="45">
        <v>8.4689999999999994</v>
      </c>
      <c r="U5" s="45">
        <f t="shared" ref="U5:U8" si="1">S5+T5-Q5</f>
        <v>8.4200000000000017</v>
      </c>
      <c r="V5" s="45">
        <f t="shared" si="0"/>
        <v>8.4540000000000006</v>
      </c>
      <c r="W5" s="93">
        <v>87.8</v>
      </c>
      <c r="X5" s="93" t="s">
        <v>1395</v>
      </c>
      <c r="Y5" s="93" t="s">
        <v>528</v>
      </c>
      <c r="Z5" s="93" t="s">
        <v>1795</v>
      </c>
      <c r="AA5" s="93">
        <v>30</v>
      </c>
      <c r="AB5" s="93" t="s">
        <v>1787</v>
      </c>
      <c r="AC5" s="93"/>
    </row>
    <row r="6" spans="1:29" x14ac:dyDescent="0.2">
      <c r="A6" s="42"/>
      <c r="B6" s="44" t="s">
        <v>666</v>
      </c>
      <c r="C6" s="45">
        <v>8.9420000000000002</v>
      </c>
      <c r="D6">
        <v>8.7929999999999993</v>
      </c>
      <c r="E6" s="7">
        <v>8.6679999999999993</v>
      </c>
      <c r="F6" s="45">
        <v>8.6679999999999993</v>
      </c>
      <c r="G6" s="45">
        <v>8.6679999999999993</v>
      </c>
      <c r="H6" s="45">
        <v>8.6620000000000008</v>
      </c>
      <c r="I6" s="45">
        <v>8.6679999999999993</v>
      </c>
      <c r="J6" s="45">
        <v>8.6630000000000003</v>
      </c>
      <c r="K6" s="45">
        <v>8.9060000000000006</v>
      </c>
      <c r="L6" s="45">
        <v>8.7579999999999991</v>
      </c>
      <c r="M6" s="7">
        <v>8.64</v>
      </c>
      <c r="N6" s="45">
        <v>8.8940000000000001</v>
      </c>
      <c r="O6" s="45">
        <v>8.7490000000000006</v>
      </c>
      <c r="P6" s="45">
        <v>8.6270000000000007</v>
      </c>
      <c r="Q6" s="45">
        <v>8.8940000000000001</v>
      </c>
      <c r="R6" s="45">
        <v>8.7490000000000006</v>
      </c>
      <c r="S6" s="41">
        <v>8.6280000000000001</v>
      </c>
      <c r="T6" s="45">
        <v>8.8930000000000007</v>
      </c>
      <c r="U6" s="45">
        <f t="shared" si="1"/>
        <v>8.6270000000000007</v>
      </c>
      <c r="V6" s="45">
        <f t="shared" si="0"/>
        <v>8.6270000000000024</v>
      </c>
      <c r="W6" s="93">
        <v>94.1</v>
      </c>
      <c r="X6" s="41"/>
      <c r="Y6" s="93" t="s">
        <v>527</v>
      </c>
      <c r="Z6" s="93" t="s">
        <v>1115</v>
      </c>
      <c r="AA6" s="93">
        <v>3</v>
      </c>
      <c r="AB6" s="93" t="s">
        <v>1792</v>
      </c>
      <c r="AC6" s="93"/>
    </row>
    <row r="7" spans="1:29" x14ac:dyDescent="0.2">
      <c r="A7" s="42"/>
      <c r="B7" s="44" t="s">
        <v>665</v>
      </c>
      <c r="C7" s="45">
        <v>9.0690000000000008</v>
      </c>
      <c r="D7">
        <v>8.9250000000000007</v>
      </c>
      <c r="E7" s="7">
        <v>8.8279999999999994</v>
      </c>
      <c r="F7" s="45">
        <v>8.8239999999999998</v>
      </c>
      <c r="G7" s="45">
        <v>8.8239999999999998</v>
      </c>
      <c r="H7" s="45">
        <v>8.8219999999999992</v>
      </c>
      <c r="I7" s="45">
        <v>8.8230000000000004</v>
      </c>
      <c r="J7" s="45">
        <v>8.8219999999999992</v>
      </c>
      <c r="K7" s="45">
        <v>9.0449999999999999</v>
      </c>
      <c r="L7" s="45">
        <v>8.9</v>
      </c>
      <c r="M7" s="7">
        <v>8.8070000000000004</v>
      </c>
      <c r="N7" s="45">
        <v>9.032</v>
      </c>
      <c r="O7" s="45">
        <v>8.89</v>
      </c>
      <c r="P7" s="45">
        <v>8.7949999999999999</v>
      </c>
      <c r="Q7" s="45">
        <v>9.032</v>
      </c>
      <c r="R7" s="45">
        <v>8.89</v>
      </c>
      <c r="S7" s="45">
        <v>8.7959999999999994</v>
      </c>
      <c r="T7" s="45">
        <v>9.0310000000000006</v>
      </c>
      <c r="U7" s="45">
        <f t="shared" si="1"/>
        <v>8.7949999999999982</v>
      </c>
      <c r="V7" s="45">
        <f t="shared" si="0"/>
        <v>8.7910000000000004</v>
      </c>
      <c r="W7" s="93">
        <v>92.6</v>
      </c>
      <c r="X7" s="41"/>
      <c r="Y7" s="93" t="s">
        <v>1461</v>
      </c>
      <c r="Z7" s="93" t="s">
        <v>1115</v>
      </c>
      <c r="AA7" s="93">
        <v>3</v>
      </c>
      <c r="AB7" s="93" t="s">
        <v>1792</v>
      </c>
      <c r="AC7" s="93"/>
    </row>
    <row r="8" spans="1:29" x14ac:dyDescent="0.2">
      <c r="A8" s="42"/>
      <c r="B8" s="44" t="s">
        <v>1790</v>
      </c>
      <c r="C8" s="45">
        <v>9.8040000000000003</v>
      </c>
      <c r="D8" s="45">
        <v>9.766</v>
      </c>
      <c r="E8" s="7">
        <v>9.6750000000000007</v>
      </c>
      <c r="F8" s="45">
        <v>9.5690000000000008</v>
      </c>
      <c r="G8" s="45">
        <v>9.4459999999999997</v>
      </c>
      <c r="H8" s="45">
        <v>9.31</v>
      </c>
      <c r="I8" s="45">
        <v>9.3219999999999992</v>
      </c>
      <c r="J8" s="45">
        <v>9.5679999999999996</v>
      </c>
      <c r="K8" s="45">
        <v>9.8040000000000003</v>
      </c>
      <c r="L8" s="45">
        <v>9.7650000000000006</v>
      </c>
      <c r="M8" s="7">
        <v>9.69</v>
      </c>
      <c r="N8" s="45">
        <v>9.7739999999999991</v>
      </c>
      <c r="O8" s="45">
        <v>9.7439999999999998</v>
      </c>
      <c r="P8" s="45">
        <v>9.6630000000000003</v>
      </c>
      <c r="Q8" s="45">
        <v>9.7759999999999998</v>
      </c>
      <c r="R8" s="45">
        <v>9.7449999999999992</v>
      </c>
      <c r="S8" s="41">
        <v>9.6649999999999991</v>
      </c>
      <c r="T8" s="45">
        <v>9.7690000000000001</v>
      </c>
      <c r="U8" s="45">
        <f t="shared" si="1"/>
        <v>9.6579999999999977</v>
      </c>
      <c r="V8" s="45">
        <f t="shared" si="0"/>
        <v>9.551999999999996</v>
      </c>
      <c r="W8" s="93">
        <v>90.1</v>
      </c>
      <c r="X8" s="93" t="s">
        <v>1798</v>
      </c>
      <c r="Y8" s="93" t="s">
        <v>528</v>
      </c>
      <c r="Z8" s="93" t="s">
        <v>1796</v>
      </c>
      <c r="AA8" s="93">
        <v>25</v>
      </c>
      <c r="AB8" s="93" t="s">
        <v>1789</v>
      </c>
      <c r="AC8" s="93"/>
    </row>
    <row r="9" spans="1:29" x14ac:dyDescent="0.2">
      <c r="A9" s="42" t="s">
        <v>5</v>
      </c>
      <c r="B9" s="44" t="s">
        <v>1356</v>
      </c>
      <c r="C9" s="45">
        <v>6.1440000000000001</v>
      </c>
      <c r="D9" s="45">
        <v>6.07</v>
      </c>
      <c r="E9" s="45">
        <v>6.0759999999999996</v>
      </c>
      <c r="F9" s="45">
        <v>6.077</v>
      </c>
      <c r="G9" s="45">
        <v>6.08</v>
      </c>
      <c r="H9" s="45">
        <v>6.077</v>
      </c>
      <c r="I9" s="45">
        <v>6.0789999999999997</v>
      </c>
      <c r="J9" s="45">
        <v>6.0570000000000004</v>
      </c>
      <c r="K9" s="45">
        <v>6.13</v>
      </c>
      <c r="L9" s="45">
        <v>6.0549999999999997</v>
      </c>
      <c r="M9" s="45">
        <v>6.0659999999999998</v>
      </c>
      <c r="N9" s="182"/>
      <c r="O9" s="182"/>
      <c r="P9" s="182"/>
      <c r="Q9" s="45">
        <v>6.1109999999999998</v>
      </c>
      <c r="R9" s="45">
        <v>6.0380000000000003</v>
      </c>
      <c r="S9" s="45">
        <v>6.048</v>
      </c>
      <c r="T9" s="45">
        <v>6.109</v>
      </c>
      <c r="U9" s="45">
        <f>S9+T9-Q9</f>
        <v>6.0460000000000003</v>
      </c>
      <c r="V9" s="45">
        <f t="shared" si="0"/>
        <v>6.0470000000000015</v>
      </c>
      <c r="W9" s="93">
        <v>98.5</v>
      </c>
      <c r="X9" s="41"/>
      <c r="Y9" s="93" t="s">
        <v>1458</v>
      </c>
      <c r="Z9" s="93" t="s">
        <v>1435</v>
      </c>
      <c r="AA9" s="93">
        <v>0</v>
      </c>
      <c r="AB9" s="93" t="s">
        <v>1791</v>
      </c>
      <c r="AC9" s="93"/>
    </row>
    <row r="10" spans="1:29" x14ac:dyDescent="0.2">
      <c r="A10" s="42"/>
      <c r="B10" s="44" t="s">
        <v>667</v>
      </c>
      <c r="C10" s="45">
        <v>7.2530000000000001</v>
      </c>
      <c r="D10" s="45">
        <v>7.173</v>
      </c>
      <c r="E10" s="45">
        <v>7.1870000000000003</v>
      </c>
      <c r="F10" s="45">
        <v>7.2140000000000004</v>
      </c>
      <c r="G10" s="45">
        <v>7.2240000000000002</v>
      </c>
      <c r="H10" s="45">
        <v>7.2130000000000001</v>
      </c>
      <c r="I10" s="45">
        <v>7.2240000000000002</v>
      </c>
      <c r="J10" s="45">
        <v>7.2060000000000004</v>
      </c>
      <c r="K10" s="45">
        <v>7.2480000000000002</v>
      </c>
      <c r="L10" s="45">
        <v>7.1660000000000004</v>
      </c>
      <c r="M10" s="7">
        <v>7.1779999999999999</v>
      </c>
      <c r="N10" s="182"/>
      <c r="O10" s="182"/>
      <c r="P10" s="182"/>
      <c r="Q10" s="45">
        <v>7.2549999999999999</v>
      </c>
      <c r="R10" s="45">
        <v>7.1749999999999998</v>
      </c>
      <c r="S10" s="45">
        <v>7.1859999999999999</v>
      </c>
      <c r="T10" s="45">
        <v>7.2549999999999999</v>
      </c>
      <c r="U10" s="45">
        <f t="shared" ref="U10:U13" si="2">S10+T10-Q10</f>
        <v>7.1859999999999991</v>
      </c>
      <c r="V10" s="45">
        <f t="shared" si="0"/>
        <v>7.2129999999999983</v>
      </c>
      <c r="W10" s="93">
        <v>98.8</v>
      </c>
      <c r="X10" s="41"/>
      <c r="Y10" s="93" t="s">
        <v>528</v>
      </c>
      <c r="Z10" s="93" t="s">
        <v>1114</v>
      </c>
      <c r="AA10" s="93">
        <v>2</v>
      </c>
      <c r="AB10" s="93" t="s">
        <v>1792</v>
      </c>
      <c r="AC10" s="93"/>
    </row>
    <row r="11" spans="1:29" x14ac:dyDescent="0.2">
      <c r="A11" s="42"/>
      <c r="B11" s="44" t="s">
        <v>665</v>
      </c>
      <c r="C11" s="45">
        <v>8.2080000000000002</v>
      </c>
      <c r="D11" s="45">
        <v>8.0850000000000009</v>
      </c>
      <c r="E11" s="45">
        <v>8.0150000000000006</v>
      </c>
      <c r="F11" s="45">
        <v>8.0220000000000002</v>
      </c>
      <c r="G11" s="45">
        <v>8.0269999999999992</v>
      </c>
      <c r="H11" s="45">
        <v>8.0220000000000002</v>
      </c>
      <c r="I11" s="45">
        <v>8.0269999999999992</v>
      </c>
      <c r="J11" s="45">
        <v>8.016</v>
      </c>
      <c r="K11" s="45">
        <v>8.1850000000000005</v>
      </c>
      <c r="L11" s="45">
        <v>8.0630000000000006</v>
      </c>
      <c r="M11" s="45">
        <v>7.9939999999999998</v>
      </c>
      <c r="N11" s="182"/>
      <c r="O11" s="182"/>
      <c r="P11" s="182"/>
      <c r="Q11" s="45">
        <v>8.1809999999999992</v>
      </c>
      <c r="R11" s="45">
        <v>8.0609999999999999</v>
      </c>
      <c r="S11" s="45">
        <v>7.992</v>
      </c>
      <c r="T11" s="41">
        <v>8.1809999999999992</v>
      </c>
      <c r="U11" s="45">
        <f t="shared" si="2"/>
        <v>7.9919999999999991</v>
      </c>
      <c r="V11" s="45">
        <f t="shared" si="0"/>
        <v>7.9989999999999988</v>
      </c>
      <c r="W11" s="93">
        <v>98.6</v>
      </c>
      <c r="X11" s="41"/>
      <c r="Y11" s="93" t="s">
        <v>1461</v>
      </c>
      <c r="Z11" s="93" t="s">
        <v>1115</v>
      </c>
      <c r="AA11" s="93">
        <v>3</v>
      </c>
      <c r="AB11" s="93" t="s">
        <v>1792</v>
      </c>
      <c r="AC11" s="93"/>
    </row>
    <row r="12" spans="1:29" x14ac:dyDescent="0.2">
      <c r="A12" s="42"/>
      <c r="B12" s="44" t="s">
        <v>1788</v>
      </c>
      <c r="C12" s="45">
        <v>8.4019999999999992</v>
      </c>
      <c r="D12" s="45">
        <v>8.2349999999999994</v>
      </c>
      <c r="E12" s="45">
        <v>8.3729999999999993</v>
      </c>
      <c r="F12" s="45">
        <v>8.407</v>
      </c>
      <c r="G12" s="45">
        <v>8.4160000000000004</v>
      </c>
      <c r="H12" s="45">
        <v>8.4019999999999992</v>
      </c>
      <c r="I12" s="45">
        <v>8.4149999999999991</v>
      </c>
      <c r="J12" s="45">
        <v>8.4030000000000005</v>
      </c>
      <c r="K12" s="45">
        <v>8.4009999999999998</v>
      </c>
      <c r="L12" s="45">
        <v>8.2330000000000005</v>
      </c>
      <c r="M12" s="45">
        <v>8.3849999999999998</v>
      </c>
      <c r="N12" s="182"/>
      <c r="O12" s="182"/>
      <c r="P12" s="182"/>
      <c r="Q12" s="45">
        <v>8.3650000000000002</v>
      </c>
      <c r="R12" s="45">
        <v>8.2070000000000007</v>
      </c>
      <c r="S12" s="41">
        <v>8.3529999999999998</v>
      </c>
      <c r="T12" s="41">
        <v>8.3550000000000004</v>
      </c>
      <c r="U12" s="45">
        <f t="shared" si="2"/>
        <v>8.3429999999999982</v>
      </c>
      <c r="V12" s="45">
        <f t="shared" si="0"/>
        <v>8.3770000000000007</v>
      </c>
      <c r="W12" s="93">
        <v>96.3</v>
      </c>
      <c r="X12" s="41"/>
      <c r="Y12" s="93" t="s">
        <v>528</v>
      </c>
      <c r="Z12" s="93" t="s">
        <v>1794</v>
      </c>
      <c r="AA12" s="93">
        <v>29</v>
      </c>
      <c r="AB12" s="93" t="s">
        <v>1787</v>
      </c>
      <c r="AC12" s="93"/>
    </row>
    <row r="13" spans="1:29" x14ac:dyDescent="0.2">
      <c r="A13" s="42"/>
      <c r="B13" s="44" t="s">
        <v>666</v>
      </c>
      <c r="C13" s="45">
        <v>8.7349999999999994</v>
      </c>
      <c r="D13" s="45">
        <v>8.6240000000000006</v>
      </c>
      <c r="E13" s="45">
        <v>8.5500000000000007</v>
      </c>
      <c r="F13" s="45">
        <v>8.5540000000000003</v>
      </c>
      <c r="G13" s="45">
        <v>8.5570000000000004</v>
      </c>
      <c r="H13" s="45">
        <v>8.5530000000000008</v>
      </c>
      <c r="I13" s="45">
        <v>8.5570000000000004</v>
      </c>
      <c r="J13" s="45">
        <v>8.5500000000000007</v>
      </c>
      <c r="K13" s="45">
        <v>8.702</v>
      </c>
      <c r="L13" s="45">
        <v>8.5920000000000005</v>
      </c>
      <c r="M13" s="45">
        <v>8.5229999999999997</v>
      </c>
      <c r="N13" s="182"/>
      <c r="O13" s="182"/>
      <c r="P13" s="182"/>
      <c r="Q13" s="45">
        <v>8.6920000000000002</v>
      </c>
      <c r="R13" s="45">
        <v>8.5839999999999996</v>
      </c>
      <c r="S13" s="45">
        <v>8.5139999999999993</v>
      </c>
      <c r="T13" s="45">
        <v>8.6910000000000007</v>
      </c>
      <c r="U13" s="45">
        <f t="shared" si="2"/>
        <v>8.5129999999999981</v>
      </c>
      <c r="V13" s="45">
        <f t="shared" si="0"/>
        <v>8.5169999999999995</v>
      </c>
      <c r="W13" s="93">
        <v>97.8</v>
      </c>
      <c r="X13" s="41"/>
      <c r="Y13" s="93" t="s">
        <v>527</v>
      </c>
      <c r="Z13" s="93" t="s">
        <v>1115</v>
      </c>
      <c r="AA13" s="93">
        <v>3</v>
      </c>
      <c r="AB13" s="93" t="s">
        <v>1793</v>
      </c>
      <c r="AC13" s="93"/>
    </row>
    <row r="14" spans="1:29" x14ac:dyDescent="0.2">
      <c r="A14" s="41"/>
      <c r="B14" s="41"/>
      <c r="C14" s="41"/>
      <c r="D14" s="41" t="s">
        <v>100</v>
      </c>
      <c r="E14" s="41"/>
      <c r="F14" s="41"/>
      <c r="G14" s="41"/>
      <c r="H14" s="41"/>
      <c r="I14" s="41"/>
      <c r="J14" s="41"/>
      <c r="K14" s="45"/>
      <c r="L14" s="41"/>
      <c r="M14" s="41"/>
      <c r="N14" s="41"/>
      <c r="O14" s="41"/>
      <c r="P14" s="41"/>
      <c r="Q14" s="41"/>
      <c r="R14" s="41"/>
      <c r="S14" s="41"/>
      <c r="T14" s="41"/>
      <c r="U14" s="41"/>
      <c r="V14" s="41"/>
      <c r="W14" s="93"/>
      <c r="X14" s="41"/>
      <c r="Y14" s="41"/>
      <c r="Z14" s="41"/>
      <c r="AA14" s="93"/>
      <c r="AB14" s="41"/>
      <c r="AC14" s="93"/>
    </row>
    <row r="15" spans="1:29" x14ac:dyDescent="0.2">
      <c r="A15" s="41"/>
      <c r="B15" s="41"/>
      <c r="C15" s="41"/>
      <c r="D15" s="41"/>
      <c r="E15" s="41"/>
      <c r="F15" s="41"/>
      <c r="G15" s="41"/>
      <c r="H15" s="41"/>
      <c r="I15" s="41"/>
      <c r="J15" s="41"/>
      <c r="K15" s="45"/>
      <c r="L15" s="41"/>
      <c r="M15" s="41"/>
      <c r="N15" s="41"/>
      <c r="O15" s="41"/>
      <c r="P15" s="41"/>
      <c r="Q15" s="41"/>
      <c r="R15" s="41"/>
      <c r="S15" s="41"/>
      <c r="T15" s="41"/>
      <c r="U15" s="41"/>
      <c r="V15" s="41"/>
      <c r="W15" s="41"/>
      <c r="X15" s="41"/>
      <c r="Y15" s="93"/>
      <c r="Z15" s="41"/>
      <c r="AA15" s="41"/>
      <c r="AB15" s="41"/>
      <c r="AC15" s="41"/>
    </row>
    <row r="16" spans="1:29" x14ac:dyDescent="0.2">
      <c r="A16" s="42" t="s">
        <v>6</v>
      </c>
      <c r="B16" s="43"/>
      <c r="C16" s="43" t="s">
        <v>7</v>
      </c>
      <c r="D16" s="43" t="s">
        <v>29</v>
      </c>
      <c r="E16" s="43" t="s">
        <v>24</v>
      </c>
      <c r="F16" s="43" t="s">
        <v>27</v>
      </c>
      <c r="G16" s="43" t="s">
        <v>29</v>
      </c>
      <c r="H16" s="43" t="s">
        <v>30</v>
      </c>
      <c r="I16" s="43" t="s">
        <v>29</v>
      </c>
      <c r="J16" s="43" t="s">
        <v>30</v>
      </c>
      <c r="K16" s="43" t="s">
        <v>34</v>
      </c>
      <c r="L16" s="43" t="s">
        <v>55</v>
      </c>
      <c r="M16" s="43" t="s">
        <v>7</v>
      </c>
      <c r="N16" s="43" t="s">
        <v>7</v>
      </c>
      <c r="O16" s="43" t="s">
        <v>7</v>
      </c>
      <c r="P16" s="43" t="s">
        <v>24</v>
      </c>
      <c r="Q16" s="43" t="s">
        <v>24</v>
      </c>
      <c r="R16" s="43" t="s">
        <v>24</v>
      </c>
      <c r="S16" s="43" t="s">
        <v>26</v>
      </c>
      <c r="T16" s="41"/>
      <c r="U16" s="93"/>
      <c r="V16" s="41"/>
      <c r="W16" s="41"/>
      <c r="X16" s="41"/>
      <c r="Y16" s="41"/>
      <c r="Z16" s="93"/>
    </row>
    <row r="17" spans="1:26" x14ac:dyDescent="0.2">
      <c r="A17" s="43"/>
      <c r="B17" s="43"/>
      <c r="C17" s="42" t="s">
        <v>8</v>
      </c>
      <c r="D17" s="42" t="s">
        <v>9</v>
      </c>
      <c r="E17" s="42" t="s">
        <v>18</v>
      </c>
      <c r="F17" s="42" t="s">
        <v>11</v>
      </c>
      <c r="G17" s="42" t="s">
        <v>10</v>
      </c>
      <c r="H17" s="42" t="s">
        <v>33</v>
      </c>
      <c r="I17" s="42" t="s">
        <v>12</v>
      </c>
      <c r="J17" s="42" t="s">
        <v>13</v>
      </c>
      <c r="K17" s="42" t="s">
        <v>14</v>
      </c>
      <c r="L17" s="42" t="s">
        <v>99</v>
      </c>
      <c r="M17" s="42" t="s">
        <v>17</v>
      </c>
      <c r="N17" s="42" t="s">
        <v>19</v>
      </c>
      <c r="O17" s="42" t="s">
        <v>20</v>
      </c>
      <c r="P17" s="42" t="s">
        <v>17</v>
      </c>
      <c r="Q17" s="42" t="s">
        <v>15</v>
      </c>
      <c r="R17" s="42" t="s">
        <v>16</v>
      </c>
      <c r="S17" s="42" t="s">
        <v>25</v>
      </c>
      <c r="T17" s="41"/>
      <c r="U17" s="41"/>
      <c r="V17" s="41"/>
      <c r="W17" s="41"/>
      <c r="X17" s="41"/>
      <c r="Y17" s="41"/>
      <c r="Z17" s="41"/>
    </row>
    <row r="18" spans="1:26" x14ac:dyDescent="0.2">
      <c r="A18" s="42" t="s">
        <v>98</v>
      </c>
      <c r="B18" s="44" t="str">
        <f t="shared" ref="B18:B25" si="3">B4</f>
        <v>Pi (Val, n-pi*)</v>
      </c>
      <c r="C18" s="7">
        <v>8.5329999999999995</v>
      </c>
      <c r="D18" s="7">
        <v>8.3559999999999999</v>
      </c>
      <c r="E18" s="7">
        <v>8.2569999999999997</v>
      </c>
      <c r="F18" s="7">
        <v>8.077</v>
      </c>
      <c r="G18" s="7">
        <v>8.2530000000000001</v>
      </c>
      <c r="H18" s="7">
        <v>8.1660000000000004</v>
      </c>
      <c r="I18" s="7">
        <v>8.1660000000000004</v>
      </c>
      <c r="J18" s="7">
        <v>8.1660000000000004</v>
      </c>
      <c r="K18" s="7">
        <v>8.141</v>
      </c>
      <c r="L18" s="7">
        <v>8.1370000000000005</v>
      </c>
      <c r="M18" s="7">
        <v>8.532</v>
      </c>
      <c r="N18" s="7">
        <v>8.4169999999999998</v>
      </c>
      <c r="O18" s="7">
        <v>8.3970000000000002</v>
      </c>
      <c r="P18" s="7">
        <v>8.391</v>
      </c>
      <c r="Q18" s="7">
        <v>8.4730000000000008</v>
      </c>
      <c r="R18" s="7">
        <v>7.8819999999999997</v>
      </c>
      <c r="S18" s="14">
        <v>8.1775000000000002</v>
      </c>
      <c r="U18" s="41"/>
      <c r="V18" s="41"/>
      <c r="W18" s="41"/>
      <c r="X18" s="41"/>
      <c r="Y18" s="41"/>
      <c r="Z18" s="41"/>
    </row>
    <row r="19" spans="1:26" x14ac:dyDescent="0.2">
      <c r="A19" s="42"/>
      <c r="B19" s="44" t="str">
        <f t="shared" si="3"/>
        <v>Sigma+ (Ryd, n-3s)</v>
      </c>
      <c r="C19" s="7">
        <v>9.0519999999999996</v>
      </c>
      <c r="D19" s="7">
        <v>8.5</v>
      </c>
      <c r="E19" s="7">
        <v>8.8469999999999995</v>
      </c>
      <c r="F19" s="7">
        <v>8.7690000000000001</v>
      </c>
      <c r="G19" s="7">
        <v>8.7189999999999994</v>
      </c>
      <c r="H19" s="7">
        <v>8.5039999999999996</v>
      </c>
      <c r="I19" s="7">
        <v>8.5139999999999993</v>
      </c>
      <c r="J19" s="7">
        <v>8.5419999999999998</v>
      </c>
      <c r="K19" s="7">
        <v>8.4570000000000007</v>
      </c>
      <c r="L19" s="7">
        <v>8.4649999999999999</v>
      </c>
      <c r="M19" s="7">
        <v>9.2629999999999999</v>
      </c>
      <c r="N19" s="7">
        <v>8.9670000000000005</v>
      </c>
      <c r="O19" s="7">
        <v>8.8149999999999995</v>
      </c>
      <c r="P19" s="7">
        <v>9.11</v>
      </c>
      <c r="Q19" s="7">
        <v>8.8059999999999992</v>
      </c>
      <c r="R19" s="7">
        <v>8.4209999999999994</v>
      </c>
      <c r="S19" s="14">
        <v>8.6134999999999984</v>
      </c>
      <c r="U19" s="41"/>
      <c r="V19" s="41"/>
      <c r="W19" s="41"/>
      <c r="X19" s="41"/>
      <c r="Y19" s="41"/>
      <c r="Z19" s="41"/>
    </row>
    <row r="20" spans="1:26" x14ac:dyDescent="0.2">
      <c r="A20" s="42"/>
      <c r="B20" s="44" t="str">
        <f t="shared" si="3"/>
        <v>Sigma- (Val, pi-pi*)</v>
      </c>
      <c r="C20" s="7">
        <v>8.8719999999999999</v>
      </c>
      <c r="D20" s="7">
        <v>8.9309999999999992</v>
      </c>
      <c r="E20" s="7">
        <v>8.6289999999999996</v>
      </c>
      <c r="F20" s="7">
        <v>8.5540000000000003</v>
      </c>
      <c r="G20" s="7">
        <v>8.6829999999999998</v>
      </c>
      <c r="H20" s="7">
        <v>8.6630000000000003</v>
      </c>
      <c r="I20" s="7">
        <v>8.6620000000000008</v>
      </c>
      <c r="J20" s="7">
        <v>8.6620000000000008</v>
      </c>
      <c r="K20" s="7">
        <v>8.6679999999999993</v>
      </c>
      <c r="L20" s="7">
        <v>8.64</v>
      </c>
      <c r="M20" s="7">
        <v>8.7919999999999998</v>
      </c>
      <c r="N20" s="7">
        <v>8.91</v>
      </c>
      <c r="O20" s="7">
        <v>8.9169999999999998</v>
      </c>
      <c r="P20" s="7">
        <v>8.6539999999999999</v>
      </c>
      <c r="Q20" s="7">
        <v>8.798</v>
      </c>
      <c r="R20" s="7">
        <v>8.34</v>
      </c>
      <c r="S20" s="14">
        <v>8.5689999999999991</v>
      </c>
      <c r="U20" s="41"/>
      <c r="V20" s="41"/>
      <c r="W20" s="41"/>
      <c r="X20" s="41"/>
      <c r="Y20" s="41"/>
      <c r="Z20" s="41"/>
    </row>
    <row r="21" spans="1:26" x14ac:dyDescent="0.2">
      <c r="A21" s="42"/>
      <c r="B21" s="44" t="str">
        <f t="shared" si="3"/>
        <v>Delta (Val, pi-pi*)</v>
      </c>
      <c r="C21" s="7">
        <v>9.16</v>
      </c>
      <c r="D21" s="7">
        <v>9.2270000000000003</v>
      </c>
      <c r="E21" s="7">
        <v>8.7949999999999999</v>
      </c>
      <c r="F21" s="7">
        <v>8.7479999999999993</v>
      </c>
      <c r="G21" s="7">
        <v>8.8450000000000006</v>
      </c>
      <c r="H21" s="7">
        <v>8.8309999999999995</v>
      </c>
      <c r="I21" s="7">
        <v>8.83</v>
      </c>
      <c r="J21" s="7">
        <v>8.827</v>
      </c>
      <c r="K21" s="7">
        <v>8.8279999999999994</v>
      </c>
      <c r="L21" s="7">
        <v>8.8070000000000004</v>
      </c>
      <c r="M21" s="7">
        <v>8.9570000000000007</v>
      </c>
      <c r="N21" s="7">
        <v>9.0920000000000005</v>
      </c>
      <c r="O21" s="7">
        <v>9.1370000000000005</v>
      </c>
      <c r="P21" s="7">
        <v>8.8089999999999993</v>
      </c>
      <c r="Q21" s="7">
        <v>9.0719999999999992</v>
      </c>
      <c r="R21" s="7">
        <v>8.4719999999999995</v>
      </c>
      <c r="S21" s="14">
        <v>8.7719999999999985</v>
      </c>
      <c r="U21" s="41"/>
      <c r="V21" s="41"/>
      <c r="W21" s="41"/>
      <c r="X21" s="41"/>
      <c r="Y21" s="41"/>
      <c r="Z21" s="41"/>
    </row>
    <row r="22" spans="1:26" x14ac:dyDescent="0.2">
      <c r="A22" s="42"/>
      <c r="B22" s="44" t="str">
        <f t="shared" si="3"/>
        <v>Sigma+ (Ryd, n.d.)</v>
      </c>
      <c r="C22" s="7">
        <v>9.9329999999999998</v>
      </c>
      <c r="D22" s="7">
        <v>9.8469999999999995</v>
      </c>
      <c r="E22" s="7">
        <v>9.9420000000000002</v>
      </c>
      <c r="F22" s="7">
        <v>9.8350000000000009</v>
      </c>
      <c r="G22" s="7">
        <v>9.8989999999999991</v>
      </c>
      <c r="H22" s="7">
        <v>9.7110000000000003</v>
      </c>
      <c r="I22" s="7">
        <v>9.7170000000000005</v>
      </c>
      <c r="J22" s="7">
        <v>9.7370000000000001</v>
      </c>
      <c r="K22" s="7">
        <v>9.6750000000000007</v>
      </c>
      <c r="L22" s="7">
        <v>9.69</v>
      </c>
      <c r="M22" s="7">
        <v>10.25</v>
      </c>
      <c r="N22" s="7">
        <v>10.047000000000001</v>
      </c>
      <c r="O22" s="7">
        <v>9.9819999999999993</v>
      </c>
      <c r="P22" s="7">
        <v>10.122</v>
      </c>
      <c r="Q22" s="7">
        <v>10.06</v>
      </c>
      <c r="R22" s="7">
        <v>9.5559999999999992</v>
      </c>
      <c r="S22" s="14">
        <v>9.8079999999999998</v>
      </c>
      <c r="U22" s="41"/>
      <c r="V22" s="41"/>
      <c r="W22" s="41"/>
      <c r="X22" s="41"/>
      <c r="Y22" s="41"/>
      <c r="Z22" s="41"/>
    </row>
    <row r="23" spans="1:26" x14ac:dyDescent="0.2">
      <c r="A23" s="42" t="s">
        <v>5</v>
      </c>
      <c r="B23" s="44" t="str">
        <f t="shared" si="3"/>
        <v>Pi (Val, n-pi*)</v>
      </c>
      <c r="C23" s="7">
        <v>6.3040000000000003</v>
      </c>
      <c r="D23" s="7">
        <v>6.1959999999999997</v>
      </c>
      <c r="E23" s="7">
        <v>6.069</v>
      </c>
      <c r="F23" s="7">
        <v>5.968</v>
      </c>
      <c r="G23" s="7">
        <v>6.1280000000000001</v>
      </c>
      <c r="H23" s="182"/>
      <c r="I23" s="182"/>
      <c r="J23" s="182"/>
      <c r="K23" s="45">
        <v>6.0759999999999996</v>
      </c>
      <c r="L23" s="45">
        <v>6.0659999999999998</v>
      </c>
      <c r="M23" s="7">
        <v>6.4260000000000002</v>
      </c>
      <c r="N23" s="7">
        <v>6.3680000000000003</v>
      </c>
      <c r="O23" s="7">
        <v>6.3109999999999999</v>
      </c>
      <c r="P23" s="7">
        <v>6.3330000000000002</v>
      </c>
      <c r="Q23" s="7">
        <v>6.2480000000000002</v>
      </c>
      <c r="R23" s="7">
        <v>5.7789999999999999</v>
      </c>
      <c r="S23" s="14">
        <v>6.0135000000000005</v>
      </c>
      <c r="U23" s="41"/>
      <c r="V23" s="41"/>
      <c r="W23" s="41"/>
      <c r="X23" s="41"/>
      <c r="Y23" s="41"/>
      <c r="Z23" s="41"/>
    </row>
    <row r="24" spans="1:26" x14ac:dyDescent="0.2">
      <c r="A24" s="42"/>
      <c r="B24" s="44" t="str">
        <f t="shared" si="3"/>
        <v>Sigma+ (Val, pi-pi*)</v>
      </c>
      <c r="C24" s="7">
        <v>7.423</v>
      </c>
      <c r="D24" s="7">
        <v>7.4329999999999998</v>
      </c>
      <c r="E24" s="7">
        <v>7.2220000000000004</v>
      </c>
      <c r="F24" s="7">
        <v>7.069</v>
      </c>
      <c r="G24" s="7">
        <v>7.1109999999999998</v>
      </c>
      <c r="H24" s="182"/>
      <c r="I24" s="182"/>
      <c r="J24" s="182"/>
      <c r="K24" s="45">
        <v>7.1870000000000003</v>
      </c>
      <c r="L24" s="7">
        <v>7.1779999999999999</v>
      </c>
      <c r="M24" s="7">
        <v>7.1779999999999999</v>
      </c>
      <c r="N24" s="7">
        <v>7.2169999999999996</v>
      </c>
      <c r="O24" s="7">
        <v>7.2919999999999998</v>
      </c>
      <c r="P24" s="7">
        <v>7.0990000000000002</v>
      </c>
      <c r="Q24" s="7">
        <v>7.3520000000000003</v>
      </c>
      <c r="R24" s="7">
        <v>6.9290000000000003</v>
      </c>
      <c r="S24" s="14">
        <v>7.1405000000000003</v>
      </c>
      <c r="U24" s="41"/>
      <c r="V24" s="41"/>
      <c r="W24" s="41"/>
      <c r="X24" s="41"/>
      <c r="Y24" s="41"/>
      <c r="Z24" s="41"/>
    </row>
    <row r="25" spans="1:26" x14ac:dyDescent="0.2">
      <c r="A25" s="42"/>
      <c r="B25" s="44" t="str">
        <f t="shared" si="3"/>
        <v>Delta (Val, pi-pi*)</v>
      </c>
      <c r="C25" s="7">
        <v>8.2100000000000009</v>
      </c>
      <c r="D25" s="7">
        <v>8.2449999999999992</v>
      </c>
      <c r="E25" s="7">
        <v>7.9880000000000004</v>
      </c>
      <c r="F25" s="7">
        <v>7.899</v>
      </c>
      <c r="G25" s="7">
        <v>7.98</v>
      </c>
      <c r="H25" s="182"/>
      <c r="I25" s="182"/>
      <c r="J25" s="182"/>
      <c r="K25" s="45">
        <v>8.0150000000000006</v>
      </c>
      <c r="L25" s="45">
        <v>7.9939999999999998</v>
      </c>
      <c r="M25" s="7">
        <v>8.2080000000000002</v>
      </c>
      <c r="N25" s="7">
        <v>8.3059999999999992</v>
      </c>
      <c r="O25" s="7">
        <v>8.2859999999999996</v>
      </c>
      <c r="P25" s="7">
        <v>8.09</v>
      </c>
      <c r="Q25" s="7">
        <v>8.1370000000000005</v>
      </c>
      <c r="R25" s="7">
        <v>7.7030000000000003</v>
      </c>
      <c r="S25" s="14">
        <v>7.92</v>
      </c>
      <c r="U25" s="41"/>
      <c r="V25" s="41"/>
      <c r="W25" s="41"/>
      <c r="X25" s="41"/>
      <c r="Y25" s="41"/>
      <c r="Z25" s="41"/>
    </row>
    <row r="26" spans="1:26" x14ac:dyDescent="0.2">
      <c r="A26" s="42"/>
      <c r="B26" s="44" t="str">
        <f t="shared" ref="B26:B27" si="4">B12</f>
        <v>Sigma+ (Ryd, n-3s)</v>
      </c>
      <c r="C26" s="7">
        <v>9.2409999999999997</v>
      </c>
      <c r="D26" s="7">
        <v>8.4239999999999995</v>
      </c>
      <c r="E26" s="7">
        <v>8.75</v>
      </c>
      <c r="F26" s="7">
        <v>8.6940000000000008</v>
      </c>
      <c r="G26" s="7">
        <v>8.6180000000000003</v>
      </c>
      <c r="H26" s="182"/>
      <c r="I26" s="182"/>
      <c r="J26" s="182"/>
      <c r="K26" s="45">
        <v>8.3729999999999993</v>
      </c>
      <c r="L26" s="45">
        <v>8.3849999999999998</v>
      </c>
      <c r="M26" s="7">
        <v>9.2080000000000002</v>
      </c>
      <c r="N26" s="7">
        <v>8.9139999999999997</v>
      </c>
      <c r="O26" s="7">
        <v>8.7539999999999996</v>
      </c>
      <c r="P26" s="7">
        <v>9.07</v>
      </c>
      <c r="Q26" s="7">
        <v>8.7330000000000005</v>
      </c>
      <c r="R26" s="7">
        <v>8.3010000000000002</v>
      </c>
      <c r="S26" s="14">
        <v>8.5169999999999995</v>
      </c>
      <c r="U26" s="41"/>
      <c r="V26" s="41"/>
      <c r="W26" s="41"/>
      <c r="X26" s="41"/>
      <c r="Y26" s="41"/>
      <c r="Z26" s="41"/>
    </row>
    <row r="27" spans="1:26" x14ac:dyDescent="0.2">
      <c r="A27" s="42"/>
      <c r="B27" s="44" t="str">
        <f t="shared" si="4"/>
        <v>Sigma- (Val, pi-pi*)</v>
      </c>
      <c r="C27" s="7">
        <v>8.8759999999999994</v>
      </c>
      <c r="D27" s="7">
        <v>8.9329999999999998</v>
      </c>
      <c r="E27" s="7">
        <v>8.5380000000000003</v>
      </c>
      <c r="F27" s="7">
        <v>8.5299999999999994</v>
      </c>
      <c r="G27" s="7">
        <v>8.5670000000000002</v>
      </c>
      <c r="H27" s="182"/>
      <c r="I27" s="182"/>
      <c r="J27" s="182"/>
      <c r="K27" s="45">
        <v>8.5500000000000007</v>
      </c>
      <c r="L27" s="45">
        <v>8.5229999999999997</v>
      </c>
      <c r="M27" s="7">
        <v>8.7989999999999995</v>
      </c>
      <c r="N27" s="7">
        <v>8.9139999999999997</v>
      </c>
      <c r="O27" s="7">
        <v>8.92</v>
      </c>
      <c r="P27" s="7">
        <v>8.6620000000000008</v>
      </c>
      <c r="Q27" s="7">
        <v>8.8030000000000008</v>
      </c>
      <c r="R27" s="7">
        <v>8.2089999999999996</v>
      </c>
      <c r="S27" s="14">
        <v>8.5060000000000002</v>
      </c>
      <c r="Z27" s="41"/>
    </row>
    <row r="28" spans="1:26" x14ac:dyDescent="0.2">
      <c r="K28" s="7"/>
      <c r="L28" s="7"/>
      <c r="M28" s="7"/>
      <c r="N28" s="7"/>
      <c r="O28" s="7"/>
      <c r="P28" s="7"/>
      <c r="Q28" s="7"/>
      <c r="R28" s="7"/>
      <c r="S28" s="7"/>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A0644-B78C-F741-AADA-81E55F48D3DD}">
  <dimension ref="A1:AC15"/>
  <sheetViews>
    <sheetView zoomScale="80" zoomScaleNormal="80" workbookViewId="0">
      <selection activeCell="G4" sqref="G4"/>
    </sheetView>
  </sheetViews>
  <sheetFormatPr baseColWidth="10" defaultRowHeight="16" x14ac:dyDescent="0.2"/>
  <sheetData>
    <row r="1" spans="1:29" x14ac:dyDescent="0.2">
      <c r="A1" s="40" t="s">
        <v>74</v>
      </c>
      <c r="B1" s="40"/>
      <c r="C1" s="40" t="s">
        <v>0</v>
      </c>
      <c r="D1" s="198"/>
      <c r="E1">
        <f>COUNT(C4:C4)</f>
        <v>1</v>
      </c>
      <c r="F1" s="145" t="s">
        <v>989</v>
      </c>
      <c r="G1" s="93" t="s">
        <v>970</v>
      </c>
      <c r="H1" s="145"/>
      <c r="I1" s="145"/>
      <c r="J1" s="93"/>
      <c r="K1" s="93"/>
      <c r="L1" s="93"/>
      <c r="M1" s="41"/>
      <c r="N1" s="41"/>
      <c r="O1" s="41"/>
      <c r="P1" s="41"/>
      <c r="Q1" s="41"/>
      <c r="R1" s="41"/>
      <c r="S1" s="41"/>
      <c r="T1" s="41"/>
      <c r="U1" s="41"/>
      <c r="V1" s="41"/>
      <c r="W1" s="41"/>
      <c r="X1" s="41"/>
      <c r="Y1" s="41"/>
      <c r="Z1" s="41"/>
      <c r="AA1" s="93" t="s">
        <v>1098</v>
      </c>
      <c r="AB1" s="93"/>
      <c r="AC1" s="41"/>
    </row>
    <row r="2" spans="1:29" x14ac:dyDescent="0.2">
      <c r="A2" s="42" t="s">
        <v>32</v>
      </c>
      <c r="B2" s="43"/>
      <c r="C2" s="43" t="s">
        <v>68</v>
      </c>
      <c r="D2" s="43" t="s">
        <v>68</v>
      </c>
      <c r="E2" s="43" t="s">
        <v>68</v>
      </c>
      <c r="F2" s="43" t="s">
        <v>29</v>
      </c>
      <c r="G2" s="43" t="s">
        <v>29</v>
      </c>
      <c r="H2" s="43" t="s">
        <v>29</v>
      </c>
      <c r="I2" s="43" t="s">
        <v>29</v>
      </c>
      <c r="J2" s="43" t="s">
        <v>29</v>
      </c>
      <c r="K2" s="43" t="s">
        <v>30</v>
      </c>
      <c r="L2" s="43" t="s">
        <v>30</v>
      </c>
      <c r="M2" s="43" t="s">
        <v>30</v>
      </c>
      <c r="N2" s="43" t="s">
        <v>30</v>
      </c>
      <c r="O2" s="43" t="s">
        <v>30</v>
      </c>
      <c r="P2" s="43" t="s">
        <v>30</v>
      </c>
      <c r="Q2" s="43" t="s">
        <v>55</v>
      </c>
      <c r="R2" s="43" t="s">
        <v>55</v>
      </c>
      <c r="S2" s="43" t="s">
        <v>55</v>
      </c>
      <c r="T2" s="43" t="s">
        <v>91</v>
      </c>
      <c r="U2" s="43" t="s">
        <v>85</v>
      </c>
      <c r="V2" s="43" t="s">
        <v>85</v>
      </c>
      <c r="W2" s="43"/>
      <c r="X2" s="43"/>
      <c r="Y2" s="109" t="s">
        <v>29</v>
      </c>
      <c r="Z2" s="109" t="s">
        <v>29</v>
      </c>
      <c r="AA2" s="109" t="s">
        <v>247</v>
      </c>
      <c r="AB2" s="109" t="s">
        <v>247</v>
      </c>
      <c r="AC2" s="109" t="s">
        <v>28</v>
      </c>
    </row>
    <row r="3" spans="1:29" x14ac:dyDescent="0.2">
      <c r="A3" s="43"/>
      <c r="B3" s="43"/>
      <c r="C3" s="42" t="s">
        <v>2087</v>
      </c>
      <c r="D3" s="42" t="s">
        <v>1</v>
      </c>
      <c r="E3" s="42" t="s">
        <v>2</v>
      </c>
      <c r="F3" s="42" t="s">
        <v>62</v>
      </c>
      <c r="G3" s="42" t="s">
        <v>2139</v>
      </c>
      <c r="H3" s="42" t="s">
        <v>2141</v>
      </c>
      <c r="I3" s="42" t="s">
        <v>2143</v>
      </c>
      <c r="J3" s="42" t="s">
        <v>69</v>
      </c>
      <c r="K3" s="92" t="s">
        <v>2086</v>
      </c>
      <c r="L3" s="92" t="s">
        <v>35</v>
      </c>
      <c r="M3" s="92" t="s">
        <v>63</v>
      </c>
      <c r="N3" s="92" t="s">
        <v>50</v>
      </c>
      <c r="O3" s="131" t="s">
        <v>106</v>
      </c>
      <c r="P3" s="131" t="s">
        <v>105</v>
      </c>
      <c r="Q3" s="92" t="s">
        <v>1943</v>
      </c>
      <c r="R3" s="92" t="s">
        <v>84</v>
      </c>
      <c r="S3" s="92" t="s">
        <v>92</v>
      </c>
      <c r="T3" s="92" t="s">
        <v>2088</v>
      </c>
      <c r="U3" s="92" t="s">
        <v>86</v>
      </c>
      <c r="V3" s="92" t="s">
        <v>87</v>
      </c>
      <c r="W3" s="42" t="s">
        <v>1326</v>
      </c>
      <c r="X3" s="42" t="s">
        <v>1400</v>
      </c>
      <c r="Y3" s="110" t="s">
        <v>67</v>
      </c>
      <c r="Z3" s="110" t="s">
        <v>38</v>
      </c>
      <c r="AA3" s="110" t="s">
        <v>248</v>
      </c>
      <c r="AB3" s="110" t="s">
        <v>248</v>
      </c>
      <c r="AC3" s="110" t="s">
        <v>52</v>
      </c>
    </row>
    <row r="4" spans="1:29" x14ac:dyDescent="0.2">
      <c r="A4" s="42" t="s">
        <v>98</v>
      </c>
      <c r="B4" s="44" t="s">
        <v>190</v>
      </c>
      <c r="C4" s="45">
        <v>2.492</v>
      </c>
      <c r="D4" s="16">
        <v>2.4649999999999999</v>
      </c>
      <c r="E4" s="16">
        <v>2.4649999999999999</v>
      </c>
      <c r="F4" s="16">
        <v>2.4740000000000002</v>
      </c>
      <c r="G4" s="16">
        <v>2.484</v>
      </c>
      <c r="H4" s="16">
        <v>2.4740000000000002</v>
      </c>
      <c r="I4" s="16">
        <v>2.484</v>
      </c>
      <c r="J4" s="16">
        <v>2.4689999999999999</v>
      </c>
      <c r="K4" s="45">
        <v>2.4740000000000002</v>
      </c>
      <c r="L4" s="16">
        <v>2.452</v>
      </c>
      <c r="M4" s="16">
        <v>2.4550000000000001</v>
      </c>
      <c r="N4" s="45">
        <v>2.4809999999999999</v>
      </c>
      <c r="O4" s="16">
        <v>2.46</v>
      </c>
      <c r="P4" s="16">
        <v>2.4620000000000002</v>
      </c>
      <c r="Q4" s="45">
        <v>2.4809999999999999</v>
      </c>
      <c r="R4" s="16">
        <v>2.4590000000000001</v>
      </c>
      <c r="S4" s="16">
        <v>2.4609999999999999</v>
      </c>
      <c r="T4" s="45">
        <v>2.4830000000000001</v>
      </c>
      <c r="U4" s="165" t="s">
        <v>1185</v>
      </c>
      <c r="V4" s="165" t="s">
        <v>1186</v>
      </c>
      <c r="W4" s="151">
        <f>S4+T4-Q4</f>
        <v>2.4630000000000001</v>
      </c>
      <c r="X4" s="151">
        <f>W4+F4-E4</f>
        <v>2.4720000000000004</v>
      </c>
      <c r="Y4" s="20">
        <v>90.9</v>
      </c>
      <c r="Z4" s="93" t="s">
        <v>78</v>
      </c>
      <c r="AA4" s="93" t="s">
        <v>1098</v>
      </c>
      <c r="AB4" s="93">
        <v>0</v>
      </c>
      <c r="AC4" s="93" t="s">
        <v>487</v>
      </c>
    </row>
    <row r="5" spans="1:29" x14ac:dyDescent="0.2">
      <c r="A5" s="41"/>
      <c r="B5" s="93"/>
      <c r="C5" s="93"/>
      <c r="M5" s="7"/>
      <c r="N5" s="7"/>
      <c r="O5" s="41"/>
      <c r="P5" s="41"/>
      <c r="Q5" s="41"/>
      <c r="R5" s="41"/>
      <c r="S5" s="41"/>
      <c r="T5" s="41"/>
      <c r="U5" s="41"/>
      <c r="V5" s="41"/>
      <c r="W5" s="41"/>
      <c r="X5" s="41"/>
      <c r="Y5" s="93"/>
      <c r="Z5" s="41"/>
      <c r="AA5" s="41"/>
      <c r="AB5" s="41"/>
      <c r="AC5" s="41"/>
    </row>
    <row r="6" spans="1:29" x14ac:dyDescent="0.2">
      <c r="A6" s="41"/>
      <c r="B6" s="41"/>
      <c r="C6" s="41"/>
      <c r="D6" s="41" t="s">
        <v>100</v>
      </c>
      <c r="E6" s="41"/>
      <c r="F6" s="41"/>
      <c r="G6" s="41"/>
      <c r="H6" s="41"/>
      <c r="I6" s="41"/>
      <c r="J6" s="41"/>
      <c r="K6" s="7"/>
      <c r="L6" s="41"/>
      <c r="M6" s="41"/>
      <c r="N6" s="41"/>
      <c r="O6" s="41"/>
      <c r="P6" s="41"/>
      <c r="Q6" s="41"/>
      <c r="R6" s="41"/>
      <c r="S6" s="41"/>
      <c r="T6" s="41"/>
      <c r="U6" s="41"/>
      <c r="V6" s="41"/>
      <c r="W6" s="41"/>
      <c r="X6" s="93"/>
      <c r="Y6" s="186"/>
      <c r="Z6" s="41"/>
      <c r="AA6" s="93"/>
    </row>
    <row r="7" spans="1:29" x14ac:dyDescent="0.2">
      <c r="A7" s="42" t="s">
        <v>6</v>
      </c>
      <c r="B7" s="43"/>
      <c r="C7" s="43" t="s">
        <v>7</v>
      </c>
      <c r="D7" s="43" t="s">
        <v>30</v>
      </c>
      <c r="E7" s="43" t="s">
        <v>24</v>
      </c>
      <c r="F7" s="43" t="s">
        <v>27</v>
      </c>
      <c r="G7" s="43" t="s">
        <v>29</v>
      </c>
      <c r="H7" s="43" t="s">
        <v>30</v>
      </c>
      <c r="I7" s="43" t="s">
        <v>29</v>
      </c>
      <c r="J7" s="43" t="s">
        <v>30</v>
      </c>
      <c r="K7" s="43" t="s">
        <v>34</v>
      </c>
      <c r="L7" s="43" t="s">
        <v>55</v>
      </c>
      <c r="M7" s="43" t="s">
        <v>7</v>
      </c>
      <c r="N7" s="43" t="s">
        <v>7</v>
      </c>
      <c r="O7" s="43" t="s">
        <v>7</v>
      </c>
      <c r="P7" s="43" t="s">
        <v>24</v>
      </c>
      <c r="Q7" s="43" t="s">
        <v>24</v>
      </c>
      <c r="R7" s="43" t="s">
        <v>24</v>
      </c>
      <c r="S7" s="43" t="s">
        <v>26</v>
      </c>
      <c r="T7" s="41"/>
      <c r="U7" s="93"/>
      <c r="V7" s="41"/>
    </row>
    <row r="8" spans="1:29" x14ac:dyDescent="0.2">
      <c r="A8" s="43"/>
      <c r="B8" s="43"/>
      <c r="C8" s="42" t="s">
        <v>8</v>
      </c>
      <c r="D8" s="42" t="s">
        <v>9</v>
      </c>
      <c r="E8" s="42" t="s">
        <v>18</v>
      </c>
      <c r="F8" s="42" t="s">
        <v>11</v>
      </c>
      <c r="G8" s="42" t="s">
        <v>10</v>
      </c>
      <c r="H8" s="42" t="s">
        <v>33</v>
      </c>
      <c r="I8" s="42" t="s">
        <v>12</v>
      </c>
      <c r="J8" s="42" t="s">
        <v>13</v>
      </c>
      <c r="K8" s="42" t="s">
        <v>14</v>
      </c>
      <c r="L8" s="42" t="s">
        <v>99</v>
      </c>
      <c r="M8" s="42" t="s">
        <v>17</v>
      </c>
      <c r="N8" s="42" t="s">
        <v>19</v>
      </c>
      <c r="O8" s="42" t="s">
        <v>20</v>
      </c>
      <c r="P8" s="42" t="s">
        <v>17</v>
      </c>
      <c r="Q8" s="42" t="s">
        <v>15</v>
      </c>
      <c r="R8" s="42" t="s">
        <v>16</v>
      </c>
      <c r="S8" s="42" t="s">
        <v>25</v>
      </c>
      <c r="T8" s="41"/>
      <c r="U8" s="41"/>
      <c r="V8" s="41"/>
    </row>
    <row r="9" spans="1:29" x14ac:dyDescent="0.2">
      <c r="A9" s="42" t="str">
        <f>A4</f>
        <v>Singlet</v>
      </c>
      <c r="B9" s="44" t="str">
        <f>B4</f>
        <v>A" (Val, n-pi*)</v>
      </c>
      <c r="C9" s="11">
        <v>2.5350000000000001</v>
      </c>
      <c r="D9" s="11">
        <v>2.4950000000000001</v>
      </c>
      <c r="E9" s="11">
        <v>2.444</v>
      </c>
      <c r="F9" s="11">
        <v>2.4500000000000002</v>
      </c>
      <c r="G9" s="11">
        <v>2.5390000000000001</v>
      </c>
      <c r="H9" s="11">
        <v>2.4820000000000002</v>
      </c>
      <c r="I9" s="11">
        <v>2.4820000000000002</v>
      </c>
      <c r="J9" s="11">
        <v>2.4780000000000002</v>
      </c>
      <c r="K9" s="16">
        <v>2.4649999999999999</v>
      </c>
      <c r="L9" s="16">
        <v>2.4550000000000001</v>
      </c>
      <c r="M9" s="16">
        <v>2.5649999999999999</v>
      </c>
      <c r="N9" s="16">
        <v>2.68</v>
      </c>
      <c r="O9" s="16">
        <v>2.6179999999999999</v>
      </c>
      <c r="P9" s="16">
        <v>2.387</v>
      </c>
      <c r="Q9" s="16">
        <v>2.3530000000000002</v>
      </c>
      <c r="R9" s="16">
        <v>2.3460000000000001</v>
      </c>
      <c r="S9" s="45">
        <v>2.3494999999999999</v>
      </c>
      <c r="T9" s="41"/>
      <c r="U9" s="41"/>
      <c r="V9" s="41"/>
    </row>
    <row r="10" spans="1:29" x14ac:dyDescent="0.2">
      <c r="T10" s="41"/>
      <c r="U10" s="41"/>
      <c r="V10" s="41"/>
    </row>
    <row r="15" spans="1:29" x14ac:dyDescent="0.2">
      <c r="C15" s="45"/>
      <c r="D15" s="45"/>
      <c r="E15" s="91"/>
      <c r="K15" s="151"/>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7E7F3-AAD2-1B48-8473-F0F24F4F52E4}">
  <dimension ref="A1:AC15"/>
  <sheetViews>
    <sheetView zoomScale="80" zoomScaleNormal="80" workbookViewId="0">
      <selection activeCell="G4" sqref="G4"/>
    </sheetView>
  </sheetViews>
  <sheetFormatPr baseColWidth="10" defaultRowHeight="16" x14ac:dyDescent="0.2"/>
  <sheetData>
    <row r="1" spans="1:29" x14ac:dyDescent="0.2">
      <c r="A1" s="40" t="s">
        <v>74</v>
      </c>
      <c r="B1" s="40"/>
      <c r="C1" s="40" t="s">
        <v>0</v>
      </c>
      <c r="D1" s="198"/>
      <c r="E1">
        <f>COUNT(C4)</f>
        <v>1</v>
      </c>
      <c r="F1" s="145" t="s">
        <v>989</v>
      </c>
      <c r="G1" s="93" t="s">
        <v>970</v>
      </c>
      <c r="H1" s="145"/>
      <c r="I1" s="145"/>
      <c r="K1" s="93"/>
      <c r="L1" s="93"/>
      <c r="M1" s="41"/>
      <c r="N1" s="41"/>
      <c r="O1" s="41"/>
      <c r="P1" s="41"/>
      <c r="Q1" s="41"/>
      <c r="R1" s="41"/>
      <c r="S1" s="41"/>
      <c r="T1" s="41"/>
      <c r="U1" s="41"/>
      <c r="V1" s="41"/>
      <c r="W1" s="41"/>
      <c r="X1" s="41"/>
      <c r="Y1" s="41"/>
      <c r="Z1" s="41"/>
      <c r="AA1" s="93" t="s">
        <v>938</v>
      </c>
      <c r="AB1" s="93"/>
      <c r="AC1" s="41"/>
    </row>
    <row r="2" spans="1:29" x14ac:dyDescent="0.2">
      <c r="A2" s="42" t="s">
        <v>32</v>
      </c>
      <c r="B2" s="43"/>
      <c r="C2" s="43" t="s">
        <v>68</v>
      </c>
      <c r="D2" s="43" t="s">
        <v>68</v>
      </c>
      <c r="E2" s="43" t="s">
        <v>68</v>
      </c>
      <c r="F2" s="43" t="s">
        <v>29</v>
      </c>
      <c r="G2" s="43" t="s">
        <v>29</v>
      </c>
      <c r="H2" s="43" t="s">
        <v>29</v>
      </c>
      <c r="I2" s="43" t="s">
        <v>29</v>
      </c>
      <c r="J2" s="43" t="s">
        <v>29</v>
      </c>
      <c r="K2" s="43" t="s">
        <v>30</v>
      </c>
      <c r="L2" s="43" t="s">
        <v>30</v>
      </c>
      <c r="M2" s="43" t="s">
        <v>30</v>
      </c>
      <c r="N2" s="43" t="s">
        <v>30</v>
      </c>
      <c r="O2" s="43" t="s">
        <v>30</v>
      </c>
      <c r="P2" s="43" t="s">
        <v>30</v>
      </c>
      <c r="Q2" s="43" t="s">
        <v>55</v>
      </c>
      <c r="R2" s="43" t="s">
        <v>55</v>
      </c>
      <c r="S2" s="43" t="s">
        <v>55</v>
      </c>
      <c r="T2" s="43" t="s">
        <v>91</v>
      </c>
      <c r="U2" s="43" t="s">
        <v>85</v>
      </c>
      <c r="V2" s="43" t="s">
        <v>85</v>
      </c>
      <c r="W2" s="43"/>
      <c r="X2" s="43"/>
      <c r="Y2" s="109" t="s">
        <v>29</v>
      </c>
      <c r="Z2" s="109" t="s">
        <v>29</v>
      </c>
      <c r="AA2" s="109" t="s">
        <v>247</v>
      </c>
      <c r="AB2" s="109" t="s">
        <v>247</v>
      </c>
      <c r="AC2" s="109" t="s">
        <v>28</v>
      </c>
    </row>
    <row r="3" spans="1:29" x14ac:dyDescent="0.2">
      <c r="A3" s="43"/>
      <c r="B3" s="43"/>
      <c r="C3" s="42" t="s">
        <v>2087</v>
      </c>
      <c r="D3" s="42" t="s">
        <v>1</v>
      </c>
      <c r="E3" s="42" t="s">
        <v>2</v>
      </c>
      <c r="F3" s="42" t="s">
        <v>62</v>
      </c>
      <c r="G3" s="42" t="s">
        <v>2139</v>
      </c>
      <c r="H3" s="42" t="s">
        <v>2141</v>
      </c>
      <c r="I3" s="42" t="s">
        <v>2143</v>
      </c>
      <c r="J3" s="42" t="s">
        <v>69</v>
      </c>
      <c r="K3" s="92" t="s">
        <v>2086</v>
      </c>
      <c r="L3" s="92" t="s">
        <v>35</v>
      </c>
      <c r="M3" s="92" t="s">
        <v>63</v>
      </c>
      <c r="N3" s="92" t="s">
        <v>50</v>
      </c>
      <c r="O3" s="131" t="s">
        <v>106</v>
      </c>
      <c r="P3" s="131" t="s">
        <v>105</v>
      </c>
      <c r="Q3" s="92" t="s">
        <v>1943</v>
      </c>
      <c r="R3" s="92" t="s">
        <v>84</v>
      </c>
      <c r="S3" s="92" t="s">
        <v>92</v>
      </c>
      <c r="T3" s="92" t="s">
        <v>2088</v>
      </c>
      <c r="U3" s="92" t="s">
        <v>86</v>
      </c>
      <c r="V3" s="92" t="s">
        <v>87</v>
      </c>
      <c r="W3" s="42" t="s">
        <v>1326</v>
      </c>
      <c r="X3" s="42" t="s">
        <v>1400</v>
      </c>
      <c r="Y3" s="110" t="s">
        <v>67</v>
      </c>
      <c r="Z3" s="110" t="s">
        <v>38</v>
      </c>
      <c r="AA3" s="110" t="s">
        <v>248</v>
      </c>
      <c r="AB3" s="110" t="s">
        <v>248</v>
      </c>
      <c r="AC3" s="110" t="s">
        <v>52</v>
      </c>
    </row>
    <row r="4" spans="1:29" x14ac:dyDescent="0.2">
      <c r="A4" s="42" t="s">
        <v>98</v>
      </c>
      <c r="B4" s="44" t="s">
        <v>190</v>
      </c>
      <c r="C4" s="7">
        <v>1.5660000000000001</v>
      </c>
      <c r="D4" s="16">
        <v>1.601</v>
      </c>
      <c r="E4" s="16">
        <v>1.591</v>
      </c>
      <c r="F4" s="16">
        <v>1.603</v>
      </c>
      <c r="G4" s="16">
        <v>1.61</v>
      </c>
      <c r="H4" s="16">
        <v>1.603</v>
      </c>
      <c r="I4" s="16">
        <v>1.61</v>
      </c>
      <c r="J4" s="16">
        <v>1.5940000000000001</v>
      </c>
      <c r="K4" s="7">
        <v>1.5529999999999999</v>
      </c>
      <c r="L4" s="16">
        <v>1.589</v>
      </c>
      <c r="M4" s="16">
        <v>1.58</v>
      </c>
      <c r="N4" s="7">
        <v>1.5549999999999999</v>
      </c>
      <c r="O4" s="16">
        <v>1.59</v>
      </c>
      <c r="P4" s="16">
        <v>1.5780000000000001</v>
      </c>
      <c r="Q4" s="7">
        <v>1.5549999999999999</v>
      </c>
      <c r="R4" s="16">
        <v>1.59</v>
      </c>
      <c r="S4" s="16">
        <v>1.579</v>
      </c>
      <c r="T4" s="7">
        <v>1.5549999999999999</v>
      </c>
      <c r="U4" s="165" t="s">
        <v>1187</v>
      </c>
      <c r="V4" s="165" t="s">
        <v>1188</v>
      </c>
      <c r="W4" s="151">
        <f>S4+T4-Q4</f>
        <v>1.579</v>
      </c>
      <c r="X4" s="151">
        <f>W4+F4-E4</f>
        <v>1.591</v>
      </c>
      <c r="Y4" s="20">
        <v>90.3</v>
      </c>
      <c r="Z4" s="93" t="s">
        <v>77</v>
      </c>
      <c r="AA4" s="93" t="s">
        <v>362</v>
      </c>
      <c r="AB4" s="93">
        <v>1</v>
      </c>
      <c r="AC4" s="93" t="s">
        <v>1189</v>
      </c>
    </row>
    <row r="5" spans="1:29" x14ac:dyDescent="0.2">
      <c r="A5" s="41"/>
      <c r="B5" s="93"/>
      <c r="C5" s="93"/>
      <c r="M5" s="7"/>
      <c r="N5" s="7"/>
      <c r="O5" s="41"/>
      <c r="P5" s="41"/>
      <c r="Q5" s="41"/>
      <c r="R5" s="41"/>
      <c r="S5" s="41"/>
      <c r="T5" s="41"/>
      <c r="U5" s="41"/>
      <c r="V5" s="41"/>
      <c r="W5" s="41"/>
      <c r="X5" s="41"/>
      <c r="Y5" s="93"/>
      <c r="Z5" s="41"/>
      <c r="AA5" s="41"/>
      <c r="AB5" s="41"/>
      <c r="AC5" s="41"/>
    </row>
    <row r="6" spans="1:29" x14ac:dyDescent="0.2">
      <c r="A6" s="41"/>
      <c r="B6" s="41"/>
      <c r="C6" s="41"/>
      <c r="D6" s="41" t="s">
        <v>100</v>
      </c>
      <c r="E6" s="41"/>
      <c r="F6" s="41"/>
      <c r="G6" s="41"/>
      <c r="H6" s="41"/>
      <c r="I6" s="41"/>
      <c r="J6" s="41"/>
      <c r="K6" s="7"/>
      <c r="L6" s="41"/>
      <c r="M6" s="41"/>
      <c r="N6" s="41"/>
      <c r="O6" s="41"/>
      <c r="P6" s="41"/>
      <c r="Q6" s="41"/>
      <c r="R6" s="41"/>
      <c r="S6" s="41"/>
      <c r="T6" s="41"/>
      <c r="U6" s="41"/>
      <c r="V6" s="41"/>
      <c r="W6" s="41"/>
      <c r="X6" s="41"/>
      <c r="Y6" s="93"/>
      <c r="Z6" s="186"/>
      <c r="AA6" s="41"/>
      <c r="AB6" s="93"/>
    </row>
    <row r="7" spans="1:29" x14ac:dyDescent="0.2">
      <c r="A7" s="42" t="s">
        <v>6</v>
      </c>
      <c r="B7" s="43"/>
      <c r="C7" s="43" t="s">
        <v>7</v>
      </c>
      <c r="D7" s="43" t="s">
        <v>30</v>
      </c>
      <c r="E7" s="43" t="s">
        <v>24</v>
      </c>
      <c r="F7" s="43" t="s">
        <v>27</v>
      </c>
      <c r="G7" s="43" t="s">
        <v>29</v>
      </c>
      <c r="H7" s="43" t="s">
        <v>30</v>
      </c>
      <c r="I7" s="43" t="s">
        <v>29</v>
      </c>
      <c r="J7" s="43" t="s">
        <v>30</v>
      </c>
      <c r="K7" s="43" t="s">
        <v>34</v>
      </c>
      <c r="L7" s="43" t="s">
        <v>55</v>
      </c>
      <c r="M7" s="43" t="s">
        <v>7</v>
      </c>
      <c r="N7" s="43" t="s">
        <v>7</v>
      </c>
      <c r="O7" s="43" t="s">
        <v>7</v>
      </c>
      <c r="P7" s="43" t="s">
        <v>24</v>
      </c>
      <c r="Q7" s="43" t="s">
        <v>24</v>
      </c>
      <c r="R7" s="43" t="s">
        <v>24</v>
      </c>
      <c r="S7" s="43" t="s">
        <v>26</v>
      </c>
      <c r="T7" s="41"/>
      <c r="U7" s="41"/>
      <c r="V7" s="93"/>
      <c r="W7" s="41"/>
    </row>
    <row r="8" spans="1:29" x14ac:dyDescent="0.2">
      <c r="A8" s="43"/>
      <c r="B8" s="43"/>
      <c r="C8" s="42" t="s">
        <v>8</v>
      </c>
      <c r="D8" s="42" t="s">
        <v>9</v>
      </c>
      <c r="E8" s="42" t="s">
        <v>18</v>
      </c>
      <c r="F8" s="42" t="s">
        <v>11</v>
      </c>
      <c r="G8" s="42" t="s">
        <v>10</v>
      </c>
      <c r="H8" s="42" t="s">
        <v>33</v>
      </c>
      <c r="I8" s="42" t="s">
        <v>12</v>
      </c>
      <c r="J8" s="42" t="s">
        <v>13</v>
      </c>
      <c r="K8" s="42" t="s">
        <v>14</v>
      </c>
      <c r="L8" s="42" t="s">
        <v>99</v>
      </c>
      <c r="M8" s="42" t="s">
        <v>17</v>
      </c>
      <c r="N8" s="42" t="s">
        <v>19</v>
      </c>
      <c r="O8" s="42" t="s">
        <v>20</v>
      </c>
      <c r="P8" s="42" t="s">
        <v>17</v>
      </c>
      <c r="Q8" s="42" t="s">
        <v>15</v>
      </c>
      <c r="R8" s="42" t="s">
        <v>16</v>
      </c>
      <c r="S8" s="42" t="s">
        <v>25</v>
      </c>
      <c r="T8" s="41"/>
      <c r="U8" s="41"/>
      <c r="V8" s="41"/>
      <c r="W8" s="41"/>
    </row>
    <row r="9" spans="1:29" x14ac:dyDescent="0.2">
      <c r="A9" s="42" t="str">
        <f>A4</f>
        <v>Singlet</v>
      </c>
      <c r="B9" s="44" t="str">
        <f>B4</f>
        <v>A" (Val, n-pi*)</v>
      </c>
      <c r="C9" s="13">
        <v>1.6819999999999999</v>
      </c>
      <c r="D9" s="13">
        <v>1.6779999999999999</v>
      </c>
      <c r="E9" s="13">
        <v>1.393</v>
      </c>
      <c r="F9" s="13">
        <v>1.5549999999999999</v>
      </c>
      <c r="G9" s="13">
        <v>1.673</v>
      </c>
      <c r="H9" s="13">
        <v>1.59</v>
      </c>
      <c r="I9" s="13">
        <v>1.591</v>
      </c>
      <c r="J9" s="13">
        <v>1.605</v>
      </c>
      <c r="K9" s="16">
        <v>1.591</v>
      </c>
      <c r="L9" s="16">
        <v>1.58</v>
      </c>
      <c r="M9" s="16">
        <v>1.738</v>
      </c>
      <c r="N9" s="16">
        <v>1.7909999999999999</v>
      </c>
      <c r="O9" s="16">
        <v>1.7529999999999999</v>
      </c>
      <c r="P9" s="16">
        <v>1.5960000000000001</v>
      </c>
      <c r="Q9" s="16">
        <v>1.621</v>
      </c>
      <c r="R9" s="16">
        <v>1.3879999999999999</v>
      </c>
      <c r="S9" s="45">
        <v>1.5044999999999999</v>
      </c>
      <c r="T9" s="41"/>
      <c r="U9" s="41"/>
      <c r="V9" s="41"/>
      <c r="W9" s="41"/>
    </row>
    <row r="10" spans="1:29" x14ac:dyDescent="0.2">
      <c r="T10" s="41"/>
      <c r="U10" s="41"/>
      <c r="V10" s="41"/>
      <c r="W10" s="41"/>
    </row>
    <row r="11" spans="1:29" x14ac:dyDescent="0.2">
      <c r="G11" s="187"/>
    </row>
    <row r="13" spans="1:29" x14ac:dyDescent="0.2">
      <c r="G13" s="187"/>
    </row>
    <row r="15" spans="1:29" x14ac:dyDescent="0.2">
      <c r="C15" s="45"/>
      <c r="D15" s="45"/>
      <c r="E15" s="91"/>
      <c r="K15" s="151"/>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2CCD6-B958-E943-88EE-F382785B050C}">
  <dimension ref="A1:AC18"/>
  <sheetViews>
    <sheetView zoomScale="80" zoomScaleNormal="80" workbookViewId="0">
      <selection activeCell="G4" sqref="G4"/>
    </sheetView>
  </sheetViews>
  <sheetFormatPr baseColWidth="10" defaultRowHeight="16" x14ac:dyDescent="0.2"/>
  <sheetData>
    <row r="1" spans="1:29" x14ac:dyDescent="0.2">
      <c r="A1" s="40" t="s">
        <v>74</v>
      </c>
      <c r="B1" s="40"/>
      <c r="C1" s="40" t="s">
        <v>0</v>
      </c>
      <c r="D1" s="198"/>
      <c r="E1">
        <f>COUNT(C4)</f>
        <v>1</v>
      </c>
      <c r="F1" s="145" t="s">
        <v>989</v>
      </c>
      <c r="G1" s="93" t="s">
        <v>970</v>
      </c>
      <c r="H1" s="145"/>
      <c r="I1" s="145"/>
      <c r="K1" s="93"/>
      <c r="L1" s="93"/>
      <c r="M1" s="41"/>
      <c r="N1" s="41"/>
      <c r="O1" s="41"/>
      <c r="P1" s="41"/>
      <c r="Q1" s="41"/>
      <c r="R1" s="41"/>
      <c r="S1" s="41"/>
      <c r="T1" s="41"/>
      <c r="U1" s="41"/>
      <c r="V1" s="41"/>
      <c r="W1" s="41"/>
      <c r="X1" s="41"/>
      <c r="Y1" s="41"/>
      <c r="Z1" s="41"/>
      <c r="AA1" s="93" t="s">
        <v>1244</v>
      </c>
      <c r="AB1" s="93"/>
      <c r="AC1" s="41"/>
    </row>
    <row r="2" spans="1:29" x14ac:dyDescent="0.2">
      <c r="A2" s="42" t="s">
        <v>32</v>
      </c>
      <c r="B2" s="43"/>
      <c r="C2" s="43" t="s">
        <v>68</v>
      </c>
      <c r="D2" s="43" t="s">
        <v>68</v>
      </c>
      <c r="E2" s="43" t="s">
        <v>68</v>
      </c>
      <c r="F2" s="43" t="s">
        <v>29</v>
      </c>
      <c r="G2" s="43" t="s">
        <v>29</v>
      </c>
      <c r="H2" s="43" t="s">
        <v>29</v>
      </c>
      <c r="I2" s="43" t="s">
        <v>29</v>
      </c>
      <c r="J2" s="43" t="s">
        <v>29</v>
      </c>
      <c r="K2" s="43" t="s">
        <v>30</v>
      </c>
      <c r="L2" s="43" t="s">
        <v>30</v>
      </c>
      <c r="M2" s="43" t="s">
        <v>30</v>
      </c>
      <c r="N2" s="43" t="s">
        <v>30</v>
      </c>
      <c r="O2" s="43" t="s">
        <v>30</v>
      </c>
      <c r="P2" s="43" t="s">
        <v>30</v>
      </c>
      <c r="Q2" s="43" t="s">
        <v>55</v>
      </c>
      <c r="R2" s="43" t="s">
        <v>55</v>
      </c>
      <c r="S2" s="43" t="s">
        <v>55</v>
      </c>
      <c r="T2" s="43" t="s">
        <v>91</v>
      </c>
      <c r="U2" s="43" t="s">
        <v>85</v>
      </c>
      <c r="V2" s="43" t="s">
        <v>85</v>
      </c>
      <c r="W2" s="43"/>
      <c r="X2" s="43"/>
      <c r="Y2" s="109" t="s">
        <v>29</v>
      </c>
      <c r="Z2" s="109" t="s">
        <v>29</v>
      </c>
      <c r="AA2" s="109" t="s">
        <v>247</v>
      </c>
      <c r="AB2" s="109" t="s">
        <v>247</v>
      </c>
      <c r="AC2" s="109" t="s">
        <v>28</v>
      </c>
    </row>
    <row r="3" spans="1:29" x14ac:dyDescent="0.2">
      <c r="A3" s="43"/>
      <c r="B3" s="43"/>
      <c r="C3" s="42" t="s">
        <v>2087</v>
      </c>
      <c r="D3" s="42" t="s">
        <v>1</v>
      </c>
      <c r="E3" s="42" t="s">
        <v>2</v>
      </c>
      <c r="F3" s="42" t="s">
        <v>62</v>
      </c>
      <c r="G3" s="42" t="s">
        <v>2139</v>
      </c>
      <c r="H3" s="42" t="s">
        <v>2141</v>
      </c>
      <c r="I3" s="42" t="s">
        <v>2143</v>
      </c>
      <c r="J3" s="42" t="s">
        <v>69</v>
      </c>
      <c r="K3" s="92" t="s">
        <v>2086</v>
      </c>
      <c r="L3" s="92" t="s">
        <v>35</v>
      </c>
      <c r="M3" s="92" t="s">
        <v>63</v>
      </c>
      <c r="N3" s="92" t="s">
        <v>50</v>
      </c>
      <c r="O3" s="131" t="s">
        <v>106</v>
      </c>
      <c r="P3" s="131" t="s">
        <v>105</v>
      </c>
      <c r="Q3" s="92" t="s">
        <v>1943</v>
      </c>
      <c r="R3" s="92" t="s">
        <v>84</v>
      </c>
      <c r="S3" s="92" t="s">
        <v>92</v>
      </c>
      <c r="T3" s="92" t="s">
        <v>2088</v>
      </c>
      <c r="U3" s="92" t="s">
        <v>86</v>
      </c>
      <c r="V3" s="92" t="s">
        <v>87</v>
      </c>
      <c r="W3" s="42" t="s">
        <v>1326</v>
      </c>
      <c r="X3" s="42" t="s">
        <v>1400</v>
      </c>
      <c r="Y3" s="110" t="s">
        <v>67</v>
      </c>
      <c r="Z3" s="110" t="s">
        <v>38</v>
      </c>
      <c r="AA3" s="110" t="s">
        <v>248</v>
      </c>
      <c r="AB3" s="110" t="s">
        <v>248</v>
      </c>
      <c r="AC3" s="110" t="s">
        <v>52</v>
      </c>
    </row>
    <row r="4" spans="1:29" x14ac:dyDescent="0.2">
      <c r="A4" s="42" t="s">
        <v>98</v>
      </c>
      <c r="B4" s="44" t="s">
        <v>190</v>
      </c>
      <c r="C4" s="45">
        <v>3.0939999999999999</v>
      </c>
      <c r="D4" s="7">
        <v>3.077</v>
      </c>
      <c r="E4" s="16">
        <v>3.07</v>
      </c>
      <c r="F4" s="16">
        <v>3.0670000000000002</v>
      </c>
      <c r="G4" s="16">
        <v>3.073</v>
      </c>
      <c r="H4" s="16">
        <v>3.0659999999999998</v>
      </c>
      <c r="I4" s="16">
        <v>3.073</v>
      </c>
      <c r="J4" s="16">
        <v>3.0619999999999998</v>
      </c>
      <c r="K4" s="45">
        <v>3.08</v>
      </c>
      <c r="L4" s="7">
        <v>3.0659999999999998</v>
      </c>
      <c r="M4" s="16">
        <v>3.06</v>
      </c>
      <c r="N4" s="45">
        <v>3.08</v>
      </c>
      <c r="O4" s="7">
        <v>3.0659999999999998</v>
      </c>
      <c r="P4" s="16">
        <v>3.0579999999999998</v>
      </c>
      <c r="Q4" s="45">
        <v>3.0790000000000002</v>
      </c>
      <c r="R4">
        <v>3.0649999999999999</v>
      </c>
      <c r="S4" s="16">
        <v>3.0579999999999998</v>
      </c>
      <c r="T4" s="45">
        <v>3.08</v>
      </c>
      <c r="U4" s="165" t="s">
        <v>1246</v>
      </c>
      <c r="V4" s="165" t="s">
        <v>1247</v>
      </c>
      <c r="W4" s="151">
        <f>S4+T4-Q4</f>
        <v>3.0589999999999997</v>
      </c>
      <c r="X4" s="151">
        <f>W4+F4-E4</f>
        <v>3.0559999999999996</v>
      </c>
      <c r="Y4" s="93">
        <v>93.1</v>
      </c>
      <c r="Z4" s="93" t="s">
        <v>1245</v>
      </c>
      <c r="AA4" s="93" t="s">
        <v>603</v>
      </c>
      <c r="AB4" s="1">
        <v>1</v>
      </c>
      <c r="AC4" s="1" t="s">
        <v>996</v>
      </c>
    </row>
    <row r="5" spans="1:29" x14ac:dyDescent="0.2">
      <c r="A5" s="41"/>
      <c r="B5" s="93"/>
      <c r="C5" s="93"/>
      <c r="M5" s="7"/>
      <c r="N5" s="7"/>
      <c r="O5" s="41"/>
      <c r="P5" s="41"/>
      <c r="Q5" s="41"/>
      <c r="R5" s="41"/>
      <c r="S5" s="41"/>
      <c r="T5" s="41"/>
      <c r="U5" s="41"/>
      <c r="V5" s="41"/>
      <c r="W5" s="41"/>
      <c r="X5" s="41"/>
      <c r="Y5" s="93"/>
      <c r="Z5" s="41"/>
      <c r="AA5" s="41"/>
      <c r="AB5" s="41"/>
      <c r="AC5" s="41"/>
    </row>
    <row r="6" spans="1:29" x14ac:dyDescent="0.2">
      <c r="A6" s="41"/>
      <c r="B6" s="41"/>
      <c r="C6" s="41"/>
      <c r="D6" s="41" t="s">
        <v>100</v>
      </c>
      <c r="E6" s="41"/>
      <c r="F6" s="41"/>
      <c r="G6" s="41"/>
      <c r="H6" s="7"/>
      <c r="I6" s="41"/>
      <c r="J6" s="41"/>
      <c r="K6" s="41"/>
      <c r="L6" s="41"/>
      <c r="M6" s="41"/>
      <c r="N6" s="41"/>
      <c r="O6" s="41"/>
      <c r="P6" s="41"/>
      <c r="Q6" s="41"/>
      <c r="R6" s="41"/>
      <c r="S6" s="41"/>
      <c r="T6" s="41"/>
      <c r="U6" s="41"/>
      <c r="V6" s="93"/>
      <c r="W6" s="186"/>
      <c r="X6" s="41"/>
      <c r="Y6" s="93"/>
    </row>
    <row r="7" spans="1:29" x14ac:dyDescent="0.2">
      <c r="A7" s="42" t="s">
        <v>6</v>
      </c>
      <c r="B7" s="43"/>
      <c r="C7" s="43" t="s">
        <v>7</v>
      </c>
      <c r="D7" s="43" t="s">
        <v>30</v>
      </c>
      <c r="E7" s="43" t="s">
        <v>24</v>
      </c>
      <c r="F7" s="43" t="s">
        <v>27</v>
      </c>
      <c r="G7" s="43" t="s">
        <v>29</v>
      </c>
      <c r="H7" s="43" t="s">
        <v>30</v>
      </c>
      <c r="I7" s="43" t="s">
        <v>29</v>
      </c>
      <c r="J7" s="43" t="s">
        <v>30</v>
      </c>
      <c r="K7" s="43" t="s">
        <v>34</v>
      </c>
      <c r="L7" s="43" t="s">
        <v>55</v>
      </c>
      <c r="M7" s="43" t="s">
        <v>7</v>
      </c>
      <c r="N7" s="43" t="s">
        <v>7</v>
      </c>
      <c r="O7" s="43" t="s">
        <v>7</v>
      </c>
      <c r="P7" s="43" t="s">
        <v>24</v>
      </c>
      <c r="Q7" s="43" t="s">
        <v>24</v>
      </c>
      <c r="R7" s="43" t="s">
        <v>24</v>
      </c>
      <c r="S7" s="43" t="s">
        <v>26</v>
      </c>
      <c r="T7" s="41"/>
      <c r="U7" s="93"/>
      <c r="V7" s="41"/>
    </row>
    <row r="8" spans="1:29" x14ac:dyDescent="0.2">
      <c r="A8" s="43"/>
      <c r="B8" s="43"/>
      <c r="C8" s="42" t="s">
        <v>8</v>
      </c>
      <c r="D8" s="42" t="s">
        <v>9</v>
      </c>
      <c r="E8" s="42" t="s">
        <v>18</v>
      </c>
      <c r="F8" s="42" t="s">
        <v>11</v>
      </c>
      <c r="G8" s="42" t="s">
        <v>10</v>
      </c>
      <c r="H8" s="42" t="s">
        <v>33</v>
      </c>
      <c r="I8" s="42" t="s">
        <v>12</v>
      </c>
      <c r="J8" s="42" t="s">
        <v>13</v>
      </c>
      <c r="K8" s="42" t="s">
        <v>14</v>
      </c>
      <c r="L8" s="42" t="s">
        <v>99</v>
      </c>
      <c r="M8" s="42" t="s">
        <v>17</v>
      </c>
      <c r="N8" s="42" t="s">
        <v>19</v>
      </c>
      <c r="O8" s="42" t="s">
        <v>20</v>
      </c>
      <c r="P8" s="42" t="s">
        <v>17</v>
      </c>
      <c r="Q8" s="42" t="s">
        <v>15</v>
      </c>
      <c r="R8" s="42" t="s">
        <v>16</v>
      </c>
      <c r="S8" s="42" t="s">
        <v>25</v>
      </c>
      <c r="T8" s="41"/>
      <c r="U8" s="41"/>
      <c r="V8" s="41"/>
    </row>
    <row r="9" spans="1:29" x14ac:dyDescent="0.2">
      <c r="A9" s="42" t="str">
        <f>A4</f>
        <v>Singlet</v>
      </c>
      <c r="B9" s="44" t="str">
        <f>B4</f>
        <v>A" (Val, n-pi*)</v>
      </c>
      <c r="C9" s="7">
        <v>3.1560000000000001</v>
      </c>
      <c r="D9" s="7">
        <v>3.1429999999999998</v>
      </c>
      <c r="E9" s="7">
        <v>2.7759999999999998</v>
      </c>
      <c r="F9" s="7">
        <v>3.0430000000000001</v>
      </c>
      <c r="G9" s="45">
        <v>3.12</v>
      </c>
      <c r="H9" s="7">
        <v>3.07</v>
      </c>
      <c r="I9" s="7">
        <v>3.069</v>
      </c>
      <c r="J9" s="7">
        <v>3.08</v>
      </c>
      <c r="K9" s="7">
        <v>3.07</v>
      </c>
      <c r="L9" s="16">
        <v>3.06</v>
      </c>
      <c r="M9" s="7">
        <v>3.22</v>
      </c>
      <c r="N9" s="7">
        <v>3.242</v>
      </c>
      <c r="O9" s="7">
        <v>3.2090000000000001</v>
      </c>
      <c r="P9" s="7">
        <v>3.125</v>
      </c>
      <c r="Q9" s="7">
        <v>3.113</v>
      </c>
      <c r="R9" s="7">
        <v>2.879</v>
      </c>
      <c r="S9" s="45">
        <v>2.996</v>
      </c>
      <c r="T9" s="41"/>
      <c r="U9" s="41"/>
      <c r="V9" s="41"/>
    </row>
    <row r="10" spans="1:29" x14ac:dyDescent="0.2">
      <c r="T10" s="41"/>
      <c r="U10" s="41"/>
      <c r="V10" s="41"/>
    </row>
    <row r="11" spans="1:29" x14ac:dyDescent="0.2">
      <c r="C11" s="45"/>
      <c r="D11" s="45"/>
      <c r="E11" s="91"/>
      <c r="K11" s="151"/>
    </row>
    <row r="12" spans="1:29" x14ac:dyDescent="0.2">
      <c r="C12" s="45"/>
      <c r="D12" s="45"/>
      <c r="E12" s="91"/>
      <c r="K12" s="151"/>
    </row>
    <row r="13" spans="1:29" x14ac:dyDescent="0.2">
      <c r="C13" s="45"/>
      <c r="D13" s="45"/>
      <c r="E13" s="91"/>
      <c r="K13" s="151"/>
    </row>
    <row r="14" spans="1:29" x14ac:dyDescent="0.2">
      <c r="C14" s="45"/>
      <c r="D14" s="45"/>
      <c r="E14" s="91"/>
      <c r="K14" s="151"/>
    </row>
    <row r="15" spans="1:29" x14ac:dyDescent="0.2">
      <c r="C15" s="45"/>
      <c r="D15" s="45"/>
      <c r="E15" s="91"/>
      <c r="K15" s="151"/>
    </row>
    <row r="18" spans="10:10" x14ac:dyDescent="0.2">
      <c r="J18" s="11"/>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F62AD-F160-AA40-8BFD-D9F73CDE61B5}">
  <dimension ref="A1:AE25"/>
  <sheetViews>
    <sheetView zoomScale="80" zoomScaleNormal="80" workbookViewId="0">
      <selection activeCell="F4" sqref="F4"/>
    </sheetView>
  </sheetViews>
  <sheetFormatPr baseColWidth="10" defaultRowHeight="16" x14ac:dyDescent="0.2"/>
  <sheetData>
    <row r="1" spans="1:31" x14ac:dyDescent="0.2">
      <c r="A1" s="40" t="s">
        <v>74</v>
      </c>
      <c r="B1" s="40"/>
      <c r="C1" s="40" t="s">
        <v>0</v>
      </c>
      <c r="D1" s="198"/>
      <c r="E1" s="41">
        <f>COUNT(C4)</f>
        <v>1</v>
      </c>
      <c r="F1" s="145" t="s">
        <v>722</v>
      </c>
      <c r="G1" s="93" t="s">
        <v>958</v>
      </c>
      <c r="H1" s="93"/>
      <c r="I1" s="93"/>
      <c r="J1" s="93"/>
      <c r="K1" s="41"/>
      <c r="L1" s="41"/>
      <c r="M1" s="41"/>
      <c r="N1" s="41"/>
      <c r="O1" s="41"/>
      <c r="P1" s="41"/>
      <c r="Q1" s="41"/>
      <c r="R1" s="41"/>
      <c r="S1" s="41"/>
      <c r="T1" s="41"/>
      <c r="U1" s="41"/>
      <c r="V1" s="41"/>
      <c r="W1" s="93" t="s">
        <v>1966</v>
      </c>
      <c r="X1" s="93"/>
      <c r="Y1" s="41"/>
      <c r="Z1" s="41"/>
      <c r="AA1" s="41"/>
    </row>
    <row r="2" spans="1:31" x14ac:dyDescent="0.2">
      <c r="A2" s="42" t="s">
        <v>32</v>
      </c>
      <c r="B2" s="43"/>
      <c r="C2" s="43" t="s">
        <v>29</v>
      </c>
      <c r="D2" s="43" t="s">
        <v>29</v>
      </c>
      <c r="E2" s="43" t="s">
        <v>29</v>
      </c>
      <c r="F2" s="43" t="s">
        <v>29</v>
      </c>
      <c r="G2" s="43" t="s">
        <v>29</v>
      </c>
      <c r="H2" s="43" t="s">
        <v>29</v>
      </c>
      <c r="I2" s="43" t="s">
        <v>29</v>
      </c>
      <c r="J2" s="43" t="s">
        <v>29</v>
      </c>
      <c r="K2" s="43" t="s">
        <v>29</v>
      </c>
      <c r="L2" s="43" t="s">
        <v>55</v>
      </c>
      <c r="M2" s="43" t="s">
        <v>55</v>
      </c>
      <c r="N2" s="43" t="s">
        <v>55</v>
      </c>
      <c r="O2" s="43" t="s">
        <v>30</v>
      </c>
      <c r="P2" s="43" t="s">
        <v>30</v>
      </c>
      <c r="Q2" s="43" t="s">
        <v>55</v>
      </c>
      <c r="R2" s="43" t="s">
        <v>55</v>
      </c>
      <c r="S2" s="43" t="s">
        <v>91</v>
      </c>
      <c r="T2" s="43" t="s">
        <v>85</v>
      </c>
      <c r="U2" s="43" t="s">
        <v>85</v>
      </c>
      <c r="V2" s="43"/>
      <c r="W2" s="43"/>
      <c r="X2" s="109" t="s">
        <v>29</v>
      </c>
      <c r="Y2" s="109" t="s">
        <v>29</v>
      </c>
      <c r="Z2" s="210"/>
      <c r="AA2" s="109" t="s">
        <v>247</v>
      </c>
      <c r="AB2" s="109" t="s">
        <v>247</v>
      </c>
      <c r="AC2" s="109" t="s">
        <v>28</v>
      </c>
      <c r="AD2" s="41"/>
      <c r="AE2" s="41"/>
    </row>
    <row r="3" spans="1:31" x14ac:dyDescent="0.2">
      <c r="A3" s="43"/>
      <c r="B3" s="43"/>
      <c r="C3" s="42" t="s">
        <v>1</v>
      </c>
      <c r="D3" s="42" t="s">
        <v>2</v>
      </c>
      <c r="E3" s="42" t="s">
        <v>62</v>
      </c>
      <c r="F3" s="42" t="s">
        <v>2139</v>
      </c>
      <c r="G3" s="42" t="s">
        <v>2140</v>
      </c>
      <c r="H3" s="42" t="s">
        <v>2141</v>
      </c>
      <c r="I3" s="42" t="s">
        <v>2143</v>
      </c>
      <c r="J3" s="42" t="s">
        <v>2142</v>
      </c>
      <c r="K3" s="42" t="s">
        <v>69</v>
      </c>
      <c r="L3" s="92" t="s">
        <v>35</v>
      </c>
      <c r="M3" s="92" t="s">
        <v>63</v>
      </c>
      <c r="N3" s="92" t="s">
        <v>104</v>
      </c>
      <c r="O3" s="92" t="s">
        <v>106</v>
      </c>
      <c r="P3" s="92" t="s">
        <v>105</v>
      </c>
      <c r="Q3" s="92" t="s">
        <v>101</v>
      </c>
      <c r="R3" s="92" t="s">
        <v>103</v>
      </c>
      <c r="S3" s="42" t="s">
        <v>102</v>
      </c>
      <c r="T3" s="92" t="s">
        <v>86</v>
      </c>
      <c r="U3" s="92" t="s">
        <v>87</v>
      </c>
      <c r="V3" s="42" t="s">
        <v>1326</v>
      </c>
      <c r="W3" s="42" t="s">
        <v>1392</v>
      </c>
      <c r="X3" s="110" t="s">
        <v>67</v>
      </c>
      <c r="Y3" s="110" t="s">
        <v>38</v>
      </c>
      <c r="Z3" s="110" t="s">
        <v>678</v>
      </c>
      <c r="AA3" s="110" t="s">
        <v>248</v>
      </c>
      <c r="AB3" s="110" t="s">
        <v>248</v>
      </c>
      <c r="AC3" s="110" t="s">
        <v>52</v>
      </c>
      <c r="AD3" s="41"/>
      <c r="AE3" s="41"/>
    </row>
    <row r="4" spans="1:31" x14ac:dyDescent="0.2">
      <c r="A4" s="42" t="s">
        <v>98</v>
      </c>
      <c r="B4" s="44" t="s">
        <v>1965</v>
      </c>
      <c r="C4" s="45">
        <v>7.819</v>
      </c>
      <c r="D4" s="45">
        <v>7.84</v>
      </c>
      <c r="E4" s="45">
        <v>7.8879999999999999</v>
      </c>
      <c r="F4" s="45">
        <v>7.8929999999999998</v>
      </c>
      <c r="G4" s="45">
        <v>7.8280000000000003</v>
      </c>
      <c r="H4" s="45">
        <v>7.8840000000000003</v>
      </c>
      <c r="I4" s="45">
        <v>7.891</v>
      </c>
      <c r="J4" s="45">
        <v>7.883</v>
      </c>
      <c r="K4" s="45">
        <v>7.8719999999999999</v>
      </c>
      <c r="L4" s="45">
        <v>7.8150000000000004</v>
      </c>
      <c r="M4" s="45">
        <v>7.8339999999999996</v>
      </c>
      <c r="N4" s="45">
        <v>7.88</v>
      </c>
      <c r="O4" s="45">
        <v>7.8220000000000001</v>
      </c>
      <c r="P4" s="45">
        <v>7.8369999999999997</v>
      </c>
      <c r="Q4" s="45">
        <v>7.8220000000000001</v>
      </c>
      <c r="R4" s="45">
        <v>7.8369999999999997</v>
      </c>
      <c r="S4" s="45">
        <v>7.8230000000000004</v>
      </c>
      <c r="T4" s="165" t="s">
        <v>1970</v>
      </c>
      <c r="U4" s="165" t="s">
        <v>1971</v>
      </c>
      <c r="V4" s="45">
        <v>7.8369999999999997</v>
      </c>
      <c r="W4" s="45">
        <v>7.8330000000000002</v>
      </c>
      <c r="X4" s="46">
        <v>94.3</v>
      </c>
      <c r="Y4" s="93" t="s">
        <v>802</v>
      </c>
      <c r="Z4" s="93" t="s">
        <v>1458</v>
      </c>
      <c r="AA4" s="93" t="s">
        <v>475</v>
      </c>
      <c r="AB4" s="93">
        <v>13</v>
      </c>
      <c r="AC4" s="54" t="s">
        <v>1967</v>
      </c>
      <c r="AD4" s="54"/>
      <c r="AE4" s="54"/>
    </row>
    <row r="5" spans="1:31" x14ac:dyDescent="0.2">
      <c r="A5" s="41"/>
      <c r="B5" s="41"/>
      <c r="C5" s="41"/>
      <c r="D5" s="41"/>
      <c r="E5" s="41"/>
      <c r="F5" s="41"/>
      <c r="G5" s="41"/>
      <c r="H5" s="41"/>
      <c r="I5" s="41"/>
      <c r="J5" s="41"/>
      <c r="K5" s="41"/>
      <c r="L5" s="41"/>
      <c r="M5" s="41"/>
      <c r="N5" s="41"/>
      <c r="O5" s="41"/>
      <c r="P5" s="41"/>
      <c r="Q5" s="41"/>
      <c r="R5" s="41"/>
      <c r="S5" s="41"/>
      <c r="T5" s="41"/>
      <c r="U5" s="93"/>
      <c r="V5" s="93"/>
      <c r="W5" s="93"/>
      <c r="X5" s="93"/>
      <c r="Y5" s="93"/>
      <c r="Z5" s="41"/>
    </row>
    <row r="6" spans="1:31" x14ac:dyDescent="0.2">
      <c r="A6" s="41"/>
      <c r="B6" s="41"/>
      <c r="C6" s="41"/>
      <c r="D6" s="41"/>
      <c r="E6" s="41"/>
      <c r="F6" s="41"/>
      <c r="G6" s="41"/>
      <c r="H6" s="41"/>
      <c r="I6" s="41"/>
      <c r="J6" s="41"/>
      <c r="K6" s="41"/>
      <c r="L6" s="41"/>
      <c r="M6" s="41"/>
      <c r="N6" s="41"/>
      <c r="O6" s="41"/>
      <c r="P6" s="41"/>
      <c r="Q6" s="41"/>
      <c r="R6" s="41"/>
      <c r="S6" s="41"/>
      <c r="T6" s="41"/>
      <c r="U6" s="41"/>
      <c r="V6" s="41"/>
      <c r="W6" s="41"/>
      <c r="X6" s="41"/>
      <c r="Y6" s="41"/>
      <c r="Z6" s="41"/>
    </row>
    <row r="7" spans="1:31" x14ac:dyDescent="0.2">
      <c r="A7" s="42" t="s">
        <v>6</v>
      </c>
      <c r="B7" s="43"/>
      <c r="C7" s="43" t="s">
        <v>7</v>
      </c>
      <c r="D7" s="43" t="s">
        <v>1475</v>
      </c>
      <c r="E7" s="43" t="s">
        <v>24</v>
      </c>
      <c r="F7" s="43" t="s">
        <v>27</v>
      </c>
      <c r="G7" s="43" t="s">
        <v>29</v>
      </c>
      <c r="H7" s="43" t="s">
        <v>30</v>
      </c>
      <c r="I7" s="43" t="s">
        <v>29</v>
      </c>
      <c r="J7" s="43" t="s">
        <v>30</v>
      </c>
      <c r="K7" s="43" t="s">
        <v>29</v>
      </c>
      <c r="L7" s="43" t="s">
        <v>55</v>
      </c>
      <c r="M7" s="43" t="s">
        <v>7</v>
      </c>
      <c r="N7" s="43" t="s">
        <v>7</v>
      </c>
      <c r="O7" s="43" t="s">
        <v>7</v>
      </c>
      <c r="P7" s="43" t="s">
        <v>24</v>
      </c>
      <c r="Q7" s="43" t="s">
        <v>24</v>
      </c>
      <c r="R7" s="43" t="s">
        <v>24</v>
      </c>
      <c r="S7" s="43" t="s">
        <v>26</v>
      </c>
      <c r="T7" s="41"/>
      <c r="U7" s="41"/>
      <c r="V7" s="41"/>
      <c r="W7" s="41"/>
      <c r="X7" s="41"/>
      <c r="Y7" s="41"/>
      <c r="Z7" s="41"/>
    </row>
    <row r="8" spans="1:31" x14ac:dyDescent="0.2">
      <c r="A8" s="43"/>
      <c r="B8" s="43"/>
      <c r="C8" s="42" t="s">
        <v>8</v>
      </c>
      <c r="D8" s="42" t="s">
        <v>9</v>
      </c>
      <c r="E8" s="42" t="s">
        <v>18</v>
      </c>
      <c r="F8" s="42" t="s">
        <v>11</v>
      </c>
      <c r="G8" s="42" t="s">
        <v>10</v>
      </c>
      <c r="H8" s="42" t="s">
        <v>33</v>
      </c>
      <c r="I8" s="42" t="s">
        <v>12</v>
      </c>
      <c r="J8" s="42" t="s">
        <v>13</v>
      </c>
      <c r="K8" s="42" t="s">
        <v>14</v>
      </c>
      <c r="L8" s="42" t="s">
        <v>99</v>
      </c>
      <c r="M8" s="42" t="s">
        <v>17</v>
      </c>
      <c r="N8" s="42" t="s">
        <v>19</v>
      </c>
      <c r="O8" s="42" t="s">
        <v>20</v>
      </c>
      <c r="P8" s="42" t="s">
        <v>17</v>
      </c>
      <c r="Q8" s="42" t="s">
        <v>15</v>
      </c>
      <c r="R8" s="42" t="s">
        <v>16</v>
      </c>
      <c r="S8" s="42" t="s">
        <v>25</v>
      </c>
      <c r="T8" s="41"/>
      <c r="U8" s="41"/>
      <c r="V8" s="41"/>
      <c r="W8" s="41"/>
      <c r="X8" s="41"/>
      <c r="Y8" s="41"/>
      <c r="Z8" s="41"/>
    </row>
    <row r="9" spans="1:31" x14ac:dyDescent="0.2">
      <c r="A9" s="42" t="s">
        <v>98</v>
      </c>
      <c r="B9" s="44" t="str">
        <f>B4</f>
        <v>Pi (Val, wCT, n-sigma*)</v>
      </c>
      <c r="C9" s="7">
        <v>7.9820000000000002</v>
      </c>
      <c r="D9" s="45">
        <v>7.9580000000000002</v>
      </c>
      <c r="E9" s="45">
        <v>7.726</v>
      </c>
      <c r="F9" s="7">
        <v>7.9080000000000004</v>
      </c>
      <c r="G9" s="7">
        <v>7.9059999999999997</v>
      </c>
      <c r="H9" s="7">
        <v>7.8230000000000004</v>
      </c>
      <c r="I9" s="7">
        <v>7.8360000000000003</v>
      </c>
      <c r="J9" s="45">
        <v>7.8520000000000003</v>
      </c>
      <c r="K9" s="45">
        <v>7.84</v>
      </c>
      <c r="L9" s="45">
        <v>7.8339999999999996</v>
      </c>
      <c r="M9" s="45">
        <v>7.9809999999999999</v>
      </c>
      <c r="N9" s="45">
        <v>7.9779999999999998</v>
      </c>
      <c r="O9" s="45">
        <v>7.9720000000000004</v>
      </c>
      <c r="P9" s="45">
        <v>7.87</v>
      </c>
      <c r="Q9" s="45">
        <v>7.9720000000000004</v>
      </c>
      <c r="R9" s="45">
        <v>7.7919999999999998</v>
      </c>
      <c r="S9" s="45">
        <v>7.8819999999999997</v>
      </c>
      <c r="T9" s="45"/>
      <c r="U9" s="41"/>
      <c r="V9" s="41"/>
      <c r="W9" s="41"/>
      <c r="X9" s="41"/>
      <c r="Y9" s="41"/>
      <c r="Z9" s="41"/>
    </row>
    <row r="10" spans="1:31" x14ac:dyDescent="0.2">
      <c r="A10" s="93"/>
      <c r="B10" s="41"/>
      <c r="C10" s="45"/>
      <c r="D10" s="41"/>
      <c r="E10" s="41"/>
      <c r="F10" s="41"/>
      <c r="G10" s="45"/>
      <c r="H10" s="41"/>
      <c r="I10" s="41"/>
      <c r="J10" s="41"/>
      <c r="K10" s="41"/>
      <c r="L10" s="41"/>
      <c r="M10" s="41"/>
      <c r="N10" s="41"/>
      <c r="O10" s="45"/>
      <c r="P10" s="45"/>
      <c r="Q10" s="45"/>
      <c r="R10" s="45"/>
      <c r="S10" s="45"/>
      <c r="T10" s="41"/>
      <c r="U10" s="41"/>
      <c r="V10" s="41"/>
      <c r="W10" s="41"/>
      <c r="X10" s="41"/>
      <c r="Y10" s="41"/>
      <c r="Z10" s="41"/>
    </row>
    <row r="11" spans="1:31" x14ac:dyDescent="0.2">
      <c r="A11" s="93"/>
      <c r="B11" s="41"/>
      <c r="C11" s="41"/>
      <c r="D11" s="41"/>
      <c r="E11" s="41"/>
      <c r="F11" s="41"/>
      <c r="G11" s="45"/>
      <c r="H11" s="41"/>
      <c r="I11" s="41"/>
      <c r="J11" s="41"/>
      <c r="K11" s="41"/>
      <c r="L11" s="41"/>
      <c r="M11" s="41"/>
      <c r="N11" s="41"/>
      <c r="O11" s="41"/>
      <c r="P11" s="41"/>
      <c r="Q11" s="45"/>
      <c r="R11" s="45"/>
      <c r="S11" s="45"/>
      <c r="T11" s="41"/>
      <c r="U11" s="41"/>
      <c r="V11" s="41"/>
      <c r="W11" s="41"/>
      <c r="X11" s="41"/>
      <c r="Y11" s="41"/>
      <c r="Z11" s="41"/>
    </row>
    <row r="12" spans="1:31" x14ac:dyDescent="0.2">
      <c r="A12" s="93"/>
      <c r="B12" s="41"/>
      <c r="C12" s="41"/>
      <c r="D12" s="41"/>
      <c r="E12" s="41"/>
      <c r="F12" s="41"/>
      <c r="G12" s="41"/>
      <c r="H12" s="41"/>
      <c r="I12" s="41"/>
      <c r="J12" s="41"/>
      <c r="K12" s="41"/>
      <c r="L12" s="41"/>
      <c r="M12" s="41"/>
      <c r="N12" s="41"/>
      <c r="O12" s="41"/>
      <c r="P12" s="41"/>
      <c r="Q12" s="41"/>
      <c r="R12" s="41"/>
      <c r="S12" s="41"/>
      <c r="T12" s="41"/>
      <c r="U12" s="41"/>
      <c r="V12" s="41"/>
      <c r="W12" s="41"/>
      <c r="X12" s="41"/>
      <c r="Y12" s="41"/>
      <c r="Z12" s="41"/>
    </row>
    <row r="13" spans="1:31" x14ac:dyDescent="0.2">
      <c r="A13" s="93"/>
      <c r="B13" s="41"/>
      <c r="C13" s="41"/>
      <c r="D13" s="41"/>
      <c r="E13" s="41"/>
      <c r="F13" s="41"/>
      <c r="G13" s="41"/>
      <c r="H13" s="41"/>
      <c r="I13" s="41"/>
      <c r="J13" s="41"/>
      <c r="K13" s="41"/>
      <c r="L13" s="41"/>
      <c r="M13" s="41"/>
      <c r="N13" s="41"/>
      <c r="O13" s="41"/>
      <c r="P13" s="41"/>
      <c r="Q13" s="41"/>
      <c r="R13" s="41"/>
      <c r="S13" s="41"/>
      <c r="T13" s="41"/>
      <c r="U13" s="41"/>
      <c r="V13" s="41"/>
      <c r="W13" s="41"/>
      <c r="X13" s="41"/>
      <c r="Y13" s="41"/>
      <c r="Z13" s="41"/>
    </row>
    <row r="14" spans="1:31" x14ac:dyDescent="0.2">
      <c r="A14" s="93"/>
      <c r="B14" s="41"/>
      <c r="C14" s="41"/>
      <c r="D14" s="41"/>
      <c r="E14" s="41"/>
      <c r="F14" s="41"/>
      <c r="G14" s="41"/>
      <c r="H14" s="41"/>
      <c r="I14" s="41"/>
      <c r="J14" s="41"/>
      <c r="K14" s="41"/>
      <c r="L14" s="41"/>
      <c r="M14" s="41"/>
      <c r="N14" s="41"/>
      <c r="O14" s="41"/>
      <c r="P14" s="41"/>
      <c r="Q14" s="41"/>
      <c r="R14" s="41"/>
      <c r="S14" s="41"/>
      <c r="T14" s="41"/>
      <c r="U14" s="41"/>
      <c r="V14" s="41"/>
      <c r="W14" s="41"/>
      <c r="X14" s="41"/>
      <c r="Y14" s="41"/>
      <c r="Z14" s="41"/>
    </row>
    <row r="15" spans="1:31" x14ac:dyDescent="0.2">
      <c r="A15" s="93"/>
      <c r="B15" s="41"/>
      <c r="C15" s="41"/>
      <c r="D15" s="41"/>
      <c r="E15" s="41"/>
      <c r="F15" s="41"/>
      <c r="G15" s="41"/>
      <c r="H15" s="41"/>
      <c r="I15" s="41"/>
      <c r="J15" s="41"/>
      <c r="K15" s="41"/>
      <c r="L15" s="41"/>
      <c r="M15" s="41"/>
      <c r="N15" s="41"/>
      <c r="O15" s="41"/>
      <c r="P15" s="41"/>
      <c r="Q15" s="41"/>
      <c r="R15" s="41"/>
      <c r="S15" s="41"/>
      <c r="T15" s="41"/>
      <c r="U15" s="41"/>
      <c r="V15" s="41"/>
      <c r="W15" s="41"/>
      <c r="X15" s="41"/>
      <c r="Y15" s="41"/>
      <c r="Z15" s="41"/>
    </row>
    <row r="16" spans="1:31" x14ac:dyDescent="0.2">
      <c r="A16" s="93"/>
      <c r="B16" s="41"/>
      <c r="C16" s="41"/>
      <c r="D16" s="41"/>
      <c r="E16" s="41"/>
      <c r="F16" s="41"/>
      <c r="G16" s="41"/>
      <c r="H16" s="41"/>
      <c r="I16" s="41"/>
      <c r="J16" s="41"/>
      <c r="K16" s="41"/>
      <c r="L16" s="41"/>
      <c r="M16" s="41"/>
      <c r="N16" s="41"/>
      <c r="O16" s="41"/>
      <c r="P16" s="41"/>
      <c r="Q16" s="41"/>
      <c r="R16" s="41"/>
      <c r="S16" s="41"/>
      <c r="T16" s="41"/>
      <c r="U16" s="41"/>
      <c r="V16" s="41"/>
      <c r="W16" s="41"/>
      <c r="X16" s="41"/>
      <c r="Y16" s="41"/>
      <c r="Z16" s="41"/>
    </row>
    <row r="17" spans="1:26" x14ac:dyDescent="0.2">
      <c r="A17" s="93"/>
      <c r="B17" s="41"/>
      <c r="C17" s="41"/>
      <c r="D17" s="41"/>
      <c r="E17" s="41"/>
      <c r="F17" s="41"/>
      <c r="G17" s="41"/>
      <c r="H17" s="41"/>
      <c r="I17" s="41"/>
      <c r="J17" s="41"/>
      <c r="K17" s="41"/>
      <c r="L17" s="41"/>
      <c r="M17" s="41"/>
      <c r="N17" s="41"/>
      <c r="O17" s="41"/>
      <c r="P17" s="41"/>
      <c r="Q17" s="41"/>
      <c r="R17" s="41"/>
      <c r="S17" s="41"/>
      <c r="T17" s="41"/>
      <c r="U17" s="41"/>
      <c r="V17" s="41"/>
      <c r="W17" s="41"/>
      <c r="X17" s="41"/>
      <c r="Y17" s="41"/>
      <c r="Z17" s="41"/>
    </row>
    <row r="18" spans="1:26" x14ac:dyDescent="0.2">
      <c r="A18" s="93"/>
      <c r="B18" s="41"/>
      <c r="C18" s="41"/>
      <c r="D18" s="41"/>
      <c r="E18" s="41"/>
      <c r="F18" s="41"/>
      <c r="G18" s="41"/>
      <c r="H18" s="41"/>
      <c r="I18" s="41"/>
      <c r="J18" s="41"/>
      <c r="K18" s="41"/>
      <c r="L18" s="41"/>
      <c r="M18" s="41"/>
      <c r="N18" s="41"/>
      <c r="O18" s="41"/>
      <c r="P18" s="41"/>
      <c r="Q18" s="41"/>
      <c r="R18" s="41"/>
      <c r="S18" s="41"/>
      <c r="T18" s="41"/>
      <c r="U18" s="41"/>
      <c r="V18" s="41"/>
      <c r="W18" s="41"/>
      <c r="X18" s="41"/>
      <c r="Y18" s="41"/>
      <c r="Z18" s="41"/>
    </row>
    <row r="19" spans="1:26" x14ac:dyDescent="0.2">
      <c r="A19" s="93"/>
      <c r="B19" s="41"/>
      <c r="C19" s="41"/>
      <c r="D19" s="41"/>
      <c r="E19" s="41"/>
      <c r="F19" s="41"/>
      <c r="G19" s="41"/>
      <c r="H19" s="41"/>
      <c r="I19" s="41"/>
      <c r="J19" s="41"/>
      <c r="K19" s="41"/>
      <c r="L19" s="41"/>
      <c r="M19" s="41"/>
      <c r="N19" s="41"/>
      <c r="O19" s="41"/>
      <c r="P19" s="41"/>
      <c r="Q19" s="41"/>
      <c r="R19" s="41"/>
      <c r="S19" s="41"/>
      <c r="T19" s="41"/>
      <c r="U19" s="41"/>
      <c r="V19" s="41"/>
      <c r="W19" s="41"/>
      <c r="X19" s="41"/>
      <c r="Y19" s="41"/>
      <c r="Z19" s="41"/>
    </row>
    <row r="20" spans="1:26" x14ac:dyDescent="0.2">
      <c r="A20" s="93"/>
      <c r="B20" s="41"/>
      <c r="C20" s="41"/>
      <c r="D20" s="41"/>
      <c r="E20" s="41"/>
      <c r="F20" s="41"/>
      <c r="G20" s="41"/>
      <c r="H20" s="41"/>
      <c r="I20" s="41"/>
      <c r="J20" s="41"/>
      <c r="K20" s="41"/>
      <c r="L20" s="41"/>
      <c r="M20" s="41"/>
      <c r="N20" s="41"/>
      <c r="O20" s="41"/>
      <c r="P20" s="41"/>
      <c r="Q20" s="41"/>
      <c r="R20" s="41"/>
      <c r="S20" s="41"/>
      <c r="T20" s="41"/>
      <c r="U20" s="41"/>
      <c r="V20" s="41"/>
      <c r="W20" s="41"/>
      <c r="X20" s="41"/>
      <c r="Y20" s="41"/>
      <c r="Z20" s="41"/>
    </row>
    <row r="21" spans="1:26" x14ac:dyDescent="0.2">
      <c r="A21" s="93"/>
      <c r="B21" s="41"/>
      <c r="C21" s="41"/>
      <c r="D21" s="41"/>
      <c r="E21" s="41"/>
      <c r="F21" s="41"/>
      <c r="G21" s="41"/>
      <c r="H21" s="41"/>
      <c r="I21" s="41"/>
      <c r="J21" s="41"/>
      <c r="K21" s="41"/>
      <c r="L21" s="41"/>
      <c r="M21" s="41"/>
      <c r="N21" s="41"/>
      <c r="O21" s="41"/>
      <c r="P21" s="41"/>
      <c r="Q21" s="41"/>
      <c r="R21" s="41"/>
      <c r="S21" s="41"/>
      <c r="T21" s="41"/>
      <c r="U21" s="41"/>
      <c r="V21" s="41"/>
      <c r="W21" s="41"/>
      <c r="X21" s="41"/>
      <c r="Y21" s="41"/>
      <c r="Z21" s="41"/>
    </row>
    <row r="22" spans="1:26" x14ac:dyDescent="0.2">
      <c r="A22" s="93"/>
      <c r="B22" s="41"/>
      <c r="C22" s="41"/>
      <c r="D22" s="41"/>
      <c r="E22" s="41"/>
      <c r="F22" s="41"/>
      <c r="G22" s="41"/>
      <c r="H22" s="41"/>
      <c r="I22" s="41"/>
      <c r="J22" s="41"/>
      <c r="K22" s="41"/>
      <c r="L22" s="41"/>
      <c r="M22" s="41"/>
      <c r="N22" s="41"/>
      <c r="O22" s="41"/>
      <c r="P22" s="41"/>
      <c r="Q22" s="41"/>
      <c r="R22" s="41"/>
      <c r="S22" s="41"/>
      <c r="T22" s="41"/>
      <c r="U22" s="41"/>
      <c r="V22" s="41"/>
      <c r="W22" s="41"/>
      <c r="X22" s="41"/>
      <c r="Y22" s="41"/>
      <c r="Z22" s="41"/>
    </row>
    <row r="23" spans="1:26" x14ac:dyDescent="0.2">
      <c r="A23" s="93"/>
      <c r="B23" s="41"/>
      <c r="C23" s="41"/>
      <c r="D23" s="41"/>
      <c r="E23" s="41"/>
      <c r="F23" s="41"/>
      <c r="G23" s="41"/>
      <c r="H23" s="41"/>
      <c r="I23" s="41"/>
      <c r="J23" s="41"/>
      <c r="K23" s="41"/>
      <c r="L23" s="41"/>
      <c r="M23" s="41"/>
      <c r="N23" s="41"/>
      <c r="O23" s="41"/>
      <c r="P23" s="41"/>
      <c r="Q23" s="41"/>
      <c r="R23" s="41"/>
      <c r="S23" s="41"/>
      <c r="T23" s="41"/>
      <c r="U23" s="41"/>
      <c r="V23" s="41"/>
      <c r="W23" s="41"/>
      <c r="X23" s="41"/>
      <c r="Y23" s="41"/>
      <c r="Z23" s="41"/>
    </row>
    <row r="24" spans="1:26" x14ac:dyDescent="0.2">
      <c r="A24" s="93"/>
      <c r="B24" s="41"/>
      <c r="C24" s="41"/>
      <c r="D24" s="41"/>
      <c r="E24" s="41"/>
      <c r="F24" s="41"/>
      <c r="G24" s="41"/>
      <c r="H24" s="41"/>
      <c r="I24" s="41"/>
      <c r="J24" s="41"/>
      <c r="K24" s="41"/>
      <c r="L24" s="41"/>
      <c r="M24" s="41"/>
      <c r="N24" s="41"/>
      <c r="O24" s="41"/>
      <c r="P24" s="41"/>
      <c r="Q24" s="41"/>
      <c r="R24" s="41"/>
      <c r="S24" s="41"/>
      <c r="T24" s="41"/>
      <c r="U24" s="41"/>
      <c r="V24" s="41"/>
      <c r="W24" s="41"/>
      <c r="X24" s="41"/>
      <c r="Y24" s="41"/>
      <c r="Z24" s="41"/>
    </row>
    <row r="25" spans="1:26" x14ac:dyDescent="0.2">
      <c r="A25" s="93"/>
      <c r="B25" s="41"/>
      <c r="C25" s="41"/>
      <c r="D25" s="41"/>
      <c r="E25" s="41"/>
      <c r="F25" s="41"/>
      <c r="G25" s="41"/>
      <c r="H25" s="41"/>
      <c r="I25" s="41"/>
      <c r="J25" s="41"/>
      <c r="K25" s="41"/>
      <c r="L25" s="41"/>
      <c r="M25" s="41"/>
      <c r="N25" s="41"/>
      <c r="O25" s="41"/>
      <c r="P25" s="41"/>
      <c r="Q25" s="41"/>
      <c r="R25" s="41"/>
      <c r="S25" s="41"/>
      <c r="T25" s="41"/>
      <c r="U25" s="41"/>
      <c r="V25" s="41"/>
      <c r="W25" s="41"/>
      <c r="X25" s="41"/>
      <c r="Y25" s="41"/>
      <c r="Z25" s="41"/>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A2E09-7DD7-0B4D-A4F9-F04754EE2A26}">
  <dimension ref="A1:AB23"/>
  <sheetViews>
    <sheetView zoomScale="80" zoomScaleNormal="80" zoomScaleSheetLayoutView="70" workbookViewId="0">
      <selection activeCell="S4" sqref="S4:S7"/>
    </sheetView>
  </sheetViews>
  <sheetFormatPr baseColWidth="10" defaultRowHeight="16" x14ac:dyDescent="0.2"/>
  <cols>
    <col min="2" max="2" width="13.5" customWidth="1"/>
    <col min="21" max="21" width="11.1640625" customWidth="1"/>
  </cols>
  <sheetData>
    <row r="1" spans="1:28" x14ac:dyDescent="0.2">
      <c r="A1" s="40" t="s">
        <v>1837</v>
      </c>
      <c r="B1" s="40"/>
      <c r="C1" s="40" t="s">
        <v>0</v>
      </c>
      <c r="D1" s="198"/>
      <c r="E1">
        <f>COUNT(C4:C11)</f>
        <v>8</v>
      </c>
      <c r="F1" s="51" t="s">
        <v>722</v>
      </c>
      <c r="G1" s="1" t="s">
        <v>960</v>
      </c>
      <c r="H1" s="1"/>
      <c r="I1" s="51"/>
      <c r="Z1" s="1" t="s">
        <v>307</v>
      </c>
      <c r="AA1" s="1"/>
    </row>
    <row r="2" spans="1:28" x14ac:dyDescent="0.2">
      <c r="A2" s="6" t="s">
        <v>32</v>
      </c>
      <c r="B2" s="5"/>
      <c r="C2" s="5" t="s">
        <v>55</v>
      </c>
      <c r="D2" s="5" t="s">
        <v>55</v>
      </c>
      <c r="E2" s="5" t="s">
        <v>55</v>
      </c>
      <c r="F2" s="5" t="s">
        <v>29</v>
      </c>
      <c r="G2" s="5" t="s">
        <v>29</v>
      </c>
      <c r="H2" s="5" t="s">
        <v>29</v>
      </c>
      <c r="I2" s="5" t="s">
        <v>29</v>
      </c>
      <c r="J2" s="5" t="s">
        <v>29</v>
      </c>
      <c r="K2" s="5" t="s">
        <v>55</v>
      </c>
      <c r="L2" s="5" t="s">
        <v>55</v>
      </c>
      <c r="M2" s="5" t="s">
        <v>55</v>
      </c>
      <c r="N2" s="5" t="s">
        <v>30</v>
      </c>
      <c r="O2" s="5" t="s">
        <v>30</v>
      </c>
      <c r="P2" s="5" t="s">
        <v>30</v>
      </c>
      <c r="Q2" s="5" t="s">
        <v>55</v>
      </c>
      <c r="R2" s="5" t="s">
        <v>55</v>
      </c>
      <c r="S2" s="5" t="s">
        <v>30</v>
      </c>
      <c r="T2" s="5" t="s">
        <v>85</v>
      </c>
      <c r="U2" s="5" t="s">
        <v>85</v>
      </c>
      <c r="V2" s="5"/>
      <c r="W2" s="5"/>
      <c r="X2" s="98" t="s">
        <v>29</v>
      </c>
      <c r="Y2" s="98" t="s">
        <v>29</v>
      </c>
      <c r="Z2" s="98" t="s">
        <v>247</v>
      </c>
      <c r="AA2" s="98" t="s">
        <v>247</v>
      </c>
      <c r="AB2" s="98" t="s">
        <v>28</v>
      </c>
    </row>
    <row r="3" spans="1:28" x14ac:dyDescent="0.2">
      <c r="A3" s="5"/>
      <c r="B3" s="5"/>
      <c r="C3" s="6" t="s">
        <v>2087</v>
      </c>
      <c r="D3" s="6" t="s">
        <v>1</v>
      </c>
      <c r="E3" s="6" t="s">
        <v>2</v>
      </c>
      <c r="F3" s="6" t="s">
        <v>62</v>
      </c>
      <c r="G3" s="6" t="s">
        <v>2139</v>
      </c>
      <c r="H3" s="6" t="s">
        <v>2141</v>
      </c>
      <c r="I3" s="6" t="s">
        <v>2143</v>
      </c>
      <c r="J3" s="6" t="s">
        <v>69</v>
      </c>
      <c r="K3" s="52" t="s">
        <v>2086</v>
      </c>
      <c r="L3" s="52" t="s">
        <v>35</v>
      </c>
      <c r="M3" s="52" t="s">
        <v>63</v>
      </c>
      <c r="N3" s="52" t="s">
        <v>50</v>
      </c>
      <c r="O3" s="52" t="s">
        <v>106</v>
      </c>
      <c r="P3" s="52" t="s">
        <v>105</v>
      </c>
      <c r="Q3" s="52" t="s">
        <v>1943</v>
      </c>
      <c r="R3" s="52" t="s">
        <v>101</v>
      </c>
      <c r="S3" s="52" t="s">
        <v>103</v>
      </c>
      <c r="T3" s="52" t="s">
        <v>86</v>
      </c>
      <c r="U3" s="52" t="s">
        <v>87</v>
      </c>
      <c r="V3" s="42" t="s">
        <v>1326</v>
      </c>
      <c r="W3" s="42" t="s">
        <v>1392</v>
      </c>
      <c r="X3" s="95" t="s">
        <v>67</v>
      </c>
      <c r="Y3" s="99" t="s">
        <v>38</v>
      </c>
      <c r="Z3" s="99" t="s">
        <v>248</v>
      </c>
      <c r="AA3" s="99" t="s">
        <v>248</v>
      </c>
      <c r="AB3" s="99" t="s">
        <v>52</v>
      </c>
    </row>
    <row r="4" spans="1:28" x14ac:dyDescent="0.2">
      <c r="A4" s="6" t="s">
        <v>98</v>
      </c>
      <c r="B4" s="4" t="s">
        <v>1758</v>
      </c>
      <c r="C4" s="7">
        <v>6.125</v>
      </c>
      <c r="D4" s="7">
        <v>6.02</v>
      </c>
      <c r="E4" s="7">
        <v>6.0519999999999996</v>
      </c>
      <c r="F4" s="7">
        <v>6.0609999999999999</v>
      </c>
      <c r="G4" s="7">
        <v>6.0650000000000004</v>
      </c>
      <c r="H4" s="7">
        <v>6.0609999999999999</v>
      </c>
      <c r="I4" s="7">
        <v>6.0640000000000001</v>
      </c>
      <c r="J4" s="7">
        <v>6.06</v>
      </c>
      <c r="K4" s="7">
        <v>6.109</v>
      </c>
      <c r="L4" s="7">
        <v>6.0030000000000001</v>
      </c>
      <c r="M4" s="7">
        <v>6.0350000000000001</v>
      </c>
      <c r="N4" s="7">
        <v>6.1029999999999998</v>
      </c>
      <c r="O4" s="7">
        <v>5.9989999999999997</v>
      </c>
      <c r="P4" s="7">
        <v>6.0330000000000004</v>
      </c>
      <c r="Q4" s="7">
        <v>6.1040000000000001</v>
      </c>
      <c r="R4" s="7">
        <v>6</v>
      </c>
      <c r="S4" s="7">
        <v>6.0330000000000004</v>
      </c>
      <c r="T4" s="69" t="s">
        <v>1867</v>
      </c>
      <c r="U4" s="70" t="s">
        <v>1868</v>
      </c>
      <c r="V4" s="7">
        <f>S4</f>
        <v>6.0330000000000004</v>
      </c>
      <c r="W4" s="7">
        <f t="shared" ref="W4:W11" si="0">V4+F4-E4</f>
        <v>6.0420000000000016</v>
      </c>
      <c r="X4" s="20">
        <v>93.2</v>
      </c>
      <c r="Y4" s="1" t="s">
        <v>90</v>
      </c>
      <c r="Z4" s="1" t="s">
        <v>771</v>
      </c>
      <c r="AA4">
        <v>3</v>
      </c>
      <c r="AB4" s="1" t="s">
        <v>1752</v>
      </c>
    </row>
    <row r="5" spans="1:28" x14ac:dyDescent="0.2">
      <c r="A5" s="6"/>
      <c r="B5" s="4" t="s">
        <v>1760</v>
      </c>
      <c r="C5" s="7">
        <v>8.0890000000000004</v>
      </c>
      <c r="D5" s="7">
        <v>7.0129999999999999</v>
      </c>
      <c r="E5" s="7">
        <v>7.1040000000000001</v>
      </c>
      <c r="F5" s="7">
        <v>7.2030000000000003</v>
      </c>
      <c r="G5" s="7">
        <v>7.2160000000000002</v>
      </c>
      <c r="H5" s="7">
        <v>7.2009999999999996</v>
      </c>
      <c r="I5" s="7">
        <v>7.2149999999999999</v>
      </c>
      <c r="J5" s="7">
        <v>7.21</v>
      </c>
      <c r="K5" s="7">
        <v>8.0779999999999994</v>
      </c>
      <c r="L5" s="7">
        <v>6.99</v>
      </c>
      <c r="M5" s="7">
        <v>7.08</v>
      </c>
      <c r="N5" s="7">
        <v>8.0879999999999992</v>
      </c>
      <c r="O5" s="7">
        <v>7.02</v>
      </c>
      <c r="P5" s="7">
        <v>7.0990000000000002</v>
      </c>
      <c r="Q5" s="7">
        <v>8.0920000000000005</v>
      </c>
      <c r="R5" s="7">
        <v>7.0190000000000001</v>
      </c>
      <c r="S5" s="7">
        <v>7.0970000000000004</v>
      </c>
      <c r="T5" s="69" t="s">
        <v>1873</v>
      </c>
      <c r="U5" s="7"/>
      <c r="V5" s="7">
        <f>S5</f>
        <v>7.0970000000000004</v>
      </c>
      <c r="W5" s="7">
        <f t="shared" si="0"/>
        <v>7.1960000000000006</v>
      </c>
      <c r="X5" s="20">
        <v>92.2</v>
      </c>
      <c r="Y5" s="1" t="s">
        <v>1770</v>
      </c>
      <c r="Z5" s="1" t="s">
        <v>1491</v>
      </c>
      <c r="AA5" s="1">
        <v>19</v>
      </c>
      <c r="AB5" s="1" t="s">
        <v>1753</v>
      </c>
    </row>
    <row r="6" spans="1:28" x14ac:dyDescent="0.2">
      <c r="A6" s="4"/>
      <c r="B6" s="4" t="s">
        <v>1759</v>
      </c>
      <c r="C6" s="7">
        <v>7.266</v>
      </c>
      <c r="D6" s="7">
        <v>7.14</v>
      </c>
      <c r="E6" s="7">
        <v>7.1749999999999998</v>
      </c>
      <c r="F6" s="7">
        <v>7.1379999999999999</v>
      </c>
      <c r="G6" s="7">
        <v>7.1449999999999996</v>
      </c>
      <c r="H6" s="7">
        <v>7.1369999999999996</v>
      </c>
      <c r="I6" s="7">
        <v>7.1449999999999996</v>
      </c>
      <c r="J6" s="7">
        <v>7.1379999999999999</v>
      </c>
      <c r="K6" s="7">
        <v>7.2439999999999998</v>
      </c>
      <c r="L6" s="7">
        <v>7.1180000000000003</v>
      </c>
      <c r="M6" s="7">
        <v>7.1539999999999999</v>
      </c>
      <c r="N6" s="7">
        <v>7.2350000000000003</v>
      </c>
      <c r="O6" s="7">
        <v>7.1150000000000002</v>
      </c>
      <c r="P6" s="7">
        <v>7.165</v>
      </c>
      <c r="Q6" s="7">
        <v>7.2359999999999998</v>
      </c>
      <c r="R6" s="7">
        <v>7.1150000000000002</v>
      </c>
      <c r="S6" s="7">
        <v>7.1630000000000003</v>
      </c>
      <c r="T6" s="69" t="s">
        <v>1874</v>
      </c>
      <c r="U6" s="7"/>
      <c r="V6" s="7">
        <f>S6</f>
        <v>7.1630000000000003</v>
      </c>
      <c r="W6" s="7">
        <f t="shared" si="0"/>
        <v>7.1260000000000003</v>
      </c>
      <c r="X6" s="20">
        <v>91.9</v>
      </c>
      <c r="Y6" s="1" t="s">
        <v>116</v>
      </c>
      <c r="Z6" s="1" t="s">
        <v>284</v>
      </c>
      <c r="AA6" s="1">
        <v>4</v>
      </c>
      <c r="AB6" s="1" t="s">
        <v>1755</v>
      </c>
    </row>
    <row r="7" spans="1:28" x14ac:dyDescent="0.2">
      <c r="A7" s="6"/>
      <c r="B7" s="4" t="s">
        <v>1761</v>
      </c>
      <c r="C7" s="7">
        <v>9.0649999999999995</v>
      </c>
      <c r="D7" s="7">
        <v>7.992</v>
      </c>
      <c r="E7" s="7">
        <v>8.0709999999999997</v>
      </c>
      <c r="F7" s="7">
        <v>8.1189999999999998</v>
      </c>
      <c r="G7" s="7">
        <v>8.1349999999999998</v>
      </c>
      <c r="H7" s="7">
        <v>8.1170000000000009</v>
      </c>
      <c r="I7" s="7">
        <v>8.1340000000000003</v>
      </c>
      <c r="J7" s="7">
        <v>8.1270000000000007</v>
      </c>
      <c r="K7" s="7">
        <v>9.0500000000000007</v>
      </c>
      <c r="L7" s="7">
        <v>7.9669999999999996</v>
      </c>
      <c r="M7" s="7">
        <v>8.0449999999999999</v>
      </c>
      <c r="N7" s="7">
        <v>9.06</v>
      </c>
      <c r="O7" s="7">
        <v>7.9989999999999997</v>
      </c>
      <c r="P7" s="7">
        <v>8.077</v>
      </c>
      <c r="Q7" s="7">
        <v>9.0619999999999994</v>
      </c>
      <c r="R7" s="7">
        <v>7.9969999999999999</v>
      </c>
      <c r="S7" s="7">
        <v>8.0730000000000004</v>
      </c>
      <c r="T7" s="7"/>
      <c r="U7" s="7"/>
      <c r="V7" s="7">
        <f>S7</f>
        <v>8.0730000000000004</v>
      </c>
      <c r="W7" s="7">
        <f t="shared" si="0"/>
        <v>8.1210000000000004</v>
      </c>
      <c r="X7" s="20">
        <v>92.7</v>
      </c>
      <c r="Y7" s="1" t="s">
        <v>530</v>
      </c>
      <c r="Z7" s="1" t="s">
        <v>1491</v>
      </c>
      <c r="AA7" s="1">
        <v>19</v>
      </c>
      <c r="AB7" s="1" t="s">
        <v>1754</v>
      </c>
    </row>
    <row r="8" spans="1:28" x14ac:dyDescent="0.2">
      <c r="A8" s="6" t="s">
        <v>5</v>
      </c>
      <c r="B8" s="4" t="s">
        <v>1758</v>
      </c>
      <c r="C8" s="7">
        <v>5.0030000000000001</v>
      </c>
      <c r="D8" s="7">
        <v>4.9489999999999998</v>
      </c>
      <c r="E8" s="7">
        <v>5.0250000000000004</v>
      </c>
      <c r="F8" s="7">
        <v>5.0430000000000001</v>
      </c>
      <c r="G8" s="7">
        <v>5.05</v>
      </c>
      <c r="H8" s="7">
        <v>5.0430000000000001</v>
      </c>
      <c r="I8" s="7">
        <v>5.05</v>
      </c>
      <c r="J8" s="7">
        <v>5.0410000000000004</v>
      </c>
      <c r="K8" s="7">
        <v>4.99</v>
      </c>
      <c r="L8" s="7">
        <v>4.9329999999999998</v>
      </c>
      <c r="M8" s="7">
        <v>5.0090000000000003</v>
      </c>
      <c r="N8" s="182"/>
      <c r="O8" s="182"/>
      <c r="P8" s="182"/>
      <c r="Q8" s="7">
        <v>4.9859999999999998</v>
      </c>
      <c r="R8" s="7">
        <v>4.93</v>
      </c>
      <c r="S8" s="182"/>
      <c r="T8" s="69" t="s">
        <v>1869</v>
      </c>
      <c r="U8" s="69" t="s">
        <v>1871</v>
      </c>
      <c r="V8" s="7">
        <f>M8+R8-L8</f>
        <v>5.0060000000000002</v>
      </c>
      <c r="W8" s="7">
        <f t="shared" si="0"/>
        <v>5.0239999999999991</v>
      </c>
      <c r="X8" s="20">
        <v>98.1</v>
      </c>
      <c r="Z8" s="1" t="s">
        <v>1762</v>
      </c>
      <c r="AA8" s="1">
        <v>2</v>
      </c>
      <c r="AB8" s="1" t="s">
        <v>1751</v>
      </c>
    </row>
    <row r="9" spans="1:28" x14ac:dyDescent="0.2">
      <c r="A9" s="6"/>
      <c r="B9" s="4" t="s">
        <v>1759</v>
      </c>
      <c r="C9" s="7">
        <v>6.0709999999999997</v>
      </c>
      <c r="D9" s="7">
        <v>5.9969999999999999</v>
      </c>
      <c r="E9" s="7">
        <v>6.056</v>
      </c>
      <c r="F9" s="7">
        <v>6.0709999999999997</v>
      </c>
      <c r="G9" s="7">
        <v>6.0780000000000003</v>
      </c>
      <c r="H9" s="7">
        <v>6.0709999999999997</v>
      </c>
      <c r="I9" s="7">
        <v>6.0780000000000003</v>
      </c>
      <c r="J9" s="7">
        <v>6.0670000000000002</v>
      </c>
      <c r="K9" s="7">
        <v>6.056</v>
      </c>
      <c r="L9" s="7">
        <v>5.98</v>
      </c>
      <c r="M9" s="7">
        <v>6.0380000000000003</v>
      </c>
      <c r="N9" s="182"/>
      <c r="O9" s="182"/>
      <c r="P9" s="182"/>
      <c r="Q9" s="7">
        <v>6.0529999999999999</v>
      </c>
      <c r="R9" s="7">
        <v>5.9770000000000003</v>
      </c>
      <c r="S9" s="182"/>
      <c r="T9" s="7"/>
      <c r="U9" s="69" t="s">
        <v>1872</v>
      </c>
      <c r="V9" s="7">
        <f>M9+R9-L9</f>
        <v>6.0350000000000001</v>
      </c>
      <c r="W9" s="7">
        <f t="shared" si="0"/>
        <v>6.05</v>
      </c>
      <c r="X9" s="20">
        <v>98.1</v>
      </c>
      <c r="Z9" s="1" t="s">
        <v>1762</v>
      </c>
      <c r="AA9" s="1">
        <v>2</v>
      </c>
      <c r="AB9" s="1" t="s">
        <v>1756</v>
      </c>
    </row>
    <row r="10" spans="1:28" x14ac:dyDescent="0.2">
      <c r="A10" s="6"/>
      <c r="B10" s="4" t="s">
        <v>1760</v>
      </c>
      <c r="C10" s="7">
        <v>7.7030000000000003</v>
      </c>
      <c r="D10" s="7">
        <v>6.8159999999999998</v>
      </c>
      <c r="E10" s="7">
        <v>6.9240000000000004</v>
      </c>
      <c r="F10" s="7">
        <v>6.9790000000000001</v>
      </c>
      <c r="G10" s="7">
        <v>6.9980000000000002</v>
      </c>
      <c r="H10" s="7">
        <v>6.9770000000000003</v>
      </c>
      <c r="I10" s="7">
        <v>6.9969999999999999</v>
      </c>
      <c r="J10" s="7">
        <v>6.9889999999999999</v>
      </c>
      <c r="K10" s="7">
        <v>7.6909999999999998</v>
      </c>
      <c r="L10" s="7">
        <v>6.7949999999999999</v>
      </c>
      <c r="M10" s="7">
        <v>6.9</v>
      </c>
      <c r="N10" s="182"/>
      <c r="O10" s="182"/>
      <c r="P10" s="182"/>
      <c r="Q10" s="7">
        <v>7.7039999999999997</v>
      </c>
      <c r="R10" s="7">
        <v>6.8250000000000002</v>
      </c>
      <c r="S10" s="182"/>
      <c r="T10" s="69" t="s">
        <v>1870</v>
      </c>
      <c r="U10" s="7"/>
      <c r="V10" s="7">
        <f>M10+R10-L10</f>
        <v>6.9300000000000015</v>
      </c>
      <c r="W10" s="7">
        <f t="shared" si="0"/>
        <v>6.9850000000000021</v>
      </c>
      <c r="X10" s="20">
        <v>97.4</v>
      </c>
      <c r="Z10" s="1" t="s">
        <v>285</v>
      </c>
      <c r="AA10" s="1">
        <v>17</v>
      </c>
      <c r="AB10" s="1" t="s">
        <v>1757</v>
      </c>
    </row>
    <row r="11" spans="1:28" x14ac:dyDescent="0.2">
      <c r="A11" s="6"/>
      <c r="B11" s="4" t="s">
        <v>1761</v>
      </c>
      <c r="C11" s="7">
        <v>8.6120000000000001</v>
      </c>
      <c r="D11" s="7">
        <v>7.7320000000000002</v>
      </c>
      <c r="E11" s="7">
        <v>7.8209999999999997</v>
      </c>
      <c r="F11" s="7">
        <v>7.8719999999999999</v>
      </c>
      <c r="G11" s="7">
        <v>7.89</v>
      </c>
      <c r="H11" s="7">
        <v>7.8710000000000004</v>
      </c>
      <c r="I11" s="7">
        <v>7.8890000000000002</v>
      </c>
      <c r="J11" s="7">
        <v>7.8810000000000002</v>
      </c>
      <c r="K11" s="7">
        <v>8.5960000000000001</v>
      </c>
      <c r="L11" s="7">
        <v>7.7060000000000004</v>
      </c>
      <c r="M11" s="7">
        <v>7.7949999999999999</v>
      </c>
      <c r="N11" s="182"/>
      <c r="O11" s="182"/>
      <c r="P11" s="182"/>
      <c r="Q11" s="7">
        <v>8.6050000000000004</v>
      </c>
      <c r="R11" s="7">
        <v>7.7329999999999997</v>
      </c>
      <c r="S11" s="182"/>
      <c r="T11" s="7"/>
      <c r="U11" s="7"/>
      <c r="V11" s="7">
        <f>M11+R11-L11</f>
        <v>7.8219999999999983</v>
      </c>
      <c r="W11" s="7">
        <f t="shared" si="0"/>
        <v>7.8729999999999993</v>
      </c>
      <c r="X11" s="20">
        <v>97.6</v>
      </c>
      <c r="Z11" s="1" t="s">
        <v>285</v>
      </c>
      <c r="AA11" s="1">
        <v>17</v>
      </c>
      <c r="AB11" s="1" t="s">
        <v>1754</v>
      </c>
    </row>
    <row r="12" spans="1:28" x14ac:dyDescent="0.2">
      <c r="C12" s="7"/>
      <c r="D12" s="7"/>
      <c r="E12" s="7"/>
      <c r="F12" s="7"/>
      <c r="G12" s="7"/>
      <c r="H12" s="7"/>
      <c r="I12" s="7"/>
      <c r="J12" s="7"/>
      <c r="K12" s="7"/>
      <c r="L12" s="7"/>
      <c r="M12" s="7"/>
      <c r="N12" s="7"/>
      <c r="O12" s="7"/>
      <c r="P12" s="7"/>
      <c r="Q12" s="7"/>
      <c r="R12" s="7"/>
      <c r="S12" s="7"/>
      <c r="T12" s="7"/>
      <c r="U12" s="7"/>
      <c r="V12" s="20"/>
      <c r="AB12" s="1"/>
    </row>
    <row r="13" spans="1:28" x14ac:dyDescent="0.2">
      <c r="S13" s="20"/>
      <c r="Y13" s="1"/>
    </row>
    <row r="14" spans="1:28" x14ac:dyDescent="0.2">
      <c r="A14" s="6" t="s">
        <v>6</v>
      </c>
      <c r="B14" s="5"/>
      <c r="C14" s="129" t="s">
        <v>7</v>
      </c>
      <c r="D14" s="129" t="s">
        <v>7</v>
      </c>
      <c r="E14" s="129" t="s">
        <v>24</v>
      </c>
      <c r="F14" s="129" t="s">
        <v>27</v>
      </c>
      <c r="G14" s="129" t="s">
        <v>29</v>
      </c>
      <c r="H14" s="129" t="s">
        <v>30</v>
      </c>
      <c r="I14" s="129" t="s">
        <v>29</v>
      </c>
      <c r="J14" s="129" t="s">
        <v>30</v>
      </c>
      <c r="K14" s="129" t="s">
        <v>34</v>
      </c>
      <c r="L14" s="129" t="s">
        <v>55</v>
      </c>
      <c r="M14" s="129" t="s">
        <v>7</v>
      </c>
      <c r="N14" s="129" t="s">
        <v>7</v>
      </c>
      <c r="O14" s="129" t="s">
        <v>7</v>
      </c>
      <c r="P14" s="129" t="s">
        <v>24</v>
      </c>
      <c r="Q14" s="129" t="s">
        <v>24</v>
      </c>
      <c r="R14" s="129" t="s">
        <v>24</v>
      </c>
      <c r="S14" s="129" t="s">
        <v>26</v>
      </c>
      <c r="Y14" s="1"/>
    </row>
    <row r="15" spans="1:28" x14ac:dyDescent="0.2">
      <c r="A15" s="5"/>
      <c r="B15" s="5"/>
      <c r="C15" s="61" t="s">
        <v>8</v>
      </c>
      <c r="D15" s="61" t="s">
        <v>9</v>
      </c>
      <c r="E15" s="61" t="s">
        <v>18</v>
      </c>
      <c r="F15" s="61" t="s">
        <v>11</v>
      </c>
      <c r="G15" s="61" t="s">
        <v>10</v>
      </c>
      <c r="H15" s="61" t="s">
        <v>33</v>
      </c>
      <c r="I15" s="61" t="s">
        <v>12</v>
      </c>
      <c r="J15" s="61" t="s">
        <v>13</v>
      </c>
      <c r="K15" s="61" t="s">
        <v>14</v>
      </c>
      <c r="L15" s="61" t="s">
        <v>99</v>
      </c>
      <c r="M15" s="61" t="s">
        <v>17</v>
      </c>
      <c r="N15" s="61" t="s">
        <v>19</v>
      </c>
      <c r="O15" s="61" t="s">
        <v>20</v>
      </c>
      <c r="P15" s="61" t="s">
        <v>17</v>
      </c>
      <c r="Q15" s="61" t="s">
        <v>15</v>
      </c>
      <c r="R15" s="61" t="s">
        <v>16</v>
      </c>
      <c r="S15" s="61" t="s">
        <v>25</v>
      </c>
      <c r="Y15" s="1"/>
    </row>
    <row r="16" spans="1:28" x14ac:dyDescent="0.2">
      <c r="A16" s="6" t="str">
        <f>A4</f>
        <v>Singlet</v>
      </c>
      <c r="B16" s="4" t="str">
        <f>B4</f>
        <v>A (Val, n-sigma*)</v>
      </c>
      <c r="C16" s="7">
        <v>6.2409999999999997</v>
      </c>
      <c r="D16" s="7">
        <v>6.0570000000000004</v>
      </c>
      <c r="E16" s="7">
        <v>6.1509999999999998</v>
      </c>
      <c r="F16" s="7">
        <v>5.8979999999999997</v>
      </c>
      <c r="G16" s="7">
        <v>6.109</v>
      </c>
      <c r="H16" s="7">
        <v>6.056</v>
      </c>
      <c r="I16" s="7">
        <v>6.056</v>
      </c>
      <c r="J16" s="7">
        <v>6.0679999999999996</v>
      </c>
      <c r="K16" s="7">
        <v>6.0519999999999996</v>
      </c>
      <c r="L16" s="7">
        <v>6.0350000000000001</v>
      </c>
      <c r="M16" s="7">
        <v>6.3250000000000002</v>
      </c>
      <c r="N16" s="7">
        <v>6.3220000000000001</v>
      </c>
      <c r="O16" s="7">
        <v>6.2359999999999998</v>
      </c>
      <c r="P16" s="7">
        <v>6.1159999999999997</v>
      </c>
      <c r="Q16" s="7">
        <v>6.0609999999999999</v>
      </c>
      <c r="R16" s="7">
        <v>5.9189999999999996</v>
      </c>
      <c r="S16" s="14">
        <v>5.99</v>
      </c>
      <c r="Y16" s="1"/>
    </row>
    <row r="17" spans="1:25" x14ac:dyDescent="0.2">
      <c r="A17" s="6"/>
      <c r="B17" s="4" t="str">
        <f t="shared" ref="B17:B23" si="1">B5</f>
        <v>B (Ryd, n-3s)</v>
      </c>
      <c r="C17" s="7">
        <v>6.601</v>
      </c>
      <c r="D17" s="7">
        <v>6.6210000000000004</v>
      </c>
      <c r="E17" s="7">
        <v>7.1369999999999996</v>
      </c>
      <c r="F17" s="7">
        <v>7.101</v>
      </c>
      <c r="G17" s="7">
        <v>7.1159999999999997</v>
      </c>
      <c r="H17" s="7">
        <v>7.109</v>
      </c>
      <c r="I17" s="7">
        <v>7.1070000000000002</v>
      </c>
      <c r="J17" s="7">
        <v>7.1269999999999998</v>
      </c>
      <c r="K17" s="7">
        <v>7.1040000000000001</v>
      </c>
      <c r="L17" s="7">
        <v>7.08</v>
      </c>
      <c r="M17" s="7">
        <v>7.0860000000000003</v>
      </c>
      <c r="N17" s="7">
        <v>7.11</v>
      </c>
      <c r="O17" s="7">
        <v>6.9489999999999998</v>
      </c>
      <c r="P17" s="7">
        <v>6.8890000000000002</v>
      </c>
      <c r="Q17" s="7">
        <v>6.5890000000000004</v>
      </c>
      <c r="R17" s="7">
        <v>7.3769999999999998</v>
      </c>
      <c r="S17" s="14">
        <v>6.9830000000000005</v>
      </c>
      <c r="Y17" s="1"/>
    </row>
    <row r="18" spans="1:25" x14ac:dyDescent="0.2">
      <c r="A18" s="6"/>
      <c r="B18" s="4" t="str">
        <f t="shared" si="1"/>
        <v>B (Val, n-sigma*)</v>
      </c>
      <c r="C18" s="7">
        <v>7.3760000000000003</v>
      </c>
      <c r="D18" s="7">
        <v>7.2</v>
      </c>
      <c r="E18" s="7">
        <v>7.2759999999999998</v>
      </c>
      <c r="F18" s="7">
        <v>7.0019999999999998</v>
      </c>
      <c r="G18" s="7">
        <v>7.25</v>
      </c>
      <c r="H18" s="7">
        <v>7.1740000000000004</v>
      </c>
      <c r="I18" s="7">
        <v>7.1790000000000003</v>
      </c>
      <c r="J18" s="7">
        <v>7.2009999999999996</v>
      </c>
      <c r="K18" s="7">
        <v>7.1749999999999998</v>
      </c>
      <c r="L18" s="7">
        <v>7.1539999999999999</v>
      </c>
      <c r="M18" s="7">
        <v>7.468</v>
      </c>
      <c r="N18" s="7">
        <v>7.47</v>
      </c>
      <c r="O18" s="7">
        <v>7.38</v>
      </c>
      <c r="P18" s="7">
        <v>7.2569999999999997</v>
      </c>
      <c r="Q18" s="7">
        <v>7.1989999999999998</v>
      </c>
      <c r="R18" s="7">
        <v>7.02</v>
      </c>
      <c r="S18" s="14">
        <v>7.1094999999999997</v>
      </c>
      <c r="Y18" s="1"/>
    </row>
    <row r="19" spans="1:25" x14ac:dyDescent="0.2">
      <c r="A19" s="6"/>
      <c r="B19" s="4" t="str">
        <f t="shared" si="1"/>
        <v>A (Ryd, n-3s)</v>
      </c>
      <c r="C19" s="7">
        <v>7.5860000000000003</v>
      </c>
      <c r="D19" s="7">
        <v>7.6109999999999998</v>
      </c>
      <c r="E19" s="7">
        <v>8.07</v>
      </c>
      <c r="F19" s="7">
        <v>8.0020000000000007</v>
      </c>
      <c r="G19" s="7">
        <v>8.0649999999999995</v>
      </c>
      <c r="H19" s="7">
        <v>8.0619999999999994</v>
      </c>
      <c r="I19" s="7">
        <v>8.0649999999999995</v>
      </c>
      <c r="J19" s="7">
        <v>8.0920000000000005</v>
      </c>
      <c r="K19" s="7">
        <v>8.0709999999999997</v>
      </c>
      <c r="L19" s="7">
        <v>8.0449999999999999</v>
      </c>
      <c r="M19" s="7">
        <v>8.0229999999999997</v>
      </c>
      <c r="N19" s="7">
        <v>8.0540000000000003</v>
      </c>
      <c r="O19" s="7">
        <v>7.9089999999999998</v>
      </c>
      <c r="P19" s="7">
        <v>7.8360000000000003</v>
      </c>
      <c r="Q19" s="7">
        <v>7.5720000000000001</v>
      </c>
      <c r="R19" s="7">
        <v>8.2639999999999993</v>
      </c>
      <c r="S19" s="14">
        <v>7.9179999999999993</v>
      </c>
      <c r="Y19" s="1"/>
    </row>
    <row r="20" spans="1:25" x14ac:dyDescent="0.2">
      <c r="A20" s="6" t="str">
        <f>A8</f>
        <v>Triplet</v>
      </c>
      <c r="B20" s="4" t="str">
        <f t="shared" si="1"/>
        <v>A (Val, n-sigma*)</v>
      </c>
      <c r="C20" s="7">
        <v>5.2030000000000003</v>
      </c>
      <c r="D20" s="7">
        <v>5.069</v>
      </c>
      <c r="E20" s="7">
        <v>5.0960000000000001</v>
      </c>
      <c r="F20" s="7">
        <v>4.6660000000000004</v>
      </c>
      <c r="G20" s="7">
        <v>5.0540000000000003</v>
      </c>
      <c r="H20" s="182"/>
      <c r="I20" s="182"/>
      <c r="J20" s="182"/>
      <c r="K20" s="7">
        <v>5.0250000000000004</v>
      </c>
      <c r="L20" s="7">
        <v>5.0090000000000003</v>
      </c>
      <c r="M20" s="7">
        <v>5.3810000000000002</v>
      </c>
      <c r="N20" s="7">
        <v>5.3869999999999996</v>
      </c>
      <c r="O20" s="7">
        <v>5.2809999999999997</v>
      </c>
      <c r="P20" s="7">
        <v>5.1929999999999996</v>
      </c>
      <c r="Q20" s="7">
        <v>5.0650000000000004</v>
      </c>
      <c r="R20" s="7">
        <v>4.859</v>
      </c>
      <c r="S20" s="14">
        <v>4.9619999999999997</v>
      </c>
      <c r="Y20" s="1"/>
    </row>
    <row r="21" spans="1:25" x14ac:dyDescent="0.2">
      <c r="A21" s="6"/>
      <c r="B21" s="4" t="str">
        <f t="shared" si="1"/>
        <v>B (Val, n-sigma*)</v>
      </c>
      <c r="C21" s="7">
        <v>6.484</v>
      </c>
      <c r="D21" s="7">
        <v>6.1120000000000001</v>
      </c>
      <c r="E21" s="7">
        <v>6.1319999999999997</v>
      </c>
      <c r="F21" s="7">
        <v>5.9320000000000004</v>
      </c>
      <c r="G21" s="7">
        <v>6.08</v>
      </c>
      <c r="H21" s="182"/>
      <c r="I21" s="182"/>
      <c r="J21" s="182"/>
      <c r="K21" s="7">
        <v>6.056</v>
      </c>
      <c r="L21" s="7">
        <v>6.0380000000000003</v>
      </c>
      <c r="M21" s="7">
        <v>6.3840000000000003</v>
      </c>
      <c r="N21" s="7">
        <v>6.3890000000000002</v>
      </c>
      <c r="O21" s="7">
        <v>6.2990000000000004</v>
      </c>
      <c r="P21" s="7">
        <v>6.202</v>
      </c>
      <c r="Q21" s="7">
        <v>6.1059999999999999</v>
      </c>
      <c r="R21" s="7">
        <v>5.8769999999999998</v>
      </c>
      <c r="S21" s="14">
        <v>5.9915000000000003</v>
      </c>
      <c r="Y21" s="1"/>
    </row>
    <row r="22" spans="1:25" x14ac:dyDescent="0.2">
      <c r="A22" s="6"/>
      <c r="B22" s="4" t="str">
        <f t="shared" si="1"/>
        <v>B (Ryd, n-3s)</v>
      </c>
      <c r="C22" s="7">
        <v>6.5720000000000001</v>
      </c>
      <c r="D22" s="7">
        <v>6.4710000000000001</v>
      </c>
      <c r="E22" s="7">
        <v>6.9359999999999999</v>
      </c>
      <c r="F22" s="7">
        <v>6.9539999999999997</v>
      </c>
      <c r="G22" s="7">
        <v>6.915</v>
      </c>
      <c r="H22" s="182"/>
      <c r="I22" s="182"/>
      <c r="J22" s="182"/>
      <c r="K22" s="7">
        <v>6.9240000000000004</v>
      </c>
      <c r="L22" s="7">
        <v>6.9</v>
      </c>
      <c r="M22" s="7">
        <v>6.952</v>
      </c>
      <c r="N22" s="7">
        <v>6.976</v>
      </c>
      <c r="O22" s="7">
        <v>6.8090000000000002</v>
      </c>
      <c r="P22" s="7">
        <v>6.766</v>
      </c>
      <c r="Q22" s="7">
        <v>6.4409999999999998</v>
      </c>
      <c r="R22" s="7">
        <v>7.1239999999999997</v>
      </c>
      <c r="S22" s="14">
        <v>6.7824999999999998</v>
      </c>
      <c r="Y22" s="1"/>
    </row>
    <row r="23" spans="1:25" x14ac:dyDescent="0.2">
      <c r="A23" s="6"/>
      <c r="B23" s="4" t="str">
        <f t="shared" si="1"/>
        <v>A (Ryd, n-3s)</v>
      </c>
      <c r="C23" s="7">
        <v>7.4930000000000003</v>
      </c>
      <c r="D23" s="7">
        <v>7.415</v>
      </c>
      <c r="E23" s="7">
        <v>7.8120000000000003</v>
      </c>
      <c r="F23" s="7">
        <v>7.8019999999999996</v>
      </c>
      <c r="G23" s="7">
        <v>7.8040000000000003</v>
      </c>
      <c r="H23" s="182"/>
      <c r="I23" s="182"/>
      <c r="J23" s="182"/>
      <c r="K23" s="7">
        <v>7.8209999999999997</v>
      </c>
      <c r="L23" s="7">
        <v>7.7949999999999999</v>
      </c>
      <c r="M23" s="7">
        <v>7.8339999999999996</v>
      </c>
      <c r="N23" s="7">
        <v>7.8650000000000002</v>
      </c>
      <c r="O23" s="7">
        <v>7.7160000000000002</v>
      </c>
      <c r="P23" s="7">
        <v>7.6580000000000004</v>
      </c>
      <c r="Q23" s="7">
        <v>7.3760000000000003</v>
      </c>
      <c r="R23" s="7">
        <v>7.9660000000000002</v>
      </c>
      <c r="S23" s="14">
        <v>7.6710000000000003</v>
      </c>
    </row>
  </sheetData>
  <pageMargins left="0.7" right="0.7" top="0.75" bottom="0.75" header="0.3" footer="0.3"/>
  <pageSetup orientation="portrait" horizontalDpi="0" verticalDpi="0"/>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87422-0277-F44B-B940-20EDC48DA403}">
  <dimension ref="A1:AB33"/>
  <sheetViews>
    <sheetView zoomScale="80" zoomScaleNormal="80" workbookViewId="0">
      <selection activeCell="F4" sqref="F4:F7"/>
    </sheetView>
  </sheetViews>
  <sheetFormatPr baseColWidth="10" defaultRowHeight="16" x14ac:dyDescent="0.2"/>
  <sheetData>
    <row r="1" spans="1:28" x14ac:dyDescent="0.2">
      <c r="A1" s="40" t="s">
        <v>74</v>
      </c>
      <c r="B1" s="40"/>
      <c r="C1" s="40" t="s">
        <v>0</v>
      </c>
      <c r="D1" s="198"/>
      <c r="E1" s="41">
        <f>COUNT(C4:C7)</f>
        <v>4</v>
      </c>
      <c r="F1" s="145" t="s">
        <v>722</v>
      </c>
      <c r="G1" s="1" t="s">
        <v>958</v>
      </c>
      <c r="W1" s="1"/>
      <c r="Z1" s="1" t="s">
        <v>1433</v>
      </c>
    </row>
    <row r="2" spans="1:28" x14ac:dyDescent="0.2">
      <c r="A2" s="6" t="s">
        <v>32</v>
      </c>
      <c r="B2" s="5"/>
      <c r="C2" s="5" t="s">
        <v>29</v>
      </c>
      <c r="D2" s="5" t="s">
        <v>29</v>
      </c>
      <c r="E2" s="5" t="s">
        <v>29</v>
      </c>
      <c r="F2" s="43" t="s">
        <v>29</v>
      </c>
      <c r="G2" s="43" t="s">
        <v>29</v>
      </c>
      <c r="H2" s="43" t="s">
        <v>29</v>
      </c>
      <c r="I2" s="43" t="s">
        <v>29</v>
      </c>
      <c r="J2" s="43" t="s">
        <v>29</v>
      </c>
      <c r="K2" s="5" t="s">
        <v>29</v>
      </c>
      <c r="L2" s="5" t="s">
        <v>55</v>
      </c>
      <c r="M2" s="5" t="s">
        <v>55</v>
      </c>
      <c r="N2" s="5" t="s">
        <v>55</v>
      </c>
      <c r="O2" s="5" t="s">
        <v>30</v>
      </c>
      <c r="P2" s="5" t="s">
        <v>30</v>
      </c>
      <c r="Q2" s="5" t="s">
        <v>55</v>
      </c>
      <c r="R2" s="5" t="s">
        <v>55</v>
      </c>
      <c r="S2" s="5" t="s">
        <v>91</v>
      </c>
      <c r="T2" s="5" t="s">
        <v>85</v>
      </c>
      <c r="U2" s="5" t="s">
        <v>85</v>
      </c>
      <c r="V2" s="5"/>
      <c r="W2" s="5"/>
      <c r="X2" s="98" t="s">
        <v>29</v>
      </c>
      <c r="Y2" s="98" t="s">
        <v>29</v>
      </c>
      <c r="Z2" s="98" t="s">
        <v>247</v>
      </c>
      <c r="AA2" s="98" t="s">
        <v>247</v>
      </c>
      <c r="AB2" s="98" t="s">
        <v>28</v>
      </c>
    </row>
    <row r="3" spans="1:28" x14ac:dyDescent="0.2">
      <c r="A3" s="5"/>
      <c r="B3" s="5"/>
      <c r="C3" s="6" t="s">
        <v>1</v>
      </c>
      <c r="D3" s="6" t="s">
        <v>2</v>
      </c>
      <c r="E3" s="6" t="s">
        <v>62</v>
      </c>
      <c r="F3" s="42" t="s">
        <v>2139</v>
      </c>
      <c r="G3" s="42" t="s">
        <v>2140</v>
      </c>
      <c r="H3" s="42" t="s">
        <v>2141</v>
      </c>
      <c r="I3" s="42" t="s">
        <v>2143</v>
      </c>
      <c r="J3" s="42" t="s">
        <v>2142</v>
      </c>
      <c r="K3" s="6" t="s">
        <v>69</v>
      </c>
      <c r="L3" s="52" t="s">
        <v>35</v>
      </c>
      <c r="M3" s="52" t="s">
        <v>63</v>
      </c>
      <c r="N3" s="52" t="s">
        <v>104</v>
      </c>
      <c r="O3" s="52" t="s">
        <v>106</v>
      </c>
      <c r="P3" s="52" t="s">
        <v>105</v>
      </c>
      <c r="Q3" s="52" t="s">
        <v>101</v>
      </c>
      <c r="R3" s="52" t="s">
        <v>103</v>
      </c>
      <c r="S3" s="42" t="s">
        <v>102</v>
      </c>
      <c r="T3" s="52" t="s">
        <v>86</v>
      </c>
      <c r="U3" s="52" t="s">
        <v>87</v>
      </c>
      <c r="V3" s="42" t="s">
        <v>1326</v>
      </c>
      <c r="W3" s="42" t="s">
        <v>1392</v>
      </c>
      <c r="X3" s="95" t="s">
        <v>67</v>
      </c>
      <c r="Y3" s="99" t="s">
        <v>38</v>
      </c>
      <c r="Z3" s="99" t="s">
        <v>248</v>
      </c>
      <c r="AA3" s="99" t="s">
        <v>248</v>
      </c>
      <c r="AB3" s="99" t="s">
        <v>52</v>
      </c>
    </row>
    <row r="4" spans="1:28" x14ac:dyDescent="0.2">
      <c r="A4" s="6" t="s">
        <v>98</v>
      </c>
      <c r="B4" s="4" t="s">
        <v>193</v>
      </c>
      <c r="C4" s="7">
        <v>6.2930000000000001</v>
      </c>
      <c r="D4" s="7">
        <v>6.1920000000000002</v>
      </c>
      <c r="E4" s="7">
        <v>6.16</v>
      </c>
      <c r="F4" s="7">
        <v>6.1239999999999997</v>
      </c>
      <c r="G4" s="7">
        <v>6.1740000000000004</v>
      </c>
      <c r="H4" s="7">
        <v>6.1539999999999999</v>
      </c>
      <c r="I4" s="7">
        <v>6.12</v>
      </c>
      <c r="J4" s="7">
        <v>6.1539999999999999</v>
      </c>
      <c r="K4" s="7">
        <v>6.149</v>
      </c>
      <c r="L4" s="7">
        <v>6.2859999999999996</v>
      </c>
      <c r="M4" s="7">
        <v>6.1849999999999996</v>
      </c>
      <c r="N4" s="7">
        <v>6.1529999999999996</v>
      </c>
      <c r="O4" s="7">
        <v>6.2859999999999996</v>
      </c>
      <c r="P4" s="7">
        <v>6.181</v>
      </c>
      <c r="Q4" s="7">
        <v>6.2859999999999996</v>
      </c>
      <c r="R4" s="7">
        <v>6.181</v>
      </c>
      <c r="S4" s="7">
        <v>6.2859999999999996</v>
      </c>
      <c r="T4" s="69" t="s">
        <v>1428</v>
      </c>
      <c r="U4" s="70" t="s">
        <v>1429</v>
      </c>
      <c r="V4" s="7">
        <v>6.181</v>
      </c>
      <c r="W4" s="7">
        <f>V4+N4-M4</f>
        <v>6.149</v>
      </c>
      <c r="X4" s="20">
        <v>94.6</v>
      </c>
      <c r="Z4" s="1" t="s">
        <v>1435</v>
      </c>
      <c r="AA4" s="1">
        <v>5</v>
      </c>
      <c r="AB4" s="1" t="s">
        <v>1431</v>
      </c>
    </row>
    <row r="5" spans="1:28" x14ac:dyDescent="0.2">
      <c r="A5" s="5"/>
      <c r="B5" s="4" t="s">
        <v>244</v>
      </c>
      <c r="C5" s="7">
        <v>6.0979999999999999</v>
      </c>
      <c r="D5" s="7">
        <v>6.24</v>
      </c>
      <c r="E5" s="7">
        <v>6.2910000000000004</v>
      </c>
      <c r="F5" s="7">
        <v>6.3090000000000002</v>
      </c>
      <c r="G5" s="7">
        <v>6.2370000000000001</v>
      </c>
      <c r="H5" s="7">
        <v>6.29</v>
      </c>
      <c r="I5" s="7">
        <v>6.3079999999999998</v>
      </c>
      <c r="J5" s="7">
        <v>6.29</v>
      </c>
      <c r="K5" s="7">
        <v>6.2759999999999998</v>
      </c>
      <c r="L5" s="7">
        <v>6.0979999999999999</v>
      </c>
      <c r="M5" s="7">
        <v>6.2370000000000001</v>
      </c>
      <c r="N5" s="7">
        <v>6.2880000000000003</v>
      </c>
      <c r="O5" s="7">
        <v>6.1020000000000003</v>
      </c>
      <c r="P5" s="7">
        <v>6.2370000000000001</v>
      </c>
      <c r="Q5" s="7">
        <v>6.1029999999999998</v>
      </c>
      <c r="R5" s="7">
        <v>6.2380000000000004</v>
      </c>
      <c r="S5" s="7">
        <v>6.1029999999999998</v>
      </c>
      <c r="T5" s="69" t="s">
        <v>1427</v>
      </c>
      <c r="U5" s="70" t="s">
        <v>1430</v>
      </c>
      <c r="V5" s="7">
        <v>6.24</v>
      </c>
      <c r="W5" s="7">
        <f>V5+N5-M5</f>
        <v>6.2910000000000004</v>
      </c>
      <c r="X5" s="20">
        <v>94.3</v>
      </c>
      <c r="Y5" s="1" t="s">
        <v>1046</v>
      </c>
      <c r="Z5" s="1" t="s">
        <v>294</v>
      </c>
      <c r="AA5" s="1">
        <v>21</v>
      </c>
      <c r="AB5" s="1" t="s">
        <v>1432</v>
      </c>
    </row>
    <row r="6" spans="1:28" x14ac:dyDescent="0.2">
      <c r="A6" s="6" t="s">
        <v>5</v>
      </c>
      <c r="B6" s="4" t="s">
        <v>193</v>
      </c>
      <c r="C6" s="7">
        <v>5.91</v>
      </c>
      <c r="D6" s="7">
        <v>5.819</v>
      </c>
      <c r="E6" s="7">
        <v>5.7990000000000004</v>
      </c>
      <c r="F6" s="7">
        <v>5.7640000000000002</v>
      </c>
      <c r="G6" s="7">
        <v>5.8070000000000004</v>
      </c>
      <c r="H6" s="7">
        <v>5.7949999999999999</v>
      </c>
      <c r="I6" s="7">
        <v>5.7610000000000001</v>
      </c>
      <c r="J6" s="7">
        <v>5.7949999999999999</v>
      </c>
      <c r="K6" s="7">
        <v>5.79</v>
      </c>
      <c r="L6" s="7">
        <v>5.9020000000000001</v>
      </c>
      <c r="M6" s="7">
        <v>5.8120000000000003</v>
      </c>
      <c r="N6" s="7">
        <v>5.7919999999999998</v>
      </c>
      <c r="O6" s="72"/>
      <c r="P6" s="72"/>
      <c r="Q6" s="7">
        <v>5.9020000000000001</v>
      </c>
      <c r="R6" s="45">
        <v>5.81</v>
      </c>
      <c r="S6" s="7">
        <v>5.9020000000000001</v>
      </c>
      <c r="T6" s="69" t="s">
        <v>1440</v>
      </c>
      <c r="U6" s="69" t="s">
        <v>1542</v>
      </c>
      <c r="V6" s="7">
        <f>5.81</f>
        <v>5.81</v>
      </c>
      <c r="W6" s="7">
        <f>V6+N6-M6</f>
        <v>5.79</v>
      </c>
      <c r="X6" s="20">
        <v>98.7</v>
      </c>
      <c r="Z6" s="1" t="s">
        <v>293</v>
      </c>
      <c r="AA6" s="1">
        <v>4</v>
      </c>
      <c r="AB6" s="1" t="s">
        <v>1431</v>
      </c>
    </row>
    <row r="7" spans="1:28" x14ac:dyDescent="0.2">
      <c r="A7" s="5"/>
      <c r="B7" s="4" t="s">
        <v>244</v>
      </c>
      <c r="C7" s="7">
        <v>5.7460000000000004</v>
      </c>
      <c r="D7" s="7">
        <v>5.8849999999999998</v>
      </c>
      <c r="E7" s="7">
        <v>5.9329999999999998</v>
      </c>
      <c r="F7" s="7">
        <v>5.9470000000000001</v>
      </c>
      <c r="G7" s="7">
        <v>5.8819999999999997</v>
      </c>
      <c r="H7" s="7">
        <v>5.9320000000000004</v>
      </c>
      <c r="I7" s="7">
        <v>5.9459999999999997</v>
      </c>
      <c r="J7" s="7">
        <v>5.9320000000000004</v>
      </c>
      <c r="K7" s="7">
        <v>5.9219999999999997</v>
      </c>
      <c r="L7" s="7">
        <v>5.7450000000000001</v>
      </c>
      <c r="M7" s="7">
        <v>5.8810000000000002</v>
      </c>
      <c r="N7" s="45">
        <v>5.9290000000000003</v>
      </c>
      <c r="O7" s="72"/>
      <c r="P7" s="72"/>
      <c r="Q7" s="7">
        <v>5.7510000000000003</v>
      </c>
      <c r="R7" s="45">
        <v>5.883</v>
      </c>
      <c r="S7" s="7">
        <v>5.7510000000000003</v>
      </c>
      <c r="T7" s="69" t="s">
        <v>1439</v>
      </c>
      <c r="U7" s="69" t="s">
        <v>1543</v>
      </c>
      <c r="V7" s="7">
        <f>5.883</f>
        <v>5.883</v>
      </c>
      <c r="W7" s="7">
        <f>V7+N7-M7</f>
        <v>5.9310000000000009</v>
      </c>
      <c r="X7" s="20">
        <v>98.4</v>
      </c>
      <c r="Z7" s="1" t="s">
        <v>1434</v>
      </c>
      <c r="AA7" s="1">
        <v>16</v>
      </c>
      <c r="AB7" s="1" t="s">
        <v>1432</v>
      </c>
    </row>
    <row r="8" spans="1:28" x14ac:dyDescent="0.2">
      <c r="O8" s="66"/>
      <c r="P8" s="66"/>
      <c r="S8" s="96"/>
    </row>
    <row r="10" spans="1:28" x14ac:dyDescent="0.2">
      <c r="A10" s="6" t="s">
        <v>6</v>
      </c>
      <c r="B10" s="5"/>
      <c r="C10" s="5" t="s">
        <v>7</v>
      </c>
      <c r="D10" s="5" t="s">
        <v>34</v>
      </c>
      <c r="E10" s="5" t="s">
        <v>24</v>
      </c>
      <c r="F10" s="5" t="s">
        <v>27</v>
      </c>
      <c r="G10" s="5" t="s">
        <v>34</v>
      </c>
      <c r="H10" s="5" t="s">
        <v>30</v>
      </c>
      <c r="I10" s="5" t="s">
        <v>29</v>
      </c>
      <c r="J10" s="5" t="s">
        <v>30</v>
      </c>
      <c r="K10" s="5" t="s">
        <v>29</v>
      </c>
      <c r="L10" s="5" t="s">
        <v>55</v>
      </c>
      <c r="M10" s="5" t="s">
        <v>7</v>
      </c>
      <c r="N10" s="5" t="s">
        <v>7</v>
      </c>
      <c r="O10" s="5" t="s">
        <v>7</v>
      </c>
      <c r="P10" s="5" t="s">
        <v>24</v>
      </c>
      <c r="Q10" s="5" t="s">
        <v>24</v>
      </c>
      <c r="R10" s="5" t="s">
        <v>24</v>
      </c>
      <c r="S10" s="5" t="s">
        <v>26</v>
      </c>
    </row>
    <row r="11" spans="1:28" x14ac:dyDescent="0.2">
      <c r="A11" s="5"/>
      <c r="B11" s="5"/>
      <c r="C11" s="6" t="s">
        <v>8</v>
      </c>
      <c r="D11" s="6" t="s">
        <v>9</v>
      </c>
      <c r="E11" s="6" t="s">
        <v>18</v>
      </c>
      <c r="F11" s="6" t="s">
        <v>11</v>
      </c>
      <c r="G11" s="6" t="s">
        <v>10</v>
      </c>
      <c r="H11" s="6" t="s">
        <v>33</v>
      </c>
      <c r="I11" s="6" t="s">
        <v>12</v>
      </c>
      <c r="J11" s="6" t="s">
        <v>13</v>
      </c>
      <c r="K11" s="6" t="s">
        <v>14</v>
      </c>
      <c r="L11" s="6" t="s">
        <v>99</v>
      </c>
      <c r="M11" s="6" t="s">
        <v>17</v>
      </c>
      <c r="N11" s="6" t="s">
        <v>19</v>
      </c>
      <c r="O11" s="6" t="s">
        <v>20</v>
      </c>
      <c r="P11" s="6" t="s">
        <v>17</v>
      </c>
      <c r="Q11" s="6" t="s">
        <v>15</v>
      </c>
      <c r="R11" s="6" t="s">
        <v>16</v>
      </c>
      <c r="S11" s="6" t="s">
        <v>25</v>
      </c>
    </row>
    <row r="12" spans="1:28" x14ac:dyDescent="0.2">
      <c r="A12" s="6" t="str">
        <f>A4</f>
        <v>Singlet</v>
      </c>
      <c r="B12" s="4" t="str">
        <f>B4</f>
        <v>A2 (Ryd, n-3p)</v>
      </c>
      <c r="C12" s="13">
        <v>6.3780000000000001</v>
      </c>
      <c r="D12" s="7">
        <v>6.3449999999999998</v>
      </c>
      <c r="E12" s="14">
        <v>6.0030000000000001</v>
      </c>
      <c r="F12" s="13">
        <v>6.3819999999999997</v>
      </c>
      <c r="G12" s="7">
        <v>6.2460000000000004</v>
      </c>
      <c r="H12" s="13">
        <v>6.2149999999999999</v>
      </c>
      <c r="I12" s="13">
        <v>6.1849999999999996</v>
      </c>
      <c r="J12" s="13">
        <v>6.2270000000000003</v>
      </c>
      <c r="K12" s="7">
        <v>6.1920000000000002</v>
      </c>
      <c r="L12" s="7">
        <v>6.1849999999999996</v>
      </c>
      <c r="M12" s="14">
        <v>6.2969999999999997</v>
      </c>
      <c r="N12" s="14">
        <v>6.2830000000000004</v>
      </c>
      <c r="O12" s="14">
        <v>6.3040000000000003</v>
      </c>
      <c r="P12" s="14">
        <v>6.1950000000000003</v>
      </c>
      <c r="Q12" s="14">
        <v>6.3650000000000002</v>
      </c>
      <c r="R12" s="14">
        <v>6.048</v>
      </c>
      <c r="S12" s="14">
        <v>6.2065000000000001</v>
      </c>
      <c r="T12" s="13"/>
    </row>
    <row r="13" spans="1:28" x14ac:dyDescent="0.2">
      <c r="A13" s="5"/>
      <c r="B13" s="4" t="str">
        <f>B5</f>
        <v>B1 (Ryd, n-3s)</v>
      </c>
      <c r="C13" s="13">
        <v>6.3310000000000004</v>
      </c>
      <c r="D13" s="7">
        <v>6.3040000000000003</v>
      </c>
      <c r="E13" s="14">
        <v>6.1360000000000001</v>
      </c>
      <c r="F13" s="13">
        <v>6.3090000000000002</v>
      </c>
      <c r="G13" s="45">
        <v>6.2939999999999996</v>
      </c>
      <c r="H13" s="13">
        <v>6.2649999999999997</v>
      </c>
      <c r="I13" s="13">
        <v>6.2380000000000004</v>
      </c>
      <c r="J13" s="13">
        <v>6.2789999999999999</v>
      </c>
      <c r="K13" s="7">
        <v>6.24</v>
      </c>
      <c r="L13" s="7">
        <v>6.2370000000000001</v>
      </c>
      <c r="M13" s="14">
        <v>6.3929999999999998</v>
      </c>
      <c r="N13" s="14">
        <v>6.3689999999999998</v>
      </c>
      <c r="O13" s="14">
        <v>6.3470000000000004</v>
      </c>
      <c r="P13" s="14">
        <v>6.3019999999999996</v>
      </c>
      <c r="Q13" s="14">
        <v>6.3360000000000003</v>
      </c>
      <c r="R13" s="14">
        <v>6.1790000000000003</v>
      </c>
      <c r="S13" s="14">
        <v>6.2575000000000003</v>
      </c>
      <c r="T13" s="13"/>
    </row>
    <row r="14" spans="1:28" x14ac:dyDescent="0.2">
      <c r="A14" s="6" t="str">
        <f>A6</f>
        <v>Triplet</v>
      </c>
      <c r="B14" s="4" t="str">
        <f>B6</f>
        <v>A2 (Ryd, n-3p)</v>
      </c>
      <c r="C14" s="13">
        <v>5.94</v>
      </c>
      <c r="D14" s="14">
        <v>5.9039999999999999</v>
      </c>
      <c r="E14" s="14">
        <v>5.6109999999999998</v>
      </c>
      <c r="F14" s="13">
        <v>5.9889999999999999</v>
      </c>
      <c r="G14" s="13">
        <v>5.8520000000000003</v>
      </c>
      <c r="H14" s="72"/>
      <c r="I14" s="72"/>
      <c r="J14" s="72"/>
      <c r="K14" s="7">
        <v>5.819</v>
      </c>
      <c r="L14" s="7">
        <v>5.8120000000000003</v>
      </c>
      <c r="M14" s="14">
        <v>5.9349999999999996</v>
      </c>
      <c r="N14" s="14">
        <v>5.9260000000000002</v>
      </c>
      <c r="O14" s="14">
        <v>5.9189999999999996</v>
      </c>
      <c r="P14" s="14">
        <v>5.8520000000000003</v>
      </c>
      <c r="Q14" s="14">
        <v>5.9130000000000003</v>
      </c>
      <c r="R14" s="14">
        <v>5.6760000000000002</v>
      </c>
      <c r="S14" s="14">
        <v>5.7945000000000002</v>
      </c>
      <c r="T14" s="13"/>
    </row>
    <row r="15" spans="1:28" x14ac:dyDescent="0.2">
      <c r="A15" s="6"/>
      <c r="B15" s="4" t="str">
        <f>B7</f>
        <v>B1 (Ryd, n-3s)</v>
      </c>
      <c r="C15" s="13">
        <v>5.9859999999999998</v>
      </c>
      <c r="D15" s="14">
        <v>5.9359999999999999</v>
      </c>
      <c r="E15" s="14">
        <v>5.7539999999999996</v>
      </c>
      <c r="F15" s="13">
        <v>6.0339999999999998</v>
      </c>
      <c r="G15" s="13">
        <v>5.9219999999999997</v>
      </c>
      <c r="H15" s="72"/>
      <c r="I15" s="72"/>
      <c r="J15" s="72"/>
      <c r="K15" s="7">
        <v>5.8849999999999998</v>
      </c>
      <c r="L15" s="7">
        <v>5.8810000000000002</v>
      </c>
      <c r="M15" s="14">
        <v>6.0529999999999999</v>
      </c>
      <c r="N15" s="14">
        <v>6.0339999999999998</v>
      </c>
      <c r="O15" s="14">
        <v>6.0010000000000003</v>
      </c>
      <c r="P15" s="14">
        <v>5.9720000000000004</v>
      </c>
      <c r="Q15" s="14">
        <v>5.9630000000000001</v>
      </c>
      <c r="R15" s="14">
        <v>5.8109999999999999</v>
      </c>
      <c r="S15" s="14">
        <v>5.8870000000000005</v>
      </c>
      <c r="T15" s="13"/>
    </row>
    <row r="16" spans="1:28" x14ac:dyDescent="0.2">
      <c r="H16" s="13"/>
      <c r="P16" s="13"/>
      <c r="Q16" s="13"/>
      <c r="R16" s="13"/>
      <c r="S16" s="13"/>
      <c r="T16" s="13"/>
    </row>
    <row r="17" spans="1:19" x14ac:dyDescent="0.2">
      <c r="A17" s="1"/>
    </row>
    <row r="18" spans="1:19" x14ac:dyDescent="0.2">
      <c r="A18" s="1"/>
    </row>
    <row r="19" spans="1:19" x14ac:dyDescent="0.2">
      <c r="A19" s="1"/>
    </row>
    <row r="28" spans="1:19" x14ac:dyDescent="0.2">
      <c r="G28" s="13"/>
      <c r="O28" s="13"/>
      <c r="P28" s="13"/>
      <c r="Q28" s="13"/>
      <c r="R28" s="13"/>
      <c r="S28" s="13"/>
    </row>
    <row r="29" spans="1:19" x14ac:dyDescent="0.2">
      <c r="G29" s="13"/>
      <c r="O29" s="13"/>
      <c r="P29" s="13"/>
      <c r="Q29" s="13"/>
      <c r="R29" s="13"/>
      <c r="S29" s="13"/>
    </row>
    <row r="30" spans="1:19" x14ac:dyDescent="0.2">
      <c r="G30" s="13"/>
      <c r="O30" s="13"/>
      <c r="P30" s="13"/>
      <c r="Q30" s="13"/>
      <c r="R30" s="13"/>
      <c r="S30" s="13"/>
    </row>
    <row r="31" spans="1:19" x14ac:dyDescent="0.2">
      <c r="G31" s="13"/>
      <c r="O31" s="13"/>
      <c r="P31" s="13"/>
      <c r="Q31" s="13"/>
      <c r="R31" s="13"/>
      <c r="S31" s="13"/>
    </row>
    <row r="32" spans="1:19" x14ac:dyDescent="0.2">
      <c r="G32" s="13"/>
      <c r="O32" s="13"/>
      <c r="P32" s="13"/>
      <c r="Q32" s="13"/>
      <c r="R32" s="13"/>
      <c r="S32" s="13"/>
    </row>
    <row r="33" spans="7:19" x14ac:dyDescent="0.2">
      <c r="G33" s="13"/>
      <c r="O33" s="13"/>
      <c r="P33" s="13"/>
      <c r="Q33" s="13"/>
      <c r="R33" s="13"/>
      <c r="S33" s="13"/>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87EED-C173-3847-93B0-20F409303DF9}">
  <dimension ref="A1:Z43"/>
  <sheetViews>
    <sheetView zoomScale="80" zoomScaleNormal="80" workbookViewId="0">
      <selection activeCell="L18" sqref="L18:L23"/>
    </sheetView>
  </sheetViews>
  <sheetFormatPr baseColWidth="10" defaultRowHeight="16" x14ac:dyDescent="0.2"/>
  <cols>
    <col min="2" max="2" width="13.5" customWidth="1"/>
    <col min="4" max="4" width="10.83203125" style="1"/>
  </cols>
  <sheetData>
    <row r="1" spans="1:26" x14ac:dyDescent="0.2">
      <c r="A1" s="40" t="s">
        <v>74</v>
      </c>
      <c r="B1" s="40"/>
      <c r="C1" s="40" t="s">
        <v>0</v>
      </c>
      <c r="D1" s="198"/>
      <c r="E1">
        <f>NB(C4:C13)</f>
        <v>10</v>
      </c>
      <c r="F1" s="145" t="s">
        <v>722</v>
      </c>
      <c r="G1" s="1" t="s">
        <v>971</v>
      </c>
      <c r="R1" s="1" t="s">
        <v>721</v>
      </c>
      <c r="S1" s="1"/>
    </row>
    <row r="2" spans="1:26" x14ac:dyDescent="0.2">
      <c r="A2" s="6" t="s">
        <v>32</v>
      </c>
      <c r="B2" s="5"/>
      <c r="C2" s="5" t="s">
        <v>34</v>
      </c>
      <c r="D2" s="5" t="s">
        <v>34</v>
      </c>
      <c r="E2" s="5" t="s">
        <v>34</v>
      </c>
      <c r="F2" s="5" t="s">
        <v>29</v>
      </c>
      <c r="G2" s="5" t="s">
        <v>29</v>
      </c>
      <c r="H2" s="5" t="s">
        <v>55</v>
      </c>
      <c r="I2" s="5" t="s">
        <v>55</v>
      </c>
      <c r="J2" s="5" t="s">
        <v>30</v>
      </c>
      <c r="K2" s="5" t="s">
        <v>30</v>
      </c>
      <c r="L2" s="5"/>
      <c r="M2" s="5" t="s">
        <v>85</v>
      </c>
      <c r="N2" s="5"/>
      <c r="O2" s="5"/>
      <c r="P2" s="98" t="s">
        <v>29</v>
      </c>
      <c r="Q2" s="98" t="s">
        <v>29</v>
      </c>
      <c r="R2" s="95" t="s">
        <v>247</v>
      </c>
      <c r="S2" s="95" t="s">
        <v>247</v>
      </c>
      <c r="T2" s="95" t="s">
        <v>28</v>
      </c>
    </row>
    <row r="3" spans="1:26" x14ac:dyDescent="0.2">
      <c r="A3" s="5"/>
      <c r="B3" s="5"/>
      <c r="C3" s="6" t="s">
        <v>2087</v>
      </c>
      <c r="D3" s="6" t="s">
        <v>1</v>
      </c>
      <c r="E3" s="6" t="s">
        <v>2</v>
      </c>
      <c r="F3" s="6" t="s">
        <v>62</v>
      </c>
      <c r="G3" s="6" t="s">
        <v>69</v>
      </c>
      <c r="H3" s="52" t="s">
        <v>2086</v>
      </c>
      <c r="I3" s="52" t="s">
        <v>35</v>
      </c>
      <c r="J3" s="52" t="s">
        <v>63</v>
      </c>
      <c r="K3" s="52" t="s">
        <v>50</v>
      </c>
      <c r="L3" s="52"/>
      <c r="M3" s="52" t="s">
        <v>1978</v>
      </c>
      <c r="N3" s="42" t="s">
        <v>1326</v>
      </c>
      <c r="O3" s="42" t="s">
        <v>1392</v>
      </c>
      <c r="P3" s="95" t="s">
        <v>67</v>
      </c>
      <c r="Q3" s="99" t="s">
        <v>38</v>
      </c>
      <c r="R3" s="99" t="s">
        <v>248</v>
      </c>
      <c r="S3" s="99" t="s">
        <v>248</v>
      </c>
      <c r="T3" s="99" t="s">
        <v>52</v>
      </c>
    </row>
    <row r="4" spans="1:26" x14ac:dyDescent="0.2">
      <c r="A4" s="42" t="s">
        <v>98</v>
      </c>
      <c r="B4" s="4" t="s">
        <v>216</v>
      </c>
      <c r="C4" s="7">
        <v>5.766</v>
      </c>
      <c r="D4">
        <v>5.6029999999999998</v>
      </c>
      <c r="E4">
        <v>5.7009999999999996</v>
      </c>
      <c r="F4">
        <v>5.7309999999999999</v>
      </c>
      <c r="G4" s="25"/>
      <c r="H4" s="7">
        <v>5.7679999999999998</v>
      </c>
      <c r="I4">
        <v>5.5970000000000004</v>
      </c>
      <c r="J4">
        <v>5.7009999999999996</v>
      </c>
      <c r="K4" s="7">
        <v>5.7619999999999996</v>
      </c>
      <c r="L4" s="25"/>
      <c r="M4" s="79" t="s">
        <v>979</v>
      </c>
      <c r="N4" s="7">
        <f t="shared" ref="N4:N9" si="0">J4+K4-H4</f>
        <v>5.6949999999999994</v>
      </c>
      <c r="O4" s="7">
        <f>N4+F4-E4</f>
        <v>5.7249999999999988</v>
      </c>
      <c r="P4" s="20">
        <v>93</v>
      </c>
      <c r="Q4" s="1" t="s">
        <v>77</v>
      </c>
      <c r="R4" s="1" t="s">
        <v>409</v>
      </c>
      <c r="S4" s="1">
        <v>40</v>
      </c>
      <c r="T4" s="1" t="s">
        <v>207</v>
      </c>
    </row>
    <row r="5" spans="1:26" x14ac:dyDescent="0.2">
      <c r="A5" s="4" t="s">
        <v>1305</v>
      </c>
      <c r="B5" s="4" t="s">
        <v>217</v>
      </c>
      <c r="C5" s="7">
        <v>6.51</v>
      </c>
      <c r="D5">
        <v>6.4329999999999998</v>
      </c>
      <c r="E5">
        <v>6.415</v>
      </c>
      <c r="F5">
        <v>6.4119999999999999</v>
      </c>
      <c r="G5" s="25"/>
      <c r="H5">
        <v>6.5060000000000002</v>
      </c>
      <c r="I5">
        <v>6.4260000000000002</v>
      </c>
      <c r="J5" s="11">
        <v>6.415</v>
      </c>
      <c r="K5">
        <v>6.4820000000000002</v>
      </c>
      <c r="L5" s="25"/>
      <c r="N5" s="7">
        <f t="shared" si="0"/>
        <v>6.391</v>
      </c>
      <c r="O5" s="7">
        <f>N5+F5-E5</f>
        <v>6.3880000000000008</v>
      </c>
      <c r="P5" s="20">
        <v>90</v>
      </c>
      <c r="Q5" s="1" t="s">
        <v>210</v>
      </c>
      <c r="R5" s="1" t="s">
        <v>257</v>
      </c>
      <c r="S5" s="1">
        <v>14</v>
      </c>
      <c r="T5" s="1" t="s">
        <v>220</v>
      </c>
    </row>
    <row r="6" spans="1:26" x14ac:dyDescent="0.2">
      <c r="A6" s="5"/>
      <c r="B6" s="4" t="s">
        <v>215</v>
      </c>
      <c r="C6" s="7">
        <v>6.6559999999999997</v>
      </c>
      <c r="D6">
        <v>6.4219999999999997</v>
      </c>
      <c r="E6">
        <v>6.5039999999999996</v>
      </c>
      <c r="F6">
        <v>6.5279999999999996</v>
      </c>
      <c r="G6" s="25"/>
      <c r="H6" s="7">
        <v>6.66</v>
      </c>
      <c r="I6">
        <v>6.4160000000000004</v>
      </c>
      <c r="J6" s="133">
        <v>6.5030000000000001</v>
      </c>
      <c r="K6" s="7">
        <v>6.66</v>
      </c>
      <c r="L6" s="25"/>
      <c r="N6" s="7">
        <f t="shared" si="0"/>
        <v>6.5030000000000001</v>
      </c>
      <c r="O6" s="7">
        <f>N6+F6-E6</f>
        <v>6.5269999999999992</v>
      </c>
      <c r="P6" s="20">
        <v>93.6</v>
      </c>
      <c r="Q6" s="1" t="s">
        <v>160</v>
      </c>
      <c r="R6" s="1" t="s">
        <v>253</v>
      </c>
      <c r="S6" s="1">
        <v>55</v>
      </c>
      <c r="T6" s="1" t="s">
        <v>208</v>
      </c>
    </row>
    <row r="7" spans="1:26" x14ac:dyDescent="0.2">
      <c r="A7" s="5"/>
      <c r="B7" s="4" t="s">
        <v>190</v>
      </c>
      <c r="C7" s="7">
        <v>6.9139999999999997</v>
      </c>
      <c r="D7" s="7">
        <v>6.79</v>
      </c>
      <c r="E7">
        <v>6.7309999999999999</v>
      </c>
      <c r="F7" s="25"/>
      <c r="G7" s="25"/>
      <c r="H7" s="7">
        <v>6.8940000000000001</v>
      </c>
      <c r="I7" s="7">
        <v>6.7690000000000001</v>
      </c>
      <c r="J7" s="11">
        <v>6.7190000000000003</v>
      </c>
      <c r="K7" s="7">
        <v>6.89</v>
      </c>
      <c r="L7" s="24"/>
      <c r="N7" s="7">
        <f t="shared" si="0"/>
        <v>6.7149999999999999</v>
      </c>
      <c r="O7" s="25"/>
      <c r="P7" s="20">
        <v>89</v>
      </c>
      <c r="Q7" s="1" t="s">
        <v>90</v>
      </c>
      <c r="R7" s="1" t="s">
        <v>334</v>
      </c>
      <c r="S7" s="1">
        <v>1</v>
      </c>
      <c r="T7" s="1" t="s">
        <v>218</v>
      </c>
    </row>
    <row r="8" spans="1:26" x14ac:dyDescent="0.2">
      <c r="A8" s="4" t="s">
        <v>1305</v>
      </c>
      <c r="B8" s="4" t="s">
        <v>201</v>
      </c>
      <c r="C8" s="7">
        <v>7.0369999999999999</v>
      </c>
      <c r="D8">
        <v>6.8970000000000002</v>
      </c>
      <c r="E8">
        <v>6.8730000000000002</v>
      </c>
      <c r="F8">
        <v>6.8579999999999997</v>
      </c>
      <c r="G8" s="25"/>
      <c r="H8">
        <v>7.0209999999999999</v>
      </c>
      <c r="I8">
        <v>6.8849999999999998</v>
      </c>
      <c r="J8" s="203">
        <v>6.8630000000000004</v>
      </c>
      <c r="K8" s="7">
        <v>7.0019999999999998</v>
      </c>
      <c r="L8" s="25"/>
      <c r="N8" s="7">
        <f t="shared" si="0"/>
        <v>6.8440000000000003</v>
      </c>
      <c r="O8" s="7">
        <f>N8+F8-E8</f>
        <v>6.8289999999999997</v>
      </c>
      <c r="P8" s="20">
        <v>88.9</v>
      </c>
      <c r="Q8" s="1" t="s">
        <v>211</v>
      </c>
      <c r="R8" s="1" t="s">
        <v>340</v>
      </c>
      <c r="S8" s="1">
        <v>13</v>
      </c>
      <c r="T8" s="1" t="s">
        <v>559</v>
      </c>
    </row>
    <row r="9" spans="1:26" x14ac:dyDescent="0.2">
      <c r="A9" s="5"/>
      <c r="B9" s="4" t="s">
        <v>202</v>
      </c>
      <c r="C9" s="7">
        <v>7.1219999999999999</v>
      </c>
      <c r="D9">
        <v>6.9320000000000004</v>
      </c>
      <c r="E9">
        <v>7.0170000000000003</v>
      </c>
      <c r="F9" s="25"/>
      <c r="G9" s="25"/>
      <c r="H9">
        <v>7.1239999999999997</v>
      </c>
      <c r="I9" s="7">
        <v>6.9189999999999996</v>
      </c>
      <c r="J9" s="179">
        <v>7.0170000000000003</v>
      </c>
      <c r="K9">
        <v>7.1459999999999999</v>
      </c>
      <c r="L9" s="25"/>
      <c r="N9" s="7">
        <f t="shared" si="0"/>
        <v>7.0390000000000006</v>
      </c>
      <c r="O9" s="25"/>
      <c r="P9" s="20">
        <v>89</v>
      </c>
      <c r="Q9" s="1" t="s">
        <v>89</v>
      </c>
      <c r="R9" s="1" t="s">
        <v>409</v>
      </c>
      <c r="S9" s="1">
        <v>40</v>
      </c>
      <c r="T9" s="1" t="s">
        <v>209</v>
      </c>
    </row>
    <row r="10" spans="1:26" x14ac:dyDescent="0.2">
      <c r="A10" s="6" t="s">
        <v>5</v>
      </c>
      <c r="B10" s="4" t="s">
        <v>201</v>
      </c>
      <c r="C10" s="7">
        <v>4.8259999999999996</v>
      </c>
      <c r="D10">
        <v>4.7830000000000004</v>
      </c>
      <c r="E10">
        <v>4.7530000000000001</v>
      </c>
      <c r="F10" s="53">
        <v>4.7549999999999999</v>
      </c>
      <c r="G10" s="25"/>
      <c r="H10" s="7">
        <v>4.8150000000000004</v>
      </c>
      <c r="I10">
        <v>4.766</v>
      </c>
      <c r="J10" s="25"/>
      <c r="K10" s="25"/>
      <c r="L10" s="25"/>
      <c r="M10" s="79" t="s">
        <v>219</v>
      </c>
      <c r="N10" s="7">
        <f>I10+E10-D10</f>
        <v>4.7359999999999998</v>
      </c>
      <c r="O10" s="7">
        <f>N10+F10-E10</f>
        <v>4.7379999999999995</v>
      </c>
      <c r="P10" s="20">
        <v>98.3</v>
      </c>
      <c r="R10" s="1" t="s">
        <v>410</v>
      </c>
      <c r="S10" s="1">
        <v>2</v>
      </c>
      <c r="T10" s="1" t="s">
        <v>212</v>
      </c>
    </row>
    <row r="11" spans="1:26" x14ac:dyDescent="0.2">
      <c r="A11" s="6"/>
      <c r="B11" s="4" t="s">
        <v>216</v>
      </c>
      <c r="C11" s="7">
        <v>5.7229999999999999</v>
      </c>
      <c r="D11">
        <v>5.5709999999999997</v>
      </c>
      <c r="E11">
        <v>5.6710000000000003</v>
      </c>
      <c r="F11" s="53">
        <v>5.702</v>
      </c>
      <c r="G11" s="25"/>
      <c r="H11" s="7">
        <v>5.7249999999999996</v>
      </c>
      <c r="I11" s="7">
        <v>5.5640000000000001</v>
      </c>
      <c r="J11" s="25"/>
      <c r="K11" s="25"/>
      <c r="L11" s="25"/>
      <c r="N11" s="7">
        <f>I11+E11-D11</f>
        <v>5.6639999999999997</v>
      </c>
      <c r="O11" s="7">
        <f>N11+F11-E11</f>
        <v>5.6949999999999994</v>
      </c>
      <c r="P11" s="20">
        <v>97.6</v>
      </c>
      <c r="R11" s="1" t="s">
        <v>411</v>
      </c>
      <c r="S11" s="1">
        <v>39</v>
      </c>
      <c r="T11" s="1" t="s">
        <v>207</v>
      </c>
    </row>
    <row r="12" spans="1:26" x14ac:dyDescent="0.2">
      <c r="A12" s="6"/>
      <c r="B12" s="4" t="s">
        <v>201</v>
      </c>
      <c r="C12" s="7">
        <v>5.883</v>
      </c>
      <c r="D12">
        <v>5.782</v>
      </c>
      <c r="E12">
        <v>5.7439999999999998</v>
      </c>
      <c r="F12" s="7">
        <v>5.7450000000000001</v>
      </c>
      <c r="G12" s="25"/>
      <c r="H12" s="7">
        <v>5.88</v>
      </c>
      <c r="I12" s="11">
        <v>5.7759999999999998</v>
      </c>
      <c r="J12" s="25"/>
      <c r="K12" s="25"/>
      <c r="L12" s="25"/>
      <c r="N12" s="7">
        <f>I12+E12-D12</f>
        <v>5.7379999999999995</v>
      </c>
      <c r="O12" s="7">
        <f>N12+F12-E12</f>
        <v>5.7390000000000008</v>
      </c>
      <c r="P12" s="20">
        <v>97.9</v>
      </c>
      <c r="R12" s="1" t="s">
        <v>410</v>
      </c>
      <c r="S12" s="1">
        <v>2</v>
      </c>
      <c r="T12" s="1" t="s">
        <v>213</v>
      </c>
    </row>
    <row r="13" spans="1:26" x14ac:dyDescent="0.2">
      <c r="A13" s="6"/>
      <c r="B13" s="4" t="s">
        <v>190</v>
      </c>
      <c r="C13" s="7">
        <v>6.4749999999999996</v>
      </c>
      <c r="D13">
        <v>6.3680000000000003</v>
      </c>
      <c r="E13">
        <v>6.327</v>
      </c>
      <c r="F13" s="7">
        <v>6.3310000000000004</v>
      </c>
      <c r="G13" s="25"/>
      <c r="H13" s="7">
        <v>6.4610000000000003</v>
      </c>
      <c r="I13" s="7">
        <v>6.35</v>
      </c>
      <c r="J13" s="25"/>
      <c r="K13" s="25"/>
      <c r="L13" s="25"/>
      <c r="N13" s="7">
        <f>I13+E13-D13</f>
        <v>6.3089999999999993</v>
      </c>
      <c r="O13" s="7">
        <f>N13+F13-E13</f>
        <v>6.3130000000000006</v>
      </c>
      <c r="P13" s="20">
        <v>97.3</v>
      </c>
      <c r="R13" s="1" t="s">
        <v>334</v>
      </c>
      <c r="S13" s="1">
        <v>1</v>
      </c>
      <c r="T13" s="1" t="s">
        <v>214</v>
      </c>
    </row>
    <row r="14" spans="1:26" x14ac:dyDescent="0.2">
      <c r="C14" s="7"/>
      <c r="D14" s="1" t="s">
        <v>402</v>
      </c>
      <c r="E14" s="51"/>
      <c r="I14" s="8"/>
      <c r="J14" s="7"/>
      <c r="K14" s="7"/>
    </row>
    <row r="15" spans="1:26" x14ac:dyDescent="0.2">
      <c r="D15"/>
    </row>
    <row r="16" spans="1:26" x14ac:dyDescent="0.2">
      <c r="A16" s="6" t="s">
        <v>6</v>
      </c>
      <c r="B16" s="5"/>
      <c r="C16" s="5" t="s">
        <v>7</v>
      </c>
      <c r="D16" s="5" t="s">
        <v>7</v>
      </c>
      <c r="E16" s="5" t="s">
        <v>24</v>
      </c>
      <c r="F16" s="5" t="s">
        <v>27</v>
      </c>
      <c r="G16" s="5" t="s">
        <v>29</v>
      </c>
      <c r="H16" s="5" t="s">
        <v>30</v>
      </c>
      <c r="I16" s="5" t="s">
        <v>29</v>
      </c>
      <c r="J16" s="5" t="s">
        <v>30</v>
      </c>
      <c r="K16" s="5" t="s">
        <v>34</v>
      </c>
      <c r="L16" s="5" t="s">
        <v>30</v>
      </c>
      <c r="M16" s="5" t="s">
        <v>7</v>
      </c>
      <c r="N16" s="5" t="s">
        <v>7</v>
      </c>
      <c r="O16" s="5" t="s">
        <v>7</v>
      </c>
      <c r="P16" s="5" t="s">
        <v>24</v>
      </c>
      <c r="Q16" s="5" t="s">
        <v>24</v>
      </c>
      <c r="R16" s="5" t="s">
        <v>24</v>
      </c>
      <c r="S16" s="5" t="s">
        <v>26</v>
      </c>
      <c r="T16" s="153" t="s">
        <v>834</v>
      </c>
      <c r="U16" s="153" t="s">
        <v>834</v>
      </c>
      <c r="V16" s="153" t="s">
        <v>834</v>
      </c>
      <c r="W16" s="153" t="s">
        <v>834</v>
      </c>
      <c r="X16" s="153" t="s">
        <v>834</v>
      </c>
      <c r="Y16" s="153" t="s">
        <v>834</v>
      </c>
      <c r="Z16" s="153" t="s">
        <v>834</v>
      </c>
    </row>
    <row r="17" spans="1:26" x14ac:dyDescent="0.2">
      <c r="A17" s="5"/>
      <c r="B17" s="5"/>
      <c r="C17" s="6" t="s">
        <v>8</v>
      </c>
      <c r="D17" s="6" t="s">
        <v>9</v>
      </c>
      <c r="E17" s="6" t="s">
        <v>18</v>
      </c>
      <c r="F17" s="6" t="s">
        <v>11</v>
      </c>
      <c r="G17" s="6" t="s">
        <v>10</v>
      </c>
      <c r="H17" s="6" t="s">
        <v>33</v>
      </c>
      <c r="I17" s="6" t="s">
        <v>12</v>
      </c>
      <c r="J17" s="6" t="s">
        <v>13</v>
      </c>
      <c r="K17" s="6" t="s">
        <v>14</v>
      </c>
      <c r="L17" s="6" t="s">
        <v>99</v>
      </c>
      <c r="M17" s="6" t="s">
        <v>17</v>
      </c>
      <c r="N17" s="6" t="s">
        <v>19</v>
      </c>
      <c r="O17" s="6" t="s">
        <v>20</v>
      </c>
      <c r="P17" s="6" t="s">
        <v>17</v>
      </c>
      <c r="Q17" s="6" t="s">
        <v>15</v>
      </c>
      <c r="R17" s="6" t="s">
        <v>16</v>
      </c>
      <c r="S17" s="6" t="s">
        <v>25</v>
      </c>
      <c r="T17" s="154" t="s">
        <v>835</v>
      </c>
      <c r="U17" s="154" t="s">
        <v>836</v>
      </c>
      <c r="V17" s="154" t="s">
        <v>837</v>
      </c>
      <c r="W17" s="154" t="s">
        <v>838</v>
      </c>
      <c r="X17" s="154" t="s">
        <v>839</v>
      </c>
      <c r="Y17" s="154" t="s">
        <v>840</v>
      </c>
      <c r="Z17" s="154" t="s">
        <v>841</v>
      </c>
    </row>
    <row r="18" spans="1:26" x14ac:dyDescent="0.2">
      <c r="A18" s="42" t="s">
        <v>98</v>
      </c>
      <c r="B18" s="4" t="str">
        <f>B4</f>
        <v>A" (Ryd, pi-3s)</v>
      </c>
      <c r="C18">
        <v>5.8109999999999999</v>
      </c>
      <c r="D18">
        <v>5.6920000000000002</v>
      </c>
      <c r="E18">
        <v>6.0039999999999996</v>
      </c>
      <c r="F18">
        <v>5.9480000000000004</v>
      </c>
      <c r="G18" s="7">
        <v>5.8070000000000004</v>
      </c>
      <c r="H18" s="7">
        <v>5.73</v>
      </c>
      <c r="I18" s="7">
        <v>5.734</v>
      </c>
      <c r="J18" s="7">
        <v>5.7220000000000004</v>
      </c>
      <c r="K18" s="7">
        <v>5.7009999999999996</v>
      </c>
      <c r="L18">
        <v>5.7009999999999996</v>
      </c>
      <c r="M18" s="7">
        <v>5.9509999999999996</v>
      </c>
      <c r="N18" s="7">
        <v>5.9029999999999996</v>
      </c>
      <c r="O18" s="7">
        <v>5.8319999999999999</v>
      </c>
      <c r="P18" s="7">
        <v>5.8360000000000003</v>
      </c>
      <c r="Q18" s="7">
        <v>5.7480000000000002</v>
      </c>
      <c r="R18" s="7">
        <v>5.6059999999999999</v>
      </c>
      <c r="S18" s="7">
        <f t="shared" ref="S18:S27" si="1">0.5*(Q18+R18)</f>
        <v>5.6769999999999996</v>
      </c>
      <c r="T18" s="155">
        <v>5.04</v>
      </c>
      <c r="U18" s="155">
        <v>5.88</v>
      </c>
      <c r="V18" s="155">
        <v>5.66</v>
      </c>
      <c r="W18" s="155">
        <v>5.74</v>
      </c>
      <c r="X18" s="155">
        <v>5.68</v>
      </c>
      <c r="Y18" s="155">
        <v>5.92</v>
      </c>
      <c r="Z18" s="155">
        <v>5.93</v>
      </c>
    </row>
    <row r="19" spans="1:26" x14ac:dyDescent="0.2">
      <c r="A19" s="26"/>
      <c r="B19" s="4" t="str">
        <f>B5</f>
        <v>A' (Ryd, pi-3p)</v>
      </c>
      <c r="C19">
        <v>6.734</v>
      </c>
      <c r="D19">
        <v>6.508</v>
      </c>
      <c r="E19" s="7">
        <v>6.8</v>
      </c>
      <c r="F19">
        <v>6.4359999999999999</v>
      </c>
      <c r="G19" s="7">
        <v>6.585</v>
      </c>
      <c r="H19" s="7">
        <v>6.4950000000000001</v>
      </c>
      <c r="I19" s="7">
        <v>6.4710000000000001</v>
      </c>
      <c r="J19" s="7">
        <v>6.4550000000000001</v>
      </c>
      <c r="K19" s="7">
        <v>6.415</v>
      </c>
      <c r="L19" s="11">
        <v>6.415</v>
      </c>
      <c r="M19" s="7">
        <v>6.5650000000000004</v>
      </c>
      <c r="N19" s="7">
        <v>6.55</v>
      </c>
      <c r="O19" s="7">
        <v>6.532</v>
      </c>
      <c r="P19" s="7">
        <v>6.3689999999999998</v>
      </c>
      <c r="Q19" s="7">
        <v>6.4980000000000002</v>
      </c>
      <c r="R19" s="7">
        <v>6.3070000000000004</v>
      </c>
      <c r="S19" s="7">
        <f t="shared" si="1"/>
        <v>6.4024999999999999</v>
      </c>
      <c r="T19" s="155">
        <v>6.18</v>
      </c>
      <c r="U19" s="155">
        <v>6.69</v>
      </c>
      <c r="V19" s="155">
        <v>6.45</v>
      </c>
      <c r="W19" s="155">
        <v>6.61</v>
      </c>
      <c r="X19" s="155">
        <v>6.56</v>
      </c>
      <c r="Y19" s="155">
        <v>6.77</v>
      </c>
      <c r="Z19" s="155">
        <v>6.73</v>
      </c>
    </row>
    <row r="20" spans="1:26" x14ac:dyDescent="0.2">
      <c r="A20" s="5"/>
      <c r="B20" s="4" t="str">
        <f>B6</f>
        <v>A" (Ryd, pi-3p)</v>
      </c>
      <c r="C20">
        <v>6.5209999999999999</v>
      </c>
      <c r="D20">
        <v>6.468</v>
      </c>
      <c r="E20">
        <v>6.7640000000000002</v>
      </c>
      <c r="F20">
        <v>6.6280000000000001</v>
      </c>
      <c r="G20" s="7">
        <v>6.5789999999999997</v>
      </c>
      <c r="H20" s="7">
        <v>6.524</v>
      </c>
      <c r="I20" s="7">
        <v>6.5279999999999996</v>
      </c>
      <c r="J20" s="7">
        <v>6.5110000000000001</v>
      </c>
      <c r="K20" s="7">
        <v>6.5039999999999996</v>
      </c>
      <c r="L20" s="133">
        <v>6.5030000000000001</v>
      </c>
      <c r="M20" s="7">
        <v>6.673</v>
      </c>
      <c r="N20" s="7">
        <v>6.6310000000000002</v>
      </c>
      <c r="O20" s="7">
        <v>6.5759999999999996</v>
      </c>
      <c r="P20" s="7">
        <v>6.5650000000000004</v>
      </c>
      <c r="Q20" s="7">
        <v>6.5140000000000002</v>
      </c>
      <c r="R20" s="7">
        <v>6.3860000000000001</v>
      </c>
      <c r="S20" s="7">
        <f t="shared" si="1"/>
        <v>6.45</v>
      </c>
      <c r="T20" s="155">
        <v>5.43</v>
      </c>
      <c r="U20" s="155">
        <v>6.57</v>
      </c>
      <c r="V20" s="155">
        <v>6.47</v>
      </c>
      <c r="W20" s="155">
        <v>6.47</v>
      </c>
      <c r="X20" s="155">
        <v>6.44</v>
      </c>
      <c r="Y20" s="155">
        <v>6.8</v>
      </c>
      <c r="Z20" s="155">
        <v>6.83</v>
      </c>
    </row>
    <row r="21" spans="1:26" x14ac:dyDescent="0.2">
      <c r="A21" s="5"/>
      <c r="B21" s="4" t="str">
        <f t="shared" ref="B21:B22" si="2">B7</f>
        <v>A" (Val, n-pi*)</v>
      </c>
      <c r="C21">
        <v>7.0910000000000002</v>
      </c>
      <c r="D21">
        <v>6.7229999999999999</v>
      </c>
      <c r="E21">
        <v>7.0540000000000003</v>
      </c>
      <c r="F21" s="7">
        <v>6.66</v>
      </c>
      <c r="G21" s="7">
        <v>6.92</v>
      </c>
      <c r="H21" s="7">
        <v>6.7990000000000004</v>
      </c>
      <c r="I21" s="7">
        <v>6.7919999999999998</v>
      </c>
      <c r="J21" s="7">
        <v>6.7969999999999997</v>
      </c>
      <c r="K21">
        <v>6.7309999999999999</v>
      </c>
      <c r="L21" s="11">
        <v>6.7190000000000003</v>
      </c>
      <c r="M21" s="7">
        <v>6.9080000000000004</v>
      </c>
      <c r="N21" s="7">
        <v>6.9370000000000003</v>
      </c>
      <c r="O21" s="7">
        <v>6.87</v>
      </c>
      <c r="P21" s="7">
        <v>6.6909999999999998</v>
      </c>
      <c r="Q21" s="7">
        <v>6.6790000000000003</v>
      </c>
      <c r="R21" s="7">
        <v>6.8280000000000003</v>
      </c>
      <c r="S21" s="7">
        <f t="shared" si="1"/>
        <v>6.7535000000000007</v>
      </c>
      <c r="T21" s="155">
        <v>7.13</v>
      </c>
      <c r="U21" s="155">
        <v>6.94</v>
      </c>
      <c r="V21" s="155">
        <v>6.57</v>
      </c>
      <c r="W21" s="155">
        <v>6.92</v>
      </c>
      <c r="X21" s="155">
        <v>6.85</v>
      </c>
      <c r="Y21" s="155">
        <v>7.01</v>
      </c>
      <c r="Z21" s="155">
        <v>6.96</v>
      </c>
    </row>
    <row r="22" spans="1:26" x14ac:dyDescent="0.2">
      <c r="A22" s="5"/>
      <c r="B22" s="4" t="str">
        <f t="shared" si="2"/>
        <v>A' (Val, pi-pi*)</v>
      </c>
      <c r="C22">
        <v>7.2030000000000003</v>
      </c>
      <c r="D22" s="25"/>
      <c r="E22">
        <v>7.2380000000000004</v>
      </c>
      <c r="F22" s="25"/>
      <c r="G22" s="7">
        <v>7.02</v>
      </c>
      <c r="H22" s="7">
        <v>6.9260000000000002</v>
      </c>
      <c r="I22" s="7">
        <v>6.9290000000000003</v>
      </c>
      <c r="J22" s="7">
        <v>6.9050000000000002</v>
      </c>
      <c r="K22" s="7">
        <v>6.8730000000000002</v>
      </c>
      <c r="L22" s="203">
        <v>6.8630000000000004</v>
      </c>
      <c r="M22" s="7">
        <v>6.9550000000000001</v>
      </c>
      <c r="N22" s="25"/>
      <c r="O22" s="7">
        <v>6.9749999999999996</v>
      </c>
      <c r="P22" s="56">
        <v>6.7709999999999999</v>
      </c>
      <c r="Q22" s="25"/>
      <c r="R22" s="7">
        <v>6.7889999999999997</v>
      </c>
      <c r="S22" s="25"/>
      <c r="T22" s="155">
        <v>6.73</v>
      </c>
      <c r="U22" s="155">
        <v>6.88</v>
      </c>
      <c r="V22" s="155">
        <v>6.46</v>
      </c>
      <c r="W22" s="155">
        <v>6.89</v>
      </c>
      <c r="X22" s="155">
        <v>6.83</v>
      </c>
      <c r="Y22" s="155">
        <v>7.06</v>
      </c>
      <c r="Z22" s="155">
        <v>7</v>
      </c>
    </row>
    <row r="23" spans="1:26" x14ac:dyDescent="0.2">
      <c r="A23" s="5"/>
      <c r="B23" s="4" t="str">
        <f>B9</f>
        <v>A' (Ryd, n-3s)</v>
      </c>
      <c r="C23">
        <v>6.9130000000000003</v>
      </c>
      <c r="D23">
        <v>6.452</v>
      </c>
      <c r="E23">
        <v>7.4180000000000001</v>
      </c>
      <c r="F23" s="7">
        <v>7.25</v>
      </c>
      <c r="G23" s="7">
        <v>7.242</v>
      </c>
      <c r="H23" s="7">
        <v>7.0940000000000003</v>
      </c>
      <c r="I23" s="7">
        <v>7.1029999999999998</v>
      </c>
      <c r="J23" s="7">
        <v>7.1269999999999998</v>
      </c>
      <c r="K23" s="7">
        <v>7.0170000000000003</v>
      </c>
      <c r="L23" s="179">
        <v>7.0170000000000003</v>
      </c>
      <c r="M23" s="7">
        <v>7.266</v>
      </c>
      <c r="N23" s="7">
        <v>7.1980000000000004</v>
      </c>
      <c r="O23" s="7">
        <v>6.9409999999999998</v>
      </c>
      <c r="P23" s="7">
        <v>7.0709999999999997</v>
      </c>
      <c r="Q23" s="7">
        <v>6.5410000000000004</v>
      </c>
      <c r="R23" s="7">
        <v>7.5430000000000001</v>
      </c>
      <c r="S23" s="7">
        <f t="shared" si="1"/>
        <v>7.0419999999999998</v>
      </c>
      <c r="T23" s="155">
        <v>6.36</v>
      </c>
      <c r="U23" s="155">
        <v>7.1</v>
      </c>
      <c r="V23" s="155">
        <v>6.91</v>
      </c>
      <c r="W23" s="155">
        <v>7.09</v>
      </c>
      <c r="X23" s="155">
        <v>7.07</v>
      </c>
      <c r="Y23" s="155">
        <v>7.2</v>
      </c>
      <c r="Z23" s="155">
        <v>7.2</v>
      </c>
    </row>
    <row r="24" spans="1:26" x14ac:dyDescent="0.2">
      <c r="A24" s="6" t="s">
        <v>5</v>
      </c>
      <c r="B24" s="4" t="str">
        <f>B10</f>
        <v>A' (Val, pi-pi*)</v>
      </c>
      <c r="C24">
        <v>5.0410000000000004</v>
      </c>
      <c r="D24">
        <v>4.9390000000000001</v>
      </c>
      <c r="E24">
        <v>4.9249999999999998</v>
      </c>
      <c r="F24">
        <v>4.5529999999999999</v>
      </c>
      <c r="G24" s="7">
        <v>4.6849999999999996</v>
      </c>
      <c r="H24" s="25"/>
      <c r="I24" s="25"/>
      <c r="J24" s="25"/>
      <c r="K24">
        <v>4.7530000000000001</v>
      </c>
      <c r="L24" s="25"/>
      <c r="M24" s="7">
        <v>4.899</v>
      </c>
      <c r="N24" s="7">
        <v>4.9119999999999999</v>
      </c>
      <c r="O24">
        <v>4.9219999999999997</v>
      </c>
      <c r="P24" s="7">
        <v>4.7750000000000004</v>
      </c>
      <c r="Q24" s="7">
        <v>4.9169999999999998</v>
      </c>
      <c r="R24" s="7">
        <v>4.47</v>
      </c>
      <c r="S24" s="7">
        <f t="shared" si="1"/>
        <v>4.6935000000000002</v>
      </c>
      <c r="T24" s="155">
        <v>4.55</v>
      </c>
      <c r="U24" s="155">
        <v>4.78</v>
      </c>
      <c r="V24" s="155">
        <v>4.53</v>
      </c>
      <c r="W24" s="156">
        <v>4.7300000000000004</v>
      </c>
      <c r="X24" s="156">
        <v>4.68</v>
      </c>
      <c r="Y24" s="155">
        <v>4.88</v>
      </c>
      <c r="Z24" s="156">
        <v>4.8600000000000003</v>
      </c>
    </row>
    <row r="25" spans="1:26" x14ac:dyDescent="0.2">
      <c r="A25" s="5"/>
      <c r="B25" s="4" t="str">
        <f>B11</f>
        <v>A" (Ryd, pi-3s)</v>
      </c>
      <c r="C25">
        <v>5.8019999999999996</v>
      </c>
      <c r="D25">
        <v>5.665</v>
      </c>
      <c r="E25">
        <v>5.9610000000000003</v>
      </c>
      <c r="F25">
        <v>5.8719999999999999</v>
      </c>
      <c r="G25" s="7">
        <v>5.7670000000000003</v>
      </c>
      <c r="H25" s="25"/>
      <c r="I25" s="25"/>
      <c r="J25" s="25"/>
      <c r="K25">
        <v>5.6710000000000003</v>
      </c>
      <c r="L25" s="25"/>
      <c r="M25" s="7">
        <v>5.9320000000000004</v>
      </c>
      <c r="N25" s="7">
        <v>5.8849999999999998</v>
      </c>
      <c r="O25">
        <v>5.8109999999999999</v>
      </c>
      <c r="P25" s="7">
        <v>5.819</v>
      </c>
      <c r="Q25" s="7">
        <v>5.7190000000000003</v>
      </c>
      <c r="R25" s="7">
        <v>5.5720000000000001</v>
      </c>
      <c r="S25" s="7">
        <f t="shared" si="1"/>
        <v>5.6455000000000002</v>
      </c>
      <c r="T25" s="155">
        <v>5.03</v>
      </c>
      <c r="U25" s="155">
        <v>5.86</v>
      </c>
      <c r="V25" s="155">
        <v>5.63</v>
      </c>
      <c r="W25" s="156">
        <v>5.72</v>
      </c>
      <c r="X25" s="156">
        <v>5.66</v>
      </c>
      <c r="Y25" s="155">
        <v>5.9</v>
      </c>
      <c r="Z25" s="156">
        <v>5.91</v>
      </c>
    </row>
    <row r="26" spans="1:26" x14ac:dyDescent="0.2">
      <c r="A26" s="5"/>
      <c r="B26" s="4" t="str">
        <f>B12</f>
        <v>A' (Val, pi-pi*)</v>
      </c>
      <c r="C26">
        <v>6.056</v>
      </c>
      <c r="D26">
        <v>5.9450000000000003</v>
      </c>
      <c r="E26">
        <v>5.9859999999999998</v>
      </c>
      <c r="F26">
        <v>5.4720000000000004</v>
      </c>
      <c r="G26" s="7">
        <v>5.7729999999999997</v>
      </c>
      <c r="H26" s="25"/>
      <c r="I26" s="25"/>
      <c r="J26" s="25"/>
      <c r="K26">
        <v>5.7439999999999998</v>
      </c>
      <c r="L26" s="25"/>
      <c r="M26" s="7">
        <v>5.8250000000000002</v>
      </c>
      <c r="N26" s="7">
        <v>5.8330000000000002</v>
      </c>
      <c r="O26">
        <v>5.875</v>
      </c>
      <c r="P26" s="7">
        <v>5.6790000000000003</v>
      </c>
      <c r="Q26" s="7">
        <v>5.9269999999999996</v>
      </c>
      <c r="R26" s="7">
        <v>5.4889999999999999</v>
      </c>
      <c r="S26" s="7">
        <f t="shared" si="1"/>
        <v>5.7080000000000002</v>
      </c>
      <c r="T26" s="155">
        <v>5.69</v>
      </c>
      <c r="U26" s="155">
        <v>5.85</v>
      </c>
      <c r="V26" s="155">
        <v>5.48</v>
      </c>
      <c r="W26" s="156">
        <v>5.8</v>
      </c>
      <c r="X26" s="156">
        <v>5.72</v>
      </c>
      <c r="Y26" s="155">
        <v>5.96</v>
      </c>
      <c r="Z26" s="156">
        <v>5.91</v>
      </c>
    </row>
    <row r="27" spans="1:26" x14ac:dyDescent="0.2">
      <c r="A27" s="5"/>
      <c r="B27" s="4" t="str">
        <f>B13</f>
        <v>A" (Val, n-pi*)</v>
      </c>
      <c r="C27">
        <v>6.5629999999999997</v>
      </c>
      <c r="D27">
        <v>6.3609999999999998</v>
      </c>
      <c r="E27">
        <v>6.5259999999999998</v>
      </c>
      <c r="F27" s="7">
        <v>6.1630000000000003</v>
      </c>
      <c r="G27" s="7">
        <v>6.4020000000000001</v>
      </c>
      <c r="H27" s="25"/>
      <c r="I27" s="25"/>
      <c r="J27" s="25"/>
      <c r="K27">
        <v>6.327</v>
      </c>
      <c r="L27" s="25"/>
      <c r="M27" s="7">
        <v>6.5439999999999996</v>
      </c>
      <c r="N27" s="7">
        <v>6.5739999999999998</v>
      </c>
      <c r="O27">
        <v>6.5039999999999996</v>
      </c>
      <c r="P27" s="7">
        <v>6.35</v>
      </c>
      <c r="Q27" s="7">
        <v>6.3079999999999998</v>
      </c>
      <c r="R27" s="7">
        <v>6.2610000000000001</v>
      </c>
      <c r="S27" s="7">
        <f t="shared" si="1"/>
        <v>6.2844999999999995</v>
      </c>
      <c r="T27" s="155">
        <v>6.58</v>
      </c>
      <c r="U27" s="155">
        <v>6.44</v>
      </c>
      <c r="V27" s="155">
        <v>6.1</v>
      </c>
      <c r="W27" s="156">
        <v>6.43</v>
      </c>
      <c r="X27" s="156">
        <v>6.37</v>
      </c>
      <c r="Y27" s="155">
        <v>6.51</v>
      </c>
      <c r="Z27" s="156">
        <v>6.48</v>
      </c>
    </row>
    <row r="28" spans="1:26" x14ac:dyDescent="0.2">
      <c r="D28"/>
      <c r="O28" s="1" t="s">
        <v>222</v>
      </c>
      <c r="Q28" s="1" t="s">
        <v>221</v>
      </c>
    </row>
    <row r="30" spans="1:26" x14ac:dyDescent="0.2">
      <c r="C30" s="51"/>
    </row>
    <row r="32" spans="1:26" x14ac:dyDescent="0.2">
      <c r="M32" s="51"/>
    </row>
    <row r="33" spans="13:13" x14ac:dyDescent="0.2">
      <c r="M33" s="51"/>
    </row>
    <row r="34" spans="13:13" x14ac:dyDescent="0.2">
      <c r="M34" s="51"/>
    </row>
    <row r="35" spans="13:13" x14ac:dyDescent="0.2">
      <c r="M35" s="51"/>
    </row>
    <row r="36" spans="13:13" x14ac:dyDescent="0.2">
      <c r="M36" s="51"/>
    </row>
    <row r="37" spans="13:13" x14ac:dyDescent="0.2">
      <c r="M37" s="51"/>
    </row>
    <row r="38" spans="13:13" x14ac:dyDescent="0.2">
      <c r="M38" s="51"/>
    </row>
    <row r="39" spans="13:13" x14ac:dyDescent="0.2">
      <c r="M39" s="51"/>
    </row>
    <row r="40" spans="13:13" x14ac:dyDescent="0.2">
      <c r="M40" s="51"/>
    </row>
    <row r="41" spans="13:13" x14ac:dyDescent="0.2">
      <c r="M41" s="51"/>
    </row>
    <row r="42" spans="13:13" x14ac:dyDescent="0.2">
      <c r="M42" s="51"/>
    </row>
    <row r="43" spans="13:13" x14ac:dyDescent="0.2">
      <c r="M43" s="51"/>
    </row>
  </sheetData>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6B50B-9E8A-3748-8B0D-B880DE7EFC39}">
  <dimension ref="A1:Z14"/>
  <sheetViews>
    <sheetView zoomScale="80" zoomScaleNormal="80" workbookViewId="0">
      <selection activeCell="M4" sqref="M4:M5"/>
    </sheetView>
  </sheetViews>
  <sheetFormatPr baseColWidth="10" defaultRowHeight="16" x14ac:dyDescent="0.2"/>
  <sheetData>
    <row r="1" spans="1:26" x14ac:dyDescent="0.2">
      <c r="A1" s="40" t="s">
        <v>74</v>
      </c>
      <c r="B1" s="40"/>
      <c r="C1" s="40" t="s">
        <v>0</v>
      </c>
      <c r="D1" s="198"/>
      <c r="E1">
        <f>NB(C4:C6)</f>
        <v>3</v>
      </c>
      <c r="F1" s="145" t="s">
        <v>722</v>
      </c>
      <c r="G1" s="93" t="s">
        <v>959</v>
      </c>
      <c r="S1" s="1" t="s">
        <v>772</v>
      </c>
      <c r="T1" s="1"/>
    </row>
    <row r="2" spans="1:26" x14ac:dyDescent="0.2">
      <c r="A2" s="6" t="s">
        <v>32</v>
      </c>
      <c r="B2" s="5"/>
      <c r="C2" s="5" t="s">
        <v>29</v>
      </c>
      <c r="D2" s="5" t="s">
        <v>29</v>
      </c>
      <c r="E2" s="5" t="s">
        <v>29</v>
      </c>
      <c r="F2" s="5" t="s">
        <v>29</v>
      </c>
      <c r="G2" s="5" t="s">
        <v>29</v>
      </c>
      <c r="H2" s="5" t="s">
        <v>55</v>
      </c>
      <c r="I2" s="5" t="s">
        <v>55</v>
      </c>
      <c r="J2" s="5" t="s">
        <v>30</v>
      </c>
      <c r="K2" s="5" t="s">
        <v>30</v>
      </c>
      <c r="L2" s="5" t="s">
        <v>30</v>
      </c>
      <c r="M2" s="5" t="s">
        <v>30</v>
      </c>
      <c r="N2" s="5" t="s">
        <v>24</v>
      </c>
      <c r="O2" s="5"/>
      <c r="P2" s="5"/>
      <c r="Q2" s="98" t="s">
        <v>29</v>
      </c>
      <c r="R2" s="98" t="s">
        <v>29</v>
      </c>
      <c r="S2" s="95" t="s">
        <v>247</v>
      </c>
      <c r="T2" s="95" t="s">
        <v>247</v>
      </c>
      <c r="U2" s="95" t="s">
        <v>28</v>
      </c>
    </row>
    <row r="3" spans="1:26" x14ac:dyDescent="0.2">
      <c r="A3" s="5"/>
      <c r="B3" s="5"/>
      <c r="C3" s="6" t="s">
        <v>2087</v>
      </c>
      <c r="D3" s="6" t="s">
        <v>1</v>
      </c>
      <c r="E3" s="6" t="s">
        <v>2</v>
      </c>
      <c r="F3" s="6" t="s">
        <v>62</v>
      </c>
      <c r="G3" s="6" t="s">
        <v>69</v>
      </c>
      <c r="H3" s="52" t="s">
        <v>2086</v>
      </c>
      <c r="I3" s="52" t="s">
        <v>35</v>
      </c>
      <c r="J3" s="52" t="s">
        <v>63</v>
      </c>
      <c r="K3" s="52" t="s">
        <v>50</v>
      </c>
      <c r="L3" s="52" t="s">
        <v>106</v>
      </c>
      <c r="M3" s="52" t="s">
        <v>1943</v>
      </c>
      <c r="N3" s="52" t="s">
        <v>1978</v>
      </c>
      <c r="O3" s="42" t="s">
        <v>1326</v>
      </c>
      <c r="P3" s="42" t="s">
        <v>1392</v>
      </c>
      <c r="Q3" s="95" t="s">
        <v>67</v>
      </c>
      <c r="R3" s="99" t="s">
        <v>38</v>
      </c>
      <c r="S3" s="99" t="s">
        <v>248</v>
      </c>
      <c r="T3" s="99" t="s">
        <v>248</v>
      </c>
      <c r="U3" s="99" t="s">
        <v>52</v>
      </c>
    </row>
    <row r="4" spans="1:26" x14ac:dyDescent="0.2">
      <c r="A4" s="6" t="s">
        <v>98</v>
      </c>
      <c r="B4" s="4" t="s">
        <v>126</v>
      </c>
      <c r="C4" s="13">
        <v>6.766</v>
      </c>
      <c r="D4" s="13">
        <v>6.3879999999999999</v>
      </c>
      <c r="E4" s="13">
        <v>6.4539999999999997</v>
      </c>
      <c r="F4" s="13">
        <v>6.4740000000000002</v>
      </c>
      <c r="G4" s="53">
        <v>6.4859999999999998</v>
      </c>
      <c r="H4" s="7">
        <v>6.7779999999999996</v>
      </c>
      <c r="I4">
        <v>6.391</v>
      </c>
      <c r="J4" s="7">
        <v>6.46</v>
      </c>
      <c r="K4" s="7">
        <v>6.7779999999999996</v>
      </c>
      <c r="L4" s="13">
        <v>6.4080000000000004</v>
      </c>
      <c r="M4" s="7">
        <v>6.7770000000000001</v>
      </c>
      <c r="N4" s="77" t="s">
        <v>132</v>
      </c>
      <c r="O4" s="7">
        <f>J4+L4-I4</f>
        <v>6.4770000000000003</v>
      </c>
      <c r="P4" s="7">
        <f>O4+F4-E4</f>
        <v>6.4970000000000008</v>
      </c>
      <c r="Q4" s="20">
        <v>94.1</v>
      </c>
      <c r="R4" s="21" t="s">
        <v>129</v>
      </c>
      <c r="S4" s="1" t="s">
        <v>398</v>
      </c>
      <c r="T4" s="1">
        <v>37</v>
      </c>
      <c r="U4" s="1" t="s">
        <v>400</v>
      </c>
    </row>
    <row r="5" spans="1:26" x14ac:dyDescent="0.2">
      <c r="A5" s="5"/>
      <c r="B5" s="4" t="s">
        <v>127</v>
      </c>
      <c r="C5" s="13">
        <v>7.1580000000000004</v>
      </c>
      <c r="D5" s="13">
        <v>6.9960000000000004</v>
      </c>
      <c r="E5" s="13">
        <v>6.9960000000000004</v>
      </c>
      <c r="F5" s="13">
        <v>6.9930000000000003</v>
      </c>
      <c r="G5" s="7">
        <v>7</v>
      </c>
      <c r="H5" s="7">
        <v>7.1710000000000003</v>
      </c>
      <c r="I5">
        <v>7.0030000000000001</v>
      </c>
      <c r="J5">
        <v>7.0060000000000002</v>
      </c>
      <c r="K5" s="7">
        <v>7.1639999999999997</v>
      </c>
      <c r="L5">
        <v>7.008</v>
      </c>
      <c r="M5" s="7">
        <v>7.1630000000000003</v>
      </c>
      <c r="N5" s="77" t="s">
        <v>131</v>
      </c>
      <c r="O5" s="7">
        <f>J5+L5-I5</f>
        <v>7.0109999999999992</v>
      </c>
      <c r="P5" s="7">
        <f>O5+F5-E5</f>
        <v>7.0079999999999991</v>
      </c>
      <c r="Q5" s="20">
        <v>94.2</v>
      </c>
      <c r="R5" s="21" t="s">
        <v>128</v>
      </c>
      <c r="S5" s="1" t="s">
        <v>254</v>
      </c>
      <c r="T5" s="1">
        <v>28</v>
      </c>
      <c r="U5" s="1" t="s">
        <v>401</v>
      </c>
    </row>
    <row r="6" spans="1:26" x14ac:dyDescent="0.2">
      <c r="A6" s="6" t="s">
        <v>5</v>
      </c>
      <c r="B6" s="4" t="s">
        <v>58</v>
      </c>
      <c r="C6" s="13">
        <v>4.5250000000000004</v>
      </c>
      <c r="D6" s="13">
        <v>4.54</v>
      </c>
      <c r="E6" s="13">
        <v>4.5350000000000001</v>
      </c>
      <c r="F6" s="13">
        <v>4.5439999999999996</v>
      </c>
      <c r="G6" s="7">
        <v>4.5359999999999996</v>
      </c>
      <c r="H6" s="13">
        <v>4.5330000000000004</v>
      </c>
      <c r="I6" s="13">
        <v>4.5419999999999998</v>
      </c>
      <c r="J6" s="72"/>
      <c r="K6" s="72"/>
      <c r="L6" s="72"/>
      <c r="M6" s="72"/>
      <c r="N6" s="77" t="s">
        <v>130</v>
      </c>
      <c r="O6" s="7">
        <f>I6+E6-D6</f>
        <v>4.5369999999999999</v>
      </c>
      <c r="P6" s="7">
        <f>O6+F6-E6</f>
        <v>4.5459999999999994</v>
      </c>
      <c r="Q6" s="20">
        <v>98.9</v>
      </c>
      <c r="S6" s="1" t="s">
        <v>397</v>
      </c>
      <c r="T6" s="1">
        <v>3</v>
      </c>
      <c r="U6" s="1" t="s">
        <v>399</v>
      </c>
    </row>
    <row r="7" spans="1:26" x14ac:dyDescent="0.2">
      <c r="O7" s="20"/>
      <c r="P7" s="20"/>
    </row>
    <row r="9" spans="1:26" x14ac:dyDescent="0.2">
      <c r="A9" s="6" t="s">
        <v>6</v>
      </c>
      <c r="B9" s="5"/>
      <c r="C9" s="5" t="s">
        <v>7</v>
      </c>
      <c r="D9" s="5" t="s">
        <v>7</v>
      </c>
      <c r="E9" s="5" t="s">
        <v>24</v>
      </c>
      <c r="F9" s="5" t="s">
        <v>27</v>
      </c>
      <c r="G9" s="5" t="s">
        <v>29</v>
      </c>
      <c r="H9" s="5" t="s">
        <v>30</v>
      </c>
      <c r="I9" s="5" t="s">
        <v>29</v>
      </c>
      <c r="J9" s="5" t="s">
        <v>30</v>
      </c>
      <c r="K9" s="5" t="s">
        <v>34</v>
      </c>
      <c r="L9" s="5" t="s">
        <v>30</v>
      </c>
      <c r="M9" s="5" t="s">
        <v>7</v>
      </c>
      <c r="N9" s="5" t="s">
        <v>7</v>
      </c>
      <c r="O9" s="5" t="s">
        <v>7</v>
      </c>
      <c r="P9" s="5" t="s">
        <v>24</v>
      </c>
      <c r="Q9" s="5" t="s">
        <v>24</v>
      </c>
      <c r="R9" s="5" t="s">
        <v>24</v>
      </c>
      <c r="S9" s="5" t="s">
        <v>26</v>
      </c>
      <c r="T9" s="153" t="s">
        <v>834</v>
      </c>
      <c r="U9" s="153" t="s">
        <v>834</v>
      </c>
      <c r="V9" s="153" t="s">
        <v>834</v>
      </c>
      <c r="W9" s="153" t="s">
        <v>834</v>
      </c>
      <c r="X9" s="153" t="s">
        <v>834</v>
      </c>
      <c r="Y9" s="153" t="s">
        <v>834</v>
      </c>
      <c r="Z9" s="153" t="s">
        <v>834</v>
      </c>
    </row>
    <row r="10" spans="1:26" x14ac:dyDescent="0.2">
      <c r="A10" s="5"/>
      <c r="B10" s="5"/>
      <c r="C10" s="6" t="s">
        <v>8</v>
      </c>
      <c r="D10" s="6" t="s">
        <v>9</v>
      </c>
      <c r="E10" s="6" t="s">
        <v>18</v>
      </c>
      <c r="F10" s="6" t="s">
        <v>11</v>
      </c>
      <c r="G10" s="6" t="s">
        <v>10</v>
      </c>
      <c r="H10" s="6" t="s">
        <v>33</v>
      </c>
      <c r="I10" s="6" t="s">
        <v>12</v>
      </c>
      <c r="J10" s="6" t="s">
        <v>13</v>
      </c>
      <c r="K10" s="6" t="s">
        <v>14</v>
      </c>
      <c r="L10" s="6" t="s">
        <v>99</v>
      </c>
      <c r="M10" s="6" t="s">
        <v>17</v>
      </c>
      <c r="N10" s="6" t="s">
        <v>19</v>
      </c>
      <c r="O10" s="6" t="s">
        <v>20</v>
      </c>
      <c r="P10" s="6" t="s">
        <v>17</v>
      </c>
      <c r="Q10" s="6" t="s">
        <v>15</v>
      </c>
      <c r="R10" s="6" t="s">
        <v>16</v>
      </c>
      <c r="S10" s="6" t="s">
        <v>25</v>
      </c>
      <c r="T10" s="154" t="s">
        <v>835</v>
      </c>
      <c r="U10" s="154" t="s">
        <v>836</v>
      </c>
      <c r="V10" s="154" t="s">
        <v>837</v>
      </c>
      <c r="W10" s="154" t="s">
        <v>838</v>
      </c>
      <c r="X10" s="154" t="s">
        <v>839</v>
      </c>
      <c r="Y10" s="154" t="s">
        <v>840</v>
      </c>
      <c r="Z10" s="154" t="s">
        <v>841</v>
      </c>
    </row>
    <row r="11" spans="1:26" x14ac:dyDescent="0.2">
      <c r="A11" s="6" t="s">
        <v>98</v>
      </c>
      <c r="B11" s="4" t="str">
        <f>B4</f>
        <v>B1 (Ryd, pi-3s)</v>
      </c>
      <c r="C11" s="13">
        <v>6.4580000000000002</v>
      </c>
      <c r="D11">
        <v>6.3739999999999997</v>
      </c>
      <c r="E11" s="13">
        <v>6.5609999999999999</v>
      </c>
      <c r="F11" s="13">
        <v>6.5339999999999998</v>
      </c>
      <c r="G11">
        <v>6.5369999999999999</v>
      </c>
      <c r="H11" s="13">
        <v>6.4589999999999996</v>
      </c>
      <c r="I11" s="13">
        <v>6.4610000000000003</v>
      </c>
      <c r="J11" s="13">
        <v>6.4720000000000004</v>
      </c>
      <c r="K11" s="13">
        <v>6.4539999999999997</v>
      </c>
      <c r="L11" s="7">
        <v>6.46</v>
      </c>
      <c r="M11" s="13">
        <v>6.726</v>
      </c>
      <c r="N11" s="13">
        <v>6.6879999999999997</v>
      </c>
      <c r="O11" s="13">
        <v>6.5830000000000002</v>
      </c>
      <c r="P11" s="13">
        <v>6.6210000000000004</v>
      </c>
      <c r="Q11" s="13">
        <v>6.4260000000000002</v>
      </c>
      <c r="R11" s="13">
        <v>6.33</v>
      </c>
      <c r="S11" s="16">
        <f t="shared" ref="S11:S13" si="0">0.5*(Q11+R11)</f>
        <v>6.3780000000000001</v>
      </c>
      <c r="T11" s="156">
        <v>6.21</v>
      </c>
      <c r="U11" s="156">
        <v>6.74</v>
      </c>
      <c r="V11" s="156">
        <v>6.59</v>
      </c>
      <c r="W11" s="156">
        <v>6.64</v>
      </c>
      <c r="X11" s="156">
        <v>6.57</v>
      </c>
      <c r="Y11" s="156">
        <v>6.66</v>
      </c>
      <c r="Z11" s="156">
        <v>6.63</v>
      </c>
    </row>
    <row r="12" spans="1:26" x14ac:dyDescent="0.2">
      <c r="A12" s="26"/>
      <c r="B12" s="4" t="str">
        <f>B5</f>
        <v>A1 (Ryd, pi-3p)</v>
      </c>
      <c r="C12" s="13">
        <v>7.0140000000000002</v>
      </c>
      <c r="D12">
        <v>6.952</v>
      </c>
      <c r="E12" s="13">
        <v>7.0640000000000001</v>
      </c>
      <c r="F12" s="13">
        <v>7.1029999999999998</v>
      </c>
      <c r="G12">
        <v>7.0860000000000003</v>
      </c>
      <c r="H12" s="13">
        <v>7</v>
      </c>
      <c r="I12" s="13">
        <v>6.9969999999999999</v>
      </c>
      <c r="J12" s="13">
        <v>7.0140000000000002</v>
      </c>
      <c r="K12" s="13">
        <v>6.9960000000000004</v>
      </c>
      <c r="L12">
        <v>7.0060000000000002</v>
      </c>
      <c r="M12" s="13">
        <v>7.1849999999999996</v>
      </c>
      <c r="N12" s="13">
        <v>7.1849999999999996</v>
      </c>
      <c r="O12" s="13">
        <v>7.109</v>
      </c>
      <c r="P12" s="13">
        <v>7.0730000000000004</v>
      </c>
      <c r="Q12" s="13">
        <v>6.9720000000000004</v>
      </c>
      <c r="R12" s="13">
        <v>6.8250000000000002</v>
      </c>
      <c r="S12" s="16">
        <f t="shared" si="0"/>
        <v>6.8985000000000003</v>
      </c>
      <c r="T12" s="156">
        <v>6.9</v>
      </c>
      <c r="U12" s="156">
        <v>7.32</v>
      </c>
      <c r="V12" s="156">
        <v>7.14</v>
      </c>
      <c r="W12" s="156">
        <v>7.24</v>
      </c>
      <c r="X12" s="156">
        <v>7.18</v>
      </c>
      <c r="Y12" s="156">
        <v>7.25</v>
      </c>
      <c r="Z12" s="156">
        <v>7.2</v>
      </c>
    </row>
    <row r="13" spans="1:26" x14ac:dyDescent="0.2">
      <c r="A13" s="6" t="s">
        <v>5</v>
      </c>
      <c r="B13" s="4" t="str">
        <f>B6</f>
        <v>A1 (Val, pi-pi*)</v>
      </c>
      <c r="C13" s="13">
        <v>4.6829999999999998</v>
      </c>
      <c r="D13" s="13">
        <v>4.6219999999999999</v>
      </c>
      <c r="E13" s="13">
        <v>4.5190000000000001</v>
      </c>
      <c r="F13" s="13">
        <v>4.1050000000000004</v>
      </c>
      <c r="G13" s="13">
        <v>4.476</v>
      </c>
      <c r="H13" s="72"/>
      <c r="I13" s="72"/>
      <c r="J13" s="72"/>
      <c r="K13" s="13">
        <v>4.5350000000000001</v>
      </c>
      <c r="L13" s="72"/>
      <c r="M13" s="13">
        <v>4.6379999999999999</v>
      </c>
      <c r="N13" s="13">
        <v>4.6360000000000001</v>
      </c>
      <c r="O13" s="13">
        <v>4.633</v>
      </c>
      <c r="P13" s="13">
        <v>4.5460000000000003</v>
      </c>
      <c r="Q13" s="13">
        <v>4.62</v>
      </c>
      <c r="R13" s="13">
        <v>4.3040000000000003</v>
      </c>
      <c r="S13" s="16">
        <f t="shared" si="0"/>
        <v>4.4619999999999997</v>
      </c>
      <c r="T13" s="156">
        <v>4.66</v>
      </c>
      <c r="U13" s="156">
        <v>4.59</v>
      </c>
      <c r="V13" s="156">
        <v>4.41</v>
      </c>
      <c r="W13" s="156">
        <v>4.58</v>
      </c>
      <c r="X13" s="156">
        <v>4.53</v>
      </c>
      <c r="Y13" s="156">
        <v>4.6100000000000003</v>
      </c>
      <c r="Z13" s="156">
        <v>4.6100000000000003</v>
      </c>
    </row>
    <row r="14" spans="1:26" x14ac:dyDescent="0.2">
      <c r="Q14" s="7"/>
    </row>
  </sheetData>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25FA1-3F8B-9349-8FC1-B4CB5A295A01}">
  <dimension ref="A1:T27"/>
  <sheetViews>
    <sheetView zoomScale="80" zoomScaleNormal="80" workbookViewId="0">
      <selection activeCell="H4" sqref="H4:H8"/>
    </sheetView>
  </sheetViews>
  <sheetFormatPr baseColWidth="10" defaultRowHeight="16" x14ac:dyDescent="0.2"/>
  <sheetData>
    <row r="1" spans="1:19" x14ac:dyDescent="0.2">
      <c r="A1" s="2" t="s">
        <v>723</v>
      </c>
      <c r="B1" s="3"/>
      <c r="C1" s="2" t="s">
        <v>0</v>
      </c>
      <c r="D1" s="198"/>
      <c r="E1" s="41">
        <f>NB(C4:C13)</f>
        <v>10</v>
      </c>
      <c r="F1" s="145" t="s">
        <v>722</v>
      </c>
      <c r="G1" s="1" t="s">
        <v>2131</v>
      </c>
      <c r="H1" s="1"/>
      <c r="L1" s="1" t="s">
        <v>263</v>
      </c>
      <c r="M1" s="1"/>
    </row>
    <row r="2" spans="1:19" x14ac:dyDescent="0.2">
      <c r="A2" s="6" t="s">
        <v>32</v>
      </c>
      <c r="B2" s="5"/>
      <c r="C2" s="5" t="s">
        <v>29</v>
      </c>
      <c r="D2" s="5" t="s">
        <v>29</v>
      </c>
      <c r="E2" s="5" t="s">
        <v>34</v>
      </c>
      <c r="F2" s="43" t="s">
        <v>55</v>
      </c>
      <c r="G2" s="5" t="s">
        <v>30</v>
      </c>
      <c r="H2" s="5" t="s">
        <v>30</v>
      </c>
      <c r="I2" s="5"/>
      <c r="J2" s="98" t="s">
        <v>29</v>
      </c>
      <c r="K2" s="98" t="s">
        <v>29</v>
      </c>
      <c r="L2" s="98" t="s">
        <v>247</v>
      </c>
      <c r="M2" s="98" t="s">
        <v>247</v>
      </c>
      <c r="N2" s="98" t="s">
        <v>28</v>
      </c>
    </row>
    <row r="3" spans="1:19" x14ac:dyDescent="0.2">
      <c r="A3" s="5"/>
      <c r="B3" s="5"/>
      <c r="C3" s="6" t="s">
        <v>2087</v>
      </c>
      <c r="D3" s="6" t="s">
        <v>1</v>
      </c>
      <c r="E3" s="6" t="s">
        <v>2</v>
      </c>
      <c r="F3" s="6" t="s">
        <v>2086</v>
      </c>
      <c r="G3" s="6" t="s">
        <v>35</v>
      </c>
      <c r="H3" s="6" t="s">
        <v>50</v>
      </c>
      <c r="I3" s="6" t="s">
        <v>3</v>
      </c>
      <c r="J3" s="95" t="s">
        <v>67</v>
      </c>
      <c r="K3" s="95" t="s">
        <v>38</v>
      </c>
      <c r="L3" s="99" t="s">
        <v>248</v>
      </c>
      <c r="M3" s="99" t="s">
        <v>248</v>
      </c>
      <c r="N3" s="99" t="s">
        <v>52</v>
      </c>
    </row>
    <row r="4" spans="1:19" x14ac:dyDescent="0.2">
      <c r="A4" s="6" t="s">
        <v>98</v>
      </c>
      <c r="B4" s="4" t="s">
        <v>57</v>
      </c>
      <c r="C4" s="7">
        <v>4.6079999999999997</v>
      </c>
      <c r="D4" s="7">
        <v>4.524</v>
      </c>
      <c r="E4" s="7">
        <v>4.5129999999999999</v>
      </c>
      <c r="F4">
        <v>4.5970000000000004</v>
      </c>
      <c r="G4" s="7">
        <v>4.5149999999999997</v>
      </c>
      <c r="H4" s="7">
        <v>4.5789999999999997</v>
      </c>
      <c r="I4" s="7">
        <f>H4+G4-F4+E4-D4</f>
        <v>4.485999999999998</v>
      </c>
      <c r="J4" s="15">
        <v>87.3</v>
      </c>
      <c r="K4" s="21" t="s">
        <v>89</v>
      </c>
      <c r="L4" s="1" t="s">
        <v>263</v>
      </c>
      <c r="M4" s="1">
        <v>0</v>
      </c>
      <c r="N4" s="101" t="s">
        <v>277</v>
      </c>
    </row>
    <row r="5" spans="1:19" x14ac:dyDescent="0.2">
      <c r="A5" s="5"/>
      <c r="B5" s="4" t="s">
        <v>390</v>
      </c>
      <c r="C5" s="7">
        <v>4.7279999999999998</v>
      </c>
      <c r="D5" s="7">
        <v>4.617</v>
      </c>
      <c r="E5" s="7">
        <v>4.7249999999999996</v>
      </c>
      <c r="F5">
        <v>4.7350000000000003</v>
      </c>
      <c r="G5">
        <v>4.6130000000000004</v>
      </c>
      <c r="H5">
        <v>4.7279999999999998</v>
      </c>
      <c r="I5" s="7">
        <f>H5+G5-F5+E5-D5</f>
        <v>4.7139999999999995</v>
      </c>
      <c r="J5" s="15">
        <v>92.6</v>
      </c>
      <c r="K5" s="21" t="s">
        <v>90</v>
      </c>
      <c r="L5" s="1" t="s">
        <v>264</v>
      </c>
      <c r="M5" s="1">
        <v>46</v>
      </c>
      <c r="N5" s="101" t="s">
        <v>281</v>
      </c>
    </row>
    <row r="6" spans="1:19" x14ac:dyDescent="0.2">
      <c r="A6" s="5"/>
      <c r="B6" s="4" t="s">
        <v>390</v>
      </c>
      <c r="C6" s="7">
        <v>5.609</v>
      </c>
      <c r="D6" s="7">
        <v>5.3259999999999996</v>
      </c>
      <c r="E6" s="7">
        <v>5.4139999999999997</v>
      </c>
      <c r="F6">
        <v>5.6239999999999997</v>
      </c>
      <c r="G6" s="7">
        <v>5.327</v>
      </c>
      <c r="H6">
        <v>5.6210000000000004</v>
      </c>
      <c r="I6" s="7">
        <f>H6+G6-F6+E6-D6</f>
        <v>5.4119999999999999</v>
      </c>
      <c r="J6" s="15">
        <v>92.4</v>
      </c>
      <c r="K6" s="21" t="s">
        <v>73</v>
      </c>
      <c r="L6" s="1" t="s">
        <v>265</v>
      </c>
      <c r="M6" s="1">
        <v>58</v>
      </c>
      <c r="N6" s="101" t="s">
        <v>280</v>
      </c>
    </row>
    <row r="7" spans="1:19" x14ac:dyDescent="0.2">
      <c r="A7" s="5"/>
      <c r="B7" s="4" t="s">
        <v>391</v>
      </c>
      <c r="C7" s="7">
        <v>5.5490000000000004</v>
      </c>
      <c r="D7" s="7">
        <v>5.3460000000000001</v>
      </c>
      <c r="E7" s="7">
        <v>5.4379999999999997</v>
      </c>
      <c r="F7">
        <v>5.5629999999999997</v>
      </c>
      <c r="G7" s="7">
        <v>5.3449999999999998</v>
      </c>
      <c r="H7">
        <v>5.5590000000000002</v>
      </c>
      <c r="I7" s="7">
        <f>H7+G7-F7+E7-D7</f>
        <v>5.4329999999999998</v>
      </c>
      <c r="J7" s="15">
        <v>92.7</v>
      </c>
      <c r="K7" s="7"/>
      <c r="L7" s="1" t="s">
        <v>266</v>
      </c>
      <c r="M7" s="1">
        <v>60</v>
      </c>
      <c r="N7" s="101" t="s">
        <v>282</v>
      </c>
    </row>
    <row r="8" spans="1:19" x14ac:dyDescent="0.2">
      <c r="A8" s="5"/>
      <c r="B8" s="4" t="s">
        <v>54</v>
      </c>
      <c r="C8" s="7">
        <v>5.6740000000000004</v>
      </c>
      <c r="D8" s="7">
        <v>5.5350000000000001</v>
      </c>
      <c r="E8" s="7">
        <v>5.4969999999999999</v>
      </c>
      <c r="F8">
        <v>5.6790000000000003</v>
      </c>
      <c r="G8">
        <v>5.5389999999999997</v>
      </c>
      <c r="H8">
        <v>5.6719999999999997</v>
      </c>
      <c r="I8" s="7">
        <f>H8+G8-F8+E8-D8</f>
        <v>5.493999999999998</v>
      </c>
      <c r="J8" s="15">
        <v>91</v>
      </c>
      <c r="K8" s="55" t="s">
        <v>66</v>
      </c>
      <c r="L8" s="1" t="s">
        <v>267</v>
      </c>
      <c r="M8" s="1">
        <v>7</v>
      </c>
      <c r="N8" s="101" t="s">
        <v>283</v>
      </c>
    </row>
    <row r="9" spans="1:19" x14ac:dyDescent="0.2">
      <c r="A9" s="6" t="s">
        <v>5</v>
      </c>
      <c r="B9" s="4" t="s">
        <v>58</v>
      </c>
      <c r="C9" s="7">
        <v>3.9889999999999999</v>
      </c>
      <c r="D9" s="7">
        <v>3.9780000000000002</v>
      </c>
      <c r="E9" s="7">
        <v>3.9710000000000001</v>
      </c>
      <c r="F9" s="7">
        <v>3.9689999999999999</v>
      </c>
      <c r="G9" s="9"/>
      <c r="H9" s="9"/>
      <c r="I9" s="7">
        <f>E9+F9-C9</f>
        <v>3.9509999999999996</v>
      </c>
      <c r="J9" s="15">
        <v>98.1</v>
      </c>
      <c r="K9" s="7"/>
      <c r="L9" s="1" t="s">
        <v>268</v>
      </c>
      <c r="M9" s="1">
        <v>1</v>
      </c>
      <c r="N9" s="101" t="s">
        <v>276</v>
      </c>
    </row>
    <row r="10" spans="1:19" x14ac:dyDescent="0.2">
      <c r="A10" s="5"/>
      <c r="B10" s="4" t="s">
        <v>57</v>
      </c>
      <c r="C10" s="7">
        <v>4.2290000000000001</v>
      </c>
      <c r="D10" s="7">
        <v>4.12</v>
      </c>
      <c r="E10" s="7">
        <v>4.1070000000000002</v>
      </c>
      <c r="F10" s="7">
        <v>4.2300000000000004</v>
      </c>
      <c r="G10" s="9"/>
      <c r="H10" s="9"/>
      <c r="I10" s="7">
        <f>E10+F10-C10</f>
        <v>4.1079999999999997</v>
      </c>
      <c r="J10" s="15">
        <v>97.3</v>
      </c>
      <c r="K10" s="7"/>
      <c r="L10" s="1" t="s">
        <v>263</v>
      </c>
      <c r="M10" s="1">
        <v>0</v>
      </c>
      <c r="N10" s="101" t="s">
        <v>277</v>
      </c>
    </row>
    <row r="11" spans="1:19" x14ac:dyDescent="0.2">
      <c r="A11" s="5"/>
      <c r="B11" s="4" t="s">
        <v>390</v>
      </c>
      <c r="C11" s="7">
        <v>4.5999999999999996</v>
      </c>
      <c r="D11" s="7">
        <v>4.516</v>
      </c>
      <c r="E11" s="7">
        <v>4.6310000000000002</v>
      </c>
      <c r="F11" s="7">
        <v>4.6059999999999999</v>
      </c>
      <c r="G11" s="9"/>
      <c r="H11" s="9"/>
      <c r="I11" s="7">
        <f>E11+F11-C11</f>
        <v>4.6370000000000005</v>
      </c>
      <c r="J11" s="15">
        <v>97.4</v>
      </c>
      <c r="K11" s="7"/>
      <c r="L11" s="1" t="s">
        <v>269</v>
      </c>
      <c r="M11" s="1">
        <v>45</v>
      </c>
      <c r="N11" s="101" t="s">
        <v>278</v>
      </c>
    </row>
    <row r="12" spans="1:19" x14ac:dyDescent="0.2">
      <c r="A12" s="5"/>
      <c r="B12" s="4" t="s">
        <v>58</v>
      </c>
      <c r="C12" s="7">
        <v>4.7430000000000003</v>
      </c>
      <c r="D12" s="7">
        <v>4.6829999999999998</v>
      </c>
      <c r="E12" s="7">
        <v>4.66</v>
      </c>
      <c r="F12" s="7">
        <v>4.7359999999999998</v>
      </c>
      <c r="G12" s="9"/>
      <c r="H12" s="9"/>
      <c r="I12" s="7">
        <f>E12+F12-C12</f>
        <v>4.6530000000000005</v>
      </c>
      <c r="J12" s="15">
        <v>97.3</v>
      </c>
      <c r="L12" s="1" t="s">
        <v>268</v>
      </c>
      <c r="M12" s="1">
        <v>1</v>
      </c>
      <c r="N12" s="101" t="s">
        <v>279</v>
      </c>
      <c r="O12" s="7"/>
    </row>
    <row r="13" spans="1:19" x14ac:dyDescent="0.2">
      <c r="A13" s="5"/>
      <c r="B13" s="4" t="s">
        <v>390</v>
      </c>
      <c r="C13" s="7">
        <v>5.55</v>
      </c>
      <c r="D13" s="7">
        <v>5.282</v>
      </c>
      <c r="E13" s="7">
        <v>5.3719999999999999</v>
      </c>
      <c r="F13" s="7">
        <v>5.5650000000000004</v>
      </c>
      <c r="G13" s="9"/>
      <c r="H13" s="9"/>
      <c r="I13" s="7">
        <f>E13+F13-C13</f>
        <v>5.3870000000000013</v>
      </c>
      <c r="J13" s="15">
        <v>97.3</v>
      </c>
      <c r="L13" s="1" t="s">
        <v>270</v>
      </c>
      <c r="M13" s="1">
        <v>55</v>
      </c>
      <c r="N13" s="55" t="s">
        <v>280</v>
      </c>
      <c r="O13" s="7"/>
    </row>
    <row r="14" spans="1:19" x14ac:dyDescent="0.2">
      <c r="A14" s="7"/>
      <c r="B14" s="7"/>
      <c r="C14" s="7"/>
      <c r="D14" s="7"/>
      <c r="E14" s="7"/>
      <c r="F14" s="7"/>
      <c r="H14" s="7"/>
      <c r="I14" s="15"/>
      <c r="K14" s="55"/>
      <c r="L14" s="55"/>
      <c r="M14" s="55"/>
      <c r="N14" s="7"/>
    </row>
    <row r="16" spans="1:19" x14ac:dyDescent="0.2">
      <c r="A16" s="6" t="s">
        <v>6</v>
      </c>
      <c r="B16" s="5"/>
      <c r="C16" s="5" t="s">
        <v>7</v>
      </c>
      <c r="D16" s="5" t="s">
        <v>7</v>
      </c>
      <c r="E16" s="5" t="s">
        <v>24</v>
      </c>
      <c r="F16" s="5" t="s">
        <v>27</v>
      </c>
      <c r="G16" s="5" t="s">
        <v>28</v>
      </c>
      <c r="H16" s="5" t="s">
        <v>30</v>
      </c>
      <c r="I16" s="5" t="s">
        <v>29</v>
      </c>
      <c r="J16" s="5" t="s">
        <v>30</v>
      </c>
      <c r="K16" s="5" t="s">
        <v>34</v>
      </c>
      <c r="L16" s="5"/>
      <c r="M16" s="5" t="s">
        <v>7</v>
      </c>
      <c r="N16" s="5" t="s">
        <v>7</v>
      </c>
      <c r="O16" s="5" t="s">
        <v>7</v>
      </c>
      <c r="P16" s="5" t="s">
        <v>24</v>
      </c>
      <c r="Q16" s="5" t="s">
        <v>24</v>
      </c>
      <c r="R16" s="5" t="s">
        <v>24</v>
      </c>
      <c r="S16" s="5" t="s">
        <v>26</v>
      </c>
    </row>
    <row r="17" spans="1:20" x14ac:dyDescent="0.2">
      <c r="A17" s="5"/>
      <c r="B17" s="5"/>
      <c r="C17" s="6" t="s">
        <v>8</v>
      </c>
      <c r="D17" s="6" t="s">
        <v>9</v>
      </c>
      <c r="E17" s="6" t="s">
        <v>18</v>
      </c>
      <c r="F17" s="6" t="s">
        <v>11</v>
      </c>
      <c r="G17" s="6" t="s">
        <v>10</v>
      </c>
      <c r="H17" s="6" t="s">
        <v>33</v>
      </c>
      <c r="I17" s="6" t="s">
        <v>12</v>
      </c>
      <c r="J17" s="6" t="s">
        <v>13</v>
      </c>
      <c r="K17" s="6" t="s">
        <v>14</v>
      </c>
      <c r="L17" s="6" t="s">
        <v>99</v>
      </c>
      <c r="M17" s="6" t="s">
        <v>17</v>
      </c>
      <c r="N17" s="6" t="s">
        <v>19</v>
      </c>
      <c r="O17" s="6" t="s">
        <v>20</v>
      </c>
      <c r="P17" s="6" t="s">
        <v>17</v>
      </c>
      <c r="Q17" s="6" t="s">
        <v>15</v>
      </c>
      <c r="R17" s="6" t="s">
        <v>16</v>
      </c>
      <c r="S17" s="6" t="s">
        <v>25</v>
      </c>
    </row>
    <row r="18" spans="1:20" x14ac:dyDescent="0.2">
      <c r="A18" s="6" t="str">
        <f>A4</f>
        <v>Singlet</v>
      </c>
      <c r="B18" s="4" t="str">
        <f>B4</f>
        <v>B2 (Val, pi-pi*)</v>
      </c>
      <c r="C18" s="7">
        <v>4.7039999999999997</v>
      </c>
      <c r="D18" s="7">
        <v>4.6029999999999998</v>
      </c>
      <c r="E18" s="7">
        <v>4.8959999999999999</v>
      </c>
      <c r="F18" s="7">
        <v>4.4420000000000002</v>
      </c>
      <c r="G18" s="12">
        <v>4.665</v>
      </c>
      <c r="H18" s="7">
        <v>4.569</v>
      </c>
      <c r="I18" s="7">
        <v>4.5709999999999997</v>
      </c>
      <c r="J18" s="7">
        <v>4.5529999999999999</v>
      </c>
      <c r="K18" s="7">
        <v>4.5129999999999999</v>
      </c>
      <c r="L18" s="9"/>
      <c r="M18" s="7">
        <v>4.53</v>
      </c>
      <c r="N18" s="7">
        <v>4.53</v>
      </c>
      <c r="O18" s="7">
        <v>4.5599999999999996</v>
      </c>
      <c r="P18" s="7">
        <v>4.3120000000000003</v>
      </c>
      <c r="Q18" s="7">
        <v>4.593</v>
      </c>
      <c r="R18" s="7">
        <v>4.4790000000000001</v>
      </c>
      <c r="S18" s="7">
        <f t="shared" ref="S18:S27" si="0">SOMME(Q18:R18)/2</f>
        <v>4.5359999999999996</v>
      </c>
    </row>
    <row r="19" spans="1:20" x14ac:dyDescent="0.2">
      <c r="A19" s="5"/>
      <c r="B19" s="4" t="str">
        <f t="shared" ref="B19:B26" si="1">B5</f>
        <v>B1 (Ryd, n.d.)</v>
      </c>
      <c r="C19" s="7">
        <v>4.7699999999999996</v>
      </c>
      <c r="D19" s="7">
        <v>4.6539999999999999</v>
      </c>
      <c r="E19" s="7">
        <v>5.0190000000000001</v>
      </c>
      <c r="F19" s="7">
        <v>4.7889999999999997</v>
      </c>
      <c r="G19" s="12">
        <v>4.8010000000000002</v>
      </c>
      <c r="H19" s="7">
        <v>4.758</v>
      </c>
      <c r="I19" s="7">
        <v>4.7619999999999996</v>
      </c>
      <c r="J19" s="7">
        <v>4.7510000000000003</v>
      </c>
      <c r="K19" s="7">
        <v>4.7249999999999996</v>
      </c>
      <c r="L19" s="9"/>
      <c r="M19" s="7">
        <v>4.9329999999999998</v>
      </c>
      <c r="N19" s="7">
        <v>4.8730000000000002</v>
      </c>
      <c r="O19" s="7">
        <v>4.8</v>
      </c>
      <c r="P19" s="7">
        <v>4.8019999999999996</v>
      </c>
      <c r="Q19" s="7">
        <v>4.7119999999999997</v>
      </c>
      <c r="R19" s="7">
        <v>4.6520000000000001</v>
      </c>
      <c r="S19" s="7">
        <f t="shared" si="0"/>
        <v>4.6820000000000004</v>
      </c>
    </row>
    <row r="20" spans="1:20" x14ac:dyDescent="0.2">
      <c r="A20" s="5"/>
      <c r="B20" s="4" t="str">
        <f t="shared" si="1"/>
        <v>B1 (Ryd, n.d.)</v>
      </c>
      <c r="C20" s="7">
        <v>5.4459999999999997</v>
      </c>
      <c r="D20" s="7">
        <v>5.2949999999999999</v>
      </c>
      <c r="E20" s="7">
        <v>5.7160000000000002</v>
      </c>
      <c r="F20" s="7">
        <v>5.5019999999999998</v>
      </c>
      <c r="G20" s="12">
        <v>5.4870000000000001</v>
      </c>
      <c r="H20" s="7">
        <v>5.4429999999999996</v>
      </c>
      <c r="I20" s="7">
        <v>5.45</v>
      </c>
      <c r="J20" s="7">
        <v>5.4429999999999996</v>
      </c>
      <c r="K20" s="7">
        <v>5.4139999999999997</v>
      </c>
      <c r="L20" s="9"/>
      <c r="M20" s="7">
        <v>5.5519999999999996</v>
      </c>
      <c r="N20" s="7">
        <v>5.4969999999999999</v>
      </c>
      <c r="O20" s="7">
        <v>5.431</v>
      </c>
      <c r="P20" s="7">
        <v>5.4210000000000003</v>
      </c>
      <c r="Q20" s="7">
        <v>5.3440000000000003</v>
      </c>
      <c r="R20" s="7">
        <v>5.343</v>
      </c>
      <c r="S20" s="7">
        <f t="shared" si="0"/>
        <v>5.3435000000000006</v>
      </c>
    </row>
    <row r="21" spans="1:20" x14ac:dyDescent="0.2">
      <c r="A21" s="5"/>
      <c r="B21" s="4" t="str">
        <f t="shared" si="1"/>
        <v>A2 (Ryd, n.d.)</v>
      </c>
      <c r="C21" s="7">
        <v>5.4470000000000001</v>
      </c>
      <c r="D21" s="7">
        <v>5.3179999999999996</v>
      </c>
      <c r="E21" s="7">
        <v>5.73</v>
      </c>
      <c r="F21" s="7">
        <v>5.5739999999999998</v>
      </c>
      <c r="G21" s="12">
        <v>5.5019999999999998</v>
      </c>
      <c r="H21" s="7">
        <v>5.4669999999999996</v>
      </c>
      <c r="I21" s="7">
        <v>5.4729999999999999</v>
      </c>
      <c r="J21" s="7">
        <v>5.4640000000000004</v>
      </c>
      <c r="K21" s="7">
        <v>5.4379999999999997</v>
      </c>
      <c r="L21" s="9"/>
      <c r="M21" s="7">
        <v>5.5979999999999999</v>
      </c>
      <c r="N21" s="7">
        <v>5.5389999999999997</v>
      </c>
      <c r="O21" s="7">
        <v>5.4649999999999999</v>
      </c>
      <c r="P21" s="7">
        <v>5.468</v>
      </c>
      <c r="Q21" s="7">
        <v>5.3719999999999999</v>
      </c>
      <c r="R21" s="7">
        <v>5.3650000000000002</v>
      </c>
      <c r="S21" s="7">
        <f t="shared" si="0"/>
        <v>5.3685</v>
      </c>
    </row>
    <row r="22" spans="1:20" x14ac:dyDescent="0.2">
      <c r="A22" s="5"/>
      <c r="B22" s="4" t="str">
        <f t="shared" si="1"/>
        <v>A1 (Mixed)</v>
      </c>
      <c r="C22" s="7">
        <v>5.7560000000000002</v>
      </c>
      <c r="D22" s="7">
        <v>5.4749999999999996</v>
      </c>
      <c r="E22" s="7">
        <v>5.774</v>
      </c>
      <c r="F22" s="7">
        <v>5.5919999999999996</v>
      </c>
      <c r="G22" s="12">
        <v>5.5970000000000004</v>
      </c>
      <c r="H22" s="7">
        <v>5.54</v>
      </c>
      <c r="I22" s="7">
        <v>5.5309999999999997</v>
      </c>
      <c r="J22" s="7">
        <v>5.5270000000000001</v>
      </c>
      <c r="K22" s="7">
        <v>5.4969999999999999</v>
      </c>
      <c r="L22" s="9"/>
      <c r="M22" s="7">
        <v>5.4960000000000004</v>
      </c>
      <c r="N22" s="7">
        <v>5.5209999999999999</v>
      </c>
      <c r="O22" s="7">
        <v>5.5090000000000003</v>
      </c>
      <c r="P22" s="7">
        <v>5.3109999999999999</v>
      </c>
      <c r="Q22" s="7">
        <v>5.4420000000000002</v>
      </c>
      <c r="R22" s="7">
        <v>5.3929999999999998</v>
      </c>
      <c r="S22" s="7">
        <f t="shared" si="0"/>
        <v>5.4175000000000004</v>
      </c>
    </row>
    <row r="23" spans="1:20" x14ac:dyDescent="0.2">
      <c r="A23" s="6" t="str">
        <f>A9</f>
        <v>Triplet</v>
      </c>
      <c r="B23" s="4" t="str">
        <f t="shared" si="1"/>
        <v>A1 (Val, pi-pi*)</v>
      </c>
      <c r="C23" s="7">
        <v>4.3280000000000003</v>
      </c>
      <c r="D23" s="7">
        <v>4.1260000000000003</v>
      </c>
      <c r="E23" s="7">
        <v>4.194</v>
      </c>
      <c r="F23" s="7">
        <v>3.6669999999999998</v>
      </c>
      <c r="G23" s="12">
        <v>3.85</v>
      </c>
      <c r="H23" s="9"/>
      <c r="I23" s="9"/>
      <c r="J23" s="9"/>
      <c r="K23" s="7">
        <v>3.9710000000000001</v>
      </c>
      <c r="L23" s="9"/>
      <c r="M23" s="7">
        <v>4.1440000000000001</v>
      </c>
      <c r="N23" s="7">
        <v>4.141</v>
      </c>
      <c r="O23">
        <v>4.1369999999999996</v>
      </c>
      <c r="P23">
        <v>4.0049999999999999</v>
      </c>
      <c r="Q23" s="7">
        <v>4.1159999999999997</v>
      </c>
      <c r="R23" s="7">
        <v>3.7559999999999998</v>
      </c>
      <c r="S23" s="7">
        <f t="shared" si="0"/>
        <v>3.9359999999999999</v>
      </c>
    </row>
    <row r="24" spans="1:20" x14ac:dyDescent="0.2">
      <c r="A24" s="5"/>
      <c r="B24" s="4" t="str">
        <f t="shared" si="1"/>
        <v>B2 (Val, pi-pi*)</v>
      </c>
      <c r="C24" s="7">
        <v>4.375</v>
      </c>
      <c r="D24" s="7">
        <v>4.2069999999999999</v>
      </c>
      <c r="E24" s="7">
        <v>4.3840000000000003</v>
      </c>
      <c r="F24" s="7">
        <v>4.08</v>
      </c>
      <c r="G24" s="12">
        <v>4.1619999999999999</v>
      </c>
      <c r="H24" s="9"/>
      <c r="I24" s="9"/>
      <c r="J24" s="9"/>
      <c r="K24" s="7">
        <v>4.1070000000000002</v>
      </c>
      <c r="L24" s="9"/>
      <c r="M24" s="7">
        <v>4.2640000000000002</v>
      </c>
      <c r="N24" s="7">
        <v>4.274</v>
      </c>
      <c r="O24">
        <v>4.2539999999999996</v>
      </c>
      <c r="P24">
        <v>4.0919999999999996</v>
      </c>
      <c r="Q24" s="7">
        <v>4.1929999999999996</v>
      </c>
      <c r="R24" s="7">
        <v>3.9089999999999998</v>
      </c>
      <c r="S24" s="7">
        <f t="shared" si="0"/>
        <v>4.0510000000000002</v>
      </c>
    </row>
    <row r="25" spans="1:20" x14ac:dyDescent="0.2">
      <c r="A25" s="5"/>
      <c r="B25" s="4" t="str">
        <f t="shared" si="1"/>
        <v>B1 (Ryd, n.d.)</v>
      </c>
      <c r="C25" s="7">
        <v>4.6849999999999996</v>
      </c>
      <c r="D25" s="7">
        <v>4.57</v>
      </c>
      <c r="E25" s="7">
        <v>4.907</v>
      </c>
      <c r="F25" s="7">
        <v>4.6280000000000001</v>
      </c>
      <c r="G25" s="12">
        <v>4.6959999999999997</v>
      </c>
      <c r="H25" s="9"/>
      <c r="I25" s="9"/>
      <c r="J25" s="9"/>
      <c r="K25" s="7">
        <v>4.6310000000000002</v>
      </c>
      <c r="L25" s="9"/>
      <c r="M25" s="7">
        <v>4.8659999999999997</v>
      </c>
      <c r="N25" s="7">
        <v>4.806</v>
      </c>
      <c r="O25">
        <v>4.7270000000000003</v>
      </c>
      <c r="P25">
        <v>4.7370000000000001</v>
      </c>
      <c r="Q25" s="7">
        <v>4.6269999999999998</v>
      </c>
      <c r="R25" s="7">
        <v>4.5549999999999997</v>
      </c>
      <c r="S25" s="7">
        <f t="shared" si="0"/>
        <v>4.5909999999999993</v>
      </c>
    </row>
    <row r="26" spans="1:20" x14ac:dyDescent="0.2">
      <c r="A26" s="6"/>
      <c r="B26" s="4" t="str">
        <f t="shared" si="1"/>
        <v>A1 (Val, pi-pi*)</v>
      </c>
      <c r="C26" s="7">
        <v>4.8609999999999998</v>
      </c>
      <c r="D26" s="7">
        <v>4.8479999999999999</v>
      </c>
      <c r="E26">
        <v>4.9269999999999996</v>
      </c>
      <c r="F26" s="7">
        <v>4.6369999999999996</v>
      </c>
      <c r="G26" s="12">
        <v>4.6980000000000004</v>
      </c>
      <c r="H26" s="9"/>
      <c r="I26" s="9"/>
      <c r="J26" s="9"/>
      <c r="K26" s="7">
        <v>4.66</v>
      </c>
      <c r="L26" s="9"/>
      <c r="M26" s="7">
        <v>4.79</v>
      </c>
      <c r="N26" s="7">
        <v>4.7960000000000003</v>
      </c>
      <c r="O26">
        <v>4.8150000000000004</v>
      </c>
      <c r="P26">
        <v>4.6349999999999998</v>
      </c>
      <c r="Q26" s="7">
        <v>4.8360000000000003</v>
      </c>
      <c r="R26" s="7">
        <v>4.423</v>
      </c>
      <c r="S26" s="7">
        <f t="shared" si="0"/>
        <v>4.6295000000000002</v>
      </c>
      <c r="T26" s="7"/>
    </row>
    <row r="27" spans="1:20" x14ac:dyDescent="0.2">
      <c r="A27" s="5"/>
      <c r="B27" s="4" t="str">
        <f>B13</f>
        <v>B1 (Ryd, n.d.)</v>
      </c>
      <c r="C27" s="7">
        <v>5.4249999999999998</v>
      </c>
      <c r="D27" s="7">
        <v>5.26</v>
      </c>
      <c r="E27" s="7">
        <v>5.6630000000000003</v>
      </c>
      <c r="F27" s="7">
        <v>5.4749999999999996</v>
      </c>
      <c r="G27" s="11">
        <v>5.4370000000000003</v>
      </c>
      <c r="H27" s="10"/>
      <c r="I27" s="10"/>
      <c r="J27" s="10"/>
      <c r="K27" s="7">
        <v>5.3719999999999999</v>
      </c>
      <c r="L27" s="9"/>
      <c r="M27" s="7">
        <v>5.524</v>
      </c>
      <c r="N27" s="7">
        <v>5.47</v>
      </c>
      <c r="O27">
        <v>5.4009999999999998</v>
      </c>
      <c r="P27">
        <v>5.3949999999999996</v>
      </c>
      <c r="Q27" s="7">
        <v>5.3079999999999998</v>
      </c>
      <c r="R27" s="7">
        <v>5.2969999999999997</v>
      </c>
      <c r="S27" s="7">
        <f t="shared" si="0"/>
        <v>5.3025000000000002</v>
      </c>
      <c r="T27" s="7"/>
    </row>
  </sheetData>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302DA4-B5BA-8440-AC41-53ACA0AFFF3A}">
  <dimension ref="A1:AD25"/>
  <sheetViews>
    <sheetView zoomScale="80" zoomScaleNormal="80" workbookViewId="0">
      <selection activeCell="E4" sqref="E4:E5"/>
    </sheetView>
  </sheetViews>
  <sheetFormatPr baseColWidth="10" defaultRowHeight="16" x14ac:dyDescent="0.2"/>
  <cols>
    <col min="2" max="2" width="13.5" customWidth="1"/>
    <col min="21" max="21" width="11.1640625" customWidth="1"/>
  </cols>
  <sheetData>
    <row r="1" spans="1:30" x14ac:dyDescent="0.2">
      <c r="A1" s="40" t="s">
        <v>74</v>
      </c>
      <c r="B1" s="40"/>
      <c r="C1" s="40" t="s">
        <v>0</v>
      </c>
      <c r="D1" s="198"/>
      <c r="E1">
        <f>COUNT(C4:C12)</f>
        <v>9</v>
      </c>
      <c r="F1" s="51" t="s">
        <v>722</v>
      </c>
      <c r="G1" s="1" t="s">
        <v>958</v>
      </c>
      <c r="H1" s="1"/>
      <c r="I1" s="1"/>
      <c r="X1" s="1" t="s">
        <v>762</v>
      </c>
      <c r="Y1" s="1"/>
    </row>
    <row r="2" spans="1:30" x14ac:dyDescent="0.2">
      <c r="A2" s="6" t="s">
        <v>32</v>
      </c>
      <c r="B2" s="5"/>
      <c r="C2" s="5" t="s">
        <v>55</v>
      </c>
      <c r="D2" s="5" t="s">
        <v>55</v>
      </c>
      <c r="E2" s="5" t="s">
        <v>55</v>
      </c>
      <c r="F2" s="5" t="s">
        <v>29</v>
      </c>
      <c r="G2" s="5" t="s">
        <v>29</v>
      </c>
      <c r="H2" s="5" t="s">
        <v>29</v>
      </c>
      <c r="I2" s="5" t="s">
        <v>29</v>
      </c>
      <c r="J2" s="5" t="s">
        <v>55</v>
      </c>
      <c r="K2" s="5" t="s">
        <v>55</v>
      </c>
      <c r="L2" s="5" t="s">
        <v>55</v>
      </c>
      <c r="M2" s="5" t="s">
        <v>30</v>
      </c>
      <c r="N2" s="5" t="s">
        <v>30</v>
      </c>
      <c r="O2" s="5" t="s">
        <v>30</v>
      </c>
      <c r="P2" s="5" t="s">
        <v>30</v>
      </c>
      <c r="Q2" s="5" t="s">
        <v>30</v>
      </c>
      <c r="R2" s="5" t="s">
        <v>85</v>
      </c>
      <c r="S2" s="5" t="s">
        <v>85</v>
      </c>
      <c r="T2" s="5"/>
      <c r="U2" s="5"/>
      <c r="V2" s="98" t="s">
        <v>29</v>
      </c>
      <c r="W2" s="98" t="s">
        <v>29</v>
      </c>
      <c r="X2" s="98" t="s">
        <v>247</v>
      </c>
      <c r="Y2" s="98" t="s">
        <v>247</v>
      </c>
      <c r="Z2" s="98" t="s">
        <v>28</v>
      </c>
    </row>
    <row r="3" spans="1:30" x14ac:dyDescent="0.2">
      <c r="A3" s="5"/>
      <c r="B3" s="5"/>
      <c r="C3" s="6" t="s">
        <v>2087</v>
      </c>
      <c r="D3" s="6" t="s">
        <v>1</v>
      </c>
      <c r="E3" s="6" t="s">
        <v>2</v>
      </c>
      <c r="F3" s="6" t="s">
        <v>62</v>
      </c>
      <c r="G3" s="6" t="s">
        <v>2139</v>
      </c>
      <c r="H3" s="6" t="s">
        <v>2141</v>
      </c>
      <c r="I3" s="6" t="s">
        <v>69</v>
      </c>
      <c r="J3" s="52" t="s">
        <v>2086</v>
      </c>
      <c r="K3" s="52" t="s">
        <v>35</v>
      </c>
      <c r="L3" s="52" t="s">
        <v>63</v>
      </c>
      <c r="M3" s="52" t="s">
        <v>50</v>
      </c>
      <c r="N3" s="52" t="s">
        <v>106</v>
      </c>
      <c r="O3" s="52" t="s">
        <v>105</v>
      </c>
      <c r="P3" s="52" t="s">
        <v>1943</v>
      </c>
      <c r="Q3" s="52" t="s">
        <v>101</v>
      </c>
      <c r="R3" s="52" t="s">
        <v>86</v>
      </c>
      <c r="S3" s="52" t="s">
        <v>87</v>
      </c>
      <c r="T3" s="42" t="s">
        <v>1326</v>
      </c>
      <c r="U3" s="42" t="s">
        <v>1392</v>
      </c>
      <c r="V3" s="95" t="s">
        <v>67</v>
      </c>
      <c r="W3" s="99" t="s">
        <v>38</v>
      </c>
      <c r="X3" s="99" t="s">
        <v>248</v>
      </c>
      <c r="Y3" s="99" t="s">
        <v>248</v>
      </c>
      <c r="Z3" s="99" t="s">
        <v>52</v>
      </c>
    </row>
    <row r="4" spans="1:30" x14ac:dyDescent="0.2">
      <c r="A4" s="6" t="s">
        <v>98</v>
      </c>
      <c r="B4" s="4" t="s">
        <v>200</v>
      </c>
      <c r="C4" s="45">
        <v>3.8639999999999999</v>
      </c>
      <c r="D4" s="7">
        <v>3.8919999999999999</v>
      </c>
      <c r="E4">
        <v>3.8820000000000001</v>
      </c>
      <c r="F4" s="7">
        <v>3.8839999999999999</v>
      </c>
      <c r="G4" s="7">
        <v>3.8849999999999998</v>
      </c>
      <c r="H4" s="7">
        <v>3.8839999999999999</v>
      </c>
      <c r="I4" s="7">
        <v>3.8769999999999998</v>
      </c>
      <c r="J4" s="45">
        <v>3.8530000000000002</v>
      </c>
      <c r="K4" s="7">
        <v>3.8820000000000001</v>
      </c>
      <c r="L4">
        <v>3.8740000000000001</v>
      </c>
      <c r="M4" s="45">
        <v>3.8380000000000001</v>
      </c>
      <c r="N4" s="7">
        <v>3.8679999999999999</v>
      </c>
      <c r="O4" s="7">
        <v>3.859</v>
      </c>
      <c r="P4" s="45">
        <v>3.84</v>
      </c>
      <c r="Q4" s="7">
        <v>3.8690000000000002</v>
      </c>
      <c r="R4" s="125">
        <v>3.84</v>
      </c>
      <c r="S4" s="125">
        <v>3.86</v>
      </c>
      <c r="T4" s="7">
        <f>O4+Q4-N4</f>
        <v>3.86</v>
      </c>
      <c r="U4" s="7">
        <f t="shared" ref="U4:U12" si="0">T4+F4-E4</f>
        <v>3.8619999999999997</v>
      </c>
      <c r="V4" s="81">
        <v>91</v>
      </c>
      <c r="X4" s="1" t="s">
        <v>762</v>
      </c>
      <c r="Y4" s="1">
        <v>0</v>
      </c>
      <c r="Z4" s="1" t="s">
        <v>758</v>
      </c>
    </row>
    <row r="5" spans="1:30" x14ac:dyDescent="0.2">
      <c r="A5" s="6"/>
      <c r="B5" s="4" t="s">
        <v>126</v>
      </c>
      <c r="C5" s="45">
        <v>5.907</v>
      </c>
      <c r="D5" s="7">
        <v>5.8319999999999999</v>
      </c>
      <c r="E5">
        <v>5.9560000000000004</v>
      </c>
      <c r="F5" s="7">
        <v>5.9969999999999999</v>
      </c>
      <c r="G5" s="7">
        <v>6.0090000000000003</v>
      </c>
      <c r="H5" s="7">
        <v>5.9939999999999998</v>
      </c>
      <c r="I5" s="7">
        <v>6.0119999999999996</v>
      </c>
      <c r="J5" s="45">
        <v>5.9379999999999997</v>
      </c>
      <c r="K5" s="7">
        <v>5.8620000000000001</v>
      </c>
      <c r="L5">
        <v>5.992</v>
      </c>
      <c r="M5" s="45">
        <v>5.931</v>
      </c>
      <c r="N5" s="7">
        <v>5.8620000000000001</v>
      </c>
      <c r="O5">
        <v>5.9850000000000003</v>
      </c>
      <c r="P5" s="45">
        <v>5.9340000000000002</v>
      </c>
      <c r="Q5" s="7">
        <v>5.8639999999999999</v>
      </c>
      <c r="R5" s="125">
        <v>5.88</v>
      </c>
      <c r="S5" s="125">
        <v>6.01</v>
      </c>
      <c r="T5" s="7">
        <f>O5+Q5-N5</f>
        <v>5.9870000000000001</v>
      </c>
      <c r="U5" s="7">
        <f t="shared" si="0"/>
        <v>6.0279999999999996</v>
      </c>
      <c r="V5" s="81">
        <v>93.9</v>
      </c>
      <c r="W5" s="89" t="s">
        <v>211</v>
      </c>
      <c r="X5" s="1" t="s">
        <v>706</v>
      </c>
      <c r="Y5" s="1">
        <v>25</v>
      </c>
      <c r="Z5" s="1" t="s">
        <v>601</v>
      </c>
    </row>
    <row r="6" spans="1:30" x14ac:dyDescent="0.2">
      <c r="A6" s="4"/>
      <c r="B6" s="4" t="s">
        <v>58</v>
      </c>
      <c r="C6" s="45">
        <v>7.3159999999999998</v>
      </c>
      <c r="D6" s="7">
        <v>7.242</v>
      </c>
      <c r="E6">
        <v>7.2309999999999999</v>
      </c>
      <c r="F6" s="7">
        <v>7.21</v>
      </c>
      <c r="G6" s="7">
        <v>7.1760000000000002</v>
      </c>
      <c r="H6" s="7">
        <v>7.1230000000000002</v>
      </c>
      <c r="I6" s="7">
        <v>7.2119999999999997</v>
      </c>
      <c r="J6" s="45">
        <v>7.335</v>
      </c>
      <c r="K6" s="7">
        <v>7.258</v>
      </c>
      <c r="L6">
        <v>7.2539999999999996</v>
      </c>
      <c r="M6" s="45">
        <v>7.3289999999999997</v>
      </c>
      <c r="N6" s="7">
        <v>7.2549999999999999</v>
      </c>
      <c r="O6">
        <v>7.2460000000000004</v>
      </c>
      <c r="P6" s="45">
        <v>7.3310000000000004</v>
      </c>
      <c r="Q6" s="7">
        <v>7.2560000000000002</v>
      </c>
      <c r="R6" s="3"/>
      <c r="S6" s="3"/>
      <c r="T6" s="7">
        <f>O6+Q6-N6</f>
        <v>7.2470000000000008</v>
      </c>
      <c r="U6" s="7">
        <f t="shared" si="0"/>
        <v>7.2260000000000009</v>
      </c>
      <c r="V6" s="81">
        <v>92.4</v>
      </c>
      <c r="W6" s="89" t="s">
        <v>752</v>
      </c>
      <c r="X6" s="1" t="s">
        <v>584</v>
      </c>
      <c r="Y6" s="1">
        <v>19</v>
      </c>
      <c r="Z6" s="1" t="s">
        <v>760</v>
      </c>
    </row>
    <row r="7" spans="1:30" x14ac:dyDescent="0.2">
      <c r="A7" s="6"/>
      <c r="B7" s="4" t="s">
        <v>60</v>
      </c>
      <c r="C7" s="45">
        <v>7.34</v>
      </c>
      <c r="D7" s="7">
        <v>7.0490000000000004</v>
      </c>
      <c r="E7">
        <v>7.157</v>
      </c>
      <c r="F7" s="7">
        <v>7.1870000000000003</v>
      </c>
      <c r="G7" s="7">
        <v>7.1879999999999997</v>
      </c>
      <c r="H7" s="7">
        <v>7.1589999999999998</v>
      </c>
      <c r="I7" s="7">
        <v>7.1989999999999998</v>
      </c>
      <c r="J7" s="45">
        <v>7.38</v>
      </c>
      <c r="K7" s="7">
        <v>7.0880000000000001</v>
      </c>
      <c r="L7">
        <v>7.2030000000000003</v>
      </c>
      <c r="M7" s="45">
        <v>7.3739999999999997</v>
      </c>
      <c r="N7" s="7">
        <v>7.09</v>
      </c>
      <c r="O7" s="7">
        <v>7.2</v>
      </c>
      <c r="P7" s="45">
        <v>7.3769999999999998</v>
      </c>
      <c r="Q7" s="7">
        <v>7.093</v>
      </c>
      <c r="R7" s="125">
        <v>7.08</v>
      </c>
      <c r="S7" s="125">
        <v>7.18</v>
      </c>
      <c r="T7" s="7">
        <f>O7+Q7-N7</f>
        <v>7.2029999999999994</v>
      </c>
      <c r="U7" s="7">
        <f t="shared" si="0"/>
        <v>7.2330000000000005</v>
      </c>
      <c r="V7" s="81">
        <v>94.4</v>
      </c>
      <c r="X7" s="1" t="s">
        <v>766</v>
      </c>
      <c r="Y7" s="1">
        <v>46</v>
      </c>
      <c r="Z7" s="1" t="s">
        <v>759</v>
      </c>
    </row>
    <row r="8" spans="1:30" x14ac:dyDescent="0.2">
      <c r="A8" s="6" t="s">
        <v>5</v>
      </c>
      <c r="B8" s="4" t="s">
        <v>200</v>
      </c>
      <c r="C8" s="45">
        <v>3.7839999999999998</v>
      </c>
      <c r="D8" s="13">
        <v>3.7890000000000001</v>
      </c>
      <c r="E8" s="7">
        <v>3.7829999999999999</v>
      </c>
      <c r="F8" s="7">
        <v>3.786</v>
      </c>
      <c r="G8" s="7">
        <v>3.7879999999999998</v>
      </c>
      <c r="H8" s="7">
        <v>3.786</v>
      </c>
      <c r="I8" s="7">
        <v>3.7789999999999999</v>
      </c>
      <c r="J8" s="7">
        <v>3.7759999999999998</v>
      </c>
      <c r="K8" s="7">
        <v>3.782</v>
      </c>
      <c r="L8" s="7">
        <v>3.7749999999999999</v>
      </c>
      <c r="M8" s="72"/>
      <c r="N8" s="72"/>
      <c r="O8" s="72"/>
      <c r="P8" s="7">
        <v>3.766</v>
      </c>
      <c r="Q8" s="72"/>
      <c r="R8" s="125">
        <v>3.79</v>
      </c>
      <c r="S8" s="125">
        <v>3.77</v>
      </c>
      <c r="T8" s="7">
        <f>P8+L8-J8</f>
        <v>3.7650000000000006</v>
      </c>
      <c r="U8" s="7">
        <f t="shared" si="0"/>
        <v>3.7680000000000002</v>
      </c>
      <c r="V8" s="81">
        <v>91</v>
      </c>
      <c r="X8" s="1" t="s">
        <v>762</v>
      </c>
      <c r="Y8" s="1">
        <v>0</v>
      </c>
      <c r="Z8" s="1" t="s">
        <v>758</v>
      </c>
    </row>
    <row r="9" spans="1:30" x14ac:dyDescent="0.2">
      <c r="A9" s="6"/>
      <c r="B9" s="4" t="s">
        <v>58</v>
      </c>
      <c r="C9" s="13">
        <v>5.63</v>
      </c>
      <c r="D9" s="13">
        <v>5.6219999999999999</v>
      </c>
      <c r="E9" s="7">
        <v>5.61</v>
      </c>
      <c r="F9" s="7">
        <v>5.6150000000000002</v>
      </c>
      <c r="G9" s="7">
        <v>5.6180000000000003</v>
      </c>
      <c r="H9" s="7">
        <v>5.6139999999999999</v>
      </c>
      <c r="I9" s="7">
        <v>5.6020000000000003</v>
      </c>
      <c r="J9" s="13">
        <v>5.6230000000000002</v>
      </c>
      <c r="K9" s="7">
        <v>5.6109999999999998</v>
      </c>
      <c r="L9" s="7">
        <v>5.5979999999999999</v>
      </c>
      <c r="M9" s="72"/>
      <c r="N9" s="72"/>
      <c r="O9" s="72"/>
      <c r="P9" s="13">
        <v>5.63</v>
      </c>
      <c r="Q9" s="72"/>
      <c r="R9" s="127">
        <v>5.64</v>
      </c>
      <c r="S9" s="127">
        <v>5.61</v>
      </c>
      <c r="T9" s="7">
        <f>P9+L9-J9</f>
        <v>5.6049999999999995</v>
      </c>
      <c r="U9" s="7">
        <f t="shared" si="0"/>
        <v>5.6099999999999985</v>
      </c>
      <c r="V9" s="81">
        <v>98.6</v>
      </c>
      <c r="X9" s="1" t="s">
        <v>764</v>
      </c>
      <c r="Y9" s="1">
        <v>2</v>
      </c>
      <c r="Z9" s="1" t="s">
        <v>761</v>
      </c>
    </row>
    <row r="10" spans="1:30" x14ac:dyDescent="0.2">
      <c r="A10" s="6"/>
      <c r="B10" s="4" t="s">
        <v>126</v>
      </c>
      <c r="C10" s="13">
        <v>5.6669999999999998</v>
      </c>
      <c r="D10" s="13">
        <v>5.6310000000000002</v>
      </c>
      <c r="E10" s="7">
        <v>5.7629999999999999</v>
      </c>
      <c r="F10" s="7">
        <v>5.8070000000000004</v>
      </c>
      <c r="G10" s="7">
        <v>5.82</v>
      </c>
      <c r="H10" s="7">
        <v>5.806</v>
      </c>
      <c r="I10" s="7">
        <v>5.8239999999999998</v>
      </c>
      <c r="J10" s="13">
        <v>5.6980000000000004</v>
      </c>
      <c r="K10" s="7">
        <v>5.66</v>
      </c>
      <c r="L10" s="7">
        <v>5.798</v>
      </c>
      <c r="M10" s="72"/>
      <c r="N10" s="72"/>
      <c r="O10" s="72"/>
      <c r="P10" s="13">
        <v>5.694</v>
      </c>
      <c r="Q10" s="72"/>
      <c r="R10" s="127">
        <v>5.68</v>
      </c>
      <c r="S10" s="127">
        <v>5.79</v>
      </c>
      <c r="T10" s="7">
        <f>P10+L10-J10</f>
        <v>5.7940000000000005</v>
      </c>
      <c r="U10" s="7">
        <f t="shared" si="0"/>
        <v>5.838000000000001</v>
      </c>
      <c r="V10" s="81">
        <v>98.1</v>
      </c>
      <c r="X10" s="1" t="s">
        <v>763</v>
      </c>
      <c r="Y10" s="1">
        <v>22</v>
      </c>
      <c r="Z10" s="1" t="s">
        <v>601</v>
      </c>
    </row>
    <row r="11" spans="1:30" x14ac:dyDescent="0.2">
      <c r="A11" s="6"/>
      <c r="B11" s="4" t="s">
        <v>60</v>
      </c>
      <c r="C11" s="13">
        <v>7.2709999999999999</v>
      </c>
      <c r="D11" s="13">
        <v>7.0069999999999997</v>
      </c>
      <c r="E11" s="7">
        <v>7.1210000000000004</v>
      </c>
      <c r="F11" s="7">
        <v>7.1529999999999996</v>
      </c>
      <c r="G11" s="7">
        <v>7.1550000000000002</v>
      </c>
      <c r="H11" s="7">
        <v>7.1280000000000001</v>
      </c>
      <c r="I11" s="7">
        <v>7.1639999999999997</v>
      </c>
      <c r="J11" s="13">
        <v>7.31</v>
      </c>
      <c r="K11" s="7">
        <v>7.0460000000000003</v>
      </c>
      <c r="L11" s="7">
        <v>7.1660000000000004</v>
      </c>
      <c r="M11" s="72"/>
      <c r="N11" s="72"/>
      <c r="O11" s="72"/>
      <c r="P11" s="13">
        <v>7.3070000000000004</v>
      </c>
      <c r="Q11" s="72"/>
      <c r="R11" s="127">
        <v>7.07</v>
      </c>
      <c r="S11" s="127">
        <v>7.12</v>
      </c>
      <c r="T11" s="7">
        <f>P11+L11-J11</f>
        <v>7.1630000000000011</v>
      </c>
      <c r="U11" s="7">
        <f t="shared" si="0"/>
        <v>7.1950000000000003</v>
      </c>
      <c r="V11" s="81">
        <v>94.4</v>
      </c>
      <c r="X11" s="1" t="s">
        <v>765</v>
      </c>
      <c r="Y11" s="1">
        <v>44</v>
      </c>
      <c r="Z11" s="1" t="s">
        <v>759</v>
      </c>
    </row>
    <row r="12" spans="1:30" x14ac:dyDescent="0.2">
      <c r="A12" s="6" t="s">
        <v>97</v>
      </c>
      <c r="B12" s="4" t="s">
        <v>574</v>
      </c>
      <c r="C12" s="45">
        <v>0.90400000000000003</v>
      </c>
      <c r="D12" s="7">
        <v>0.997</v>
      </c>
      <c r="E12" s="7">
        <v>0.999</v>
      </c>
      <c r="F12" s="7">
        <v>1.0009999999999999</v>
      </c>
      <c r="G12" s="7">
        <v>1.0009999999999999</v>
      </c>
      <c r="H12" s="7">
        <v>1.002</v>
      </c>
      <c r="I12">
        <v>0.997</v>
      </c>
      <c r="J12" s="45">
        <v>0.9</v>
      </c>
      <c r="K12" s="7">
        <v>0.99099999999999999</v>
      </c>
      <c r="L12">
        <v>0.997</v>
      </c>
      <c r="M12" s="45">
        <v>0.877</v>
      </c>
      <c r="N12">
        <v>0.96699999999999997</v>
      </c>
      <c r="O12" s="7">
        <v>0.97</v>
      </c>
      <c r="P12" s="45">
        <v>0.9</v>
      </c>
      <c r="Q12">
        <v>0.96899999999999997</v>
      </c>
      <c r="R12" s="126" t="s">
        <v>753</v>
      </c>
      <c r="S12" s="126" t="s">
        <v>754</v>
      </c>
      <c r="T12" s="7">
        <f>O12+Q12-N12</f>
        <v>0.97200000000000009</v>
      </c>
      <c r="U12" s="7">
        <f t="shared" si="0"/>
        <v>0.97399999999999987</v>
      </c>
      <c r="V12" s="81">
        <v>87.9</v>
      </c>
      <c r="X12" s="1" t="s">
        <v>756</v>
      </c>
      <c r="Y12" s="1">
        <v>-1</v>
      </c>
      <c r="Z12" s="1" t="s">
        <v>757</v>
      </c>
      <c r="AB12" t="s">
        <v>1252</v>
      </c>
      <c r="AC12" s="1"/>
      <c r="AD12" s="1" t="s">
        <v>755</v>
      </c>
    </row>
    <row r="13" spans="1:30" x14ac:dyDescent="0.2">
      <c r="A13" s="1" t="s">
        <v>2128</v>
      </c>
      <c r="M13" s="7"/>
      <c r="N13" s="7"/>
      <c r="O13" s="7"/>
      <c r="V13" s="20"/>
      <c r="AB13" s="1"/>
    </row>
    <row r="14" spans="1:30" x14ac:dyDescent="0.2">
      <c r="S14" s="20"/>
      <c r="Y14" s="1"/>
    </row>
    <row r="15" spans="1:30" x14ac:dyDescent="0.2">
      <c r="A15" s="6" t="s">
        <v>6</v>
      </c>
      <c r="B15" s="5"/>
      <c r="C15" s="129" t="s">
        <v>7</v>
      </c>
      <c r="D15" s="129" t="s">
        <v>7</v>
      </c>
      <c r="E15" s="129" t="s">
        <v>24</v>
      </c>
      <c r="F15" s="129" t="s">
        <v>27</v>
      </c>
      <c r="G15" s="129" t="s">
        <v>29</v>
      </c>
      <c r="H15" s="129" t="s">
        <v>30</v>
      </c>
      <c r="I15" s="129" t="s">
        <v>29</v>
      </c>
      <c r="J15" s="129" t="s">
        <v>30</v>
      </c>
      <c r="K15" s="129" t="s">
        <v>34</v>
      </c>
      <c r="L15" s="129" t="s">
        <v>55</v>
      </c>
      <c r="M15" s="129" t="s">
        <v>7</v>
      </c>
      <c r="N15" s="129" t="s">
        <v>7</v>
      </c>
      <c r="O15" s="129" t="s">
        <v>7</v>
      </c>
      <c r="P15" s="129" t="s">
        <v>24</v>
      </c>
      <c r="Q15" s="129" t="s">
        <v>24</v>
      </c>
      <c r="R15" s="129" t="s">
        <v>24</v>
      </c>
      <c r="S15" s="129" t="s">
        <v>26</v>
      </c>
      <c r="T15" s="153" t="s">
        <v>834</v>
      </c>
      <c r="U15" s="153" t="s">
        <v>834</v>
      </c>
      <c r="V15" s="153" t="s">
        <v>834</v>
      </c>
      <c r="W15" s="153" t="s">
        <v>834</v>
      </c>
      <c r="X15" s="153" t="s">
        <v>834</v>
      </c>
      <c r="Y15" s="153" t="s">
        <v>834</v>
      </c>
      <c r="Z15" s="153" t="s">
        <v>834</v>
      </c>
    </row>
    <row r="16" spans="1:30" x14ac:dyDescent="0.2">
      <c r="A16" s="5"/>
      <c r="B16" s="5"/>
      <c r="C16" s="61" t="s">
        <v>8</v>
      </c>
      <c r="D16" s="61" t="s">
        <v>9</v>
      </c>
      <c r="E16" s="61" t="s">
        <v>18</v>
      </c>
      <c r="F16" s="61" t="s">
        <v>11</v>
      </c>
      <c r="G16" s="61" t="s">
        <v>10</v>
      </c>
      <c r="H16" s="61" t="s">
        <v>33</v>
      </c>
      <c r="I16" s="61" t="s">
        <v>12</v>
      </c>
      <c r="J16" s="61" t="s">
        <v>13</v>
      </c>
      <c r="K16" s="61" t="s">
        <v>14</v>
      </c>
      <c r="L16" s="61" t="s">
        <v>99</v>
      </c>
      <c r="M16" s="61" t="s">
        <v>17</v>
      </c>
      <c r="N16" s="61" t="s">
        <v>19</v>
      </c>
      <c r="O16" s="61" t="s">
        <v>20</v>
      </c>
      <c r="P16" s="61" t="s">
        <v>17</v>
      </c>
      <c r="Q16" s="61" t="s">
        <v>15</v>
      </c>
      <c r="R16" s="61" t="s">
        <v>16</v>
      </c>
      <c r="S16" s="61" t="s">
        <v>25</v>
      </c>
      <c r="T16" s="154" t="s">
        <v>835</v>
      </c>
      <c r="U16" s="154" t="s">
        <v>836</v>
      </c>
      <c r="V16" s="154" t="s">
        <v>837</v>
      </c>
      <c r="W16" s="154" t="s">
        <v>838</v>
      </c>
      <c r="X16" s="154" t="s">
        <v>839</v>
      </c>
      <c r="Y16" s="154" t="s">
        <v>840</v>
      </c>
      <c r="Z16" s="154" t="s">
        <v>841</v>
      </c>
    </row>
    <row r="17" spans="1:26" x14ac:dyDescent="0.2">
      <c r="A17" s="6" t="str">
        <f>A4</f>
        <v>Singlet</v>
      </c>
      <c r="B17" s="4" t="str">
        <f t="shared" ref="B17:B25" si="1">B4</f>
        <v>A2 (Val, pi-pi*)</v>
      </c>
      <c r="C17" s="13">
        <v>4.1749999999999998</v>
      </c>
      <c r="D17" s="14">
        <v>4.165</v>
      </c>
      <c r="E17" s="14">
        <v>4.0540000000000003</v>
      </c>
      <c r="F17" s="13">
        <v>3.84</v>
      </c>
      <c r="G17" s="14">
        <v>3.97</v>
      </c>
      <c r="H17" s="13">
        <v>3.915</v>
      </c>
      <c r="I17" s="13">
        <v>3.915</v>
      </c>
      <c r="J17" s="13">
        <v>3.9039999999999999</v>
      </c>
      <c r="K17">
        <v>3.8820000000000001</v>
      </c>
      <c r="L17">
        <v>3.8740000000000001</v>
      </c>
      <c r="M17" s="14">
        <v>4.0940000000000003</v>
      </c>
      <c r="N17" s="14">
        <v>4.1369999999999996</v>
      </c>
      <c r="O17" s="14">
        <v>4.1459999999999999</v>
      </c>
      <c r="P17" s="14">
        <v>3.91</v>
      </c>
      <c r="Q17" s="14">
        <v>4.1130000000000004</v>
      </c>
      <c r="R17" s="14">
        <v>3.67</v>
      </c>
      <c r="S17" s="14">
        <v>3.8915000000000002</v>
      </c>
      <c r="T17" s="156">
        <v>3.98</v>
      </c>
      <c r="U17" s="156">
        <v>3.92</v>
      </c>
      <c r="V17" s="156">
        <v>3.7</v>
      </c>
      <c r="W17" s="156">
        <v>3.9</v>
      </c>
      <c r="X17" s="156">
        <v>3.85</v>
      </c>
      <c r="Y17" s="156">
        <v>3.97</v>
      </c>
      <c r="Z17" s="156">
        <v>3.93</v>
      </c>
    </row>
    <row r="18" spans="1:26" x14ac:dyDescent="0.2">
      <c r="A18" s="6"/>
      <c r="B18" s="4" t="str">
        <f t="shared" si="1"/>
        <v>B1 (Ryd, pi-3s)</v>
      </c>
      <c r="C18" s="13">
        <v>6.09</v>
      </c>
      <c r="D18" s="14">
        <v>5.9420000000000002</v>
      </c>
      <c r="E18" s="14">
        <v>6.2130000000000001</v>
      </c>
      <c r="F18" s="13">
        <v>6.0780000000000003</v>
      </c>
      <c r="G18" s="14">
        <v>6.093</v>
      </c>
      <c r="H18" s="13">
        <v>5.9790000000000001</v>
      </c>
      <c r="I18" s="13">
        <v>5.9850000000000003</v>
      </c>
      <c r="J18" s="13">
        <v>5.9939999999999998</v>
      </c>
      <c r="K18">
        <v>5.9560000000000004</v>
      </c>
      <c r="L18">
        <v>5.992</v>
      </c>
      <c r="M18" s="14">
        <v>6.2549999999999999</v>
      </c>
      <c r="N18" s="14">
        <v>6.1630000000000003</v>
      </c>
      <c r="O18" s="14">
        <v>6.0880000000000001</v>
      </c>
      <c r="P18" s="14">
        <v>6.1289999999999996</v>
      </c>
      <c r="Q18" s="14">
        <v>6.0259999999999998</v>
      </c>
      <c r="R18" s="14">
        <v>5.8739999999999997</v>
      </c>
      <c r="S18" s="14">
        <v>5.9499999999999993</v>
      </c>
      <c r="T18" s="156">
        <v>5.22</v>
      </c>
      <c r="U18" s="156">
        <v>5.99</v>
      </c>
      <c r="V18" s="156">
        <v>5.79</v>
      </c>
      <c r="W18" s="156">
        <v>6</v>
      </c>
      <c r="X18" s="156">
        <v>5.97</v>
      </c>
      <c r="Y18" s="156">
        <v>6.07</v>
      </c>
      <c r="Z18" s="156">
        <v>6.09</v>
      </c>
    </row>
    <row r="19" spans="1:26" x14ac:dyDescent="0.2">
      <c r="A19" s="6"/>
      <c r="B19" s="4" t="str">
        <f t="shared" si="1"/>
        <v>A1 (Val, pi-pi*)</v>
      </c>
      <c r="C19" s="13">
        <v>7.3609999999999998</v>
      </c>
      <c r="D19" s="13">
        <v>7.26</v>
      </c>
      <c r="E19" s="13">
        <v>7.4429999999999996</v>
      </c>
      <c r="F19" s="13">
        <v>7.19</v>
      </c>
      <c r="G19" s="13">
        <v>7.3559999999999999</v>
      </c>
      <c r="H19" s="13">
        <v>7.258</v>
      </c>
      <c r="I19" s="13">
        <v>7.258</v>
      </c>
      <c r="J19" s="13">
        <v>7.2670000000000003</v>
      </c>
      <c r="K19">
        <v>7.2309999999999999</v>
      </c>
      <c r="L19">
        <v>7.2539999999999996</v>
      </c>
      <c r="M19" s="14">
        <v>7.3719999999999999</v>
      </c>
      <c r="N19" s="14">
        <v>7.3680000000000003</v>
      </c>
      <c r="O19" s="14">
        <v>7.3330000000000002</v>
      </c>
      <c r="P19" s="14">
        <v>7.2119999999999997</v>
      </c>
      <c r="Q19" s="13">
        <v>7.2640000000000002</v>
      </c>
      <c r="R19" s="14">
        <v>7.15</v>
      </c>
      <c r="S19" s="14">
        <v>7.2070000000000007</v>
      </c>
      <c r="T19" s="128"/>
      <c r="U19" s="128"/>
      <c r="V19" s="128"/>
      <c r="W19" s="128"/>
      <c r="X19" s="128"/>
      <c r="Y19" s="128"/>
      <c r="Z19" s="128"/>
    </row>
    <row r="20" spans="1:26" x14ac:dyDescent="0.2">
      <c r="A20" s="6"/>
      <c r="B20" s="4" t="str">
        <f t="shared" si="1"/>
        <v>A2 (Ryd, pi-3p)</v>
      </c>
      <c r="C20" s="13">
        <v>7.2489999999999997</v>
      </c>
      <c r="D20" s="14">
        <v>7.0860000000000003</v>
      </c>
      <c r="E20" s="14">
        <v>7.4260000000000002</v>
      </c>
      <c r="F20" s="13">
        <v>7.2809999999999997</v>
      </c>
      <c r="G20" s="14">
        <v>7.2919999999999998</v>
      </c>
      <c r="H20" s="13">
        <v>7.1820000000000004</v>
      </c>
      <c r="I20" s="13">
        <v>7.1890000000000001</v>
      </c>
      <c r="J20" s="13">
        <v>7.1950000000000003</v>
      </c>
      <c r="K20">
        <v>7.157</v>
      </c>
      <c r="L20">
        <v>7.2030000000000003</v>
      </c>
      <c r="M20" s="14">
        <v>7.4390000000000001</v>
      </c>
      <c r="N20" s="14">
        <v>7.335</v>
      </c>
      <c r="O20" s="14">
        <v>7.25</v>
      </c>
      <c r="P20" s="14">
        <v>7.3230000000000004</v>
      </c>
      <c r="Q20" s="14">
        <v>7.181</v>
      </c>
      <c r="R20" s="14">
        <v>7.0670000000000002</v>
      </c>
      <c r="S20" s="14">
        <v>7.1240000000000006</v>
      </c>
      <c r="T20" s="156">
        <v>6.38</v>
      </c>
      <c r="U20" s="156">
        <v>7.25</v>
      </c>
      <c r="V20" s="156">
        <v>7.05</v>
      </c>
      <c r="W20" s="156">
        <v>7.19</v>
      </c>
      <c r="X20" s="156">
        <v>7.15</v>
      </c>
      <c r="Y20" s="156">
        <v>7.26</v>
      </c>
      <c r="Z20" s="156">
        <v>7.28</v>
      </c>
    </row>
    <row r="21" spans="1:26" x14ac:dyDescent="0.2">
      <c r="A21" s="6" t="str">
        <f>A8</f>
        <v>Triplet</v>
      </c>
      <c r="B21" s="4" t="str">
        <f t="shared" si="1"/>
        <v>A2 (Val, pi-pi*)</v>
      </c>
      <c r="C21" s="13">
        <v>3.9990000000000001</v>
      </c>
      <c r="D21" s="14">
        <v>3.9780000000000002</v>
      </c>
      <c r="E21" s="14">
        <v>3.9020000000000001</v>
      </c>
      <c r="F21" s="13">
        <v>3.831</v>
      </c>
      <c r="G21" s="13">
        <v>3.8290000000000002</v>
      </c>
      <c r="H21" s="72"/>
      <c r="I21" s="72"/>
      <c r="J21" s="72"/>
      <c r="K21" s="7">
        <v>3.7829999999999999</v>
      </c>
      <c r="L21" s="7">
        <v>3.7749999999999999</v>
      </c>
      <c r="M21" s="14">
        <v>3.99</v>
      </c>
      <c r="N21" s="14">
        <v>4.0330000000000004</v>
      </c>
      <c r="O21" s="14">
        <v>4.0140000000000002</v>
      </c>
      <c r="P21" s="14">
        <v>3.8239999999999998</v>
      </c>
      <c r="Q21" s="14">
        <v>3.923</v>
      </c>
      <c r="R21" s="14">
        <v>3.56</v>
      </c>
      <c r="S21" s="14">
        <v>3.7415000000000003</v>
      </c>
      <c r="T21" s="156">
        <v>3.92</v>
      </c>
      <c r="U21" s="156">
        <v>3.81</v>
      </c>
      <c r="V21" s="156">
        <v>3.59</v>
      </c>
      <c r="W21" s="156">
        <v>3.79</v>
      </c>
      <c r="X21" s="156">
        <v>3.74</v>
      </c>
      <c r="Y21" s="156">
        <v>3.85</v>
      </c>
      <c r="Z21" s="156">
        <v>3.8</v>
      </c>
    </row>
    <row r="22" spans="1:26" x14ac:dyDescent="0.2">
      <c r="A22" s="6"/>
      <c r="B22" s="4" t="str">
        <f t="shared" si="1"/>
        <v>A1 (Val, pi-pi*)</v>
      </c>
      <c r="C22" s="13">
        <v>5.7839999999999998</v>
      </c>
      <c r="D22" s="14">
        <v>5.7240000000000002</v>
      </c>
      <c r="E22" s="14">
        <v>5.6630000000000003</v>
      </c>
      <c r="F22" s="13">
        <v>5.532</v>
      </c>
      <c r="G22" s="13">
        <v>5.5540000000000003</v>
      </c>
      <c r="H22" s="72"/>
      <c r="I22" s="72"/>
      <c r="J22" s="72"/>
      <c r="K22" s="7">
        <v>5.61</v>
      </c>
      <c r="L22" s="7">
        <v>5.5979999999999999</v>
      </c>
      <c r="M22" s="14">
        <v>5.7060000000000004</v>
      </c>
      <c r="N22" s="14">
        <v>5.7320000000000002</v>
      </c>
      <c r="O22" s="14">
        <v>5.7309999999999999</v>
      </c>
      <c r="P22" s="14">
        <v>5.5830000000000002</v>
      </c>
      <c r="Q22" s="14">
        <v>5.665</v>
      </c>
      <c r="R22" s="14">
        <v>5.3879999999999999</v>
      </c>
      <c r="S22" s="14">
        <v>5.5265000000000004</v>
      </c>
      <c r="T22" s="156">
        <v>5.79</v>
      </c>
      <c r="U22" s="156">
        <v>5.65</v>
      </c>
      <c r="V22" s="156">
        <v>5.43</v>
      </c>
      <c r="W22" s="156">
        <v>5.63</v>
      </c>
      <c r="X22" s="156">
        <v>5.59</v>
      </c>
      <c r="Y22" s="156">
        <v>5.69</v>
      </c>
      <c r="Z22" s="156">
        <v>5.65</v>
      </c>
    </row>
    <row r="23" spans="1:26" x14ac:dyDescent="0.2">
      <c r="A23" s="6"/>
      <c r="B23" s="4" t="str">
        <f t="shared" si="1"/>
        <v>B1 (Ryd, pi-3s)</v>
      </c>
      <c r="C23" s="13">
        <v>5.9379999999999997</v>
      </c>
      <c r="D23" s="14">
        <v>5.7679999999999998</v>
      </c>
      <c r="E23" s="14">
        <v>6</v>
      </c>
      <c r="F23" s="13">
        <v>5.907</v>
      </c>
      <c r="G23" s="13">
        <v>5.8860000000000001</v>
      </c>
      <c r="H23" s="72"/>
      <c r="I23" s="72"/>
      <c r="J23" s="72"/>
      <c r="K23" s="7">
        <v>5.7629999999999999</v>
      </c>
      <c r="L23" s="7">
        <v>5.798</v>
      </c>
      <c r="M23" s="14">
        <v>6.1130000000000004</v>
      </c>
      <c r="N23" s="14">
        <v>6.0220000000000002</v>
      </c>
      <c r="O23" s="14">
        <v>5.9359999999999999</v>
      </c>
      <c r="P23" s="14">
        <v>5.9969999999999999</v>
      </c>
      <c r="Q23" s="14">
        <v>5.8520000000000003</v>
      </c>
      <c r="R23" s="14">
        <v>5.6689999999999996</v>
      </c>
      <c r="S23" s="14">
        <v>5.7605000000000004</v>
      </c>
      <c r="T23" s="156">
        <v>5.05</v>
      </c>
      <c r="U23" s="156">
        <v>5.79</v>
      </c>
      <c r="V23" s="156">
        <v>5.6</v>
      </c>
      <c r="W23" s="156">
        <v>5.8</v>
      </c>
      <c r="X23" s="156">
        <v>5.77</v>
      </c>
      <c r="Y23" s="156">
        <v>5.87</v>
      </c>
      <c r="Z23" s="156">
        <v>5.89</v>
      </c>
    </row>
    <row r="24" spans="1:26" x14ac:dyDescent="0.2">
      <c r="A24" s="6"/>
      <c r="B24" s="4" t="str">
        <f t="shared" si="1"/>
        <v>A2 (Ryd, pi-3p)</v>
      </c>
      <c r="C24" s="13">
        <v>7.2350000000000003</v>
      </c>
      <c r="D24" s="14">
        <v>7.0579999999999998</v>
      </c>
      <c r="E24" s="14">
        <v>7.3860000000000001</v>
      </c>
      <c r="F24" s="13">
        <v>7.2539999999999996</v>
      </c>
      <c r="G24" s="13">
        <v>7.2519999999999998</v>
      </c>
      <c r="H24" s="72"/>
      <c r="I24" s="72"/>
      <c r="J24" s="72"/>
      <c r="K24" s="7">
        <v>7.1210000000000004</v>
      </c>
      <c r="L24" s="7">
        <v>7.1660000000000004</v>
      </c>
      <c r="M24" s="14">
        <v>7.42</v>
      </c>
      <c r="N24" s="14">
        <v>7.3159999999999998</v>
      </c>
      <c r="O24" s="14">
        <v>7.2279999999999998</v>
      </c>
      <c r="P24" s="14">
        <v>7.3049999999999997</v>
      </c>
      <c r="Q24" s="14">
        <v>7.1529999999999996</v>
      </c>
      <c r="R24" s="14">
        <v>7.0279999999999996</v>
      </c>
      <c r="S24" s="14">
        <v>7.0904999999999996</v>
      </c>
      <c r="T24" s="156">
        <v>6.35</v>
      </c>
      <c r="U24" s="156">
        <v>7.22</v>
      </c>
      <c r="V24" s="156">
        <v>7.01</v>
      </c>
      <c r="W24" s="156">
        <v>7.15</v>
      </c>
      <c r="X24" s="156">
        <v>7.11</v>
      </c>
      <c r="Y24" s="156">
        <v>7.22</v>
      </c>
      <c r="Z24" s="156">
        <v>7.24</v>
      </c>
    </row>
    <row r="25" spans="1:26" x14ac:dyDescent="0.2">
      <c r="A25" s="6" t="str">
        <f>A12</f>
        <v>Singlet [F]</v>
      </c>
      <c r="B25" s="4" t="str">
        <f t="shared" si="1"/>
        <v>A" (Val, pi-pi*)</v>
      </c>
      <c r="C25" s="14">
        <v>1.28</v>
      </c>
      <c r="D25" s="14">
        <v>1.2629999999999999</v>
      </c>
      <c r="E25" s="14">
        <v>1.2150000000000001</v>
      </c>
      <c r="F25" s="45">
        <v>1.0589999999999999</v>
      </c>
      <c r="G25" s="14">
        <v>1.1339999999999999</v>
      </c>
      <c r="H25" s="45">
        <v>1.0609999999999999</v>
      </c>
      <c r="I25" s="45">
        <v>1.0589999999999999</v>
      </c>
      <c r="J25" s="45">
        <v>1.028</v>
      </c>
      <c r="K25" s="7">
        <v>0.999</v>
      </c>
      <c r="L25">
        <v>0.997</v>
      </c>
      <c r="M25" s="14">
        <v>1.2330000000000001</v>
      </c>
      <c r="N25" s="14">
        <v>1.3149999999999999</v>
      </c>
      <c r="O25" s="14">
        <v>1.2969999999999999</v>
      </c>
      <c r="P25" s="14">
        <v>1.0389999999999999</v>
      </c>
      <c r="Q25" s="14">
        <v>1.194</v>
      </c>
      <c r="R25" s="14">
        <v>0.67200000000000004</v>
      </c>
      <c r="S25" s="14">
        <v>0.93300000000000005</v>
      </c>
      <c r="T25" s="156">
        <v>0.95</v>
      </c>
      <c r="U25" s="156">
        <v>1.05</v>
      </c>
      <c r="V25" s="156">
        <v>0.88</v>
      </c>
      <c r="W25" s="156">
        <v>1</v>
      </c>
      <c r="X25" s="156">
        <v>0.95</v>
      </c>
      <c r="Y25" s="156">
        <v>1.04</v>
      </c>
      <c r="Z25" s="156">
        <v>1.02</v>
      </c>
    </row>
  </sheetData>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1BDD6-03E2-8E4E-9AEE-515B33667082}">
  <dimension ref="A1:S48"/>
  <sheetViews>
    <sheetView zoomScale="80" zoomScaleNormal="80" workbookViewId="0">
      <selection activeCell="H4" sqref="H4:H8"/>
    </sheetView>
  </sheetViews>
  <sheetFormatPr baseColWidth="10" defaultRowHeight="16" x14ac:dyDescent="0.2"/>
  <cols>
    <col min="2" max="2" width="12" customWidth="1"/>
  </cols>
  <sheetData>
    <row r="1" spans="1:19" x14ac:dyDescent="0.2">
      <c r="A1" s="2" t="s">
        <v>74</v>
      </c>
      <c r="B1" s="3"/>
      <c r="C1" s="2" t="s">
        <v>0</v>
      </c>
      <c r="D1" s="198"/>
      <c r="E1">
        <f>COUNT(C4:C12)</f>
        <v>9</v>
      </c>
      <c r="F1" s="51" t="s">
        <v>722</v>
      </c>
      <c r="G1" s="1" t="s">
        <v>978</v>
      </c>
      <c r="H1" s="1"/>
      <c r="L1" s="1"/>
      <c r="M1" s="1" t="s">
        <v>770</v>
      </c>
    </row>
    <row r="2" spans="1:19" x14ac:dyDescent="0.2">
      <c r="A2" s="6" t="s">
        <v>32</v>
      </c>
      <c r="B2" s="5"/>
      <c r="C2" s="5" t="s">
        <v>68</v>
      </c>
      <c r="D2" s="5" t="s">
        <v>68</v>
      </c>
      <c r="E2" s="5" t="s">
        <v>68</v>
      </c>
      <c r="F2" s="5" t="s">
        <v>55</v>
      </c>
      <c r="G2" s="5" t="s">
        <v>30</v>
      </c>
      <c r="H2" s="5" t="s">
        <v>30</v>
      </c>
      <c r="I2" s="5"/>
      <c r="J2" s="5"/>
      <c r="K2" s="98" t="s">
        <v>29</v>
      </c>
      <c r="L2" s="98" t="s">
        <v>29</v>
      </c>
      <c r="M2" s="95" t="s">
        <v>247</v>
      </c>
      <c r="N2" s="95" t="s">
        <v>247</v>
      </c>
      <c r="O2" s="95" t="s">
        <v>28</v>
      </c>
    </row>
    <row r="3" spans="1:19" x14ac:dyDescent="0.2">
      <c r="A3" s="5"/>
      <c r="B3" s="5"/>
      <c r="C3" s="6" t="s">
        <v>2087</v>
      </c>
      <c r="D3" s="6" t="s">
        <v>1</v>
      </c>
      <c r="E3" s="6" t="s">
        <v>2</v>
      </c>
      <c r="F3" s="6" t="s">
        <v>2086</v>
      </c>
      <c r="G3" s="6" t="s">
        <v>35</v>
      </c>
      <c r="H3" s="6" t="s">
        <v>63</v>
      </c>
      <c r="I3" s="6" t="s">
        <v>50</v>
      </c>
      <c r="J3" s="42" t="s">
        <v>1326</v>
      </c>
      <c r="K3" s="95" t="s">
        <v>67</v>
      </c>
      <c r="L3" s="99" t="s">
        <v>38</v>
      </c>
      <c r="M3" s="99" t="s">
        <v>248</v>
      </c>
      <c r="N3" s="99" t="s">
        <v>248</v>
      </c>
      <c r="O3" s="99" t="s">
        <v>52</v>
      </c>
    </row>
    <row r="4" spans="1:19" x14ac:dyDescent="0.2">
      <c r="A4" s="6" t="s">
        <v>98</v>
      </c>
      <c r="B4" s="4" t="s">
        <v>392</v>
      </c>
      <c r="C4" s="13">
        <v>3.8559999999999999</v>
      </c>
      <c r="D4" s="13">
        <v>3.8010000000000002</v>
      </c>
      <c r="E4" s="13">
        <v>3.782</v>
      </c>
      <c r="F4" s="13">
        <v>3.87</v>
      </c>
      <c r="G4" s="13">
        <v>3.8210000000000002</v>
      </c>
      <c r="H4" s="13">
        <v>3.81</v>
      </c>
      <c r="I4" s="13">
        <v>3.87</v>
      </c>
      <c r="J4" s="45">
        <f>H4+I4-F4</f>
        <v>3.8099999999999996</v>
      </c>
      <c r="K4" s="1">
        <v>87.6</v>
      </c>
      <c r="L4" s="108" t="s">
        <v>73</v>
      </c>
      <c r="M4" s="1" t="s">
        <v>482</v>
      </c>
      <c r="N4" s="1">
        <v>-3</v>
      </c>
      <c r="O4" s="21" t="s">
        <v>404</v>
      </c>
    </row>
    <row r="5" spans="1:19" x14ac:dyDescent="0.2">
      <c r="A5" s="5"/>
      <c r="B5" s="4" t="s">
        <v>191</v>
      </c>
      <c r="C5" s="13">
        <v>4.5830000000000002</v>
      </c>
      <c r="D5" s="13">
        <v>4.5380000000000003</v>
      </c>
      <c r="E5" s="13">
        <v>4.5110000000000001</v>
      </c>
      <c r="F5" s="13">
        <v>4.59</v>
      </c>
      <c r="G5" s="13">
        <v>4.5519999999999996</v>
      </c>
      <c r="H5" s="13">
        <v>4.5339999999999998</v>
      </c>
      <c r="I5" s="13">
        <v>4.5709999999999997</v>
      </c>
      <c r="J5" s="45">
        <f>H5+I5-F5</f>
        <v>4.5150000000000006</v>
      </c>
      <c r="K5" s="1">
        <v>85.9</v>
      </c>
      <c r="L5" s="16"/>
      <c r="M5" s="1" t="s">
        <v>484</v>
      </c>
      <c r="N5" s="1">
        <v>-4</v>
      </c>
      <c r="O5" s="1" t="s">
        <v>406</v>
      </c>
    </row>
    <row r="6" spans="1:19" x14ac:dyDescent="0.2">
      <c r="A6" s="5"/>
      <c r="B6" s="4" t="s">
        <v>57</v>
      </c>
      <c r="C6" s="13">
        <v>4.9329999999999998</v>
      </c>
      <c r="D6" s="13">
        <v>4.87</v>
      </c>
      <c r="E6" s="13">
        <v>4.8600000000000003</v>
      </c>
      <c r="F6" s="13">
        <v>4.9569999999999999</v>
      </c>
      <c r="G6" s="13">
        <v>4.8949999999999996</v>
      </c>
      <c r="H6" s="13">
        <v>4.8940000000000001</v>
      </c>
      <c r="I6" s="13">
        <v>4.9320000000000004</v>
      </c>
      <c r="J6" s="45">
        <f>H6+I6-F6</f>
        <v>4.8690000000000007</v>
      </c>
      <c r="K6" s="1">
        <v>88.2</v>
      </c>
      <c r="L6" s="108" t="s">
        <v>393</v>
      </c>
      <c r="M6" s="1" t="s">
        <v>485</v>
      </c>
      <c r="N6" s="1">
        <v>2</v>
      </c>
      <c r="O6" s="21" t="s">
        <v>407</v>
      </c>
    </row>
    <row r="7" spans="1:19" x14ac:dyDescent="0.2">
      <c r="A7" s="5"/>
      <c r="B7" s="4" t="s">
        <v>57</v>
      </c>
      <c r="C7" s="13">
        <v>6.3209999999999997</v>
      </c>
      <c r="D7" s="13">
        <v>6.2279999999999998</v>
      </c>
      <c r="E7" s="13">
        <v>6.1849999999999996</v>
      </c>
      <c r="F7" s="13">
        <v>6.35</v>
      </c>
      <c r="G7" s="13">
        <v>6.2610000000000001</v>
      </c>
      <c r="H7" s="13">
        <v>6.2249999999999996</v>
      </c>
      <c r="I7" s="13">
        <v>6.3019999999999996</v>
      </c>
      <c r="J7" s="45">
        <f>H7+I7-F7</f>
        <v>6.1769999999999996</v>
      </c>
      <c r="K7" s="1">
        <v>89.1</v>
      </c>
      <c r="L7" s="108" t="s">
        <v>394</v>
      </c>
      <c r="M7" s="1" t="s">
        <v>481</v>
      </c>
      <c r="N7" s="1">
        <v>1</v>
      </c>
      <c r="O7" s="21" t="s">
        <v>408</v>
      </c>
    </row>
    <row r="8" spans="1:19" x14ac:dyDescent="0.2">
      <c r="A8" s="5"/>
      <c r="B8" s="4" t="s">
        <v>192</v>
      </c>
      <c r="C8" s="13">
        <v>7.2519999999999998</v>
      </c>
      <c r="D8" s="13">
        <v>7.0759999999999996</v>
      </c>
      <c r="E8" s="13">
        <v>7.1879999999999997</v>
      </c>
      <c r="F8" s="13">
        <v>7.27</v>
      </c>
      <c r="G8" s="13">
        <v>7.0940000000000003</v>
      </c>
      <c r="H8" s="13">
        <v>7.2110000000000003</v>
      </c>
      <c r="I8" s="13">
        <v>7.2910000000000004</v>
      </c>
      <c r="J8" s="45">
        <f>H8+I8-F8</f>
        <v>7.2320000000000011</v>
      </c>
      <c r="K8" s="1">
        <v>89.1</v>
      </c>
      <c r="L8" s="108" t="s">
        <v>395</v>
      </c>
      <c r="M8" s="1" t="s">
        <v>486</v>
      </c>
      <c r="N8" s="1">
        <v>30</v>
      </c>
      <c r="O8" s="21" t="s">
        <v>502</v>
      </c>
    </row>
    <row r="9" spans="1:19" x14ac:dyDescent="0.2">
      <c r="A9" s="6" t="s">
        <v>5</v>
      </c>
      <c r="B9" s="4" t="s">
        <v>392</v>
      </c>
      <c r="C9" s="13">
        <v>3.63</v>
      </c>
      <c r="D9" s="13">
        <v>3.5720000000000001</v>
      </c>
      <c r="E9" s="13">
        <v>3.5640000000000001</v>
      </c>
      <c r="F9" s="13">
        <v>3.641</v>
      </c>
      <c r="G9" s="72"/>
      <c r="H9" s="72"/>
      <c r="I9" s="72"/>
      <c r="J9" s="45">
        <f>E9+F9-C9</f>
        <v>3.5750000000000002</v>
      </c>
      <c r="K9" s="1">
        <v>96.3</v>
      </c>
      <c r="L9" s="13"/>
      <c r="M9" s="1" t="s">
        <v>481</v>
      </c>
      <c r="N9" s="1">
        <v>1</v>
      </c>
      <c r="O9" s="21" t="s">
        <v>404</v>
      </c>
    </row>
    <row r="10" spans="1:19" x14ac:dyDescent="0.2">
      <c r="A10" s="5"/>
      <c r="B10" s="4" t="s">
        <v>57</v>
      </c>
      <c r="C10" s="13">
        <v>3.7229999999999999</v>
      </c>
      <c r="D10" s="13">
        <v>3.7450000000000001</v>
      </c>
      <c r="E10" s="13">
        <v>3.7330000000000001</v>
      </c>
      <c r="F10" s="13">
        <v>3.7320000000000002</v>
      </c>
      <c r="G10" s="72"/>
      <c r="H10" s="72"/>
      <c r="I10" s="72"/>
      <c r="J10" s="45">
        <f>E10+F10-C10</f>
        <v>3.742</v>
      </c>
      <c r="K10" s="1">
        <v>98.4</v>
      </c>
      <c r="L10" s="13"/>
      <c r="M10" s="1" t="s">
        <v>482</v>
      </c>
      <c r="N10" s="1">
        <v>-3</v>
      </c>
      <c r="O10" s="21" t="s">
        <v>403</v>
      </c>
    </row>
    <row r="11" spans="1:19" x14ac:dyDescent="0.2">
      <c r="A11" s="5"/>
      <c r="B11" s="4" t="s">
        <v>57</v>
      </c>
      <c r="C11" s="13">
        <v>4.2839999999999998</v>
      </c>
      <c r="D11" s="13">
        <v>4.2489999999999997</v>
      </c>
      <c r="E11" s="13">
        <v>4.2460000000000004</v>
      </c>
      <c r="F11" s="45">
        <v>4.2720000000000002</v>
      </c>
      <c r="G11" s="72"/>
      <c r="H11" s="72"/>
      <c r="I11" s="72"/>
      <c r="J11" s="45">
        <f>E11+F11-C11</f>
        <v>4.2340000000000009</v>
      </c>
      <c r="K11" s="1">
        <v>96.9</v>
      </c>
      <c r="L11" s="13"/>
      <c r="M11" s="1" t="s">
        <v>483</v>
      </c>
      <c r="N11" s="1">
        <v>-1</v>
      </c>
      <c r="O11" s="21" t="s">
        <v>405</v>
      </c>
    </row>
    <row r="12" spans="1:19" x14ac:dyDescent="0.2">
      <c r="A12" s="5"/>
      <c r="B12" s="4" t="s">
        <v>191</v>
      </c>
      <c r="C12" s="13">
        <v>4.375</v>
      </c>
      <c r="D12" s="13">
        <v>4.3259999999999996</v>
      </c>
      <c r="E12" s="13">
        <v>4.3090000000000002</v>
      </c>
      <c r="F12" s="13">
        <v>4.3780000000000001</v>
      </c>
      <c r="G12" s="72"/>
      <c r="H12" s="72"/>
      <c r="I12" s="72"/>
      <c r="J12" s="45">
        <f>E12+F12-C12</f>
        <v>4.3120000000000012</v>
      </c>
      <c r="K12" s="1">
        <v>96.1</v>
      </c>
      <c r="L12" s="7"/>
      <c r="M12" s="1" t="s">
        <v>482</v>
      </c>
      <c r="N12" s="1">
        <v>-3</v>
      </c>
      <c r="O12" s="1" t="s">
        <v>406</v>
      </c>
    </row>
    <row r="13" spans="1:19" x14ac:dyDescent="0.2">
      <c r="C13" s="7"/>
      <c r="D13" s="7"/>
      <c r="E13" s="7"/>
      <c r="F13" s="7"/>
      <c r="I13" s="7"/>
    </row>
    <row r="14" spans="1:19" x14ac:dyDescent="0.2">
      <c r="C14" s="7"/>
      <c r="D14" s="7"/>
      <c r="E14" s="7"/>
      <c r="F14" s="7"/>
      <c r="G14" s="7"/>
      <c r="H14" s="7"/>
      <c r="I14" s="7"/>
    </row>
    <row r="15" spans="1:19" x14ac:dyDescent="0.2">
      <c r="A15" s="6" t="s">
        <v>6</v>
      </c>
      <c r="B15" s="5"/>
      <c r="C15" s="5" t="s">
        <v>7</v>
      </c>
      <c r="D15" s="5" t="s">
        <v>7</v>
      </c>
      <c r="E15" s="5" t="s">
        <v>24</v>
      </c>
      <c r="F15" s="5" t="s">
        <v>27</v>
      </c>
      <c r="G15" s="5" t="s">
        <v>396</v>
      </c>
      <c r="H15" s="5" t="s">
        <v>30</v>
      </c>
      <c r="I15" s="5" t="s">
        <v>29</v>
      </c>
      <c r="J15" s="5" t="s">
        <v>30</v>
      </c>
      <c r="K15" s="5" t="s">
        <v>68</v>
      </c>
      <c r="L15" s="5" t="s">
        <v>30</v>
      </c>
      <c r="M15" s="5" t="s">
        <v>7</v>
      </c>
      <c r="N15" s="5" t="s">
        <v>7</v>
      </c>
      <c r="O15" s="5" t="s">
        <v>7</v>
      </c>
      <c r="P15" s="5" t="s">
        <v>24</v>
      </c>
      <c r="Q15" s="5" t="s">
        <v>24</v>
      </c>
      <c r="R15" s="5" t="s">
        <v>24</v>
      </c>
      <c r="S15" s="5" t="s">
        <v>26</v>
      </c>
    </row>
    <row r="16" spans="1:19" x14ac:dyDescent="0.2">
      <c r="A16" s="5"/>
      <c r="B16" s="5"/>
      <c r="C16" s="6" t="s">
        <v>8</v>
      </c>
      <c r="D16" s="6" t="s">
        <v>9</v>
      </c>
      <c r="E16" s="6" t="s">
        <v>18</v>
      </c>
      <c r="F16" s="6" t="s">
        <v>11</v>
      </c>
      <c r="G16" s="6" t="s">
        <v>10</v>
      </c>
      <c r="H16" s="6" t="s">
        <v>33</v>
      </c>
      <c r="I16" s="6" t="s">
        <v>12</v>
      </c>
      <c r="J16" s="6" t="s">
        <v>13</v>
      </c>
      <c r="K16" s="6" t="s">
        <v>14</v>
      </c>
      <c r="L16" s="6" t="s">
        <v>99</v>
      </c>
      <c r="M16" s="6" t="s">
        <v>17</v>
      </c>
      <c r="N16" s="6" t="s">
        <v>19</v>
      </c>
      <c r="O16" s="6" t="s">
        <v>20</v>
      </c>
      <c r="P16" s="6" t="s">
        <v>17</v>
      </c>
      <c r="Q16" s="6" t="s">
        <v>15</v>
      </c>
      <c r="R16" s="6" t="s">
        <v>16</v>
      </c>
      <c r="S16" s="6" t="s">
        <v>25</v>
      </c>
    </row>
    <row r="17" spans="1:19" x14ac:dyDescent="0.2">
      <c r="A17" s="6" t="s">
        <v>98</v>
      </c>
      <c r="B17" s="4" t="str">
        <f>B4</f>
        <v>B1 (Val, n-pi*)</v>
      </c>
      <c r="C17" s="13">
        <v>3.8559999999999999</v>
      </c>
      <c r="D17" s="13">
        <v>3.694</v>
      </c>
      <c r="E17" s="13">
        <v>4.149</v>
      </c>
      <c r="F17" s="13">
        <v>3.86</v>
      </c>
      <c r="G17" s="13">
        <v>4.0739999999999998</v>
      </c>
      <c r="H17" s="13">
        <v>3.899</v>
      </c>
      <c r="I17" s="13">
        <v>3.89</v>
      </c>
      <c r="J17" s="13">
        <v>3.871</v>
      </c>
      <c r="K17" s="13">
        <v>3.782</v>
      </c>
      <c r="L17" s="13">
        <v>3.81</v>
      </c>
      <c r="M17" s="13">
        <v>4.04</v>
      </c>
      <c r="N17" s="13">
        <v>4.1920000000000002</v>
      </c>
      <c r="O17" s="13">
        <v>4.0339999999999998</v>
      </c>
      <c r="P17" s="13">
        <v>3.7850000000000001</v>
      </c>
      <c r="Q17" s="13">
        <v>3.5390000000000001</v>
      </c>
      <c r="R17" s="13">
        <v>4.069</v>
      </c>
      <c r="S17" s="14">
        <v>3.8040000000000003</v>
      </c>
    </row>
    <row r="18" spans="1:19" x14ac:dyDescent="0.2">
      <c r="A18" s="5"/>
      <c r="B18" s="4" t="str">
        <f>B5</f>
        <v>A2 (Val, n-pi*)</v>
      </c>
      <c r="C18" s="13">
        <v>4.6639999999999997</v>
      </c>
      <c r="D18" s="13">
        <v>4.5229999999999997</v>
      </c>
      <c r="E18" s="13">
        <v>4.867</v>
      </c>
      <c r="F18" s="13">
        <v>4.5999999999999996</v>
      </c>
      <c r="G18" s="13">
        <v>4.8209999999999997</v>
      </c>
      <c r="H18" s="13">
        <v>4.6520000000000001</v>
      </c>
      <c r="I18" s="13">
        <v>4.6420000000000003</v>
      </c>
      <c r="J18" s="13">
        <v>4.6040000000000001</v>
      </c>
      <c r="K18" s="13">
        <v>4.5110000000000001</v>
      </c>
      <c r="L18" s="13">
        <v>4.5339999999999998</v>
      </c>
      <c r="M18" s="13">
        <v>4.7439999999999998</v>
      </c>
      <c r="N18" s="13">
        <v>4.92</v>
      </c>
      <c r="O18" s="13">
        <v>4.7960000000000003</v>
      </c>
      <c r="P18" s="13">
        <v>4.4950000000000001</v>
      </c>
      <c r="Q18" s="13">
        <v>4.3259999999999996</v>
      </c>
      <c r="R18" s="13">
        <v>4.7629999999999999</v>
      </c>
      <c r="S18" s="14">
        <v>4.5444999999999993</v>
      </c>
    </row>
    <row r="19" spans="1:19" x14ac:dyDescent="0.2">
      <c r="A19" s="5"/>
      <c r="B19" s="4" t="str">
        <f>B6</f>
        <v>B2 (Val, pi-pi*)</v>
      </c>
      <c r="C19" s="13">
        <v>5.3940000000000001</v>
      </c>
      <c r="D19" s="13">
        <v>4.8689999999999998</v>
      </c>
      <c r="E19" s="13">
        <v>5.32</v>
      </c>
      <c r="F19" s="13">
        <v>4.806</v>
      </c>
      <c r="G19" s="13">
        <v>5.1630000000000003</v>
      </c>
      <c r="H19" s="13">
        <v>4.9429999999999996</v>
      </c>
      <c r="I19" s="13">
        <v>4.9409999999999998</v>
      </c>
      <c r="J19" s="13">
        <v>4.9480000000000004</v>
      </c>
      <c r="K19" s="13">
        <v>4.8600000000000003</v>
      </c>
      <c r="L19" s="13">
        <v>4.8940000000000001</v>
      </c>
      <c r="M19" s="13">
        <v>5.2</v>
      </c>
      <c r="N19" s="13">
        <v>5.2370000000000001</v>
      </c>
      <c r="O19" s="13">
        <v>5.1150000000000002</v>
      </c>
      <c r="P19" s="13">
        <v>4.9509999999999996</v>
      </c>
      <c r="Q19" s="13">
        <v>4.819</v>
      </c>
      <c r="R19" s="13">
        <v>4.8810000000000002</v>
      </c>
      <c r="S19" s="14">
        <v>4.8499999999999996</v>
      </c>
    </row>
    <row r="20" spans="1:19" x14ac:dyDescent="0.2">
      <c r="A20" s="5"/>
      <c r="B20" s="4" t="str">
        <f>B7</f>
        <v>B2 (Val, pi-pi*)</v>
      </c>
      <c r="C20" s="13">
        <v>5.7359999999999998</v>
      </c>
      <c r="D20" s="13">
        <v>6.2210000000000001</v>
      </c>
      <c r="E20" s="13">
        <v>6.53</v>
      </c>
      <c r="F20" s="13">
        <v>6.2140000000000004</v>
      </c>
      <c r="G20" s="13">
        <v>6.476</v>
      </c>
      <c r="H20" s="13">
        <v>6.2649999999999997</v>
      </c>
      <c r="I20" s="13">
        <v>6.2460000000000004</v>
      </c>
      <c r="J20" s="13">
        <v>6.2629999999999999</v>
      </c>
      <c r="K20" s="13">
        <v>6.1849999999999996</v>
      </c>
      <c r="L20" s="13">
        <v>6.2249999999999996</v>
      </c>
      <c r="M20" s="13">
        <v>6.3979999999999997</v>
      </c>
      <c r="N20" s="13">
        <v>6.5220000000000002</v>
      </c>
      <c r="O20" s="13">
        <v>6.4249999999999998</v>
      </c>
      <c r="P20" s="13">
        <v>6.1849999999999996</v>
      </c>
      <c r="Q20" s="13">
        <v>6.1050000000000004</v>
      </c>
      <c r="R20" s="13">
        <v>6.2030000000000003</v>
      </c>
      <c r="S20" s="14">
        <v>6.1539999999999999</v>
      </c>
    </row>
    <row r="21" spans="1:19" x14ac:dyDescent="0.2">
      <c r="A21" s="5"/>
      <c r="B21" s="4" t="str">
        <f t="shared" ref="B21:B25" si="0">B8</f>
        <v>B2 (Ryd, n-3s)</v>
      </c>
      <c r="C21" s="13">
        <v>6.6470000000000002</v>
      </c>
      <c r="D21" s="13">
        <v>6.7069999999999999</v>
      </c>
      <c r="E21" s="13">
        <v>7.5750000000000002</v>
      </c>
      <c r="F21" s="72"/>
      <c r="G21" s="13">
        <v>7.4619999999999997</v>
      </c>
      <c r="H21" s="13">
        <v>7.282</v>
      </c>
      <c r="I21" s="13">
        <v>7.28</v>
      </c>
      <c r="J21" s="13">
        <v>7.3079999999999998</v>
      </c>
      <c r="K21" s="13">
        <v>7.1879999999999997</v>
      </c>
      <c r="L21" s="13">
        <v>7.2110000000000003</v>
      </c>
      <c r="M21" s="13">
        <v>7.3940000000000001</v>
      </c>
      <c r="N21" s="13">
        <v>7.407</v>
      </c>
      <c r="O21" s="13">
        <v>7.173</v>
      </c>
      <c r="P21" s="13">
        <v>7.1870000000000003</v>
      </c>
      <c r="Q21" s="13">
        <v>6.7060000000000004</v>
      </c>
      <c r="R21" s="13">
        <v>7.8029999999999999</v>
      </c>
      <c r="S21" s="14">
        <v>7.2545000000000002</v>
      </c>
    </row>
    <row r="22" spans="1:19" x14ac:dyDescent="0.2">
      <c r="A22" s="6" t="s">
        <v>4</v>
      </c>
      <c r="B22" s="4" t="str">
        <f t="shared" si="0"/>
        <v>B1 (Val, n-pi*)</v>
      </c>
      <c r="C22" s="13">
        <v>3.669</v>
      </c>
      <c r="D22" s="13">
        <v>3.4460000000000002</v>
      </c>
      <c r="E22" s="13">
        <v>3.8690000000000002</v>
      </c>
      <c r="F22" s="13">
        <v>3.5529999999999999</v>
      </c>
      <c r="G22" s="13">
        <v>3.7789999999999999</v>
      </c>
      <c r="H22" s="72"/>
      <c r="I22" s="72"/>
      <c r="J22" s="72"/>
      <c r="K22" s="13">
        <v>3.5640000000000001</v>
      </c>
      <c r="L22" s="72"/>
      <c r="M22" s="13">
        <v>3.8479999999999999</v>
      </c>
      <c r="N22" s="13">
        <v>3.996</v>
      </c>
      <c r="O22" s="13">
        <v>3.8109999999999999</v>
      </c>
      <c r="P22" s="13">
        <v>3.609</v>
      </c>
      <c r="Q22" s="13">
        <v>3.3050000000000002</v>
      </c>
      <c r="R22" s="13">
        <v>3.456</v>
      </c>
      <c r="S22" s="14">
        <v>3.3805000000000001</v>
      </c>
    </row>
    <row r="23" spans="1:19" x14ac:dyDescent="0.2">
      <c r="A23" s="5"/>
      <c r="B23" s="4" t="str">
        <f t="shared" si="0"/>
        <v>B2 (Val, pi-pi*)</v>
      </c>
      <c r="C23" s="13">
        <v>3.9830000000000001</v>
      </c>
      <c r="D23" s="13">
        <v>3.8519999999999999</v>
      </c>
      <c r="E23" s="13">
        <v>3.88</v>
      </c>
      <c r="F23" s="13">
        <v>3.4630000000000001</v>
      </c>
      <c r="G23" s="13">
        <v>3.7069999999999999</v>
      </c>
      <c r="H23" s="72"/>
      <c r="I23" s="72"/>
      <c r="J23" s="72"/>
      <c r="K23" s="13">
        <v>3.7330000000000001</v>
      </c>
      <c r="L23" s="72"/>
      <c r="M23" s="13">
        <v>3.9239999999999999</v>
      </c>
      <c r="N23" s="13">
        <v>3.9260000000000002</v>
      </c>
      <c r="O23" s="13">
        <v>3.9039999999999999</v>
      </c>
      <c r="P23" s="13">
        <v>3.8</v>
      </c>
      <c r="Q23" s="13">
        <v>3.8460000000000001</v>
      </c>
      <c r="R23" s="13">
        <v>3.7919999999999998</v>
      </c>
      <c r="S23" s="14">
        <v>3.819</v>
      </c>
    </row>
    <row r="24" spans="1:19" x14ac:dyDescent="0.2">
      <c r="A24" s="5"/>
      <c r="B24" s="4" t="str">
        <f t="shared" si="0"/>
        <v>B2 (Val, pi-pi*)</v>
      </c>
      <c r="C24" s="13">
        <v>4.6749999999999998</v>
      </c>
      <c r="D24" s="13">
        <v>4.3220000000000001</v>
      </c>
      <c r="E24" s="13">
        <v>4.577</v>
      </c>
      <c r="F24" s="13">
        <v>4.1319999999999997</v>
      </c>
      <c r="G24" s="13">
        <v>4.3520000000000003</v>
      </c>
      <c r="H24" s="72"/>
      <c r="I24" s="72"/>
      <c r="J24" s="72"/>
      <c r="K24" s="13">
        <v>4.2460000000000004</v>
      </c>
      <c r="L24" s="72"/>
      <c r="M24" s="13">
        <v>4.593</v>
      </c>
      <c r="N24" s="13">
        <v>4.665</v>
      </c>
      <c r="O24" s="13">
        <v>4.5529999999999999</v>
      </c>
      <c r="P24" s="13">
        <v>4.3810000000000002</v>
      </c>
      <c r="Q24" s="13">
        <v>4.2300000000000004</v>
      </c>
      <c r="R24" s="13">
        <v>4.1929999999999996</v>
      </c>
      <c r="S24" s="14">
        <v>4.2115</v>
      </c>
    </row>
    <row r="25" spans="1:19" x14ac:dyDescent="0.2">
      <c r="A25" s="5"/>
      <c r="B25" s="4" t="str">
        <f t="shared" si="0"/>
        <v>A2 (Val, n-pi*)</v>
      </c>
      <c r="C25" s="13">
        <v>4.444</v>
      </c>
      <c r="D25" s="13">
        <v>4.2670000000000003</v>
      </c>
      <c r="E25" s="13">
        <v>4.5759999999999996</v>
      </c>
      <c r="F25" s="13">
        <v>4.3070000000000004</v>
      </c>
      <c r="G25" s="13">
        <v>4.5140000000000002</v>
      </c>
      <c r="H25" s="72"/>
      <c r="I25" s="72"/>
      <c r="J25" s="72"/>
      <c r="K25" s="13">
        <v>4.3090000000000002</v>
      </c>
      <c r="L25" s="72"/>
      <c r="M25" s="13">
        <v>4.5469999999999997</v>
      </c>
      <c r="N25" s="13">
        <v>4.71</v>
      </c>
      <c r="O25" s="13">
        <v>4.5679999999999996</v>
      </c>
      <c r="P25" s="13">
        <v>4.3159999999999998</v>
      </c>
      <c r="Q25" s="13">
        <v>4.0839999999999996</v>
      </c>
      <c r="R25" s="13">
        <v>4.4989999999999997</v>
      </c>
      <c r="S25" s="14">
        <v>4.2914999999999992</v>
      </c>
    </row>
    <row r="26" spans="1:19" x14ac:dyDescent="0.2">
      <c r="R26" t="s">
        <v>100</v>
      </c>
    </row>
    <row r="27" spans="1:19" x14ac:dyDescent="0.2">
      <c r="R27" t="s">
        <v>100</v>
      </c>
    </row>
    <row r="28" spans="1:19" x14ac:dyDescent="0.2">
      <c r="R28" t="s">
        <v>100</v>
      </c>
    </row>
    <row r="29" spans="1:19" x14ac:dyDescent="0.2">
      <c r="R29" t="s">
        <v>100</v>
      </c>
    </row>
    <row r="30" spans="1:19" x14ac:dyDescent="0.2">
      <c r="R30" t="s">
        <v>100</v>
      </c>
    </row>
    <row r="31" spans="1:19" x14ac:dyDescent="0.2">
      <c r="R31" t="s">
        <v>100</v>
      </c>
    </row>
    <row r="32" spans="1:19" x14ac:dyDescent="0.2">
      <c r="R32" t="s">
        <v>100</v>
      </c>
    </row>
    <row r="33" spans="18:18" x14ac:dyDescent="0.2">
      <c r="R33" t="s">
        <v>100</v>
      </c>
    </row>
    <row r="34" spans="18:18" x14ac:dyDescent="0.2">
      <c r="R34" t="s">
        <v>100</v>
      </c>
    </row>
    <row r="35" spans="18:18" x14ac:dyDescent="0.2">
      <c r="R35" t="s">
        <v>100</v>
      </c>
    </row>
    <row r="36" spans="18:18" x14ac:dyDescent="0.2">
      <c r="R36" t="s">
        <v>100</v>
      </c>
    </row>
    <row r="37" spans="18:18" x14ac:dyDescent="0.2">
      <c r="R37" t="s">
        <v>100</v>
      </c>
    </row>
    <row r="38" spans="18:18" x14ac:dyDescent="0.2">
      <c r="R38" t="s">
        <v>100</v>
      </c>
    </row>
    <row r="39" spans="18:18" x14ac:dyDescent="0.2">
      <c r="R39" t="s">
        <v>100</v>
      </c>
    </row>
    <row r="40" spans="18:18" x14ac:dyDescent="0.2">
      <c r="R40" t="s">
        <v>100</v>
      </c>
    </row>
    <row r="41" spans="18:18" x14ac:dyDescent="0.2">
      <c r="R41" t="s">
        <v>100</v>
      </c>
    </row>
    <row r="42" spans="18:18" x14ac:dyDescent="0.2">
      <c r="R42" t="s">
        <v>100</v>
      </c>
    </row>
    <row r="43" spans="18:18" x14ac:dyDescent="0.2">
      <c r="R43" t="s">
        <v>100</v>
      </c>
    </row>
    <row r="44" spans="18:18" x14ac:dyDescent="0.2">
      <c r="R44" t="s">
        <v>100</v>
      </c>
    </row>
    <row r="45" spans="18:18" x14ac:dyDescent="0.2">
      <c r="R45" t="s">
        <v>100</v>
      </c>
    </row>
    <row r="46" spans="18:18" x14ac:dyDescent="0.2">
      <c r="R46" t="s">
        <v>100</v>
      </c>
    </row>
    <row r="47" spans="18:18" x14ac:dyDescent="0.2">
      <c r="R47" t="s">
        <v>100</v>
      </c>
    </row>
    <row r="48" spans="18:18" x14ac:dyDescent="0.2">
      <c r="R48" t="s">
        <v>100</v>
      </c>
    </row>
  </sheetData>
  <pageMargins left="0.7" right="0.7" top="0.75" bottom="0.75" header="0.3" footer="0.3"/>
  <pageSetup paperSize="9" orientation="portrait" horizontalDpi="0" verticalDpi="0"/>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6B141-1E58-9440-92E7-5989F73468FF}">
  <dimension ref="A1:AB37"/>
  <sheetViews>
    <sheetView zoomScale="80" zoomScaleNormal="80" workbookViewId="0">
      <selection activeCell="G4" sqref="G4:G5"/>
    </sheetView>
  </sheetViews>
  <sheetFormatPr baseColWidth="10" defaultRowHeight="16" x14ac:dyDescent="0.2"/>
  <cols>
    <col min="2" max="2" width="15.6640625" customWidth="1"/>
  </cols>
  <sheetData>
    <row r="1" spans="1:28" x14ac:dyDescent="0.2">
      <c r="A1" s="40" t="s">
        <v>74</v>
      </c>
      <c r="B1" s="40"/>
      <c r="C1" s="40" t="s">
        <v>0</v>
      </c>
      <c r="D1" s="198"/>
      <c r="E1">
        <f>COUNT(C4:C5)</f>
        <v>2</v>
      </c>
      <c r="F1" s="145" t="s">
        <v>722</v>
      </c>
      <c r="G1" s="1" t="s">
        <v>958</v>
      </c>
      <c r="H1" s="1"/>
      <c r="Y1" s="1"/>
      <c r="Z1" s="1" t="s">
        <v>771</v>
      </c>
    </row>
    <row r="2" spans="1:28" x14ac:dyDescent="0.2">
      <c r="A2" s="6" t="s">
        <v>32</v>
      </c>
      <c r="B2" s="5"/>
      <c r="C2" s="5" t="s">
        <v>34</v>
      </c>
      <c r="D2" s="5" t="s">
        <v>34</v>
      </c>
      <c r="E2" s="5" t="s">
        <v>34</v>
      </c>
      <c r="F2" s="5" t="s">
        <v>29</v>
      </c>
      <c r="G2" s="5" t="s">
        <v>29</v>
      </c>
      <c r="H2" s="5" t="s">
        <v>29</v>
      </c>
      <c r="I2" s="5" t="s">
        <v>29</v>
      </c>
      <c r="J2" s="5" t="s">
        <v>55</v>
      </c>
      <c r="K2" s="5" t="s">
        <v>55</v>
      </c>
      <c r="L2" s="5" t="s">
        <v>55</v>
      </c>
      <c r="M2" s="5" t="s">
        <v>30</v>
      </c>
      <c r="N2" s="5" t="s">
        <v>30</v>
      </c>
      <c r="O2" s="5" t="s">
        <v>30</v>
      </c>
      <c r="P2" s="5" t="s">
        <v>55</v>
      </c>
      <c r="Q2" s="5" t="s">
        <v>55</v>
      </c>
      <c r="R2" s="5" t="s">
        <v>30</v>
      </c>
      <c r="S2" s="5" t="s">
        <v>91</v>
      </c>
      <c r="T2" s="5" t="s">
        <v>85</v>
      </c>
      <c r="U2" s="5" t="s">
        <v>85</v>
      </c>
      <c r="V2" s="5"/>
      <c r="W2" s="5"/>
      <c r="X2" s="98" t="s">
        <v>29</v>
      </c>
      <c r="Y2" s="98" t="s">
        <v>29</v>
      </c>
      <c r="Z2" s="95" t="s">
        <v>247</v>
      </c>
      <c r="AA2" s="95" t="s">
        <v>247</v>
      </c>
      <c r="AB2" s="95" t="s">
        <v>28</v>
      </c>
    </row>
    <row r="3" spans="1:28" x14ac:dyDescent="0.2">
      <c r="A3" s="5"/>
      <c r="B3" s="5"/>
      <c r="C3" s="6" t="s">
        <v>2087</v>
      </c>
      <c r="D3" s="6" t="s">
        <v>1</v>
      </c>
      <c r="E3" s="6" t="s">
        <v>2</v>
      </c>
      <c r="F3" s="6" t="s">
        <v>62</v>
      </c>
      <c r="G3" s="6" t="s">
        <v>2139</v>
      </c>
      <c r="H3" s="6" t="s">
        <v>2141</v>
      </c>
      <c r="I3" s="6" t="s">
        <v>69</v>
      </c>
      <c r="J3" s="52" t="s">
        <v>2086</v>
      </c>
      <c r="K3" s="52" t="s">
        <v>35</v>
      </c>
      <c r="L3" s="52" t="s">
        <v>63</v>
      </c>
      <c r="M3" s="52" t="s">
        <v>50</v>
      </c>
      <c r="N3" s="61" t="s">
        <v>106</v>
      </c>
      <c r="O3" s="61" t="s">
        <v>105</v>
      </c>
      <c r="P3" s="52" t="s">
        <v>1943</v>
      </c>
      <c r="Q3" s="52" t="s">
        <v>84</v>
      </c>
      <c r="R3" s="52" t="s">
        <v>92</v>
      </c>
      <c r="S3" s="52" t="s">
        <v>2088</v>
      </c>
      <c r="T3" s="52" t="s">
        <v>86</v>
      </c>
      <c r="U3" s="52" t="s">
        <v>87</v>
      </c>
      <c r="V3" s="42" t="s">
        <v>1326</v>
      </c>
      <c r="W3" s="42" t="s">
        <v>1392</v>
      </c>
      <c r="X3" s="95" t="s">
        <v>67</v>
      </c>
      <c r="Y3" s="99" t="s">
        <v>38</v>
      </c>
      <c r="Z3" s="99" t="s">
        <v>248</v>
      </c>
      <c r="AA3" s="99" t="s">
        <v>248</v>
      </c>
      <c r="AB3" s="99" t="s">
        <v>52</v>
      </c>
    </row>
    <row r="4" spans="1:28" x14ac:dyDescent="0.2">
      <c r="A4" s="6" t="s">
        <v>98</v>
      </c>
      <c r="B4" s="44" t="s">
        <v>190</v>
      </c>
      <c r="C4" s="45">
        <v>5.3380000000000001</v>
      </c>
      <c r="D4" s="45">
        <v>5.2569999999999997</v>
      </c>
      <c r="E4">
        <v>5.2030000000000003</v>
      </c>
      <c r="F4">
        <v>5.1980000000000004</v>
      </c>
      <c r="G4">
        <v>5.1980000000000004</v>
      </c>
      <c r="H4">
        <v>5.1980000000000004</v>
      </c>
      <c r="I4">
        <v>5.1840000000000002</v>
      </c>
      <c r="J4" s="45">
        <v>5.3230000000000004</v>
      </c>
      <c r="K4">
        <v>5.242</v>
      </c>
      <c r="L4" s="7">
        <v>5.19</v>
      </c>
      <c r="M4" s="45">
        <v>5.3259999999999996</v>
      </c>
      <c r="N4">
        <v>5.2450000000000001</v>
      </c>
      <c r="O4">
        <v>5.1920000000000002</v>
      </c>
      <c r="P4" s="45">
        <v>5.327</v>
      </c>
      <c r="Q4">
        <v>5.2450000000000001</v>
      </c>
      <c r="R4" s="16">
        <v>5.1929999999999996</v>
      </c>
      <c r="S4" s="45">
        <v>5.327</v>
      </c>
      <c r="T4" s="69" t="s">
        <v>1086</v>
      </c>
      <c r="U4" s="69" t="s">
        <v>1088</v>
      </c>
      <c r="V4" s="16">
        <f>R4+S4-P4</f>
        <v>5.1929999999999996</v>
      </c>
      <c r="W4" s="16">
        <f>V4+F4-E4</f>
        <v>5.1879999999999997</v>
      </c>
      <c r="X4" s="20">
        <v>90.7</v>
      </c>
      <c r="Y4" s="1" t="s">
        <v>78</v>
      </c>
      <c r="Z4" s="1" t="s">
        <v>284</v>
      </c>
      <c r="AA4" s="1">
        <v>1</v>
      </c>
      <c r="AB4" s="1" t="s">
        <v>413</v>
      </c>
    </row>
    <row r="5" spans="1:28" x14ac:dyDescent="0.2">
      <c r="A5" s="6" t="s">
        <v>5</v>
      </c>
      <c r="B5" s="44" t="s">
        <v>190</v>
      </c>
      <c r="C5">
        <v>4.7190000000000003</v>
      </c>
      <c r="D5">
        <v>4.633</v>
      </c>
      <c r="E5">
        <v>4.6120000000000001</v>
      </c>
      <c r="F5">
        <v>4.617</v>
      </c>
      <c r="G5" s="7">
        <v>4.62</v>
      </c>
      <c r="H5">
        <v>4.617</v>
      </c>
      <c r="I5">
        <v>4.6029999999999998</v>
      </c>
      <c r="J5">
        <v>4.7149999999999999</v>
      </c>
      <c r="K5">
        <v>4.6280000000000001</v>
      </c>
      <c r="L5">
        <v>4.6079999999999997</v>
      </c>
      <c r="M5" s="72"/>
      <c r="N5" s="72"/>
      <c r="O5" s="72"/>
      <c r="P5">
        <v>4.7190000000000003</v>
      </c>
      <c r="Q5">
        <v>4.6319999999999997</v>
      </c>
      <c r="R5" s="72"/>
      <c r="S5">
        <v>4.7190000000000003</v>
      </c>
      <c r="T5" s="69" t="s">
        <v>1087</v>
      </c>
      <c r="U5" s="97">
        <v>4.6500000000000004</v>
      </c>
      <c r="V5">
        <f>L5+Q5-K5</f>
        <v>4.6119999999999983</v>
      </c>
      <c r="W5" s="16">
        <f>V5+F5-E5</f>
        <v>4.6169999999999991</v>
      </c>
      <c r="X5" s="20">
        <v>98.1</v>
      </c>
      <c r="Z5" s="1" t="s">
        <v>284</v>
      </c>
      <c r="AA5" s="1">
        <v>1</v>
      </c>
      <c r="AB5" s="1" t="s">
        <v>412</v>
      </c>
    </row>
    <row r="6" spans="1:28" x14ac:dyDescent="0.2">
      <c r="K6" s="7"/>
      <c r="L6" s="7"/>
      <c r="M6" s="7"/>
      <c r="V6" s="20"/>
    </row>
    <row r="7" spans="1:28" x14ac:dyDescent="0.2">
      <c r="D7" t="s">
        <v>100</v>
      </c>
    </row>
    <row r="8" spans="1:28" x14ac:dyDescent="0.2">
      <c r="A8" s="6" t="s">
        <v>6</v>
      </c>
      <c r="B8" s="5"/>
      <c r="C8" s="5" t="s">
        <v>7</v>
      </c>
      <c r="D8" s="5" t="s">
        <v>246</v>
      </c>
      <c r="E8" s="5" t="s">
        <v>24</v>
      </c>
      <c r="F8" s="5" t="s">
        <v>27</v>
      </c>
      <c r="G8" s="5" t="s">
        <v>29</v>
      </c>
      <c r="H8" s="5" t="s">
        <v>30</v>
      </c>
      <c r="I8" s="5" t="s">
        <v>29</v>
      </c>
      <c r="J8" s="5" t="s">
        <v>30</v>
      </c>
      <c r="K8" s="5" t="s">
        <v>34</v>
      </c>
      <c r="L8" s="5" t="s">
        <v>55</v>
      </c>
      <c r="M8" s="5" t="s">
        <v>7</v>
      </c>
      <c r="N8" s="5" t="s">
        <v>7</v>
      </c>
      <c r="O8" s="5" t="s">
        <v>7</v>
      </c>
      <c r="P8" s="5" t="s">
        <v>24</v>
      </c>
      <c r="Q8" s="5" t="s">
        <v>24</v>
      </c>
      <c r="R8" s="5" t="s">
        <v>24</v>
      </c>
      <c r="S8" s="5" t="s">
        <v>26</v>
      </c>
    </row>
    <row r="9" spans="1:28" x14ac:dyDescent="0.2">
      <c r="A9" s="5"/>
      <c r="B9" s="5"/>
      <c r="C9" s="6" t="s">
        <v>8</v>
      </c>
      <c r="D9" s="6" t="s">
        <v>9</v>
      </c>
      <c r="E9" s="6" t="s">
        <v>18</v>
      </c>
      <c r="F9" s="6" t="s">
        <v>11</v>
      </c>
      <c r="G9" s="6" t="s">
        <v>10</v>
      </c>
      <c r="H9" s="6" t="s">
        <v>33</v>
      </c>
      <c r="I9" s="6" t="s">
        <v>12</v>
      </c>
      <c r="J9" s="6" t="s">
        <v>13</v>
      </c>
      <c r="K9" s="6" t="s">
        <v>14</v>
      </c>
      <c r="L9" s="6" t="s">
        <v>99</v>
      </c>
      <c r="M9" s="6" t="s">
        <v>17</v>
      </c>
      <c r="N9" s="6" t="s">
        <v>19</v>
      </c>
      <c r="O9" s="6" t="s">
        <v>20</v>
      </c>
      <c r="P9" s="6" t="s">
        <v>17</v>
      </c>
      <c r="Q9" s="6" t="s">
        <v>15</v>
      </c>
      <c r="R9" s="6" t="s">
        <v>16</v>
      </c>
      <c r="S9" s="6" t="s">
        <v>25</v>
      </c>
    </row>
    <row r="10" spans="1:28" x14ac:dyDescent="0.2">
      <c r="A10" s="6" t="str">
        <f>A4</f>
        <v>Singlet</v>
      </c>
      <c r="B10" s="4" t="str">
        <f>B4</f>
        <v>A" (Val, n-pi*)</v>
      </c>
      <c r="C10" s="13">
        <v>5.383</v>
      </c>
      <c r="D10" s="11">
        <v>5.3239999999999998</v>
      </c>
      <c r="E10" s="14">
        <v>5.1539999999999999</v>
      </c>
      <c r="F10" s="13">
        <v>5.2709999999999999</v>
      </c>
      <c r="G10" s="11">
        <v>5.2779999999999996</v>
      </c>
      <c r="H10" s="13">
        <v>5.2050000000000001</v>
      </c>
      <c r="I10" s="13">
        <v>5.2050000000000001</v>
      </c>
      <c r="J10" s="13">
        <v>5.218</v>
      </c>
      <c r="K10">
        <v>5.2030000000000003</v>
      </c>
      <c r="L10" s="7">
        <v>5.19</v>
      </c>
      <c r="M10" s="14">
        <v>5.4489999999999998</v>
      </c>
      <c r="N10" s="14">
        <v>5.4829999999999997</v>
      </c>
      <c r="O10" s="14">
        <v>5.43</v>
      </c>
      <c r="P10" s="14">
        <v>5.2770000000000001</v>
      </c>
      <c r="Q10" s="14">
        <v>5.2880000000000003</v>
      </c>
      <c r="R10" s="14">
        <v>5.05</v>
      </c>
      <c r="S10" s="14">
        <v>5.1690000000000005</v>
      </c>
      <c r="T10" s="13"/>
    </row>
    <row r="11" spans="1:28" x14ac:dyDescent="0.2">
      <c r="A11" s="6" t="str">
        <f>A5</f>
        <v>Triplet</v>
      </c>
      <c r="B11" s="4" t="str">
        <f>B5</f>
        <v>A" (Val, n-pi*)</v>
      </c>
      <c r="C11" s="13">
        <v>4.7130000000000001</v>
      </c>
      <c r="D11" s="11">
        <v>4.6459999999999999</v>
      </c>
      <c r="E11" s="14">
        <v>4.516</v>
      </c>
      <c r="F11" s="13">
        <v>4.6769999999999996</v>
      </c>
      <c r="G11" s="13">
        <v>4.6349999999999998</v>
      </c>
      <c r="H11" s="72"/>
      <c r="I11" s="72"/>
      <c r="J11" s="72"/>
      <c r="K11">
        <v>4.6120000000000001</v>
      </c>
      <c r="L11">
        <v>4.6079999999999997</v>
      </c>
      <c r="M11" s="14">
        <v>4.867</v>
      </c>
      <c r="N11" s="14">
        <v>4.8979999999999997</v>
      </c>
      <c r="O11" s="14">
        <v>4.8129999999999997</v>
      </c>
      <c r="P11" s="14">
        <v>4.7220000000000004</v>
      </c>
      <c r="Q11" s="14">
        <v>4.6109999999999998</v>
      </c>
      <c r="R11" s="14">
        <v>4.4420000000000002</v>
      </c>
      <c r="S11" s="14">
        <v>4.5265000000000004</v>
      </c>
      <c r="T11" s="13"/>
    </row>
    <row r="12" spans="1:28" x14ac:dyDescent="0.2">
      <c r="O12" s="17"/>
      <c r="R12" s="7"/>
      <c r="S12" s="7"/>
    </row>
    <row r="13" spans="1:28" x14ac:dyDescent="0.2">
      <c r="O13" s="17"/>
      <c r="R13" s="7"/>
      <c r="S13" s="7"/>
    </row>
    <row r="14" spans="1:28" x14ac:dyDescent="0.2">
      <c r="O14" s="17"/>
      <c r="R14" s="7"/>
      <c r="S14" s="7"/>
    </row>
    <row r="15" spans="1:28" x14ac:dyDescent="0.2">
      <c r="O15" s="17"/>
      <c r="R15" s="7"/>
      <c r="S15" s="7"/>
    </row>
    <row r="16" spans="1:28" x14ac:dyDescent="0.2">
      <c r="O16" s="17"/>
      <c r="R16" s="7"/>
      <c r="S16" s="7"/>
    </row>
    <row r="17" spans="15:19" x14ac:dyDescent="0.2">
      <c r="O17" s="17"/>
      <c r="R17" s="7"/>
      <c r="S17" s="7"/>
    </row>
    <row r="18" spans="15:19" x14ac:dyDescent="0.2">
      <c r="O18" s="17"/>
      <c r="R18" s="7"/>
      <c r="S18" s="7"/>
    </row>
    <row r="19" spans="15:19" x14ac:dyDescent="0.2">
      <c r="O19" s="17"/>
      <c r="R19" s="7"/>
      <c r="S19" s="7"/>
    </row>
    <row r="20" spans="15:19" x14ac:dyDescent="0.2">
      <c r="O20" s="17"/>
      <c r="R20" s="7"/>
      <c r="S20" s="7"/>
    </row>
    <row r="21" spans="15:19" x14ac:dyDescent="0.2">
      <c r="O21" s="17"/>
      <c r="R21" s="7"/>
      <c r="S21" s="7"/>
    </row>
    <row r="22" spans="15:19" x14ac:dyDescent="0.2">
      <c r="O22" s="17"/>
      <c r="R22" s="7"/>
      <c r="S22" s="7"/>
    </row>
    <row r="23" spans="15:19" x14ac:dyDescent="0.2">
      <c r="O23" s="17"/>
      <c r="R23" s="7"/>
      <c r="S23" s="7"/>
    </row>
    <row r="24" spans="15:19" x14ac:dyDescent="0.2">
      <c r="O24" s="17"/>
      <c r="R24" s="7"/>
      <c r="S24" s="7"/>
    </row>
    <row r="25" spans="15:19" x14ac:dyDescent="0.2">
      <c r="O25" s="17"/>
      <c r="R25" s="7"/>
      <c r="S25" s="7"/>
    </row>
    <row r="26" spans="15:19" x14ac:dyDescent="0.2">
      <c r="O26" s="17"/>
      <c r="R26" s="7"/>
      <c r="S26" s="7"/>
    </row>
    <row r="27" spans="15:19" x14ac:dyDescent="0.2">
      <c r="O27" s="17"/>
      <c r="R27" s="7"/>
      <c r="S27" s="7"/>
    </row>
    <row r="28" spans="15:19" x14ac:dyDescent="0.2">
      <c r="O28" s="17"/>
      <c r="R28" s="7"/>
      <c r="S28" s="7"/>
    </row>
    <row r="29" spans="15:19" x14ac:dyDescent="0.2">
      <c r="O29" s="17"/>
      <c r="R29" s="7"/>
      <c r="S29" s="7"/>
    </row>
    <row r="30" spans="15:19" x14ac:dyDescent="0.2">
      <c r="O30" s="17"/>
      <c r="R30" s="7"/>
      <c r="S30" s="7"/>
    </row>
    <row r="31" spans="15:19" x14ac:dyDescent="0.2">
      <c r="O31" s="17"/>
      <c r="R31" s="7"/>
      <c r="S31" s="7"/>
    </row>
    <row r="32" spans="15:19" x14ac:dyDescent="0.2">
      <c r="O32" s="17"/>
      <c r="R32" s="7"/>
      <c r="S32" s="7"/>
    </row>
    <row r="33" spans="15:19" x14ac:dyDescent="0.2">
      <c r="O33" s="17"/>
      <c r="R33" s="7"/>
      <c r="S33" s="7"/>
    </row>
    <row r="34" spans="15:19" x14ac:dyDescent="0.2">
      <c r="O34" s="17"/>
      <c r="R34" s="7"/>
      <c r="S34" s="7"/>
    </row>
    <row r="35" spans="15:19" x14ac:dyDescent="0.2">
      <c r="O35" s="17"/>
      <c r="R35" s="7"/>
      <c r="S35" s="7"/>
    </row>
    <row r="36" spans="15:19" x14ac:dyDescent="0.2">
      <c r="O36" s="17"/>
      <c r="R36" s="7"/>
      <c r="S36" s="7"/>
    </row>
    <row r="37" spans="15:19" x14ac:dyDescent="0.2">
      <c r="O37" s="17"/>
      <c r="R37" s="7"/>
      <c r="S37" s="7"/>
    </row>
  </sheetData>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B47E4-C6F4-A044-AF83-B48D6B8F0872}">
  <dimension ref="A1:Z20"/>
  <sheetViews>
    <sheetView zoomScale="80" zoomScaleNormal="80" workbookViewId="0">
      <selection activeCell="M4" sqref="M4:M9"/>
    </sheetView>
  </sheetViews>
  <sheetFormatPr baseColWidth="10" defaultRowHeight="16" x14ac:dyDescent="0.2"/>
  <sheetData>
    <row r="1" spans="1:26" x14ac:dyDescent="0.2">
      <c r="A1" s="40" t="s">
        <v>74</v>
      </c>
      <c r="B1" s="40"/>
      <c r="C1" s="40" t="s">
        <v>0</v>
      </c>
      <c r="D1" s="198"/>
      <c r="E1" s="41">
        <f>NB(C4:C9)</f>
        <v>6</v>
      </c>
      <c r="F1" s="145" t="s">
        <v>722</v>
      </c>
      <c r="G1" s="93" t="s">
        <v>959</v>
      </c>
      <c r="S1" s="1" t="s">
        <v>705</v>
      </c>
      <c r="T1" s="1"/>
    </row>
    <row r="2" spans="1:26" x14ac:dyDescent="0.2">
      <c r="A2" s="6" t="s">
        <v>32</v>
      </c>
      <c r="B2" s="5"/>
      <c r="C2" s="5" t="s">
        <v>29</v>
      </c>
      <c r="D2" s="5" t="s">
        <v>29</v>
      </c>
      <c r="E2" s="5" t="s">
        <v>29</v>
      </c>
      <c r="F2" s="5" t="s">
        <v>29</v>
      </c>
      <c r="G2" s="5" t="s">
        <v>29</v>
      </c>
      <c r="H2" s="5" t="s">
        <v>55</v>
      </c>
      <c r="I2" s="5" t="s">
        <v>55</v>
      </c>
      <c r="J2" s="5" t="s">
        <v>55</v>
      </c>
      <c r="K2" s="5" t="s">
        <v>30</v>
      </c>
      <c r="L2" s="5" t="s">
        <v>30</v>
      </c>
      <c r="M2" s="5" t="s">
        <v>30</v>
      </c>
      <c r="N2" s="5" t="s">
        <v>24</v>
      </c>
      <c r="O2" s="5"/>
      <c r="P2" s="5"/>
      <c r="Q2" s="98" t="s">
        <v>29</v>
      </c>
      <c r="R2" s="98" t="s">
        <v>29</v>
      </c>
      <c r="S2" s="95" t="s">
        <v>247</v>
      </c>
      <c r="T2" s="95" t="s">
        <v>247</v>
      </c>
      <c r="U2" s="95" t="s">
        <v>28</v>
      </c>
    </row>
    <row r="3" spans="1:26" x14ac:dyDescent="0.2">
      <c r="A3" s="5"/>
      <c r="B3" s="5"/>
      <c r="C3" s="6" t="s">
        <v>2087</v>
      </c>
      <c r="D3" s="6" t="s">
        <v>1</v>
      </c>
      <c r="E3" s="6" t="s">
        <v>2</v>
      </c>
      <c r="F3" s="6" t="s">
        <v>62</v>
      </c>
      <c r="G3" s="6" t="s">
        <v>69</v>
      </c>
      <c r="H3" s="52" t="s">
        <v>2086</v>
      </c>
      <c r="I3" s="52" t="s">
        <v>35</v>
      </c>
      <c r="J3" s="52" t="s">
        <v>63</v>
      </c>
      <c r="K3" s="52" t="s">
        <v>50</v>
      </c>
      <c r="L3" s="52" t="s">
        <v>106</v>
      </c>
      <c r="M3" s="52" t="s">
        <v>1943</v>
      </c>
      <c r="N3" s="52" t="s">
        <v>1978</v>
      </c>
      <c r="O3" s="42" t="s">
        <v>1326</v>
      </c>
      <c r="P3" s="42" t="s">
        <v>1392</v>
      </c>
      <c r="Q3" s="95" t="s">
        <v>67</v>
      </c>
      <c r="R3" s="99" t="s">
        <v>38</v>
      </c>
      <c r="S3" s="99" t="s">
        <v>248</v>
      </c>
      <c r="T3" s="99" t="s">
        <v>248</v>
      </c>
      <c r="U3" s="99" t="s">
        <v>52</v>
      </c>
    </row>
    <row r="4" spans="1:26" x14ac:dyDescent="0.2">
      <c r="A4" s="6" t="s">
        <v>98</v>
      </c>
      <c r="B4" s="4" t="s">
        <v>22</v>
      </c>
      <c r="C4" s="13">
        <v>4.3810000000000002</v>
      </c>
      <c r="D4" s="13">
        <v>4.3209999999999997</v>
      </c>
      <c r="E4" s="13">
        <v>4.3129999999999997</v>
      </c>
      <c r="F4" s="7">
        <v>4.3150000000000004</v>
      </c>
      <c r="G4" s="7">
        <v>4.3120000000000003</v>
      </c>
      <c r="H4" s="13">
        <v>4.3650000000000002</v>
      </c>
      <c r="I4" s="13">
        <v>4.3079999999999998</v>
      </c>
      <c r="J4" s="13">
        <v>4.306</v>
      </c>
      <c r="K4" s="13">
        <v>4.3410000000000002</v>
      </c>
      <c r="L4" s="13">
        <v>4.2850000000000001</v>
      </c>
      <c r="M4" s="13">
        <v>4.343</v>
      </c>
      <c r="N4" s="78" t="s">
        <v>133</v>
      </c>
      <c r="O4" s="13">
        <f>L4+J4-I4</f>
        <v>4.2830000000000013</v>
      </c>
      <c r="P4" s="13">
        <f t="shared" ref="P4:P9" si="0">O4+F4-E4</f>
        <v>4.2850000000000028</v>
      </c>
      <c r="Q4" s="1">
        <v>85.4</v>
      </c>
      <c r="R4" s="1" t="s">
        <v>138</v>
      </c>
      <c r="S4" s="1" t="s">
        <v>332</v>
      </c>
      <c r="T4" s="1">
        <v>2</v>
      </c>
      <c r="U4" s="100" t="s">
        <v>326</v>
      </c>
    </row>
    <row r="5" spans="1:26" x14ac:dyDescent="0.2">
      <c r="A5" s="5"/>
      <c r="B5" s="4" t="s">
        <v>126</v>
      </c>
      <c r="C5" s="13">
        <v>5.6509999999999998</v>
      </c>
      <c r="D5" s="13">
        <v>5.3529999999999998</v>
      </c>
      <c r="E5" s="13">
        <v>5.44</v>
      </c>
      <c r="F5" s="7">
        <v>5.4660000000000002</v>
      </c>
      <c r="G5" s="7">
        <v>5.4809999999999999</v>
      </c>
      <c r="H5" s="13">
        <v>5.6589999999999998</v>
      </c>
      <c r="I5" s="13">
        <v>5.3520000000000003</v>
      </c>
      <c r="J5" s="13">
        <v>5.4409999999999998</v>
      </c>
      <c r="K5" s="13">
        <v>5.66</v>
      </c>
      <c r="L5" s="13">
        <v>5.3689999999999998</v>
      </c>
      <c r="M5" s="13">
        <v>5.6580000000000004</v>
      </c>
      <c r="N5" s="78"/>
      <c r="O5" s="13">
        <f>L5+J5-I5</f>
        <v>5.4579999999999984</v>
      </c>
      <c r="P5" s="13">
        <f t="shared" si="0"/>
        <v>5.4839999999999991</v>
      </c>
      <c r="Q5" s="1">
        <v>93.6</v>
      </c>
      <c r="R5" s="1" t="s">
        <v>139</v>
      </c>
      <c r="S5" s="1" t="s">
        <v>334</v>
      </c>
      <c r="T5" s="1">
        <v>40</v>
      </c>
      <c r="U5" s="102" t="s">
        <v>328</v>
      </c>
    </row>
    <row r="6" spans="1:26" x14ac:dyDescent="0.2">
      <c r="A6" s="6"/>
      <c r="B6" s="4" t="s">
        <v>60</v>
      </c>
      <c r="C6" s="13">
        <v>5.9720000000000004</v>
      </c>
      <c r="D6" s="13">
        <v>5.8760000000000003</v>
      </c>
      <c r="E6" s="13">
        <v>5.9539999999999997</v>
      </c>
      <c r="F6" s="7">
        <v>5.9770000000000003</v>
      </c>
      <c r="G6" s="7">
        <v>5.9909999999999997</v>
      </c>
      <c r="H6" s="13">
        <v>5.9809999999999999</v>
      </c>
      <c r="I6" s="13">
        <v>5.875</v>
      </c>
      <c r="J6" s="13">
        <v>5.9560000000000004</v>
      </c>
      <c r="K6" s="13">
        <v>5.9829999999999997</v>
      </c>
      <c r="L6" s="13">
        <v>5.8929999999999998</v>
      </c>
      <c r="M6" s="13">
        <v>5.9809999999999999</v>
      </c>
      <c r="N6" s="78" t="s">
        <v>134</v>
      </c>
      <c r="O6" s="13">
        <f>L6+J6-I6</f>
        <v>5.9740000000000002</v>
      </c>
      <c r="P6" s="13">
        <f t="shared" si="0"/>
        <v>5.9970000000000008</v>
      </c>
      <c r="Q6" s="1">
        <v>93.3</v>
      </c>
      <c r="S6" s="93" t="s">
        <v>259</v>
      </c>
      <c r="T6" s="93">
        <v>52</v>
      </c>
      <c r="U6" s="102" t="s">
        <v>329</v>
      </c>
    </row>
    <row r="7" spans="1:26" x14ac:dyDescent="0.2">
      <c r="A7" s="4" t="s">
        <v>1306</v>
      </c>
      <c r="B7" s="4" t="s">
        <v>23</v>
      </c>
      <c r="C7" s="13">
        <v>6.1689999999999996</v>
      </c>
      <c r="D7" s="13">
        <v>6.15</v>
      </c>
      <c r="E7" s="13">
        <v>6.1260000000000003</v>
      </c>
      <c r="F7" s="7">
        <v>6.0890000000000004</v>
      </c>
      <c r="G7" s="7">
        <v>6.1</v>
      </c>
      <c r="H7" s="13">
        <v>6.1749999999999998</v>
      </c>
      <c r="I7" s="13">
        <v>6.149</v>
      </c>
      <c r="J7" s="13">
        <v>6.1260000000000003</v>
      </c>
      <c r="K7" s="13">
        <v>6.1719999999999997</v>
      </c>
      <c r="L7" s="13">
        <v>6.157</v>
      </c>
      <c r="M7" s="13">
        <v>6.1710000000000003</v>
      </c>
      <c r="N7" s="78" t="s">
        <v>135</v>
      </c>
      <c r="O7" s="13">
        <f>L7+J7-I7</f>
        <v>6.1340000000000012</v>
      </c>
      <c r="P7" s="13">
        <f t="shared" si="0"/>
        <v>6.0970000000000022</v>
      </c>
      <c r="Q7" s="1">
        <v>92.8</v>
      </c>
      <c r="R7" s="80" t="s">
        <v>140</v>
      </c>
      <c r="S7" s="93" t="s">
        <v>335</v>
      </c>
      <c r="T7" s="93">
        <v>26</v>
      </c>
      <c r="U7" s="102" t="s">
        <v>330</v>
      </c>
    </row>
    <row r="8" spans="1:26" x14ac:dyDescent="0.2">
      <c r="A8" s="6" t="s">
        <v>5</v>
      </c>
      <c r="B8" s="4" t="s">
        <v>22</v>
      </c>
      <c r="C8" s="7">
        <v>3.504</v>
      </c>
      <c r="D8" s="7">
        <v>3.492</v>
      </c>
      <c r="E8" s="7">
        <v>3.4950000000000001</v>
      </c>
      <c r="F8" s="7">
        <v>3.5030000000000001</v>
      </c>
      <c r="G8" s="7">
        <v>3.4980000000000002</v>
      </c>
      <c r="H8" s="7">
        <v>3.5</v>
      </c>
      <c r="I8" s="7">
        <v>3.4870000000000001</v>
      </c>
      <c r="J8" s="7">
        <v>3.4910000000000001</v>
      </c>
      <c r="K8" s="72"/>
      <c r="L8" s="72"/>
      <c r="M8" s="72"/>
      <c r="N8" s="78" t="s">
        <v>136</v>
      </c>
      <c r="O8" s="13">
        <f>J8</f>
        <v>3.4910000000000001</v>
      </c>
      <c r="P8" s="13">
        <f t="shared" si="0"/>
        <v>3.4989999999999997</v>
      </c>
      <c r="Q8" s="1">
        <v>97.2</v>
      </c>
      <c r="R8" s="13"/>
      <c r="S8" s="1" t="s">
        <v>331</v>
      </c>
      <c r="T8" s="1">
        <v>1</v>
      </c>
      <c r="U8" s="100" t="s">
        <v>326</v>
      </c>
    </row>
    <row r="9" spans="1:26" x14ac:dyDescent="0.2">
      <c r="A9" s="6"/>
      <c r="B9" s="4" t="s">
        <v>23</v>
      </c>
      <c r="C9" s="7">
        <v>4.742</v>
      </c>
      <c r="D9" s="7">
        <v>4.7380000000000004</v>
      </c>
      <c r="E9" s="7">
        <v>4.7370000000000001</v>
      </c>
      <c r="F9" s="7">
        <v>4.7450000000000001</v>
      </c>
      <c r="G9" s="7">
        <v>4.7389999999999999</v>
      </c>
      <c r="H9" s="7">
        <v>4.7430000000000003</v>
      </c>
      <c r="I9" s="7">
        <v>4.7350000000000003</v>
      </c>
      <c r="J9" s="7">
        <v>4.7320000000000002</v>
      </c>
      <c r="K9" s="72"/>
      <c r="L9" s="72"/>
      <c r="M9" s="72"/>
      <c r="N9" s="79" t="s">
        <v>137</v>
      </c>
      <c r="O9" s="13">
        <f>J9</f>
        <v>4.7320000000000002</v>
      </c>
      <c r="P9" s="13">
        <f t="shared" si="0"/>
        <v>4.74</v>
      </c>
      <c r="Q9" s="1">
        <v>98.6</v>
      </c>
      <c r="R9" s="13"/>
      <c r="S9" s="1" t="s">
        <v>333</v>
      </c>
      <c r="T9" s="1">
        <v>3</v>
      </c>
      <c r="U9" s="100" t="s">
        <v>327</v>
      </c>
    </row>
    <row r="10" spans="1:26" x14ac:dyDescent="0.2">
      <c r="O10" s="20"/>
      <c r="P10" s="20"/>
    </row>
    <row r="12" spans="1:26" x14ac:dyDescent="0.2">
      <c r="A12" s="6" t="s">
        <v>6</v>
      </c>
      <c r="B12" s="5"/>
      <c r="C12" s="5" t="s">
        <v>7</v>
      </c>
      <c r="D12" s="5" t="s">
        <v>7</v>
      </c>
      <c r="E12" s="5" t="s">
        <v>24</v>
      </c>
      <c r="F12" s="5" t="s">
        <v>27</v>
      </c>
      <c r="G12" s="5" t="s">
        <v>29</v>
      </c>
      <c r="H12" s="5" t="s">
        <v>30</v>
      </c>
      <c r="I12" s="5" t="s">
        <v>29</v>
      </c>
      <c r="J12" s="5" t="s">
        <v>30</v>
      </c>
      <c r="K12" s="5" t="s">
        <v>34</v>
      </c>
      <c r="L12" s="5" t="s">
        <v>30</v>
      </c>
      <c r="M12" s="5" t="s">
        <v>7</v>
      </c>
      <c r="N12" s="5" t="s">
        <v>7</v>
      </c>
      <c r="O12" s="5" t="s">
        <v>7</v>
      </c>
      <c r="P12" s="5" t="s">
        <v>24</v>
      </c>
      <c r="Q12" s="5" t="s">
        <v>24</v>
      </c>
      <c r="R12" s="5" t="s">
        <v>24</v>
      </c>
      <c r="S12" s="5" t="s">
        <v>26</v>
      </c>
      <c r="T12" s="153" t="s">
        <v>834</v>
      </c>
      <c r="U12" s="153" t="s">
        <v>834</v>
      </c>
      <c r="V12" s="153" t="s">
        <v>834</v>
      </c>
      <c r="W12" s="153" t="s">
        <v>834</v>
      </c>
      <c r="X12" s="153" t="s">
        <v>834</v>
      </c>
      <c r="Y12" s="153" t="s">
        <v>834</v>
      </c>
      <c r="Z12" s="153" t="s">
        <v>834</v>
      </c>
    </row>
    <row r="13" spans="1:26" x14ac:dyDescent="0.2">
      <c r="A13" s="5"/>
      <c r="B13" s="5"/>
      <c r="C13" s="6" t="s">
        <v>8</v>
      </c>
      <c r="D13" s="6" t="s">
        <v>9</v>
      </c>
      <c r="E13" s="6" t="s">
        <v>18</v>
      </c>
      <c r="F13" s="6" t="s">
        <v>11</v>
      </c>
      <c r="G13" s="6" t="s">
        <v>10</v>
      </c>
      <c r="H13" s="6" t="s">
        <v>33</v>
      </c>
      <c r="I13" s="6" t="s">
        <v>12</v>
      </c>
      <c r="J13" s="6" t="s">
        <v>13</v>
      </c>
      <c r="K13" s="6" t="s">
        <v>14</v>
      </c>
      <c r="L13" s="6" t="s">
        <v>99</v>
      </c>
      <c r="M13" s="6" t="s">
        <v>17</v>
      </c>
      <c r="N13" s="6" t="s">
        <v>19</v>
      </c>
      <c r="O13" s="6" t="s">
        <v>20</v>
      </c>
      <c r="P13" s="6" t="s">
        <v>17</v>
      </c>
      <c r="Q13" s="6" t="s">
        <v>15</v>
      </c>
      <c r="R13" s="6" t="s">
        <v>16</v>
      </c>
      <c r="S13" s="6" t="s">
        <v>25</v>
      </c>
      <c r="T13" s="154" t="s">
        <v>835</v>
      </c>
      <c r="U13" s="154" t="s">
        <v>836</v>
      </c>
      <c r="V13" s="154" t="s">
        <v>837</v>
      </c>
      <c r="W13" s="154" t="s">
        <v>838</v>
      </c>
      <c r="X13" s="154" t="s">
        <v>839</v>
      </c>
      <c r="Y13" s="154" t="s">
        <v>840</v>
      </c>
      <c r="Z13" s="154" t="s">
        <v>841</v>
      </c>
    </row>
    <row r="14" spans="1:26" x14ac:dyDescent="0.2">
      <c r="A14" s="6" t="str">
        <f>A4</f>
        <v>Singlet</v>
      </c>
      <c r="B14" s="4" t="str">
        <f>B4</f>
        <v>B2 (Val, pipi*)</v>
      </c>
      <c r="C14" s="13">
        <v>4.7149999999999999</v>
      </c>
      <c r="D14" s="13">
        <v>4.5069999999999997</v>
      </c>
      <c r="E14" s="13">
        <v>4.5410000000000004</v>
      </c>
      <c r="F14" s="13">
        <v>4.5010000000000003</v>
      </c>
      <c r="G14" s="13">
        <v>4.5830000000000002</v>
      </c>
      <c r="H14" s="13">
        <v>4.3609999999999998</v>
      </c>
      <c r="I14" s="13">
        <v>4.3550000000000004</v>
      </c>
      <c r="J14" s="13">
        <v>4.3810000000000002</v>
      </c>
      <c r="K14" s="13">
        <v>4.3129999999999997</v>
      </c>
      <c r="L14" s="13">
        <v>4.306</v>
      </c>
      <c r="M14" s="13">
        <v>4.7880000000000003</v>
      </c>
      <c r="N14" s="13">
        <v>4.859</v>
      </c>
      <c r="O14" s="13">
        <v>4.742</v>
      </c>
      <c r="P14" s="13">
        <v>4.6070000000000002</v>
      </c>
      <c r="Q14" s="13">
        <v>4.4589999999999996</v>
      </c>
      <c r="R14" s="13">
        <v>4.1790000000000003</v>
      </c>
      <c r="S14" s="16">
        <f t="shared" ref="S14:S19" si="1">0.5*(Q14+R14)</f>
        <v>4.319</v>
      </c>
      <c r="T14" s="156">
        <v>4.47</v>
      </c>
      <c r="U14" s="156">
        <v>4.4000000000000004</v>
      </c>
      <c r="V14" s="156">
        <v>4.12</v>
      </c>
      <c r="W14" s="199">
        <v>4.3899999999999997</v>
      </c>
      <c r="X14" s="199">
        <v>4.33</v>
      </c>
      <c r="Y14" s="156">
        <v>4.4000000000000004</v>
      </c>
      <c r="Z14" s="156">
        <v>4.37</v>
      </c>
    </row>
    <row r="15" spans="1:26" x14ac:dyDescent="0.2">
      <c r="A15" s="26"/>
      <c r="B15" s="4" t="str">
        <f t="shared" ref="B15:B19" si="2">B5</f>
        <v>B1 (Ryd, pi-3s)</v>
      </c>
      <c r="C15" s="13">
        <v>5.4269999999999996</v>
      </c>
      <c r="D15" s="13">
        <v>5.3540000000000001</v>
      </c>
      <c r="E15" s="13">
        <v>5.5350000000000001</v>
      </c>
      <c r="F15" s="13">
        <v>5.4729999999999999</v>
      </c>
      <c r="G15" s="13">
        <v>5.4790000000000001</v>
      </c>
      <c r="H15" s="13">
        <v>5.4379999999999997</v>
      </c>
      <c r="I15" s="13">
        <v>5.44</v>
      </c>
      <c r="J15" s="13">
        <v>5.4480000000000004</v>
      </c>
      <c r="K15" s="13">
        <v>5.44</v>
      </c>
      <c r="L15" s="13">
        <v>5.4409999999999998</v>
      </c>
      <c r="M15" s="13">
        <v>5.601</v>
      </c>
      <c r="N15" s="13">
        <v>5.5869999999999997</v>
      </c>
      <c r="O15" s="13">
        <v>5.5090000000000003</v>
      </c>
      <c r="P15" s="13">
        <v>5.5010000000000003</v>
      </c>
      <c r="Q15" s="13">
        <v>5.375</v>
      </c>
      <c r="R15" s="13">
        <v>5.2560000000000002</v>
      </c>
      <c r="S15" s="16">
        <f t="shared" si="1"/>
        <v>5.3155000000000001</v>
      </c>
      <c r="T15" s="156">
        <v>4.92</v>
      </c>
      <c r="U15" s="156">
        <v>5.57</v>
      </c>
      <c r="V15" s="156">
        <v>5.44</v>
      </c>
      <c r="W15" s="199">
        <v>5.46</v>
      </c>
      <c r="X15" s="199">
        <v>5.41</v>
      </c>
      <c r="Y15" s="156">
        <v>5.49</v>
      </c>
      <c r="Z15" s="156">
        <v>5.49</v>
      </c>
    </row>
    <row r="16" spans="1:26" x14ac:dyDescent="0.2">
      <c r="A16" s="26"/>
      <c r="B16" s="4" t="str">
        <f t="shared" si="2"/>
        <v>A2 (Ryd, pi-3p)</v>
      </c>
      <c r="C16" s="13">
        <v>5.9349999999999996</v>
      </c>
      <c r="D16" s="13">
        <v>5.8520000000000003</v>
      </c>
      <c r="E16" s="13">
        <v>6.0529999999999999</v>
      </c>
      <c r="F16" s="13">
        <v>6.0110000000000001</v>
      </c>
      <c r="G16" s="13">
        <v>5.9989999999999997</v>
      </c>
      <c r="H16" s="13">
        <v>5.9560000000000004</v>
      </c>
      <c r="I16" s="13">
        <v>5.9580000000000002</v>
      </c>
      <c r="J16" s="13">
        <v>5.9660000000000002</v>
      </c>
      <c r="K16" s="13">
        <v>5.9539999999999997</v>
      </c>
      <c r="L16" s="13">
        <v>5.9560000000000004</v>
      </c>
      <c r="M16" s="13">
        <v>6.1429999999999998</v>
      </c>
      <c r="N16" s="13">
        <v>6.1319999999999997</v>
      </c>
      <c r="O16" s="13">
        <v>6.0380000000000003</v>
      </c>
      <c r="P16" s="13">
        <v>6.0419999999999998</v>
      </c>
      <c r="Q16" s="13">
        <v>5.87</v>
      </c>
      <c r="R16" s="13">
        <v>5.7779999999999996</v>
      </c>
      <c r="S16" s="16">
        <f t="shared" si="1"/>
        <v>5.8239999999999998</v>
      </c>
      <c r="T16" s="156">
        <v>5.37</v>
      </c>
      <c r="U16" s="156">
        <v>6.09</v>
      </c>
      <c r="V16" s="156">
        <v>5.97</v>
      </c>
      <c r="W16" s="199">
        <v>5.97</v>
      </c>
      <c r="X16" s="199">
        <v>5.92</v>
      </c>
      <c r="Y16" s="156">
        <v>6</v>
      </c>
      <c r="Z16" s="156">
        <v>6</v>
      </c>
    </row>
    <row r="17" spans="1:26" x14ac:dyDescent="0.2">
      <c r="A17" s="26"/>
      <c r="B17" s="4" t="str">
        <f t="shared" si="2"/>
        <v>A1 (Val, pipi*)</v>
      </c>
      <c r="C17" s="13">
        <v>6.1349999999999998</v>
      </c>
      <c r="D17" s="13">
        <v>6.093</v>
      </c>
      <c r="E17" s="13">
        <v>6.2060000000000004</v>
      </c>
      <c r="F17" s="13">
        <v>6.2149999999999999</v>
      </c>
      <c r="G17" s="13">
        <v>6.1719999999999997</v>
      </c>
      <c r="H17" s="13">
        <v>6.1260000000000003</v>
      </c>
      <c r="I17" s="13">
        <v>6.1239999999999997</v>
      </c>
      <c r="J17" s="13">
        <v>6.1360000000000001</v>
      </c>
      <c r="K17" s="13">
        <v>6.1260000000000003</v>
      </c>
      <c r="L17" s="13">
        <v>6.1260000000000003</v>
      </c>
      <c r="M17" s="13">
        <v>6.2380000000000004</v>
      </c>
      <c r="N17" s="13">
        <v>6.258</v>
      </c>
      <c r="O17" s="13">
        <v>6.2030000000000003</v>
      </c>
      <c r="P17" s="13">
        <v>6.1210000000000004</v>
      </c>
      <c r="Q17" s="13">
        <v>6.0860000000000003</v>
      </c>
      <c r="R17" s="13">
        <v>5.9130000000000003</v>
      </c>
      <c r="S17" s="16">
        <f t="shared" si="1"/>
        <v>5.9995000000000003</v>
      </c>
      <c r="T17" s="156">
        <v>5.37</v>
      </c>
      <c r="U17" s="156">
        <v>6.26</v>
      </c>
      <c r="V17" s="156">
        <v>6.16</v>
      </c>
      <c r="W17" s="199">
        <v>6.17</v>
      </c>
      <c r="X17" s="199">
        <v>6.13</v>
      </c>
      <c r="Y17" s="156">
        <v>6.37</v>
      </c>
      <c r="Z17" s="156">
        <v>6.36</v>
      </c>
    </row>
    <row r="18" spans="1:26" x14ac:dyDescent="0.2">
      <c r="A18" s="6" t="str">
        <f>A8</f>
        <v>Triplet</v>
      </c>
      <c r="B18" s="4" t="str">
        <f t="shared" si="2"/>
        <v>B2 (Val, pipi*)</v>
      </c>
      <c r="C18" s="13">
        <v>3.94</v>
      </c>
      <c r="D18" s="13">
        <v>3.6389999999999998</v>
      </c>
      <c r="E18" s="13">
        <v>3.6219999999999999</v>
      </c>
      <c r="F18" s="13">
        <v>3.6739999999999999</v>
      </c>
      <c r="G18" s="13">
        <v>3.5710000000000002</v>
      </c>
      <c r="H18" s="72"/>
      <c r="I18" s="72"/>
      <c r="J18" s="72"/>
      <c r="K18" s="7">
        <v>3.4950000000000001</v>
      </c>
      <c r="L18" s="72"/>
      <c r="M18" s="13">
        <v>3.8130000000000002</v>
      </c>
      <c r="N18" s="13">
        <v>3.84</v>
      </c>
      <c r="O18" s="13">
        <v>3.7770000000000001</v>
      </c>
      <c r="P18" s="13">
        <v>3.6779999999999999</v>
      </c>
      <c r="Q18" s="13">
        <v>3.6139999999999999</v>
      </c>
      <c r="R18" s="13">
        <v>3.3039999999999998</v>
      </c>
      <c r="S18" s="16">
        <f t="shared" si="1"/>
        <v>3.4589999999999996</v>
      </c>
      <c r="T18" s="156">
        <v>3.44</v>
      </c>
      <c r="U18" s="156">
        <v>3.57</v>
      </c>
      <c r="V18" s="156">
        <v>3.34</v>
      </c>
      <c r="W18" s="199">
        <v>3.55</v>
      </c>
      <c r="X18" s="199">
        <v>3.49</v>
      </c>
      <c r="Y18" s="156">
        <v>3.67</v>
      </c>
      <c r="Z18" s="156">
        <v>3.66</v>
      </c>
    </row>
    <row r="19" spans="1:26" x14ac:dyDescent="0.2">
      <c r="A19" s="26"/>
      <c r="B19" s="4" t="str">
        <f t="shared" si="2"/>
        <v>A1 (Val, pipi*)</v>
      </c>
      <c r="C19" s="13">
        <v>4.8570000000000002</v>
      </c>
      <c r="D19" s="13">
        <v>4.8140000000000001</v>
      </c>
      <c r="E19" s="13">
        <v>4.7519999999999998</v>
      </c>
      <c r="F19" s="13">
        <v>4.7750000000000004</v>
      </c>
      <c r="G19" s="13">
        <v>4.6920000000000002</v>
      </c>
      <c r="H19" s="72"/>
      <c r="I19" s="72"/>
      <c r="J19" s="72"/>
      <c r="K19" s="7">
        <v>4.7370000000000001</v>
      </c>
      <c r="L19" s="72"/>
      <c r="M19" s="13">
        <v>4.8570000000000002</v>
      </c>
      <c r="N19" s="13">
        <v>4.8739999999999997</v>
      </c>
      <c r="O19" s="13">
        <v>4.8550000000000004</v>
      </c>
      <c r="P19" s="13">
        <v>4.7510000000000003</v>
      </c>
      <c r="Q19" s="13">
        <v>4.7960000000000003</v>
      </c>
      <c r="R19" s="13">
        <v>4.5110000000000001</v>
      </c>
      <c r="S19" s="16">
        <f t="shared" si="1"/>
        <v>4.6535000000000002</v>
      </c>
      <c r="T19" s="156">
        <v>4.5999999999999996</v>
      </c>
      <c r="U19" s="156">
        <v>4.82</v>
      </c>
      <c r="V19" s="156">
        <v>4.58</v>
      </c>
      <c r="W19" s="199">
        <v>4.7699999999999996</v>
      </c>
      <c r="X19" s="199">
        <v>4.72</v>
      </c>
      <c r="Y19" s="156">
        <v>4.8899999999999997</v>
      </c>
      <c r="Z19" s="156">
        <v>4.87</v>
      </c>
    </row>
    <row r="20" spans="1:26" x14ac:dyDescent="0.2">
      <c r="Q20" s="13"/>
      <c r="R20" s="13"/>
      <c r="T20" s="17"/>
      <c r="U20" s="17"/>
      <c r="V20" s="17"/>
      <c r="W20" s="17"/>
      <c r="X20" s="17"/>
      <c r="Y20" s="17"/>
      <c r="Z20" s="17"/>
    </row>
  </sheetData>
  <pageMargins left="0.7" right="0.7" top="0.75" bottom="0.75" header="0.3" footer="0.3"/>
  <pageSetup paperSize="9" orientation="portrait" horizontalDpi="0" verticalDpi="0"/>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90BF2-B233-6F4F-8E3C-ED0C2B6F73F8}">
  <dimension ref="A1:Z60"/>
  <sheetViews>
    <sheetView topLeftCell="A21" zoomScale="80" zoomScaleNormal="80" workbookViewId="0">
      <selection activeCell="T45" sqref="T45:Z45"/>
    </sheetView>
  </sheetViews>
  <sheetFormatPr baseColWidth="10" defaultRowHeight="16" x14ac:dyDescent="0.2"/>
  <sheetData>
    <row r="1" spans="1:16" x14ac:dyDescent="0.2">
      <c r="A1" s="2" t="s">
        <v>158</v>
      </c>
      <c r="B1" s="3"/>
      <c r="C1" s="2" t="s">
        <v>0</v>
      </c>
      <c r="D1" s="198"/>
      <c r="E1" s="41">
        <f>NB(C4:C29)</f>
        <v>26</v>
      </c>
      <c r="F1" s="145" t="s">
        <v>722</v>
      </c>
      <c r="G1" s="1" t="s">
        <v>978</v>
      </c>
      <c r="K1" s="1" t="s">
        <v>1556</v>
      </c>
    </row>
    <row r="2" spans="1:16" x14ac:dyDescent="0.2">
      <c r="A2" s="6" t="s">
        <v>32</v>
      </c>
      <c r="B2" s="5"/>
      <c r="C2" s="5" t="s">
        <v>34</v>
      </c>
      <c r="D2" s="5" t="s">
        <v>34</v>
      </c>
      <c r="E2" s="5" t="s">
        <v>34</v>
      </c>
      <c r="F2" s="43" t="s">
        <v>55</v>
      </c>
      <c r="G2" s="5" t="s">
        <v>30</v>
      </c>
      <c r="H2" s="5"/>
      <c r="I2" s="98" t="s">
        <v>29</v>
      </c>
      <c r="J2" s="98" t="s">
        <v>29</v>
      </c>
      <c r="K2" s="98" t="s">
        <v>247</v>
      </c>
      <c r="L2" s="98" t="s">
        <v>247</v>
      </c>
      <c r="M2" s="98" t="s">
        <v>28</v>
      </c>
    </row>
    <row r="3" spans="1:16" x14ac:dyDescent="0.2">
      <c r="A3" s="5"/>
      <c r="B3" s="5"/>
      <c r="C3" s="6" t="s">
        <v>2087</v>
      </c>
      <c r="D3" s="6" t="s">
        <v>1</v>
      </c>
      <c r="E3" s="6" t="s">
        <v>2</v>
      </c>
      <c r="F3" s="6" t="s">
        <v>2086</v>
      </c>
      <c r="G3" s="6" t="s">
        <v>35</v>
      </c>
      <c r="H3" s="6" t="s">
        <v>1326</v>
      </c>
      <c r="I3" s="95" t="s">
        <v>67</v>
      </c>
      <c r="J3" s="99" t="s">
        <v>38</v>
      </c>
      <c r="K3" s="99" t="s">
        <v>248</v>
      </c>
      <c r="L3" s="99" t="s">
        <v>248</v>
      </c>
      <c r="M3" s="99" t="s">
        <v>52</v>
      </c>
    </row>
    <row r="4" spans="1:16" x14ac:dyDescent="0.2">
      <c r="A4" s="6" t="s">
        <v>98</v>
      </c>
      <c r="B4" s="4" t="s">
        <v>805</v>
      </c>
      <c r="C4" s="7">
        <v>4.3579999999999997</v>
      </c>
      <c r="D4" s="7">
        <v>4.3259999999999996</v>
      </c>
      <c r="E4" s="7">
        <v>4.3</v>
      </c>
      <c r="F4" s="7">
        <v>4.3319999999999999</v>
      </c>
      <c r="G4" s="7">
        <v>4.3019999999999996</v>
      </c>
      <c r="H4" s="7">
        <f>E4+G4-D4</f>
        <v>4.2760000000000007</v>
      </c>
      <c r="I4" s="46">
        <v>85.8</v>
      </c>
      <c r="J4" s="1" t="s">
        <v>73</v>
      </c>
      <c r="K4" s="1" t="s">
        <v>1577</v>
      </c>
      <c r="L4" s="1">
        <v>2</v>
      </c>
      <c r="M4" s="1" t="s">
        <v>1551</v>
      </c>
    </row>
    <row r="5" spans="1:16" x14ac:dyDescent="0.2">
      <c r="A5" s="5"/>
      <c r="B5" s="4" t="s">
        <v>825</v>
      </c>
      <c r="C5" s="7">
        <v>5.0949999999999998</v>
      </c>
      <c r="D5" s="7">
        <v>4.9130000000000003</v>
      </c>
      <c r="E5" s="7">
        <v>4.867</v>
      </c>
      <c r="F5" s="7">
        <v>5.1310000000000002</v>
      </c>
      <c r="G5" s="7">
        <v>4.9489999999999998</v>
      </c>
      <c r="H5" s="7">
        <f t="shared" ref="H5:H17" si="0">E5+G5-D5</f>
        <v>4.9029999999999987</v>
      </c>
      <c r="I5" s="46">
        <v>90.3</v>
      </c>
      <c r="J5" s="1" t="s">
        <v>1550</v>
      </c>
      <c r="K5" s="1" t="s">
        <v>1557</v>
      </c>
      <c r="L5" s="1">
        <v>3</v>
      </c>
      <c r="M5" s="1" t="s">
        <v>1552</v>
      </c>
    </row>
    <row r="6" spans="1:16" x14ac:dyDescent="0.2">
      <c r="A6" s="5"/>
      <c r="B6" s="4" t="s">
        <v>452</v>
      </c>
      <c r="C6" s="7">
        <v>5.8529999999999998</v>
      </c>
      <c r="D6" s="7">
        <v>5.5679999999999996</v>
      </c>
      <c r="E6" s="7">
        <v>5.6319999999999997</v>
      </c>
      <c r="F6" s="7">
        <v>5.8710000000000004</v>
      </c>
      <c r="G6" s="7">
        <v>5.5720000000000001</v>
      </c>
      <c r="H6" s="7">
        <f>E6+G6-D6</f>
        <v>5.636000000000001</v>
      </c>
      <c r="I6" s="46">
        <v>92.7</v>
      </c>
      <c r="J6" s="45"/>
      <c r="K6" s="1" t="s">
        <v>1409</v>
      </c>
      <c r="L6" s="1">
        <v>49</v>
      </c>
      <c r="M6" s="1" t="s">
        <v>1312</v>
      </c>
    </row>
    <row r="7" spans="1:16" x14ac:dyDescent="0.2">
      <c r="A7" s="5"/>
      <c r="B7" s="4" t="s">
        <v>1253</v>
      </c>
      <c r="C7" s="7">
        <v>5.9889999999999999</v>
      </c>
      <c r="D7" s="7">
        <v>5.85</v>
      </c>
      <c r="E7" s="7">
        <v>5.8259999999999996</v>
      </c>
      <c r="F7" s="7">
        <v>6.0019999999999998</v>
      </c>
      <c r="G7" s="7">
        <v>5.8689999999999998</v>
      </c>
      <c r="H7" s="7">
        <f t="shared" si="0"/>
        <v>5.8450000000000006</v>
      </c>
      <c r="I7" s="46">
        <v>84.7</v>
      </c>
      <c r="J7" s="45"/>
      <c r="K7" s="1" t="s">
        <v>1567</v>
      </c>
      <c r="L7" s="1">
        <v>9</v>
      </c>
      <c r="M7" s="1" t="s">
        <v>1554</v>
      </c>
    </row>
    <row r="8" spans="1:16" x14ac:dyDescent="0.2">
      <c r="A8" s="5"/>
      <c r="B8" s="4" t="s">
        <v>451</v>
      </c>
      <c r="C8" s="7">
        <v>6.0250000000000004</v>
      </c>
      <c r="D8" s="7">
        <v>5.9710000000000001</v>
      </c>
      <c r="E8" s="7">
        <v>5.9429999999999996</v>
      </c>
      <c r="F8" s="7">
        <v>5.9749999999999996</v>
      </c>
      <c r="G8" s="7">
        <v>5.93</v>
      </c>
      <c r="H8" s="7">
        <f t="shared" si="0"/>
        <v>5.9019999999999992</v>
      </c>
      <c r="I8" s="46">
        <v>83.8</v>
      </c>
      <c r="J8" s="45"/>
      <c r="K8" s="1" t="s">
        <v>1557</v>
      </c>
      <c r="L8" s="1">
        <v>3</v>
      </c>
      <c r="M8" s="1" t="s">
        <v>1553</v>
      </c>
    </row>
    <row r="9" spans="1:16" x14ac:dyDescent="0.2">
      <c r="A9" s="5"/>
      <c r="B9" s="4" t="s">
        <v>1664</v>
      </c>
      <c r="C9" s="45">
        <v>6.125</v>
      </c>
      <c r="D9" s="7">
        <v>5.9779999999999998</v>
      </c>
      <c r="E9" s="7">
        <v>6.0389999999999997</v>
      </c>
      <c r="F9" s="7">
        <v>6.1449999999999996</v>
      </c>
      <c r="G9" s="7">
        <v>5.9829999999999997</v>
      </c>
      <c r="H9" s="7">
        <f>E9+G9-D9</f>
        <v>6.0439999999999987</v>
      </c>
      <c r="I9" s="46">
        <v>92.8</v>
      </c>
      <c r="J9" s="45"/>
      <c r="K9" s="1" t="s">
        <v>1571</v>
      </c>
      <c r="L9" s="1">
        <v>65</v>
      </c>
      <c r="M9" s="1" t="s">
        <v>1558</v>
      </c>
    </row>
    <row r="10" spans="1:16" x14ac:dyDescent="0.2">
      <c r="A10" s="5"/>
      <c r="B10" s="4" t="s">
        <v>1665</v>
      </c>
      <c r="C10" s="45">
        <v>6.2430000000000003</v>
      </c>
      <c r="D10" s="7">
        <v>6.0039999999999996</v>
      </c>
      <c r="E10" s="7">
        <v>6.0670000000000002</v>
      </c>
      <c r="F10" s="7">
        <v>6.2640000000000002</v>
      </c>
      <c r="G10" s="7">
        <v>6.01</v>
      </c>
      <c r="H10" s="7">
        <f t="shared" si="0"/>
        <v>6.0730000000000004</v>
      </c>
      <c r="I10" s="46">
        <v>92.6</v>
      </c>
      <c r="J10" s="45"/>
      <c r="K10" s="1" t="s">
        <v>1584</v>
      </c>
      <c r="L10" s="1">
        <v>79</v>
      </c>
      <c r="M10" s="1" t="s">
        <v>1560</v>
      </c>
    </row>
    <row r="11" spans="1:16" x14ac:dyDescent="0.2">
      <c r="A11" s="5"/>
      <c r="B11" s="4" t="s">
        <v>805</v>
      </c>
      <c r="C11" s="7">
        <v>6.3010000000000002</v>
      </c>
      <c r="D11" s="7">
        <v>6.1909999999999998</v>
      </c>
      <c r="E11" s="7">
        <v>6.1509999999999998</v>
      </c>
      <c r="F11" s="7">
        <v>6.3360000000000003</v>
      </c>
      <c r="G11" s="7">
        <v>6.2240000000000002</v>
      </c>
      <c r="H11" s="7">
        <f>E11+G11-D11</f>
        <v>6.1840000000000002</v>
      </c>
      <c r="I11" s="46">
        <v>90.6</v>
      </c>
      <c r="J11" s="1" t="s">
        <v>2145</v>
      </c>
      <c r="K11" s="1" t="s">
        <v>1599</v>
      </c>
      <c r="L11" s="1">
        <v>8</v>
      </c>
      <c r="M11" s="1" t="s">
        <v>1562</v>
      </c>
    </row>
    <row r="12" spans="1:16" x14ac:dyDescent="0.2">
      <c r="A12" s="5"/>
      <c r="B12" s="4" t="s">
        <v>1666</v>
      </c>
      <c r="C12" s="45">
        <v>6.548</v>
      </c>
      <c r="D12" s="7">
        <v>6.266</v>
      </c>
      <c r="E12" s="7">
        <v>6.3239999999999998</v>
      </c>
      <c r="F12" s="45">
        <v>6.5629999999999997</v>
      </c>
      <c r="G12" s="7">
        <v>6.2610000000000001</v>
      </c>
      <c r="H12" s="7">
        <f>E12+G12-D12</f>
        <v>6.3190000000000008</v>
      </c>
      <c r="I12" s="216">
        <v>91.9</v>
      </c>
      <c r="J12" s="1" t="s">
        <v>1395</v>
      </c>
      <c r="K12" s="1" t="s">
        <v>1592</v>
      </c>
      <c r="L12" s="1">
        <v>51</v>
      </c>
      <c r="M12" s="1" t="s">
        <v>1519</v>
      </c>
    </row>
    <row r="13" spans="1:16" x14ac:dyDescent="0.2">
      <c r="A13" s="5"/>
      <c r="B13" s="4" t="s">
        <v>825</v>
      </c>
      <c r="C13" s="45">
        <v>6.6070000000000002</v>
      </c>
      <c r="D13" s="7">
        <v>6.4459999999999997</v>
      </c>
      <c r="E13" s="7">
        <v>6.391</v>
      </c>
      <c r="F13" s="7">
        <v>6.6390000000000002</v>
      </c>
      <c r="G13" s="7">
        <v>6.4740000000000002</v>
      </c>
      <c r="H13" s="7">
        <f t="shared" si="0"/>
        <v>6.4190000000000005</v>
      </c>
      <c r="I13" s="46">
        <v>90.2</v>
      </c>
      <c r="J13" s="1" t="s">
        <v>2138</v>
      </c>
      <c r="K13" s="1" t="s">
        <v>1597</v>
      </c>
      <c r="L13" s="1">
        <v>4</v>
      </c>
      <c r="M13" s="1" t="s">
        <v>1561</v>
      </c>
    </row>
    <row r="14" spans="1:16" x14ac:dyDescent="0.2">
      <c r="A14" s="5"/>
      <c r="B14" s="4" t="s">
        <v>1253</v>
      </c>
      <c r="C14" s="45">
        <v>6.6429999999999998</v>
      </c>
      <c r="D14" s="7">
        <v>6.5179999999999998</v>
      </c>
      <c r="E14" s="7">
        <v>6.4560000000000004</v>
      </c>
      <c r="F14" s="7">
        <v>6.6580000000000004</v>
      </c>
      <c r="G14">
        <v>6.5339999999999998</v>
      </c>
      <c r="H14" s="7">
        <f t="shared" ref="H14" si="1">E14+G14-D14</f>
        <v>6.4720000000000004</v>
      </c>
      <c r="I14" s="46">
        <v>87.5</v>
      </c>
      <c r="J14" s="54"/>
      <c r="K14" s="1" t="s">
        <v>1567</v>
      </c>
      <c r="L14" s="1">
        <v>9</v>
      </c>
      <c r="M14" s="1" t="s">
        <v>1566</v>
      </c>
    </row>
    <row r="15" spans="1:16" x14ac:dyDescent="0.2">
      <c r="A15" s="5"/>
      <c r="B15" s="4" t="s">
        <v>451</v>
      </c>
      <c r="C15" s="7">
        <v>6.9870000000000001</v>
      </c>
      <c r="D15" s="7">
        <v>6.9089999999999998</v>
      </c>
      <c r="E15" s="7">
        <v>6.8680000000000003</v>
      </c>
      <c r="F15" s="7">
        <v>6.9930000000000003</v>
      </c>
      <c r="G15" s="7">
        <v>6.9349999999999996</v>
      </c>
      <c r="H15" s="7">
        <v>6.7480000000000002</v>
      </c>
      <c r="I15" s="46">
        <v>71.5</v>
      </c>
      <c r="J15" s="54"/>
      <c r="K15" s="1" t="s">
        <v>1578</v>
      </c>
      <c r="L15" s="1">
        <v>5</v>
      </c>
      <c r="M15" s="1" t="s">
        <v>1590</v>
      </c>
      <c r="P15" t="s">
        <v>2062</v>
      </c>
    </row>
    <row r="16" spans="1:16" x14ac:dyDescent="0.2">
      <c r="A16" s="4"/>
      <c r="B16" s="4" t="s">
        <v>452</v>
      </c>
      <c r="C16" s="45">
        <v>6.8259999999999996</v>
      </c>
      <c r="D16" s="7">
        <v>6.56</v>
      </c>
      <c r="E16" s="7">
        <v>6.5860000000000003</v>
      </c>
      <c r="F16" s="7">
        <v>6.8460000000000001</v>
      </c>
      <c r="G16">
        <v>6.5640000000000001</v>
      </c>
      <c r="H16" s="7">
        <f>E16+G16-D16</f>
        <v>6.5900000000000007</v>
      </c>
      <c r="I16" s="216">
        <v>92.5</v>
      </c>
      <c r="J16" s="54"/>
      <c r="K16" s="1" t="s">
        <v>1587</v>
      </c>
      <c r="L16" s="1">
        <v>80</v>
      </c>
      <c r="M16" s="1" t="s">
        <v>1563</v>
      </c>
    </row>
    <row r="17" spans="1:26" x14ac:dyDescent="0.2">
      <c r="A17" s="4"/>
      <c r="B17" s="4" t="s">
        <v>1565</v>
      </c>
      <c r="C17" s="45">
        <v>6.798</v>
      </c>
      <c r="D17" s="7">
        <v>6.5880000000000001</v>
      </c>
      <c r="E17" s="7">
        <v>6.6349999999999998</v>
      </c>
      <c r="F17" s="45">
        <v>6.819</v>
      </c>
      <c r="G17">
        <v>6.593</v>
      </c>
      <c r="H17" s="7">
        <f t="shared" si="0"/>
        <v>6.64</v>
      </c>
      <c r="I17" s="216">
        <v>92.8</v>
      </c>
      <c r="J17" s="1" t="s">
        <v>2049</v>
      </c>
      <c r="K17" s="1" t="s">
        <v>1593</v>
      </c>
      <c r="L17" s="1">
        <v>91</v>
      </c>
      <c r="M17" s="1" t="s">
        <v>1564</v>
      </c>
    </row>
    <row r="18" spans="1:26" x14ac:dyDescent="0.2">
      <c r="A18" s="6" t="s">
        <v>5</v>
      </c>
      <c r="B18" s="4" t="s">
        <v>825</v>
      </c>
      <c r="C18" s="45">
        <v>3.1859999999999999</v>
      </c>
      <c r="D18" s="7">
        <v>3.177</v>
      </c>
      <c r="E18" s="7">
        <v>3.169</v>
      </c>
      <c r="F18" s="45">
        <v>3.1669999999999998</v>
      </c>
      <c r="G18" s="9"/>
      <c r="H18" s="7">
        <f>E18+F18-C18</f>
        <v>3.1500000000000004</v>
      </c>
      <c r="I18" s="216">
        <v>97.7</v>
      </c>
      <c r="J18" s="54"/>
      <c r="K18" s="1" t="s">
        <v>1596</v>
      </c>
      <c r="L18" s="1">
        <v>1</v>
      </c>
      <c r="M18" s="1" t="s">
        <v>1572</v>
      </c>
    </row>
    <row r="19" spans="1:26" x14ac:dyDescent="0.2">
      <c r="A19" s="5"/>
      <c r="B19" s="4" t="s">
        <v>805</v>
      </c>
      <c r="C19" s="45">
        <v>4.2530000000000001</v>
      </c>
      <c r="D19" s="7">
        <v>4.1879999999999997</v>
      </c>
      <c r="E19" s="7">
        <v>4.16</v>
      </c>
      <c r="F19" s="45">
        <v>4.2450000000000001</v>
      </c>
      <c r="G19" s="9"/>
      <c r="H19" s="7">
        <f t="shared" ref="H19:H26" si="2">E19+F19-C19</f>
        <v>4.152000000000001</v>
      </c>
      <c r="I19" s="216">
        <v>96.6</v>
      </c>
      <c r="J19" s="54"/>
      <c r="K19" s="1" t="s">
        <v>1596</v>
      </c>
      <c r="L19" s="1">
        <v>1</v>
      </c>
      <c r="M19" s="1" t="s">
        <v>1551</v>
      </c>
    </row>
    <row r="20" spans="1:26" x14ac:dyDescent="0.2">
      <c r="A20" s="5"/>
      <c r="B20" s="4" t="s">
        <v>1253</v>
      </c>
      <c r="C20" s="45">
        <v>4.5289999999999999</v>
      </c>
      <c r="D20" s="7">
        <v>4.4950000000000001</v>
      </c>
      <c r="E20" s="7">
        <v>4.4790000000000001</v>
      </c>
      <c r="F20" s="7">
        <v>4.5170000000000003</v>
      </c>
      <c r="G20" s="9"/>
      <c r="H20" s="7">
        <f t="shared" si="2"/>
        <v>4.4670000000000005</v>
      </c>
      <c r="I20" s="216">
        <v>97.8</v>
      </c>
      <c r="J20" s="54"/>
      <c r="K20" s="1" t="s">
        <v>1577</v>
      </c>
      <c r="L20" s="1">
        <v>2</v>
      </c>
      <c r="M20" s="1" t="s">
        <v>1579</v>
      </c>
    </row>
    <row r="21" spans="1:26" x14ac:dyDescent="0.2">
      <c r="A21" s="5"/>
      <c r="B21" s="4" t="s">
        <v>825</v>
      </c>
      <c r="C21" s="45">
        <v>4.71</v>
      </c>
      <c r="D21" s="7">
        <v>4.6660000000000004</v>
      </c>
      <c r="E21" s="7">
        <v>4.6390000000000002</v>
      </c>
      <c r="F21">
        <v>4.6920000000000002</v>
      </c>
      <c r="G21" s="9"/>
      <c r="H21" s="7">
        <f>E21+F21-C21</f>
        <v>4.6209999999999996</v>
      </c>
      <c r="I21" s="216">
        <v>96.8</v>
      </c>
      <c r="J21" s="54"/>
      <c r="K21" s="1" t="s">
        <v>1577</v>
      </c>
      <c r="L21" s="1">
        <v>2</v>
      </c>
      <c r="M21" s="1" t="s">
        <v>1561</v>
      </c>
    </row>
    <row r="22" spans="1:26" x14ac:dyDescent="0.2">
      <c r="A22" s="5"/>
      <c r="B22" s="4" t="s">
        <v>805</v>
      </c>
      <c r="C22" s="45">
        <v>5.165</v>
      </c>
      <c r="D22" s="7">
        <v>4.9939999999999998</v>
      </c>
      <c r="E22" s="7">
        <v>4.9470000000000001</v>
      </c>
      <c r="F22">
        <v>5.173</v>
      </c>
      <c r="G22" s="9"/>
      <c r="H22" s="7">
        <f>E22+F22-C22</f>
        <v>4.955000000000001</v>
      </c>
      <c r="I22" s="216">
        <v>97.5</v>
      </c>
      <c r="J22" s="54"/>
      <c r="K22" s="1" t="s">
        <v>1557</v>
      </c>
      <c r="L22" s="1">
        <v>3</v>
      </c>
      <c r="M22" s="1" t="s">
        <v>1551</v>
      </c>
    </row>
    <row r="23" spans="1:26" x14ac:dyDescent="0.2">
      <c r="A23" s="5"/>
      <c r="B23" s="4" t="s">
        <v>451</v>
      </c>
      <c r="C23" s="7">
        <v>5.5620000000000003</v>
      </c>
      <c r="D23" s="7">
        <v>5.516</v>
      </c>
      <c r="E23" s="7">
        <v>5.49</v>
      </c>
      <c r="F23">
        <v>5.5330000000000004</v>
      </c>
      <c r="G23" s="9"/>
      <c r="H23" s="7">
        <f t="shared" si="2"/>
        <v>5.4609999999999994</v>
      </c>
      <c r="I23" s="216">
        <v>97.3</v>
      </c>
      <c r="J23" s="54"/>
      <c r="K23" s="1" t="s">
        <v>1577</v>
      </c>
      <c r="L23" s="1">
        <v>2</v>
      </c>
      <c r="M23" s="1" t="s">
        <v>1573</v>
      </c>
    </row>
    <row r="24" spans="1:26" x14ac:dyDescent="0.2">
      <c r="A24" s="4"/>
      <c r="B24" s="4" t="s">
        <v>452</v>
      </c>
      <c r="C24" s="45">
        <v>5.8090000000000002</v>
      </c>
      <c r="D24" s="7">
        <v>5.5359999999999996</v>
      </c>
      <c r="E24" s="7">
        <v>5.6020000000000003</v>
      </c>
      <c r="F24" s="7">
        <v>5.8259999999999996</v>
      </c>
      <c r="G24" s="9"/>
      <c r="H24" s="7">
        <f t="shared" si="2"/>
        <v>5.6190000000000007</v>
      </c>
      <c r="I24" s="216">
        <v>97.3</v>
      </c>
      <c r="J24" s="54"/>
      <c r="K24" s="1" t="s">
        <v>1586</v>
      </c>
      <c r="L24" s="1">
        <v>48</v>
      </c>
      <c r="M24" s="1" t="s">
        <v>1574</v>
      </c>
    </row>
    <row r="25" spans="1:26" x14ac:dyDescent="0.2">
      <c r="A25" s="4"/>
      <c r="B25" s="4" t="s">
        <v>1664</v>
      </c>
      <c r="C25" s="45">
        <v>6.0910000000000002</v>
      </c>
      <c r="D25" s="45">
        <v>5.952</v>
      </c>
      <c r="E25" s="7">
        <v>6.016</v>
      </c>
      <c r="F25" s="7">
        <v>6.1109999999999998</v>
      </c>
      <c r="G25" s="9"/>
      <c r="H25" s="7">
        <f t="shared" si="2"/>
        <v>6.0359999999999987</v>
      </c>
      <c r="I25" s="216">
        <v>97.3</v>
      </c>
      <c r="J25" s="54"/>
      <c r="K25" s="1" t="s">
        <v>1571</v>
      </c>
      <c r="L25" s="1">
        <v>65</v>
      </c>
      <c r="M25" s="1" t="s">
        <v>1558</v>
      </c>
    </row>
    <row r="26" spans="1:26" x14ac:dyDescent="0.2">
      <c r="A26" s="4"/>
      <c r="B26" s="4" t="s">
        <v>1665</v>
      </c>
      <c r="C26" s="45">
        <v>6.21</v>
      </c>
      <c r="D26" s="45">
        <v>5.9820000000000002</v>
      </c>
      <c r="E26" s="7">
        <v>6.048</v>
      </c>
      <c r="F26" s="7">
        <v>6.23</v>
      </c>
      <c r="G26" s="9"/>
      <c r="H26" s="7">
        <f t="shared" si="2"/>
        <v>6.0680000000000005</v>
      </c>
      <c r="I26" s="216">
        <v>97.2</v>
      </c>
      <c r="J26" s="54"/>
      <c r="K26" s="1" t="s">
        <v>1583</v>
      </c>
      <c r="L26" s="1">
        <v>77</v>
      </c>
      <c r="M26" s="1" t="s">
        <v>1560</v>
      </c>
    </row>
    <row r="27" spans="1:26" x14ac:dyDescent="0.2">
      <c r="A27" s="5"/>
      <c r="B27" s="4" t="s">
        <v>1253</v>
      </c>
      <c r="C27" s="45">
        <v>6.3710000000000004</v>
      </c>
      <c r="D27" s="7">
        <v>6.2089999999999996</v>
      </c>
      <c r="E27" s="7">
        <v>6.1680000000000001</v>
      </c>
      <c r="F27" s="45">
        <v>6.399</v>
      </c>
      <c r="G27" s="9"/>
      <c r="H27" s="7">
        <f>E27+F27-C27</f>
        <v>6.1959999999999997</v>
      </c>
      <c r="I27" s="216">
        <v>95.6</v>
      </c>
      <c r="J27" s="54"/>
      <c r="K27" s="1" t="s">
        <v>1582</v>
      </c>
      <c r="L27" s="1">
        <v>13</v>
      </c>
      <c r="M27" s="1" t="s">
        <v>1575</v>
      </c>
    </row>
    <row r="28" spans="1:26" x14ac:dyDescent="0.2">
      <c r="A28" s="4"/>
      <c r="B28" s="4" t="s">
        <v>1666</v>
      </c>
      <c r="C28" s="45">
        <v>6.4980000000000002</v>
      </c>
      <c r="D28" s="7">
        <v>6.2290000000000001</v>
      </c>
      <c r="E28" s="7">
        <v>6.2910000000000004</v>
      </c>
      <c r="F28" s="45">
        <v>6.5110000000000001</v>
      </c>
      <c r="G28" s="9"/>
      <c r="H28" s="7">
        <f>E28+F28-C28</f>
        <v>6.3039999999999994</v>
      </c>
      <c r="I28" s="216">
        <v>97.2</v>
      </c>
      <c r="J28" s="54"/>
      <c r="K28" s="1" t="s">
        <v>1591</v>
      </c>
      <c r="L28" s="1">
        <v>50</v>
      </c>
      <c r="M28" s="1" t="s">
        <v>1519</v>
      </c>
    </row>
    <row r="29" spans="1:26" x14ac:dyDescent="0.2">
      <c r="A29" s="5"/>
      <c r="B29" s="4" t="s">
        <v>451</v>
      </c>
      <c r="C29" s="7">
        <v>6.516</v>
      </c>
      <c r="D29" s="7">
        <v>6.4219999999999997</v>
      </c>
      <c r="E29" s="7">
        <v>6.3940000000000001</v>
      </c>
      <c r="F29" s="7">
        <v>6.5069999999999997</v>
      </c>
      <c r="G29" s="9"/>
      <c r="H29" s="7">
        <f t="shared" ref="H29" si="3">E29+F29-C29</f>
        <v>6.3849999999999998</v>
      </c>
      <c r="I29" s="216">
        <v>95.3</v>
      </c>
      <c r="J29" s="54"/>
      <c r="K29" s="1" t="s">
        <v>1578</v>
      </c>
      <c r="L29" s="1">
        <v>5</v>
      </c>
      <c r="M29" s="1" t="s">
        <v>1576</v>
      </c>
    </row>
    <row r="30" spans="1:26" x14ac:dyDescent="0.2">
      <c r="C30" s="1"/>
      <c r="E30" s="21"/>
      <c r="M30" s="1" t="s">
        <v>1559</v>
      </c>
    </row>
    <row r="32" spans="1:26" x14ac:dyDescent="0.2">
      <c r="A32" s="6" t="s">
        <v>6</v>
      </c>
      <c r="B32" s="5"/>
      <c r="C32" s="5" t="s">
        <v>1347</v>
      </c>
      <c r="D32" s="5" t="s">
        <v>7</v>
      </c>
      <c r="E32" s="5" t="s">
        <v>24</v>
      </c>
      <c r="F32" s="5" t="s">
        <v>27</v>
      </c>
      <c r="G32" s="5" t="s">
        <v>1555</v>
      </c>
      <c r="H32" s="5" t="s">
        <v>30</v>
      </c>
      <c r="I32" s="5" t="s">
        <v>29</v>
      </c>
      <c r="J32" s="5" t="s">
        <v>30</v>
      </c>
      <c r="K32" s="5" t="s">
        <v>34</v>
      </c>
      <c r="L32" s="5" t="s">
        <v>55</v>
      </c>
      <c r="M32" s="5" t="s">
        <v>7</v>
      </c>
      <c r="N32" s="5" t="s">
        <v>7</v>
      </c>
      <c r="O32" s="5" t="s">
        <v>7</v>
      </c>
      <c r="P32" s="5" t="s">
        <v>24</v>
      </c>
      <c r="Q32" s="5" t="s">
        <v>24</v>
      </c>
      <c r="R32" s="5" t="s">
        <v>24</v>
      </c>
      <c r="S32" s="5" t="s">
        <v>26</v>
      </c>
      <c r="T32" s="153" t="s">
        <v>834</v>
      </c>
      <c r="U32" s="153" t="s">
        <v>834</v>
      </c>
      <c r="V32" s="153" t="s">
        <v>834</v>
      </c>
      <c r="W32" s="153" t="s">
        <v>834</v>
      </c>
      <c r="X32" s="153" t="s">
        <v>834</v>
      </c>
      <c r="Y32" s="153" t="s">
        <v>834</v>
      </c>
      <c r="Z32" s="153" t="s">
        <v>834</v>
      </c>
    </row>
    <row r="33" spans="1:26" x14ac:dyDescent="0.2">
      <c r="A33" s="5"/>
      <c r="B33" s="5"/>
      <c r="C33" s="6" t="s">
        <v>8</v>
      </c>
      <c r="D33" s="6" t="s">
        <v>9</v>
      </c>
      <c r="E33" s="6" t="s">
        <v>18</v>
      </c>
      <c r="F33" s="6" t="s">
        <v>11</v>
      </c>
      <c r="G33" s="6" t="s">
        <v>10</v>
      </c>
      <c r="H33" s="6" t="s">
        <v>33</v>
      </c>
      <c r="I33" s="6" t="s">
        <v>12</v>
      </c>
      <c r="J33" s="6" t="s">
        <v>13</v>
      </c>
      <c r="K33" s="6" t="s">
        <v>14</v>
      </c>
      <c r="L33" s="52" t="s">
        <v>99</v>
      </c>
      <c r="M33" s="6" t="s">
        <v>17</v>
      </c>
      <c r="N33" s="6" t="s">
        <v>19</v>
      </c>
      <c r="O33" s="6" t="s">
        <v>20</v>
      </c>
      <c r="P33" s="6" t="s">
        <v>17</v>
      </c>
      <c r="Q33" s="6" t="s">
        <v>15</v>
      </c>
      <c r="R33" s="6" t="s">
        <v>16</v>
      </c>
      <c r="S33" s="6" t="s">
        <v>25</v>
      </c>
      <c r="T33" s="154" t="s">
        <v>835</v>
      </c>
      <c r="U33" s="154" t="s">
        <v>836</v>
      </c>
      <c r="V33" s="154" t="s">
        <v>837</v>
      </c>
      <c r="W33" s="154" t="s">
        <v>838</v>
      </c>
      <c r="X33" s="154" t="s">
        <v>839</v>
      </c>
      <c r="Y33" s="154" t="s">
        <v>840</v>
      </c>
      <c r="Z33" s="154" t="s">
        <v>841</v>
      </c>
    </row>
    <row r="34" spans="1:26" x14ac:dyDescent="0.2">
      <c r="A34" s="6" t="str">
        <f>A4</f>
        <v>Singlet</v>
      </c>
      <c r="B34" s="4" t="str">
        <f>B4</f>
        <v>B2u (Val, pi-pi*)</v>
      </c>
      <c r="C34" s="7">
        <v>4.49</v>
      </c>
      <c r="D34" s="7">
        <v>4.4470000000000001</v>
      </c>
      <c r="E34" s="7">
        <v>4.8239999999999998</v>
      </c>
      <c r="F34" s="9"/>
      <c r="G34" s="7">
        <v>4.4459999999999997</v>
      </c>
      <c r="H34" s="7">
        <v>4.3849999999999998</v>
      </c>
      <c r="I34" s="7">
        <v>4.3890000000000002</v>
      </c>
      <c r="J34" s="7">
        <v>4.3380000000000001</v>
      </c>
      <c r="K34" s="7">
        <v>4.3</v>
      </c>
      <c r="L34" s="9"/>
      <c r="M34" s="7">
        <v>4.3520000000000003</v>
      </c>
      <c r="N34" s="7">
        <v>4.3470000000000004</v>
      </c>
      <c r="O34" s="7">
        <v>4.38</v>
      </c>
      <c r="P34" s="7">
        <v>4.1269999999999998</v>
      </c>
      <c r="Q34" s="7">
        <v>4.4569999999999999</v>
      </c>
      <c r="R34" s="7">
        <v>4.1870000000000003</v>
      </c>
      <c r="S34" s="7">
        <f t="shared" ref="S34:S59" si="4">SOMME(Q34:R34)/2</f>
        <v>4.3220000000000001</v>
      </c>
      <c r="T34" s="94"/>
      <c r="U34" s="94"/>
      <c r="V34" s="94"/>
      <c r="W34" s="94"/>
      <c r="X34" s="94"/>
      <c r="Y34" s="94"/>
      <c r="Z34" s="94"/>
    </row>
    <row r="35" spans="1:26" x14ac:dyDescent="0.2">
      <c r="A35" s="6"/>
      <c r="B35" s="4" t="str">
        <f t="shared" ref="B35:B48" si="5">B5</f>
        <v>B3u (Val, pi-pi*)</v>
      </c>
      <c r="C35" s="7">
        <v>5.1509999999999998</v>
      </c>
      <c r="D35" s="7">
        <v>4.8159999999999998</v>
      </c>
      <c r="E35" s="7">
        <v>5.3010000000000002</v>
      </c>
      <c r="F35" s="9"/>
      <c r="G35" s="7">
        <v>5.0529999999999999</v>
      </c>
      <c r="H35" s="7">
        <v>4.9409999999999998</v>
      </c>
      <c r="I35" s="7">
        <v>4.9359999999999999</v>
      </c>
      <c r="J35" s="7">
        <v>4.923</v>
      </c>
      <c r="K35" s="7">
        <v>4.867</v>
      </c>
      <c r="L35" s="9"/>
      <c r="M35" s="7">
        <v>4.931</v>
      </c>
      <c r="N35" s="7">
        <v>4.9610000000000003</v>
      </c>
      <c r="O35" s="7">
        <v>4.9189999999999996</v>
      </c>
      <c r="P35" s="7">
        <v>4.7370000000000001</v>
      </c>
      <c r="Q35" s="7">
        <v>4.806</v>
      </c>
      <c r="R35" s="7">
        <v>4.7590000000000003</v>
      </c>
      <c r="S35" s="7">
        <f t="shared" si="4"/>
        <v>4.7825000000000006</v>
      </c>
      <c r="T35" s="94"/>
      <c r="U35" s="94"/>
      <c r="V35" s="94"/>
      <c r="W35" s="94"/>
      <c r="X35" s="94"/>
      <c r="Y35" s="94"/>
      <c r="Z35" s="94"/>
    </row>
    <row r="36" spans="1:26" x14ac:dyDescent="0.2">
      <c r="A36" s="6"/>
      <c r="B36" s="4" t="str">
        <f t="shared" si="5"/>
        <v>Au (Ryd, pi-3s)</v>
      </c>
      <c r="C36" s="7">
        <v>5.6669999999999998</v>
      </c>
      <c r="D36" s="7">
        <v>5.5570000000000004</v>
      </c>
      <c r="E36" s="7">
        <v>5.98</v>
      </c>
      <c r="F36" s="9"/>
      <c r="G36" s="7">
        <v>5.7</v>
      </c>
      <c r="H36" s="7">
        <v>5.6619999999999999</v>
      </c>
      <c r="I36" s="7">
        <v>5.6689999999999996</v>
      </c>
      <c r="J36" s="7">
        <v>5.657</v>
      </c>
      <c r="K36" s="7">
        <v>5.6319999999999997</v>
      </c>
      <c r="L36" s="9"/>
      <c r="M36" s="7">
        <v>5.806</v>
      </c>
      <c r="N36" s="7">
        <v>5.7530000000000001</v>
      </c>
      <c r="O36" s="7">
        <v>5.6879999999999997</v>
      </c>
      <c r="P36" s="7">
        <v>5.6890000000000001</v>
      </c>
      <c r="Q36" s="7">
        <v>5.6150000000000002</v>
      </c>
      <c r="R36" s="7">
        <v>5.4880000000000004</v>
      </c>
      <c r="S36" s="7">
        <f t="shared" si="4"/>
        <v>5.5515000000000008</v>
      </c>
      <c r="T36" s="94"/>
      <c r="U36" s="94"/>
      <c r="V36" s="94"/>
      <c r="W36" s="94"/>
      <c r="X36" s="94"/>
      <c r="Y36" s="94"/>
      <c r="Z36" s="94"/>
    </row>
    <row r="37" spans="1:26" x14ac:dyDescent="0.2">
      <c r="A37" s="6"/>
      <c r="B37" s="4" t="str">
        <f t="shared" si="5"/>
        <v>B1g (Val, pi-pi*)</v>
      </c>
      <c r="C37" s="7">
        <v>6.1920000000000002</v>
      </c>
      <c r="D37" s="7">
        <v>5.867</v>
      </c>
      <c r="E37" s="7">
        <v>6.3840000000000003</v>
      </c>
      <c r="F37" s="9"/>
      <c r="G37" s="7">
        <v>6.109</v>
      </c>
      <c r="H37" s="45">
        <v>6.0069999999999997</v>
      </c>
      <c r="I37" s="7">
        <v>5.9790000000000001</v>
      </c>
      <c r="J37" s="7">
        <v>5.93</v>
      </c>
      <c r="K37" s="7">
        <v>5.8259999999999996</v>
      </c>
      <c r="L37" s="9"/>
      <c r="M37" s="7">
        <v>6.1070000000000002</v>
      </c>
      <c r="N37" s="7">
        <v>6.0970000000000004</v>
      </c>
      <c r="O37" s="7">
        <v>6.024</v>
      </c>
      <c r="P37" s="7">
        <v>5.9260000000000002</v>
      </c>
      <c r="Q37" s="7">
        <v>5.8959999999999999</v>
      </c>
      <c r="R37" s="7">
        <v>5.8049999999999997</v>
      </c>
      <c r="S37" s="7">
        <f t="shared" si="4"/>
        <v>5.8505000000000003</v>
      </c>
      <c r="T37" s="94"/>
      <c r="U37" s="94"/>
      <c r="V37" s="94"/>
      <c r="W37" s="94"/>
      <c r="X37" s="94"/>
      <c r="Y37" s="94"/>
      <c r="Z37" s="94"/>
    </row>
    <row r="38" spans="1:26" x14ac:dyDescent="0.2">
      <c r="A38" s="6"/>
      <c r="B38" s="4" t="str">
        <f t="shared" si="5"/>
        <v>Ag (Val, pi-pi*)</v>
      </c>
      <c r="C38" s="7">
        <v>6.3230000000000004</v>
      </c>
      <c r="D38" s="7">
        <v>6.117</v>
      </c>
      <c r="E38" s="7">
        <v>6.4960000000000004</v>
      </c>
      <c r="F38" s="9"/>
      <c r="G38" s="7">
        <v>6.173</v>
      </c>
      <c r="H38" s="45">
        <v>6.0519999999999996</v>
      </c>
      <c r="I38" s="45">
        <v>6.0529999999999999</v>
      </c>
      <c r="J38" s="7">
        <v>6.01</v>
      </c>
      <c r="K38" s="7">
        <v>5.9429999999999996</v>
      </c>
      <c r="L38" s="9"/>
      <c r="M38" s="7">
        <v>6.03</v>
      </c>
      <c r="N38" s="7">
        <v>6.016</v>
      </c>
      <c r="O38" s="7">
        <v>6.0510000000000002</v>
      </c>
      <c r="P38" s="7">
        <v>5.8079999999999998</v>
      </c>
      <c r="Q38" s="7">
        <v>6.1289999999999996</v>
      </c>
      <c r="R38" s="7">
        <v>5.6289999999999996</v>
      </c>
      <c r="S38" s="7">
        <f t="shared" si="4"/>
        <v>5.8789999999999996</v>
      </c>
      <c r="T38" s="94"/>
      <c r="U38" s="94"/>
      <c r="V38" s="94"/>
      <c r="W38" s="94"/>
      <c r="X38" s="94"/>
      <c r="Y38" s="94"/>
      <c r="Z38" s="94"/>
    </row>
    <row r="39" spans="1:26" x14ac:dyDescent="0.2">
      <c r="A39" s="6"/>
      <c r="B39" s="4" t="str">
        <f t="shared" si="5"/>
        <v>B3g (Ryd, pi-3p)</v>
      </c>
      <c r="C39" s="7">
        <v>6.0309999999999997</v>
      </c>
      <c r="D39" s="7">
        <v>5.9420000000000002</v>
      </c>
      <c r="E39" s="7">
        <v>6.3840000000000003</v>
      </c>
      <c r="F39" s="9"/>
      <c r="G39" s="7">
        <v>6.1020000000000003</v>
      </c>
      <c r="H39" s="7">
        <v>6.069</v>
      </c>
      <c r="I39" s="7">
        <v>6.0759999999999996</v>
      </c>
      <c r="J39" s="7">
        <v>6.0620000000000003</v>
      </c>
      <c r="K39" s="7">
        <v>6.0389999999999997</v>
      </c>
      <c r="L39" s="9"/>
      <c r="M39" s="7">
        <v>6.2069999999999999</v>
      </c>
      <c r="N39" s="7">
        <v>6.1550000000000002</v>
      </c>
      <c r="O39" s="7">
        <v>6.0830000000000002</v>
      </c>
      <c r="P39" s="7">
        <v>6.0970000000000004</v>
      </c>
      <c r="Q39" s="7">
        <v>6.0049999999999999</v>
      </c>
      <c r="R39" s="7">
        <v>5.8879999999999999</v>
      </c>
      <c r="S39" s="7">
        <f t="shared" si="4"/>
        <v>5.9465000000000003</v>
      </c>
      <c r="T39" s="94"/>
      <c r="U39" s="94"/>
      <c r="V39" s="94"/>
      <c r="W39" s="94"/>
      <c r="X39" s="94"/>
      <c r="Y39" s="94"/>
      <c r="Z39" s="94"/>
    </row>
    <row r="40" spans="1:26" x14ac:dyDescent="0.2">
      <c r="A40" s="6"/>
      <c r="B40" s="4" t="str">
        <f t="shared" si="5"/>
        <v>B2g (Ryd, pi-3p)</v>
      </c>
      <c r="C40" s="7">
        <v>6.0659999999999998</v>
      </c>
      <c r="D40" s="7">
        <v>5.9710000000000001</v>
      </c>
      <c r="E40" s="7">
        <v>6.4119999999999999</v>
      </c>
      <c r="F40" s="9"/>
      <c r="G40" s="7">
        <v>6.1360000000000001</v>
      </c>
      <c r="H40" s="7">
        <v>6.1</v>
      </c>
      <c r="I40" s="7">
        <v>6.1059999999999999</v>
      </c>
      <c r="J40" s="7">
        <v>6.093</v>
      </c>
      <c r="K40" s="7">
        <v>6.0670000000000002</v>
      </c>
      <c r="L40" s="9"/>
      <c r="M40" s="7">
        <v>6.2249999999999996</v>
      </c>
      <c r="N40" s="7">
        <v>6.1719999999999997</v>
      </c>
      <c r="O40" s="7">
        <v>6.1050000000000004</v>
      </c>
      <c r="P40" s="7">
        <v>6.1079999999999997</v>
      </c>
      <c r="Q40" s="7">
        <v>6.0129999999999999</v>
      </c>
      <c r="R40" s="7">
        <v>5.9189999999999996</v>
      </c>
      <c r="S40" s="7">
        <f t="shared" si="4"/>
        <v>5.9659999999999993</v>
      </c>
      <c r="T40" s="94"/>
      <c r="U40" s="94"/>
      <c r="V40" s="94"/>
      <c r="W40" s="94"/>
      <c r="X40" s="94"/>
      <c r="Y40" s="94"/>
      <c r="Z40" s="94"/>
    </row>
    <row r="41" spans="1:26" x14ac:dyDescent="0.2">
      <c r="A41" s="6"/>
      <c r="B41" s="4" t="str">
        <f t="shared" si="5"/>
        <v>B2u (Val, pi-pi*)</v>
      </c>
      <c r="C41" s="7">
        <v>6.2990000000000004</v>
      </c>
      <c r="D41" s="7">
        <v>6.08</v>
      </c>
      <c r="E41" s="7">
        <v>6.6550000000000002</v>
      </c>
      <c r="F41" s="9"/>
      <c r="G41" s="45">
        <v>6.3630000000000004</v>
      </c>
      <c r="H41" s="7">
        <v>6.2190000000000003</v>
      </c>
      <c r="I41" s="7">
        <v>6.19</v>
      </c>
      <c r="J41" s="7">
        <v>6.2210000000000001</v>
      </c>
      <c r="K41" s="7">
        <v>6.1509999999999998</v>
      </c>
      <c r="L41" s="9"/>
      <c r="M41" s="7">
        <v>6.2610000000000001</v>
      </c>
      <c r="N41" s="7">
        <v>6.2690000000000001</v>
      </c>
      <c r="O41" s="7">
        <v>6.2060000000000004</v>
      </c>
      <c r="P41" s="7">
        <v>6.0659999999999998</v>
      </c>
      <c r="Q41" s="7">
        <v>6.0679999999999996</v>
      </c>
      <c r="R41" s="7">
        <v>6.093</v>
      </c>
      <c r="S41" s="7">
        <f t="shared" si="4"/>
        <v>6.0804999999999998</v>
      </c>
      <c r="T41" s="94"/>
      <c r="U41" s="94"/>
      <c r="V41" s="94"/>
      <c r="W41" s="94"/>
      <c r="X41" s="94"/>
      <c r="Y41" s="94"/>
      <c r="Z41" s="94"/>
    </row>
    <row r="42" spans="1:26" x14ac:dyDescent="0.2">
      <c r="A42" s="6"/>
      <c r="B42" s="4" t="str">
        <f t="shared" si="5"/>
        <v>B1u (Ryd, pi-3s)</v>
      </c>
      <c r="C42" s="7">
        <v>6.42</v>
      </c>
      <c r="D42" s="7">
        <v>6.274</v>
      </c>
      <c r="E42" s="7">
        <v>6.7149999999999999</v>
      </c>
      <c r="F42" s="9"/>
      <c r="G42" s="7">
        <v>6.3819999999999997</v>
      </c>
      <c r="H42" s="7">
        <v>6.3570000000000002</v>
      </c>
      <c r="I42" s="7">
        <v>6.3659999999999997</v>
      </c>
      <c r="J42" s="7">
        <v>6.351</v>
      </c>
      <c r="K42" s="7">
        <v>6.3239999999999998</v>
      </c>
      <c r="L42" s="9"/>
      <c r="M42" s="7">
        <v>6.4359999999999999</v>
      </c>
      <c r="N42" s="7">
        <v>6.37</v>
      </c>
      <c r="O42" s="7">
        <v>6.3390000000000004</v>
      </c>
      <c r="P42" s="7">
        <v>6.3109999999999999</v>
      </c>
      <c r="Q42" s="7">
        <v>6.3319999999999999</v>
      </c>
      <c r="R42" s="7">
        <v>6.1870000000000003</v>
      </c>
      <c r="S42" s="7">
        <f t="shared" si="4"/>
        <v>6.2595000000000001</v>
      </c>
      <c r="T42" s="94"/>
      <c r="U42" s="94"/>
      <c r="V42" s="94"/>
      <c r="W42" s="94"/>
      <c r="X42" s="94"/>
      <c r="Y42" s="94"/>
      <c r="Z42" s="94"/>
    </row>
    <row r="43" spans="1:26" x14ac:dyDescent="0.2">
      <c r="A43" s="6"/>
      <c r="B43" s="4" t="str">
        <f t="shared" si="5"/>
        <v>B3u (Val, pi-pi*)</v>
      </c>
      <c r="C43" s="7">
        <v>6.3029999999999999</v>
      </c>
      <c r="D43" s="7">
        <v>6.4009999999999998</v>
      </c>
      <c r="E43" s="7">
        <v>6.8970000000000002</v>
      </c>
      <c r="F43" s="9"/>
      <c r="G43" s="7">
        <v>6.5960000000000001</v>
      </c>
      <c r="H43" s="7">
        <v>6.4630000000000001</v>
      </c>
      <c r="I43" s="7">
        <v>6.4370000000000003</v>
      </c>
      <c r="J43" s="7">
        <v>6.4560000000000004</v>
      </c>
      <c r="K43" s="7">
        <v>6.391</v>
      </c>
      <c r="L43" s="9"/>
      <c r="M43" s="7">
        <v>6.4779999999999998</v>
      </c>
      <c r="N43" s="7">
        <v>6.4850000000000003</v>
      </c>
      <c r="O43" s="7">
        <v>6.452</v>
      </c>
      <c r="P43" s="7">
        <v>6.28</v>
      </c>
      <c r="Q43" s="7">
        <v>6.3920000000000003</v>
      </c>
      <c r="R43" s="7">
        <v>6.306</v>
      </c>
      <c r="S43" s="7">
        <f t="shared" si="4"/>
        <v>6.3490000000000002</v>
      </c>
      <c r="T43" s="94"/>
      <c r="U43" s="94"/>
      <c r="V43" s="94"/>
      <c r="W43" s="94"/>
      <c r="X43" s="94"/>
      <c r="Y43" s="94"/>
      <c r="Z43" s="94"/>
    </row>
    <row r="44" spans="1:26" x14ac:dyDescent="0.2">
      <c r="A44" s="6"/>
      <c r="B44" s="4" t="str">
        <f t="shared" si="5"/>
        <v>B1g (Val, pi-pi*)</v>
      </c>
      <c r="C44" s="7">
        <v>6.5529999999999999</v>
      </c>
      <c r="D44" s="7">
        <v>6.4969999999999999</v>
      </c>
      <c r="E44" s="7">
        <v>7.0449999999999999</v>
      </c>
      <c r="F44" s="9"/>
      <c r="G44" s="7">
        <v>6.7779999999999996</v>
      </c>
      <c r="H44" s="7">
        <v>6.53</v>
      </c>
      <c r="I44" s="7">
        <v>6.5389999999999997</v>
      </c>
      <c r="J44" s="7">
        <v>6.5359999999999996</v>
      </c>
      <c r="K44" s="7">
        <v>6.4560000000000004</v>
      </c>
      <c r="L44" s="9"/>
      <c r="M44" s="7">
        <v>6.657</v>
      </c>
      <c r="N44" s="7">
        <v>6.6529999999999996</v>
      </c>
      <c r="O44" s="7">
        <v>6.5990000000000002</v>
      </c>
      <c r="P44" s="7">
        <v>6.415</v>
      </c>
      <c r="Q44" s="7">
        <v>6.5179999999999998</v>
      </c>
      <c r="R44" s="7">
        <v>6.3879999999999999</v>
      </c>
      <c r="S44" s="7">
        <f t="shared" si="4"/>
        <v>6.4529999999999994</v>
      </c>
      <c r="T44" s="94"/>
      <c r="U44" s="94"/>
      <c r="V44" s="94"/>
      <c r="W44" s="94"/>
      <c r="X44" s="94"/>
      <c r="Y44" s="94"/>
      <c r="Z44" s="94"/>
    </row>
    <row r="45" spans="1:26" x14ac:dyDescent="0.2">
      <c r="A45" s="6"/>
      <c r="B45" s="4" t="str">
        <f t="shared" si="5"/>
        <v>Ag (Val, pi-pi*)</v>
      </c>
      <c r="C45" s="7">
        <v>7.6319999999999997</v>
      </c>
      <c r="D45" s="7">
        <v>7.1609999999999996</v>
      </c>
      <c r="E45" s="9"/>
      <c r="F45" s="9"/>
      <c r="G45" s="7">
        <v>7.4080000000000004</v>
      </c>
      <c r="H45" s="7">
        <v>7.3360000000000003</v>
      </c>
      <c r="I45" s="7">
        <v>7.3029999999999999</v>
      </c>
      <c r="J45" s="7">
        <v>7.09</v>
      </c>
      <c r="K45" s="7">
        <v>6.8680000000000003</v>
      </c>
      <c r="L45" s="9"/>
      <c r="M45" s="7">
        <v>7.3390000000000004</v>
      </c>
      <c r="N45" s="7">
        <v>7.3019999999999996</v>
      </c>
      <c r="O45" s="7">
        <v>7.258</v>
      </c>
      <c r="P45" s="7">
        <v>7.1349999999999998</v>
      </c>
      <c r="Q45" s="7">
        <v>7.2</v>
      </c>
      <c r="R45" s="7">
        <v>6.359</v>
      </c>
      <c r="S45" s="7">
        <f t="shared" si="4"/>
        <v>6.7795000000000005</v>
      </c>
      <c r="T45" s="7">
        <v>6.8949999999999996</v>
      </c>
      <c r="U45" s="7">
        <v>6.7930000000000001</v>
      </c>
      <c r="V45" s="7">
        <v>5.9420000000000002</v>
      </c>
      <c r="W45" s="7">
        <v>6.8090000000000002</v>
      </c>
      <c r="X45" s="7">
        <v>6.7480000000000002</v>
      </c>
      <c r="Y45" s="7">
        <v>6.9580000000000002</v>
      </c>
      <c r="Z45" s="7">
        <v>6.9</v>
      </c>
    </row>
    <row r="46" spans="1:26" x14ac:dyDescent="0.2">
      <c r="A46" s="6"/>
      <c r="B46" s="4" t="str">
        <f t="shared" si="5"/>
        <v>Au (Ryd, pi-3s)</v>
      </c>
      <c r="C46" s="7">
        <v>6.5789999999999997</v>
      </c>
      <c r="D46" s="7">
        <v>6.4889999999999999</v>
      </c>
      <c r="E46" s="7">
        <v>6.9320000000000004</v>
      </c>
      <c r="F46" s="9"/>
      <c r="G46" s="7">
        <v>6.6529999999999996</v>
      </c>
      <c r="H46" s="7">
        <v>6.617</v>
      </c>
      <c r="I46" s="7">
        <v>6.6239999999999997</v>
      </c>
      <c r="J46" s="7">
        <v>6.6120000000000001</v>
      </c>
      <c r="K46" s="7">
        <v>6.6349999999999998</v>
      </c>
      <c r="L46" s="9"/>
      <c r="M46" s="7">
        <v>6.7439999999999998</v>
      </c>
      <c r="N46" s="7">
        <v>6.6890000000000001</v>
      </c>
      <c r="O46" s="7">
        <v>6.6210000000000004</v>
      </c>
      <c r="P46" s="7">
        <v>6.6260000000000003</v>
      </c>
      <c r="Q46" s="7">
        <v>6.5439999999999996</v>
      </c>
      <c r="R46" s="7">
        <v>6.444</v>
      </c>
      <c r="S46" s="7">
        <f t="shared" si="4"/>
        <v>6.4939999999999998</v>
      </c>
      <c r="T46" s="94"/>
      <c r="U46" s="94"/>
      <c r="V46" s="94"/>
      <c r="W46" s="94"/>
      <c r="X46" s="94"/>
      <c r="Y46" s="94"/>
      <c r="Z46" s="94"/>
    </row>
    <row r="47" spans="1:26" x14ac:dyDescent="0.2">
      <c r="A47" s="6"/>
      <c r="B47" s="4" t="str">
        <f t="shared" si="5"/>
        <v>B1u (Ryd, n.d.)</v>
      </c>
      <c r="C47" s="7">
        <v>6.5679999999999996</v>
      </c>
      <c r="D47" s="7">
        <v>6.5179999999999998</v>
      </c>
      <c r="E47" s="7">
        <v>6.9779999999999998</v>
      </c>
      <c r="F47" s="9"/>
      <c r="G47" s="7">
        <v>6.6929999999999996</v>
      </c>
      <c r="H47" s="7">
        <v>6.6639999999999997</v>
      </c>
      <c r="I47" s="7">
        <v>6.6719999999999997</v>
      </c>
      <c r="J47" s="7">
        <v>6.657</v>
      </c>
      <c r="K47" s="7">
        <v>6.6349999999999998</v>
      </c>
      <c r="L47" s="9"/>
      <c r="M47" s="7">
        <v>6.774</v>
      </c>
      <c r="N47" s="7">
        <v>6.7190000000000003</v>
      </c>
      <c r="O47" s="7">
        <v>6.6509999999999998</v>
      </c>
      <c r="P47" s="7">
        <v>6.6619999999999999</v>
      </c>
      <c r="Q47" s="7">
        <v>6.58</v>
      </c>
      <c r="R47" s="7">
        <v>6.4809999999999999</v>
      </c>
      <c r="S47" s="7">
        <f t="shared" si="4"/>
        <v>6.5305</v>
      </c>
      <c r="T47" s="94"/>
      <c r="U47" s="94"/>
      <c r="V47" s="94"/>
      <c r="W47" s="94"/>
      <c r="X47" s="94"/>
      <c r="Y47" s="94"/>
      <c r="Z47" s="94"/>
    </row>
    <row r="48" spans="1:26" x14ac:dyDescent="0.2">
      <c r="A48" s="6" t="str">
        <f>A18</f>
        <v>Triplet</v>
      </c>
      <c r="B48" s="4" t="str">
        <f t="shared" si="5"/>
        <v>B3u (Val, pi-pi*)</v>
      </c>
      <c r="C48" s="7">
        <v>3.5350000000000001</v>
      </c>
      <c r="D48" s="7">
        <v>3.3159999999999998</v>
      </c>
      <c r="E48" s="7">
        <v>3.4750000000000001</v>
      </c>
      <c r="F48" s="9"/>
      <c r="G48" s="7">
        <v>3.0670000000000002</v>
      </c>
      <c r="H48" s="9"/>
      <c r="I48" s="9"/>
      <c r="J48" s="9"/>
      <c r="K48" s="7">
        <v>3.169</v>
      </c>
      <c r="L48" s="9"/>
      <c r="M48" s="7">
        <v>3.3650000000000002</v>
      </c>
      <c r="N48" s="7">
        <v>3.3679999999999999</v>
      </c>
      <c r="O48" s="7">
        <v>3.351</v>
      </c>
      <c r="P48" s="7">
        <v>3.2210000000000001</v>
      </c>
      <c r="Q48" s="7">
        <v>3.3210000000000002</v>
      </c>
      <c r="R48" s="7">
        <v>2.9249999999999998</v>
      </c>
      <c r="S48" s="7">
        <f t="shared" si="4"/>
        <v>3.1230000000000002</v>
      </c>
      <c r="T48" s="94"/>
      <c r="U48" s="94"/>
      <c r="V48" s="94"/>
      <c r="W48" s="94"/>
      <c r="X48" s="94"/>
      <c r="Y48" s="94"/>
      <c r="Z48" s="94"/>
    </row>
    <row r="49" spans="1:26" x14ac:dyDescent="0.2">
      <c r="A49" s="6"/>
      <c r="B49" s="4" t="str">
        <f t="shared" ref="B49:B58" si="6">B19</f>
        <v>B2u (Val, pi-pi*)</v>
      </c>
      <c r="C49" s="7">
        <v>4.4489999999999998</v>
      </c>
      <c r="D49" s="7">
        <v>4.335</v>
      </c>
      <c r="E49" s="7">
        <v>4.58</v>
      </c>
      <c r="F49" s="9"/>
      <c r="G49" s="7">
        <v>4.2430000000000003</v>
      </c>
      <c r="H49" s="9"/>
      <c r="I49" s="9"/>
      <c r="J49" s="9"/>
      <c r="K49" s="7">
        <v>4.16</v>
      </c>
      <c r="L49" s="9"/>
      <c r="M49" s="7">
        <v>4.3040000000000003</v>
      </c>
      <c r="N49" s="7">
        <v>4.3140000000000001</v>
      </c>
      <c r="O49" s="7">
        <v>4.3220000000000001</v>
      </c>
      <c r="P49" s="7">
        <v>4.1280000000000001</v>
      </c>
      <c r="Q49" s="7">
        <v>4.3250000000000002</v>
      </c>
      <c r="R49" s="7">
        <v>3.9009999999999998</v>
      </c>
      <c r="S49" s="7">
        <f t="shared" si="4"/>
        <v>4.1129999999999995</v>
      </c>
      <c r="T49" s="94"/>
      <c r="U49" s="94"/>
      <c r="V49" s="94"/>
      <c r="W49" s="94"/>
      <c r="X49" s="94"/>
      <c r="Y49" s="94"/>
      <c r="Z49" s="94"/>
    </row>
    <row r="50" spans="1:26" x14ac:dyDescent="0.2">
      <c r="A50" s="6"/>
      <c r="B50" s="4" t="str">
        <f t="shared" si="6"/>
        <v>B1g (Val, pi-pi*)</v>
      </c>
      <c r="C50" s="7">
        <v>4.7539999999999996</v>
      </c>
      <c r="D50" s="7">
        <v>4.6349999999999998</v>
      </c>
      <c r="E50" s="7">
        <v>4.7320000000000002</v>
      </c>
      <c r="F50" s="9"/>
      <c r="G50" s="7">
        <v>4.4429999999999996</v>
      </c>
      <c r="H50" s="9"/>
      <c r="I50" s="9"/>
      <c r="J50" s="9"/>
      <c r="K50" s="7">
        <v>4.4790000000000001</v>
      </c>
      <c r="L50" s="9"/>
      <c r="M50" s="7">
        <v>4.6040000000000001</v>
      </c>
      <c r="N50" s="7">
        <v>4.6040000000000001</v>
      </c>
      <c r="O50" s="7">
        <v>4.6150000000000002</v>
      </c>
      <c r="P50" s="7">
        <v>4.4669999999999996</v>
      </c>
      <c r="Q50" s="7">
        <v>4.6289999999999996</v>
      </c>
      <c r="R50" s="7">
        <v>4.2329999999999997</v>
      </c>
      <c r="S50" s="7">
        <f t="shared" si="4"/>
        <v>4.4309999999999992</v>
      </c>
      <c r="T50" s="94"/>
      <c r="U50" s="94"/>
      <c r="V50" s="94"/>
      <c r="W50" s="94"/>
      <c r="X50" s="94"/>
      <c r="Y50" s="94"/>
      <c r="Z50" s="94"/>
    </row>
    <row r="51" spans="1:26" x14ac:dyDescent="0.2">
      <c r="A51" s="6"/>
      <c r="B51" s="4" t="str">
        <f t="shared" si="6"/>
        <v>B3u (Val, pi-pi*)</v>
      </c>
      <c r="C51" s="7">
        <v>4.8769999999999998</v>
      </c>
      <c r="D51" s="7">
        <v>4.8860000000000001</v>
      </c>
      <c r="E51" s="7">
        <v>5.0759999999999996</v>
      </c>
      <c r="F51" s="9"/>
      <c r="G51" s="7">
        <v>4.6680000000000001</v>
      </c>
      <c r="H51" s="9"/>
      <c r="I51" s="9"/>
      <c r="J51" s="9"/>
      <c r="K51" s="7">
        <v>4.6390000000000002</v>
      </c>
      <c r="L51" s="9"/>
      <c r="M51" s="7">
        <v>4.7880000000000003</v>
      </c>
      <c r="N51" s="7">
        <v>4.7949999999999999</v>
      </c>
      <c r="O51" s="7">
        <v>4.8159999999999998</v>
      </c>
      <c r="P51" s="7">
        <v>4.617</v>
      </c>
      <c r="Q51" s="7">
        <v>4.843</v>
      </c>
      <c r="R51" s="7">
        <v>4.3860000000000001</v>
      </c>
      <c r="S51" s="7">
        <f t="shared" si="4"/>
        <v>4.6144999999999996</v>
      </c>
      <c r="T51" s="94"/>
      <c r="U51" s="94"/>
      <c r="V51" s="94"/>
      <c r="W51" s="94"/>
      <c r="X51" s="94"/>
      <c r="Y51" s="94"/>
      <c r="Z51" s="94"/>
    </row>
    <row r="52" spans="1:26" x14ac:dyDescent="0.2">
      <c r="A52" s="6"/>
      <c r="B52" s="4" t="str">
        <f t="shared" si="6"/>
        <v>B2u (Val, pi-pi*)</v>
      </c>
      <c r="C52" s="7">
        <v>5.08</v>
      </c>
      <c r="D52" s="7">
        <v>4.9779999999999998</v>
      </c>
      <c r="E52" s="7">
        <v>5.2240000000000002</v>
      </c>
      <c r="F52" s="9"/>
      <c r="G52" s="7">
        <v>4.9409999999999998</v>
      </c>
      <c r="H52" s="9"/>
      <c r="I52" s="9"/>
      <c r="J52" s="9"/>
      <c r="K52" s="7">
        <v>4.9470000000000001</v>
      </c>
      <c r="L52" s="9"/>
      <c r="M52" s="7">
        <v>5.1239999999999997</v>
      </c>
      <c r="N52" s="7">
        <v>5.1509999999999998</v>
      </c>
      <c r="O52" s="7">
        <v>5.0919999999999996</v>
      </c>
      <c r="P52" s="7">
        <v>4.9509999999999996</v>
      </c>
      <c r="Q52" s="7">
        <v>4.9580000000000002</v>
      </c>
      <c r="R52" s="7">
        <v>4.6760000000000002</v>
      </c>
      <c r="S52" s="7">
        <f t="shared" si="4"/>
        <v>4.8170000000000002</v>
      </c>
      <c r="T52" s="94"/>
      <c r="U52" s="94"/>
      <c r="V52" s="94"/>
      <c r="W52" s="94"/>
      <c r="X52" s="94"/>
      <c r="Y52" s="94"/>
      <c r="Z52" s="94"/>
    </row>
    <row r="53" spans="1:26" x14ac:dyDescent="0.2">
      <c r="A53" s="6"/>
      <c r="B53" s="4" t="str">
        <f t="shared" si="6"/>
        <v>Ag (Val, pi-pi*)</v>
      </c>
      <c r="C53" s="7">
        <v>5.7939999999999996</v>
      </c>
      <c r="D53" s="7">
        <v>5.7069999999999999</v>
      </c>
      <c r="E53" s="7">
        <v>5.7809999999999997</v>
      </c>
      <c r="F53" s="9"/>
      <c r="G53" s="7">
        <v>5.5339999999999998</v>
      </c>
      <c r="H53" s="9"/>
      <c r="I53" s="9"/>
      <c r="J53" s="9"/>
      <c r="K53" s="7">
        <v>5.49</v>
      </c>
      <c r="L53" s="9"/>
      <c r="M53" s="7">
        <v>5.5650000000000004</v>
      </c>
      <c r="N53" s="7">
        <v>5.569</v>
      </c>
      <c r="O53" s="7">
        <v>5.617</v>
      </c>
      <c r="P53" s="7">
        <v>5.4169999999999998</v>
      </c>
      <c r="Q53" s="7">
        <v>5.6879999999999997</v>
      </c>
      <c r="R53" s="7">
        <v>5.2370000000000001</v>
      </c>
      <c r="S53" s="7">
        <f t="shared" si="4"/>
        <v>5.4625000000000004</v>
      </c>
      <c r="T53" s="94"/>
      <c r="U53" s="94"/>
      <c r="V53" s="94"/>
      <c r="W53" s="94"/>
      <c r="X53" s="94"/>
      <c r="Y53" s="94"/>
      <c r="Z53" s="94"/>
    </row>
    <row r="54" spans="1:26" x14ac:dyDescent="0.2">
      <c r="A54" s="6"/>
      <c r="B54" s="4" t="str">
        <f t="shared" si="6"/>
        <v>Au (Ryd, pi-3s)</v>
      </c>
      <c r="C54" s="7">
        <v>5.6550000000000002</v>
      </c>
      <c r="D54" s="7">
        <v>5.5359999999999996</v>
      </c>
      <c r="E54" s="7">
        <v>5.94</v>
      </c>
      <c r="F54" s="9"/>
      <c r="G54" s="7">
        <v>5.6619999999999999</v>
      </c>
      <c r="H54" s="9"/>
      <c r="I54" s="9"/>
      <c r="J54" s="9"/>
      <c r="K54" s="7">
        <v>5.6020000000000003</v>
      </c>
      <c r="L54" s="9"/>
      <c r="M54" s="7">
        <v>5.7939999999999996</v>
      </c>
      <c r="N54" s="7">
        <v>5.742</v>
      </c>
      <c r="O54" s="7">
        <v>5.673</v>
      </c>
      <c r="P54" s="7">
        <v>5.68</v>
      </c>
      <c r="Q54" s="7">
        <v>5.5919999999999996</v>
      </c>
      <c r="R54" s="7">
        <v>5.4539999999999997</v>
      </c>
      <c r="S54" s="7">
        <f t="shared" si="4"/>
        <v>5.5229999999999997</v>
      </c>
      <c r="T54" s="94"/>
      <c r="U54" s="94"/>
      <c r="V54" s="94"/>
      <c r="W54" s="94"/>
      <c r="X54" s="94"/>
      <c r="Y54" s="94"/>
      <c r="Z54" s="94"/>
    </row>
    <row r="55" spans="1:26" x14ac:dyDescent="0.2">
      <c r="A55" s="6"/>
      <c r="B55" s="4" t="str">
        <f t="shared" si="6"/>
        <v>B3g (Ryd, pi-3p)</v>
      </c>
      <c r="C55" s="7">
        <v>6.0309999999999997</v>
      </c>
      <c r="D55" s="7">
        <v>5.9240000000000004</v>
      </c>
      <c r="E55" s="7">
        <v>6.3540000000000001</v>
      </c>
      <c r="F55" s="9"/>
      <c r="G55" s="7">
        <v>6.0739999999999998</v>
      </c>
      <c r="H55" s="9"/>
      <c r="I55" s="9"/>
      <c r="J55" s="9"/>
      <c r="K55" s="7">
        <v>6.016</v>
      </c>
      <c r="L55" s="9"/>
      <c r="M55" s="7">
        <v>6.1950000000000003</v>
      </c>
      <c r="N55" s="7">
        <v>6.1429999999999998</v>
      </c>
      <c r="O55" s="7">
        <v>6.07</v>
      </c>
      <c r="P55" s="7">
        <v>6.0869999999999997</v>
      </c>
      <c r="Q55" s="7">
        <v>5.9870000000000001</v>
      </c>
      <c r="R55" s="7">
        <v>5.8630000000000004</v>
      </c>
      <c r="S55" s="7">
        <f t="shared" si="4"/>
        <v>5.9250000000000007</v>
      </c>
      <c r="T55" s="94"/>
      <c r="U55" s="94"/>
      <c r="V55" s="94"/>
      <c r="W55" s="94"/>
      <c r="X55" s="94"/>
      <c r="Y55" s="94"/>
      <c r="Z55" s="94"/>
    </row>
    <row r="56" spans="1:26" x14ac:dyDescent="0.2">
      <c r="A56" s="6"/>
      <c r="B56" s="4" t="str">
        <f t="shared" si="6"/>
        <v>B2g (Ryd, pi-3p)</v>
      </c>
      <c r="C56" s="7">
        <v>6.0659999999999998</v>
      </c>
      <c r="D56" s="7">
        <v>5.9550000000000001</v>
      </c>
      <c r="E56" s="7">
        <v>6.383</v>
      </c>
      <c r="F56" s="9"/>
      <c r="G56" s="7">
        <v>6.109</v>
      </c>
      <c r="H56" s="9"/>
      <c r="I56" s="9"/>
      <c r="J56" s="9"/>
      <c r="K56" s="7">
        <v>6.048</v>
      </c>
      <c r="L56" s="9"/>
      <c r="M56" s="7">
        <v>6.2160000000000002</v>
      </c>
      <c r="N56" s="7">
        <v>6.1630000000000003</v>
      </c>
      <c r="O56" s="7">
        <v>6.0940000000000003</v>
      </c>
      <c r="P56" s="7">
        <v>6.101</v>
      </c>
      <c r="Q56" s="7">
        <v>6.0129999999999999</v>
      </c>
      <c r="R56" s="7">
        <v>5.8959999999999999</v>
      </c>
      <c r="S56" s="7">
        <f t="shared" si="4"/>
        <v>5.9544999999999995</v>
      </c>
      <c r="T56" s="94"/>
      <c r="U56" s="94"/>
      <c r="V56" s="94"/>
      <c r="W56" s="94"/>
      <c r="X56" s="94"/>
      <c r="Y56" s="94"/>
      <c r="Z56" s="94"/>
    </row>
    <row r="57" spans="1:26" x14ac:dyDescent="0.2">
      <c r="A57" s="6"/>
      <c r="B57" s="4" t="str">
        <f t="shared" si="6"/>
        <v>B1g (Val, pi-pi*)</v>
      </c>
      <c r="C57" s="7">
        <v>6.5860000000000003</v>
      </c>
      <c r="D57" s="7">
        <v>6.1219999999999999</v>
      </c>
      <c r="E57" s="7">
        <v>6.6870000000000003</v>
      </c>
      <c r="F57" s="9"/>
      <c r="G57" s="7">
        <v>6.4029999999999996</v>
      </c>
      <c r="H57" s="9"/>
      <c r="I57" s="9"/>
      <c r="J57" s="9"/>
      <c r="K57" s="7">
        <v>6.1680000000000001</v>
      </c>
      <c r="L57" s="9"/>
      <c r="M57" s="7">
        <v>6.4509999999999996</v>
      </c>
      <c r="N57" s="7">
        <v>6.4349999999999996</v>
      </c>
      <c r="O57" s="7">
        <v>6.3319999999999999</v>
      </c>
      <c r="P57" s="7">
        <v>6.266</v>
      </c>
      <c r="Q57" s="7">
        <v>6.149</v>
      </c>
      <c r="R57" s="7">
        <v>6.1470000000000002</v>
      </c>
      <c r="S57" s="7">
        <f t="shared" si="4"/>
        <v>6.1479999999999997</v>
      </c>
      <c r="T57" s="94"/>
      <c r="U57" s="94"/>
      <c r="V57" s="94"/>
      <c r="W57" s="94"/>
      <c r="X57" s="94"/>
      <c r="Y57" s="94"/>
      <c r="Z57" s="94"/>
    </row>
    <row r="58" spans="1:26" x14ac:dyDescent="0.2">
      <c r="A58" s="6"/>
      <c r="B58" s="4" t="str">
        <f t="shared" si="6"/>
        <v>B1u (Ryd, pi-3s)</v>
      </c>
      <c r="C58" s="7">
        <v>6.3920000000000003</v>
      </c>
      <c r="D58" s="7">
        <v>6.25</v>
      </c>
      <c r="E58" s="7">
        <v>6.6689999999999996</v>
      </c>
      <c r="F58" s="9"/>
      <c r="G58" s="7">
        <v>6.3410000000000002</v>
      </c>
      <c r="H58" s="9"/>
      <c r="I58" s="9"/>
      <c r="J58" s="9"/>
      <c r="K58" s="7">
        <v>6.2910000000000004</v>
      </c>
      <c r="L58" s="9"/>
      <c r="M58" s="7">
        <v>6.42</v>
      </c>
      <c r="N58" s="7">
        <v>6.3559999999999999</v>
      </c>
      <c r="O58" s="7">
        <v>6.3209999999999997</v>
      </c>
      <c r="P58" s="7">
        <v>6.298</v>
      </c>
      <c r="Q58" s="7">
        <v>6.3049999999999997</v>
      </c>
      <c r="R58" s="7">
        <v>6.1479999999999997</v>
      </c>
      <c r="S58" s="7">
        <f t="shared" si="4"/>
        <v>6.2264999999999997</v>
      </c>
      <c r="T58" s="94"/>
      <c r="U58" s="94"/>
      <c r="V58" s="94"/>
      <c r="W58" s="94"/>
      <c r="X58" s="94"/>
      <c r="Y58" s="94"/>
      <c r="Z58" s="94"/>
    </row>
    <row r="59" spans="1:26" x14ac:dyDescent="0.2">
      <c r="A59" s="6"/>
      <c r="B59" s="4" t="str">
        <f>B29</f>
        <v>Ag (Val, pi-pi*)</v>
      </c>
      <c r="C59" s="7">
        <v>6.6639999999999997</v>
      </c>
      <c r="D59" s="7">
        <v>6.5720000000000001</v>
      </c>
      <c r="E59" s="7">
        <v>6.8289999999999997</v>
      </c>
      <c r="F59" s="9"/>
      <c r="G59" s="7">
        <v>6.5579999999999998</v>
      </c>
      <c r="H59" s="9"/>
      <c r="I59" s="9"/>
      <c r="J59" s="9"/>
      <c r="K59" s="7">
        <v>6.3940000000000001</v>
      </c>
      <c r="L59" s="9"/>
      <c r="M59" s="7">
        <v>6.6879999999999997</v>
      </c>
      <c r="N59" s="7">
        <v>6.6859999999999999</v>
      </c>
      <c r="O59" s="7">
        <v>6.649</v>
      </c>
      <c r="P59" s="7">
        <v>6.5270000000000001</v>
      </c>
      <c r="Q59" s="7">
        <v>6.57</v>
      </c>
      <c r="R59" s="7">
        <v>6.1580000000000004</v>
      </c>
      <c r="S59" s="7">
        <f t="shared" si="4"/>
        <v>6.3640000000000008</v>
      </c>
      <c r="T59" s="94"/>
      <c r="U59" s="94"/>
      <c r="V59" s="94"/>
      <c r="W59" s="94"/>
      <c r="X59" s="94"/>
      <c r="Y59" s="94"/>
      <c r="Z59" s="94"/>
    </row>
    <row r="60" spans="1:26" x14ac:dyDescent="0.2">
      <c r="C60" s="1" t="s">
        <v>1680</v>
      </c>
      <c r="G60" s="1"/>
    </row>
  </sheetData>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C65B5-1572-D24E-85A2-7CD8F48F15BE}">
  <dimension ref="A1:S21"/>
  <sheetViews>
    <sheetView zoomScale="80" zoomScaleNormal="80" workbookViewId="0">
      <selection activeCell="F4" sqref="F4:F10"/>
    </sheetView>
  </sheetViews>
  <sheetFormatPr baseColWidth="10" defaultRowHeight="16" x14ac:dyDescent="0.2"/>
  <sheetData>
    <row r="1" spans="1:19" x14ac:dyDescent="0.2">
      <c r="A1" s="2" t="s">
        <v>21</v>
      </c>
      <c r="B1" s="3"/>
      <c r="C1" s="2" t="s">
        <v>0</v>
      </c>
      <c r="D1" s="198"/>
      <c r="E1" s="41">
        <f>NB(C4:C10)</f>
        <v>7</v>
      </c>
      <c r="F1" s="145" t="s">
        <v>722</v>
      </c>
      <c r="G1" s="1" t="s">
        <v>2132</v>
      </c>
      <c r="J1" s="1" t="s">
        <v>1449</v>
      </c>
      <c r="L1" s="1"/>
    </row>
    <row r="2" spans="1:19" x14ac:dyDescent="0.2">
      <c r="A2" s="6" t="s">
        <v>32</v>
      </c>
      <c r="B2" s="5"/>
      <c r="C2" s="5" t="s">
        <v>68</v>
      </c>
      <c r="D2" s="5" t="s">
        <v>68</v>
      </c>
      <c r="E2" s="5" t="s">
        <v>68</v>
      </c>
      <c r="F2" s="5" t="s">
        <v>30</v>
      </c>
      <c r="G2" s="5"/>
      <c r="H2" s="98" t="s">
        <v>29</v>
      </c>
      <c r="I2" s="98" t="s">
        <v>29</v>
      </c>
      <c r="J2" s="95" t="s">
        <v>247</v>
      </c>
      <c r="K2" s="95" t="s">
        <v>247</v>
      </c>
      <c r="L2" s="95" t="s">
        <v>28</v>
      </c>
    </row>
    <row r="3" spans="1:19" x14ac:dyDescent="0.2">
      <c r="A3" s="5"/>
      <c r="B3" s="5"/>
      <c r="C3" s="6" t="s">
        <v>2087</v>
      </c>
      <c r="D3" s="6" t="s">
        <v>1</v>
      </c>
      <c r="E3" s="6" t="s">
        <v>2</v>
      </c>
      <c r="F3" s="6" t="s">
        <v>2086</v>
      </c>
      <c r="G3" s="6" t="s">
        <v>1326</v>
      </c>
      <c r="H3" s="95" t="s">
        <v>67</v>
      </c>
      <c r="I3" s="99" t="s">
        <v>38</v>
      </c>
      <c r="J3" s="99" t="s">
        <v>248</v>
      </c>
      <c r="K3" s="99" t="s">
        <v>248</v>
      </c>
      <c r="L3" s="99" t="s">
        <v>52</v>
      </c>
    </row>
    <row r="4" spans="1:19" x14ac:dyDescent="0.2">
      <c r="A4" s="6" t="s">
        <v>98</v>
      </c>
      <c r="B4" s="4" t="s">
        <v>191</v>
      </c>
      <c r="C4" s="14">
        <v>4.0860000000000003</v>
      </c>
      <c r="D4" s="14">
        <v>4.0510000000000002</v>
      </c>
      <c r="E4" s="14">
        <v>4.0179999999999998</v>
      </c>
      <c r="F4" s="14">
        <v>4.0659999999999998</v>
      </c>
      <c r="G4" s="13">
        <f>E4+F4-C4</f>
        <v>3.9979999999999993</v>
      </c>
      <c r="H4" s="15">
        <v>87.5</v>
      </c>
      <c r="I4" s="7"/>
      <c r="J4" s="1" t="s">
        <v>1451</v>
      </c>
      <c r="K4" s="1">
        <v>-3</v>
      </c>
      <c r="L4" s="101" t="s">
        <v>1420</v>
      </c>
      <c r="N4" t="s">
        <v>1629</v>
      </c>
      <c r="O4" t="s">
        <v>1630</v>
      </c>
    </row>
    <row r="5" spans="1:19" x14ac:dyDescent="0.2">
      <c r="A5" s="5"/>
      <c r="B5" s="4" t="s">
        <v>1780</v>
      </c>
      <c r="C5" s="14">
        <v>4.3659999999999997</v>
      </c>
      <c r="D5" s="14">
        <v>4.3449999999999998</v>
      </c>
      <c r="E5" s="14">
        <v>4.3259999999999996</v>
      </c>
      <c r="F5" s="14">
        <v>4.4359999999999999</v>
      </c>
      <c r="G5" s="13">
        <f>O5+F5-N5</f>
        <v>4.402000000000001</v>
      </c>
      <c r="H5" s="15">
        <v>87.2</v>
      </c>
      <c r="I5" s="21" t="s">
        <v>43</v>
      </c>
      <c r="J5" s="1" t="s">
        <v>1450</v>
      </c>
      <c r="K5" s="1">
        <v>3</v>
      </c>
      <c r="L5" s="101" t="s">
        <v>1419</v>
      </c>
      <c r="N5">
        <v>4.4619999999999997</v>
      </c>
      <c r="O5">
        <v>4.4279999999999999</v>
      </c>
    </row>
    <row r="6" spans="1:19" x14ac:dyDescent="0.2">
      <c r="A6" s="5"/>
      <c r="B6" s="4" t="s">
        <v>1781</v>
      </c>
      <c r="C6" s="14">
        <v>4.5999999999999996</v>
      </c>
      <c r="D6" s="14">
        <v>4.5220000000000002</v>
      </c>
      <c r="E6" s="12">
        <v>4.5090000000000003</v>
      </c>
      <c r="F6" s="14">
        <v>4.5990000000000002</v>
      </c>
      <c r="G6" s="13">
        <f>E6+F6-C6</f>
        <v>4.5080000000000009</v>
      </c>
      <c r="H6" s="15">
        <v>86.7</v>
      </c>
      <c r="I6" s="21" t="s">
        <v>43</v>
      </c>
      <c r="J6" s="1" t="s">
        <v>1449</v>
      </c>
      <c r="K6" s="1">
        <v>0</v>
      </c>
      <c r="L6" s="101" t="s">
        <v>1421</v>
      </c>
    </row>
    <row r="7" spans="1:19" x14ac:dyDescent="0.2">
      <c r="A7" s="5"/>
      <c r="B7" s="4" t="s">
        <v>392</v>
      </c>
      <c r="C7" s="14">
        <v>4.5999999999999996</v>
      </c>
      <c r="D7" s="14">
        <v>4.5750000000000002</v>
      </c>
      <c r="E7" s="13">
        <v>4.5179999999999998</v>
      </c>
      <c r="F7" s="14">
        <v>4.5890000000000004</v>
      </c>
      <c r="G7" s="13">
        <f>E7+F7-C7</f>
        <v>4.5069999999999997</v>
      </c>
      <c r="H7" s="15">
        <v>87</v>
      </c>
      <c r="I7" s="21" t="s">
        <v>43</v>
      </c>
      <c r="J7" s="1" t="s">
        <v>1451</v>
      </c>
      <c r="K7" s="1">
        <v>-3</v>
      </c>
      <c r="L7" s="101" t="s">
        <v>1422</v>
      </c>
    </row>
    <row r="8" spans="1:19" x14ac:dyDescent="0.2">
      <c r="A8" s="6" t="s">
        <v>5</v>
      </c>
      <c r="B8" s="4" t="s">
        <v>58</v>
      </c>
      <c r="C8" s="13">
        <v>3.472</v>
      </c>
      <c r="D8" s="13">
        <v>3.4550000000000001</v>
      </c>
      <c r="E8" s="13">
        <v>3.4449999999999998</v>
      </c>
      <c r="F8" s="9"/>
      <c r="G8" s="13">
        <f>E8</f>
        <v>3.4449999999999998</v>
      </c>
      <c r="H8" s="15">
        <v>97.2</v>
      </c>
      <c r="I8" s="7"/>
      <c r="J8" s="1" t="s">
        <v>1452</v>
      </c>
      <c r="K8" s="1">
        <v>2</v>
      </c>
      <c r="L8" s="101" t="s">
        <v>1419</v>
      </c>
    </row>
    <row r="9" spans="1:19" x14ac:dyDescent="0.2">
      <c r="A9" s="5"/>
      <c r="B9" s="4" t="s">
        <v>191</v>
      </c>
      <c r="C9" s="13">
        <v>3.8460000000000001</v>
      </c>
      <c r="D9" s="13">
        <v>3.8130000000000002</v>
      </c>
      <c r="E9" s="13">
        <v>3.7930000000000001</v>
      </c>
      <c r="F9" s="9"/>
      <c r="G9" s="13">
        <f>E9</f>
        <v>3.7930000000000001</v>
      </c>
      <c r="H9" s="15">
        <v>96.5</v>
      </c>
      <c r="I9" s="7"/>
      <c r="J9" s="1" t="s">
        <v>1451</v>
      </c>
      <c r="K9" s="1">
        <v>-3</v>
      </c>
      <c r="L9" s="101" t="s">
        <v>1420</v>
      </c>
    </row>
    <row r="10" spans="1:19" x14ac:dyDescent="0.2">
      <c r="A10" s="5"/>
      <c r="B10" s="4" t="s">
        <v>57</v>
      </c>
      <c r="C10" s="13">
        <v>3.8260000000000001</v>
      </c>
      <c r="D10" s="13">
        <v>3.8250000000000002</v>
      </c>
      <c r="E10" s="13">
        <v>3.798</v>
      </c>
      <c r="F10" s="9"/>
      <c r="G10" s="13">
        <f>E10</f>
        <v>3.798</v>
      </c>
      <c r="H10" s="15">
        <v>98</v>
      </c>
      <c r="I10" s="7"/>
      <c r="J10" s="1" t="s">
        <v>1451</v>
      </c>
      <c r="K10" s="1">
        <v>-3</v>
      </c>
      <c r="L10" s="101" t="s">
        <v>2017</v>
      </c>
    </row>
    <row r="12" spans="1:19" x14ac:dyDescent="0.2">
      <c r="C12" s="7"/>
      <c r="D12" s="7"/>
      <c r="E12" s="7"/>
      <c r="F12" s="7"/>
      <c r="G12" s="7"/>
      <c r="H12" s="7"/>
    </row>
    <row r="13" spans="1:19" x14ac:dyDescent="0.2">
      <c r="A13" s="6" t="s">
        <v>6</v>
      </c>
      <c r="B13" s="5"/>
      <c r="C13" s="5" t="s">
        <v>7</v>
      </c>
      <c r="D13" s="5" t="s">
        <v>7</v>
      </c>
      <c r="E13" s="5" t="s">
        <v>24</v>
      </c>
      <c r="F13" s="5" t="s">
        <v>27</v>
      </c>
      <c r="G13" s="5" t="s">
        <v>28</v>
      </c>
      <c r="H13" s="5" t="s">
        <v>30</v>
      </c>
      <c r="I13" s="5" t="s">
        <v>29</v>
      </c>
      <c r="J13" s="5" t="s">
        <v>30</v>
      </c>
      <c r="K13" s="5" t="s">
        <v>30</v>
      </c>
      <c r="L13" s="5"/>
      <c r="M13" s="5" t="s">
        <v>7</v>
      </c>
      <c r="N13" s="5" t="s">
        <v>7</v>
      </c>
      <c r="O13" s="5" t="s">
        <v>7</v>
      </c>
      <c r="P13" s="5" t="s">
        <v>24</v>
      </c>
      <c r="Q13" s="5" t="s">
        <v>24</v>
      </c>
      <c r="R13" s="5" t="s">
        <v>24</v>
      </c>
      <c r="S13" s="5" t="s">
        <v>26</v>
      </c>
    </row>
    <row r="14" spans="1:19" x14ac:dyDescent="0.2">
      <c r="A14" s="5"/>
      <c r="B14" s="5"/>
      <c r="C14" s="6" t="s">
        <v>8</v>
      </c>
      <c r="D14" s="6" t="s">
        <v>9</v>
      </c>
      <c r="E14" s="6" t="s">
        <v>18</v>
      </c>
      <c r="F14" s="6" t="s">
        <v>11</v>
      </c>
      <c r="G14" s="6" t="s">
        <v>10</v>
      </c>
      <c r="H14" s="6" t="s">
        <v>33</v>
      </c>
      <c r="I14" s="6" t="s">
        <v>12</v>
      </c>
      <c r="J14" s="6" t="s">
        <v>13</v>
      </c>
      <c r="K14" s="6" t="s">
        <v>14</v>
      </c>
      <c r="L14" s="6" t="s">
        <v>99</v>
      </c>
      <c r="M14" s="6" t="s">
        <v>17</v>
      </c>
      <c r="N14" s="6" t="s">
        <v>19</v>
      </c>
      <c r="O14" s="6" t="s">
        <v>20</v>
      </c>
      <c r="P14" s="6" t="s">
        <v>17</v>
      </c>
      <c r="Q14" s="6" t="s">
        <v>15</v>
      </c>
      <c r="R14" s="6" t="s">
        <v>16</v>
      </c>
      <c r="S14" s="6" t="s">
        <v>25</v>
      </c>
    </row>
    <row r="15" spans="1:19" x14ac:dyDescent="0.2">
      <c r="A15" s="6" t="s">
        <v>98</v>
      </c>
      <c r="B15" s="4" t="str">
        <f>B4</f>
        <v>A2 (Val, n-pi*)</v>
      </c>
      <c r="C15" s="7">
        <v>3.8980000000000001</v>
      </c>
      <c r="D15" s="7">
        <v>3.992</v>
      </c>
      <c r="E15" s="7">
        <v>4.4619999999999997</v>
      </c>
      <c r="F15" s="9"/>
      <c r="G15" s="12">
        <v>4.16</v>
      </c>
      <c r="H15" s="12">
        <v>4.1059999999999999</v>
      </c>
      <c r="I15" s="12">
        <v>4.1079999999999997</v>
      </c>
      <c r="J15" s="14">
        <v>4.0739999999999998</v>
      </c>
      <c r="K15" s="14">
        <v>4.0179999999999998</v>
      </c>
      <c r="L15" s="9"/>
      <c r="M15" s="12">
        <v>4.0060000000000002</v>
      </c>
      <c r="N15" s="12">
        <v>4.2389999999999999</v>
      </c>
      <c r="O15" s="12">
        <v>4.16</v>
      </c>
      <c r="P15" s="7">
        <v>3.722</v>
      </c>
      <c r="Q15" s="7">
        <v>3.7210000000000001</v>
      </c>
      <c r="R15" s="7">
        <v>4.1399999999999997</v>
      </c>
      <c r="S15" s="7">
        <f t="shared" ref="S15:S21" si="0">SOMME(Q15:R15)/2</f>
        <v>3.9304999999999999</v>
      </c>
    </row>
    <row r="16" spans="1:19" x14ac:dyDescent="0.2">
      <c r="A16" s="5"/>
      <c r="B16" s="4" t="str">
        <f>B5</f>
        <v>A1 (Val, CT,pi-pi*)</v>
      </c>
      <c r="C16" s="7">
        <v>4.5819999999999999</v>
      </c>
      <c r="D16" s="7">
        <v>4.3789999999999996</v>
      </c>
      <c r="E16" s="7">
        <v>5.0069999999999997</v>
      </c>
      <c r="F16" s="9"/>
      <c r="G16" s="12">
        <v>4.6340000000000003</v>
      </c>
      <c r="H16" s="12">
        <v>4.5010000000000003</v>
      </c>
      <c r="I16" s="12">
        <v>4.4710000000000001</v>
      </c>
      <c r="J16" s="12">
        <v>4.4279999999999999</v>
      </c>
      <c r="K16" s="14">
        <v>4.3259999999999996</v>
      </c>
      <c r="L16" s="10"/>
      <c r="M16" s="12">
        <v>4.4720000000000004</v>
      </c>
      <c r="N16" s="12">
        <v>4.5640000000000001</v>
      </c>
      <c r="O16" s="12">
        <v>4.5060000000000002</v>
      </c>
      <c r="P16" s="7">
        <v>4.226</v>
      </c>
      <c r="Q16" s="7">
        <v>4.2869999999999999</v>
      </c>
      <c r="R16" s="7">
        <v>4.2489999999999997</v>
      </c>
      <c r="S16" s="7">
        <f t="shared" si="0"/>
        <v>4.2679999999999998</v>
      </c>
    </row>
    <row r="17" spans="1:19" x14ac:dyDescent="0.2">
      <c r="A17" s="5"/>
      <c r="B17" s="4" t="str">
        <f>B6</f>
        <v>B2 (Val,pi-pi*)</v>
      </c>
      <c r="C17" s="7">
        <v>4.6970000000000001</v>
      </c>
      <c r="D17" s="7">
        <v>4.6280000000000001</v>
      </c>
      <c r="E17" s="7">
        <v>4.9770000000000003</v>
      </c>
      <c r="F17" s="9"/>
      <c r="G17" s="12">
        <v>4.6920000000000002</v>
      </c>
      <c r="H17" s="12">
        <v>4.5890000000000004</v>
      </c>
      <c r="I17" s="12">
        <v>4.5910000000000002</v>
      </c>
      <c r="J17" s="12">
        <v>4.5609999999999999</v>
      </c>
      <c r="K17" s="12">
        <v>4.5090000000000003</v>
      </c>
      <c r="L17" s="10"/>
      <c r="M17" s="12">
        <v>4.5510000000000002</v>
      </c>
      <c r="N17" s="7">
        <v>4.5609999999999999</v>
      </c>
      <c r="O17" s="12">
        <v>4.5880000000000001</v>
      </c>
      <c r="P17" s="7">
        <v>4.3230000000000004</v>
      </c>
      <c r="Q17" s="7">
        <v>4.6050000000000004</v>
      </c>
      <c r="R17" s="7">
        <v>4.4610000000000003</v>
      </c>
      <c r="S17" s="7">
        <f t="shared" si="0"/>
        <v>4.5330000000000004</v>
      </c>
    </row>
    <row r="18" spans="1:19" x14ac:dyDescent="0.2">
      <c r="A18" s="5"/>
      <c r="B18" s="4" t="str">
        <f>B7</f>
        <v>B1 (Val, n-pi*)</v>
      </c>
      <c r="C18" s="7">
        <v>4.5970000000000004</v>
      </c>
      <c r="D18" s="7">
        <v>4.6040000000000001</v>
      </c>
      <c r="E18" s="7">
        <v>5.0190000000000001</v>
      </c>
      <c r="F18" s="9"/>
      <c r="G18" s="12">
        <v>4.694</v>
      </c>
      <c r="H18" s="12">
        <v>4.6269999999999998</v>
      </c>
      <c r="I18" s="12">
        <v>4.6260000000000003</v>
      </c>
      <c r="J18" s="12">
        <v>4.577</v>
      </c>
      <c r="K18" s="13">
        <v>4.5179999999999998</v>
      </c>
      <c r="L18" s="10"/>
      <c r="M18" s="12">
        <v>4.5549999999999997</v>
      </c>
      <c r="N18" s="7">
        <v>4.7619999999999996</v>
      </c>
      <c r="O18" s="12">
        <v>4.7119999999999997</v>
      </c>
      <c r="P18" s="7">
        <v>4.282</v>
      </c>
      <c r="Q18" s="7">
        <v>4.3479999999999999</v>
      </c>
      <c r="R18" s="7">
        <v>4.5430000000000001</v>
      </c>
      <c r="S18" s="7">
        <f t="shared" si="0"/>
        <v>4.4455</v>
      </c>
    </row>
    <row r="19" spans="1:19" x14ac:dyDescent="0.2">
      <c r="A19" s="6" t="s">
        <v>5</v>
      </c>
      <c r="B19" s="4" t="str">
        <f t="shared" ref="B19:B21" si="1">B8</f>
        <v>A1 (Val, pi-pi*)</v>
      </c>
      <c r="C19" s="7">
        <v>3.9079999999999999</v>
      </c>
      <c r="D19" s="7">
        <v>3.621</v>
      </c>
      <c r="E19" s="7">
        <v>3.8879999999999999</v>
      </c>
      <c r="F19" s="9"/>
      <c r="G19" s="12">
        <v>3.464</v>
      </c>
      <c r="H19" s="9"/>
      <c r="I19" s="9"/>
      <c r="J19" s="9"/>
      <c r="K19" s="9"/>
      <c r="L19" s="9"/>
      <c r="M19" s="12">
        <v>3.7320000000000002</v>
      </c>
      <c r="N19" s="11">
        <v>3.7639999999999998</v>
      </c>
      <c r="O19" s="7">
        <v>3.72</v>
      </c>
      <c r="P19" s="7">
        <v>3.5430000000000001</v>
      </c>
      <c r="Q19" s="7">
        <v>3.569</v>
      </c>
      <c r="R19" s="7">
        <v>3.1749999999999998</v>
      </c>
      <c r="S19" s="7">
        <f t="shared" si="0"/>
        <v>3.3719999999999999</v>
      </c>
    </row>
    <row r="20" spans="1:19" x14ac:dyDescent="0.2">
      <c r="A20" s="5"/>
      <c r="B20" s="4" t="str">
        <f t="shared" si="1"/>
        <v>A2 (Val, n-pi*)</v>
      </c>
      <c r="C20" s="7">
        <v>3.7210000000000001</v>
      </c>
      <c r="D20" s="7">
        <v>3.7440000000000002</v>
      </c>
      <c r="E20" s="7">
        <v>4.1779999999999999</v>
      </c>
      <c r="F20" s="9"/>
      <c r="G20" s="12">
        <v>3.8460000000000001</v>
      </c>
      <c r="H20" s="9"/>
      <c r="I20" s="9"/>
      <c r="J20" s="9"/>
      <c r="K20" s="9"/>
      <c r="L20" s="9"/>
      <c r="M20" s="12">
        <v>3.8690000000000002</v>
      </c>
      <c r="N20" s="7">
        <v>4.0789999999999997</v>
      </c>
      <c r="O20" s="7">
        <v>3.9689999999999999</v>
      </c>
      <c r="P20" s="7">
        <v>3.6030000000000002</v>
      </c>
      <c r="Q20" s="7">
        <v>3.5019999999999998</v>
      </c>
      <c r="R20" s="7">
        <v>3.8439999999999999</v>
      </c>
      <c r="S20" s="7">
        <f>SOMME(Q20:R20)/2</f>
        <v>3.673</v>
      </c>
    </row>
    <row r="21" spans="1:19" x14ac:dyDescent="0.2">
      <c r="A21" s="5"/>
      <c r="B21" s="4" t="str">
        <f t="shared" si="1"/>
        <v>B2 (Val, pi-pi*)</v>
      </c>
      <c r="C21" s="7">
        <v>4.0309999999999997</v>
      </c>
      <c r="D21" s="7">
        <v>4.0490000000000004</v>
      </c>
      <c r="E21" s="7">
        <v>4.1429999999999998</v>
      </c>
      <c r="F21" s="9"/>
      <c r="G21" s="12">
        <v>3.6219999999999999</v>
      </c>
      <c r="H21" s="9"/>
      <c r="I21" s="9"/>
      <c r="J21" s="9"/>
      <c r="K21" s="9"/>
      <c r="L21" s="9"/>
      <c r="M21" s="12">
        <v>3.8610000000000002</v>
      </c>
      <c r="N21" s="11">
        <v>3.9910000000000001</v>
      </c>
      <c r="O21" s="7">
        <v>4.0140000000000002</v>
      </c>
      <c r="P21" s="7">
        <v>3.661</v>
      </c>
      <c r="Q21" s="7">
        <v>3.843</v>
      </c>
      <c r="R21" s="7">
        <v>3.387</v>
      </c>
      <c r="S21" s="7">
        <f t="shared" si="0"/>
        <v>3.6150000000000002</v>
      </c>
    </row>
  </sheetData>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CCEEB-DCB0-084C-81A1-5B32AA7F14A2}">
  <dimension ref="A1:S25"/>
  <sheetViews>
    <sheetView zoomScale="80" zoomScaleNormal="80" workbookViewId="0">
      <selection activeCell="F4" sqref="F4:G11"/>
    </sheetView>
  </sheetViews>
  <sheetFormatPr baseColWidth="10" defaultRowHeight="16" x14ac:dyDescent="0.2"/>
  <sheetData>
    <row r="1" spans="1:19" x14ac:dyDescent="0.2">
      <c r="A1" s="2" t="s">
        <v>21</v>
      </c>
      <c r="B1" s="3"/>
      <c r="C1" s="2" t="s">
        <v>0</v>
      </c>
      <c r="D1" s="198"/>
      <c r="E1" s="41">
        <f>NB(C4:C11)</f>
        <v>8</v>
      </c>
      <c r="F1" s="145" t="s">
        <v>722</v>
      </c>
      <c r="G1" s="93" t="s">
        <v>2131</v>
      </c>
      <c r="K1" s="1" t="s">
        <v>954</v>
      </c>
      <c r="L1" s="1"/>
    </row>
    <row r="2" spans="1:19" x14ac:dyDescent="0.2">
      <c r="A2" s="6" t="s">
        <v>32</v>
      </c>
      <c r="B2" s="5"/>
      <c r="C2" s="5" t="s">
        <v>30</v>
      </c>
      <c r="D2" s="5" t="s">
        <v>30</v>
      </c>
      <c r="E2" s="5" t="s">
        <v>30</v>
      </c>
      <c r="F2" s="5" t="s">
        <v>30</v>
      </c>
      <c r="G2" s="5" t="s">
        <v>30</v>
      </c>
      <c r="H2" s="5"/>
      <c r="I2" s="98" t="s">
        <v>29</v>
      </c>
      <c r="J2" s="98" t="s">
        <v>29</v>
      </c>
      <c r="K2" s="95" t="s">
        <v>247</v>
      </c>
      <c r="L2" s="95" t="s">
        <v>247</v>
      </c>
      <c r="M2" s="95" t="s">
        <v>28</v>
      </c>
    </row>
    <row r="3" spans="1:19" x14ac:dyDescent="0.2">
      <c r="A3" s="5"/>
      <c r="B3" s="5"/>
      <c r="C3" s="6" t="s">
        <v>2087</v>
      </c>
      <c r="D3" s="6" t="s">
        <v>1</v>
      </c>
      <c r="E3" s="6" t="s">
        <v>2</v>
      </c>
      <c r="F3" s="6" t="s">
        <v>2086</v>
      </c>
      <c r="G3" s="6" t="s">
        <v>35</v>
      </c>
      <c r="H3" s="6" t="s">
        <v>1326</v>
      </c>
      <c r="I3" s="95" t="s">
        <v>67</v>
      </c>
      <c r="J3" s="99" t="s">
        <v>38</v>
      </c>
      <c r="K3" s="99" t="s">
        <v>248</v>
      </c>
      <c r="L3" s="99" t="s">
        <v>248</v>
      </c>
      <c r="M3" s="99" t="s">
        <v>52</v>
      </c>
    </row>
    <row r="4" spans="1:19" x14ac:dyDescent="0.2">
      <c r="A4" s="6" t="s">
        <v>98</v>
      </c>
      <c r="B4" s="4" t="s">
        <v>191</v>
      </c>
      <c r="C4" s="14">
        <v>4.0140000000000002</v>
      </c>
      <c r="D4" s="14">
        <v>3.9750000000000001</v>
      </c>
      <c r="E4" s="13">
        <v>3.9430000000000001</v>
      </c>
      <c r="F4" s="14">
        <v>3.992</v>
      </c>
      <c r="G4" s="13">
        <v>3.9580000000000002</v>
      </c>
      <c r="H4" s="13">
        <f>G4+E4-D4</f>
        <v>3.9259999999999997</v>
      </c>
      <c r="I4" s="15">
        <v>87.4</v>
      </c>
      <c r="J4" s="7"/>
      <c r="K4" s="1" t="s">
        <v>955</v>
      </c>
      <c r="L4" s="1">
        <v>-1</v>
      </c>
      <c r="M4" s="101" t="s">
        <v>949</v>
      </c>
    </row>
    <row r="5" spans="1:19" x14ac:dyDescent="0.2">
      <c r="A5" s="5"/>
      <c r="B5" s="4" t="s">
        <v>392</v>
      </c>
      <c r="C5" s="14">
        <v>4.4850000000000003</v>
      </c>
      <c r="D5" s="14">
        <v>4.4560000000000004</v>
      </c>
      <c r="E5" s="13">
        <v>4.4000000000000004</v>
      </c>
      <c r="F5" s="14">
        <v>4.4720000000000004</v>
      </c>
      <c r="G5" s="13">
        <v>4.4459999999999997</v>
      </c>
      <c r="H5" s="13">
        <f>G5+E5-D5</f>
        <v>4.3899999999999997</v>
      </c>
      <c r="I5" s="15">
        <v>87</v>
      </c>
      <c r="J5" s="21" t="s">
        <v>73</v>
      </c>
      <c r="K5" s="1" t="s">
        <v>955</v>
      </c>
      <c r="L5" s="1">
        <v>-1</v>
      </c>
      <c r="M5" s="55" t="s">
        <v>2024</v>
      </c>
    </row>
    <row r="6" spans="1:19" x14ac:dyDescent="0.2">
      <c r="A6" s="5"/>
      <c r="B6" s="4" t="s">
        <v>57</v>
      </c>
      <c r="C6" s="14">
        <v>4.7720000000000002</v>
      </c>
      <c r="D6" s="14">
        <v>4.75</v>
      </c>
      <c r="E6" s="13">
        <v>4.7190000000000003</v>
      </c>
      <c r="F6" s="14">
        <v>4.7789999999999999</v>
      </c>
      <c r="G6" s="14">
        <v>4.7560000000000002</v>
      </c>
      <c r="H6" s="13">
        <f>G6+E6-D6</f>
        <v>4.7250000000000014</v>
      </c>
      <c r="I6" s="15">
        <v>86.1</v>
      </c>
      <c r="J6" s="21" t="s">
        <v>644</v>
      </c>
      <c r="K6" s="1" t="s">
        <v>956</v>
      </c>
      <c r="L6" s="1">
        <v>3</v>
      </c>
      <c r="M6" s="101" t="s">
        <v>952</v>
      </c>
      <c r="P6" t="s">
        <v>2001</v>
      </c>
      <c r="Q6" t="s">
        <v>2002</v>
      </c>
    </row>
    <row r="7" spans="1:19" x14ac:dyDescent="0.2">
      <c r="A7" s="5"/>
      <c r="B7" s="4" t="s">
        <v>1623</v>
      </c>
      <c r="C7" s="14">
        <v>5.4569999999999999</v>
      </c>
      <c r="D7" s="14">
        <v>5.3920000000000003</v>
      </c>
      <c r="E7" s="13">
        <v>5.3460000000000001</v>
      </c>
      <c r="F7" s="14">
        <v>5.5229999999999997</v>
      </c>
      <c r="G7" s="13">
        <v>5.452</v>
      </c>
      <c r="H7" s="13">
        <f>G7+Q7-P7</f>
        <v>5.41</v>
      </c>
      <c r="I7" s="15">
        <v>88.7</v>
      </c>
      <c r="J7" s="21" t="s">
        <v>2003</v>
      </c>
      <c r="K7" s="1" t="s">
        <v>957</v>
      </c>
      <c r="L7" s="1">
        <v>4</v>
      </c>
      <c r="M7" s="101" t="s">
        <v>953</v>
      </c>
      <c r="P7">
        <v>5.468</v>
      </c>
      <c r="Q7" s="14">
        <v>5.4260000000000002</v>
      </c>
    </row>
    <row r="8" spans="1:19" x14ac:dyDescent="0.2">
      <c r="A8" s="6" t="s">
        <v>5</v>
      </c>
      <c r="B8" s="4" t="s">
        <v>57</v>
      </c>
      <c r="C8" s="13">
        <v>3.7069999999999999</v>
      </c>
      <c r="D8" s="13">
        <v>3.7040000000000002</v>
      </c>
      <c r="E8" s="13">
        <v>3.6779999999999999</v>
      </c>
      <c r="F8" s="13">
        <v>3.6539999999999999</v>
      </c>
      <c r="G8" s="9"/>
      <c r="H8" s="13">
        <f>F8+E8-C8</f>
        <v>3.625</v>
      </c>
      <c r="I8" s="15">
        <v>98</v>
      </c>
      <c r="J8" s="7"/>
      <c r="K8" s="1" t="s">
        <v>955</v>
      </c>
      <c r="L8" s="1">
        <v>-1</v>
      </c>
      <c r="M8" s="101" t="s">
        <v>948</v>
      </c>
    </row>
    <row r="9" spans="1:19" x14ac:dyDescent="0.2">
      <c r="A9" s="5"/>
      <c r="B9" s="4" t="s">
        <v>191</v>
      </c>
      <c r="C9" s="13">
        <v>3.766</v>
      </c>
      <c r="D9" s="13">
        <v>3.73</v>
      </c>
      <c r="E9" s="13">
        <v>3.71</v>
      </c>
      <c r="F9" s="13">
        <v>3.7410000000000001</v>
      </c>
      <c r="G9" s="10"/>
      <c r="H9" s="13">
        <f>F9+E9-C9</f>
        <v>3.6850000000000005</v>
      </c>
      <c r="I9" s="15">
        <v>96.6</v>
      </c>
      <c r="J9" s="7"/>
      <c r="K9" s="1" t="s">
        <v>955</v>
      </c>
      <c r="L9" s="1">
        <v>-1</v>
      </c>
      <c r="M9" s="101" t="s">
        <v>949</v>
      </c>
    </row>
    <row r="10" spans="1:19" x14ac:dyDescent="0.2">
      <c r="A10" s="5"/>
      <c r="B10" s="4" t="s">
        <v>58</v>
      </c>
      <c r="C10" s="13">
        <v>3.9329999999999998</v>
      </c>
      <c r="D10" s="13">
        <v>3.9329999999999998</v>
      </c>
      <c r="E10" s="13">
        <v>3.9209999999999998</v>
      </c>
      <c r="F10" s="13">
        <v>3.927</v>
      </c>
      <c r="G10" s="10"/>
      <c r="H10" s="13">
        <f>F10+E10-C10</f>
        <v>3.915</v>
      </c>
      <c r="I10" s="15">
        <v>98</v>
      </c>
      <c r="J10" s="7"/>
      <c r="K10" s="1" t="s">
        <v>956</v>
      </c>
      <c r="L10" s="1">
        <v>3</v>
      </c>
      <c r="M10" s="101" t="s">
        <v>950</v>
      </c>
    </row>
    <row r="11" spans="1:19" x14ac:dyDescent="0.2">
      <c r="A11" s="5"/>
      <c r="B11" s="4" t="s">
        <v>392</v>
      </c>
      <c r="C11" s="13">
        <v>4.3019999999999996</v>
      </c>
      <c r="D11" s="13">
        <v>4.2690000000000001</v>
      </c>
      <c r="E11" s="13">
        <v>4.22</v>
      </c>
      <c r="F11" s="13">
        <v>4.2859999999999996</v>
      </c>
      <c r="G11" s="10"/>
      <c r="H11" s="13">
        <f>F11+E11-C11</f>
        <v>4.2040000000000006</v>
      </c>
      <c r="I11" s="15">
        <v>96.6</v>
      </c>
      <c r="J11" s="7"/>
      <c r="K11" s="1" t="s">
        <v>955</v>
      </c>
      <c r="L11" s="1">
        <v>-1</v>
      </c>
      <c r="M11" s="55" t="s">
        <v>951</v>
      </c>
    </row>
    <row r="12" spans="1:19" x14ac:dyDescent="0.2">
      <c r="C12" s="7"/>
      <c r="D12" s="7"/>
      <c r="E12" s="7"/>
      <c r="F12" s="7"/>
      <c r="G12" s="7"/>
      <c r="H12" s="7"/>
    </row>
    <row r="13" spans="1:19" x14ac:dyDescent="0.2">
      <c r="C13" s="7"/>
      <c r="D13" s="7"/>
      <c r="E13" s="7"/>
      <c r="F13" s="7"/>
      <c r="G13" s="7"/>
      <c r="H13" s="7"/>
      <c r="I13" s="7"/>
    </row>
    <row r="14" spans="1:19" x14ac:dyDescent="0.2">
      <c r="A14" s="6" t="s">
        <v>6</v>
      </c>
      <c r="B14" s="5"/>
      <c r="C14" s="5" t="s">
        <v>7</v>
      </c>
      <c r="D14" s="5" t="s">
        <v>7</v>
      </c>
      <c r="E14" s="5" t="s">
        <v>24</v>
      </c>
      <c r="F14" s="5" t="s">
        <v>27</v>
      </c>
      <c r="G14" s="5" t="s">
        <v>28</v>
      </c>
      <c r="H14" s="5" t="s">
        <v>30</v>
      </c>
      <c r="I14" s="5" t="s">
        <v>29</v>
      </c>
      <c r="J14" s="5" t="s">
        <v>30</v>
      </c>
      <c r="K14" s="5" t="s">
        <v>30</v>
      </c>
      <c r="L14" s="5"/>
      <c r="M14" s="5" t="s">
        <v>7</v>
      </c>
      <c r="N14" s="5" t="s">
        <v>7</v>
      </c>
      <c r="O14" s="5" t="s">
        <v>7</v>
      </c>
      <c r="P14" s="5" t="s">
        <v>24</v>
      </c>
      <c r="Q14" s="5" t="s">
        <v>24</v>
      </c>
      <c r="R14" s="5" t="s">
        <v>24</v>
      </c>
      <c r="S14" s="5" t="s">
        <v>26</v>
      </c>
    </row>
    <row r="15" spans="1:19" x14ac:dyDescent="0.2">
      <c r="A15" s="5"/>
      <c r="B15" s="5"/>
      <c r="C15" s="6" t="s">
        <v>8</v>
      </c>
      <c r="D15" s="6" t="s">
        <v>9</v>
      </c>
      <c r="E15" s="6" t="s">
        <v>18</v>
      </c>
      <c r="F15" s="6" t="s">
        <v>11</v>
      </c>
      <c r="G15" s="6" t="s">
        <v>10</v>
      </c>
      <c r="H15" s="6" t="s">
        <v>33</v>
      </c>
      <c r="I15" s="6" t="s">
        <v>12</v>
      </c>
      <c r="J15" s="6" t="s">
        <v>13</v>
      </c>
      <c r="K15" s="6" t="s">
        <v>14</v>
      </c>
      <c r="L15" s="6" t="s">
        <v>99</v>
      </c>
      <c r="M15" s="6" t="s">
        <v>17</v>
      </c>
      <c r="N15" s="6" t="s">
        <v>19</v>
      </c>
      <c r="O15" s="6" t="s">
        <v>20</v>
      </c>
      <c r="P15" s="6" t="s">
        <v>17</v>
      </c>
      <c r="Q15" s="6" t="s">
        <v>15</v>
      </c>
      <c r="R15" s="6" t="s">
        <v>16</v>
      </c>
      <c r="S15" s="6" t="s">
        <v>25</v>
      </c>
    </row>
    <row r="16" spans="1:19" x14ac:dyDescent="0.2">
      <c r="A16" s="6" t="s">
        <v>98</v>
      </c>
      <c r="B16" s="4" t="str">
        <f>B4</f>
        <v>A2 (Val, n-pi*)</v>
      </c>
      <c r="C16" s="7">
        <v>3.831</v>
      </c>
      <c r="D16" s="7">
        <v>3.9129999999999998</v>
      </c>
      <c r="E16" s="7">
        <v>4.2779999999999996</v>
      </c>
      <c r="F16" s="7">
        <v>3.798</v>
      </c>
      <c r="G16" s="12">
        <v>4.077</v>
      </c>
      <c r="H16" s="12">
        <v>4.0270000000000001</v>
      </c>
      <c r="I16" s="7">
        <v>4.0279999999999996</v>
      </c>
      <c r="J16" s="14">
        <v>3.9950000000000001</v>
      </c>
      <c r="K16" s="7">
        <v>3.9430000000000001</v>
      </c>
      <c r="L16" s="9"/>
      <c r="M16" s="7">
        <v>3.9289999999999998</v>
      </c>
      <c r="N16" s="7">
        <v>4.1619999999999999</v>
      </c>
      <c r="O16" s="7">
        <v>4.0830000000000002</v>
      </c>
      <c r="P16" s="7">
        <v>3.6459999999999999</v>
      </c>
      <c r="Q16" s="7">
        <v>3.645</v>
      </c>
      <c r="R16" s="7">
        <v>4.04</v>
      </c>
      <c r="S16" s="7">
        <f t="shared" ref="S16:S23" si="0">SOMME(Q16:R16)/2</f>
        <v>3.8425000000000002</v>
      </c>
    </row>
    <row r="17" spans="1:19" x14ac:dyDescent="0.2">
      <c r="A17" s="5"/>
      <c r="B17" s="4" t="str">
        <f>B5</f>
        <v>B1 (Val, n-pi*)</v>
      </c>
      <c r="C17" s="7">
        <v>4.4889999999999999</v>
      </c>
      <c r="D17" s="7">
        <v>4.4859999999999998</v>
      </c>
      <c r="E17" s="7">
        <v>4.899</v>
      </c>
      <c r="F17" s="7">
        <v>4.33</v>
      </c>
      <c r="G17" s="12">
        <v>4.5730000000000004</v>
      </c>
      <c r="H17" s="12">
        <v>4.5049999999999999</v>
      </c>
      <c r="I17" s="7">
        <v>4.5049999999999999</v>
      </c>
      <c r="J17" s="14">
        <v>4.4560000000000004</v>
      </c>
      <c r="K17" s="7">
        <v>4.4000000000000004</v>
      </c>
      <c r="L17" s="10"/>
      <c r="M17" s="7">
        <v>4.4429999999999996</v>
      </c>
      <c r="N17" s="7">
        <v>4.6479999999999997</v>
      </c>
      <c r="O17" s="7">
        <v>4.5970000000000004</v>
      </c>
      <c r="P17" s="7">
        <v>4.1719999999999997</v>
      </c>
      <c r="Q17" s="7">
        <v>4.2380000000000004</v>
      </c>
      <c r="R17" s="7">
        <v>4.3970000000000002</v>
      </c>
      <c r="S17" s="7">
        <f t="shared" si="0"/>
        <v>4.3175000000000008</v>
      </c>
    </row>
    <row r="18" spans="1:19" x14ac:dyDescent="0.2">
      <c r="A18" s="5"/>
      <c r="B18" s="4" t="str">
        <f>B6</f>
        <v>B2 (Val, pi-pi*)</v>
      </c>
      <c r="C18" s="7">
        <v>4.9210000000000003</v>
      </c>
      <c r="D18" s="7">
        <v>4.8929999999999998</v>
      </c>
      <c r="E18" s="7">
        <v>5.2370000000000001</v>
      </c>
      <c r="F18" s="7">
        <v>4.6139999999999999</v>
      </c>
      <c r="G18" s="12">
        <v>4.915</v>
      </c>
      <c r="H18" s="12">
        <v>4.8239999999999998</v>
      </c>
      <c r="I18" s="7">
        <v>4.8140000000000001</v>
      </c>
      <c r="J18" s="14">
        <v>4.774</v>
      </c>
      <c r="K18" s="7">
        <v>4.7190000000000003</v>
      </c>
      <c r="L18" s="10"/>
      <c r="M18" s="7">
        <v>4.7750000000000004</v>
      </c>
      <c r="N18" s="7">
        <v>4.7889999999999997</v>
      </c>
      <c r="O18" s="7">
        <v>4.8319999999999999</v>
      </c>
      <c r="P18" s="7">
        <v>4.5439999999999996</v>
      </c>
      <c r="Q18" s="7">
        <v>4.8719999999999999</v>
      </c>
      <c r="R18" s="7">
        <v>4.6210000000000004</v>
      </c>
      <c r="S18" s="7">
        <f t="shared" si="0"/>
        <v>4.7465000000000002</v>
      </c>
    </row>
    <row r="19" spans="1:19" x14ac:dyDescent="0.2">
      <c r="A19" s="5"/>
      <c r="B19" s="4" t="str">
        <f>B7</f>
        <v>A1 (CT, pi-pi*)</v>
      </c>
      <c r="C19" s="7">
        <v>5.7880000000000003</v>
      </c>
      <c r="D19" s="7">
        <v>5.4720000000000004</v>
      </c>
      <c r="E19" s="7">
        <v>5.9960000000000004</v>
      </c>
      <c r="F19" s="7">
        <v>5.3559999999999999</v>
      </c>
      <c r="G19" s="12">
        <v>5.6180000000000003</v>
      </c>
      <c r="H19" s="12">
        <v>5.5010000000000003</v>
      </c>
      <c r="I19" s="7">
        <v>5.4740000000000002</v>
      </c>
      <c r="J19" s="14">
        <v>5.4260000000000002</v>
      </c>
      <c r="K19" s="7">
        <v>5.3460000000000001</v>
      </c>
      <c r="L19" s="10"/>
      <c r="M19" s="7">
        <v>5.532</v>
      </c>
      <c r="N19" s="7">
        <v>5.6070000000000002</v>
      </c>
      <c r="O19" s="7">
        <v>5.5679999999999996</v>
      </c>
      <c r="P19" s="7">
        <v>5.3070000000000004</v>
      </c>
      <c r="Q19" s="7">
        <v>5.4139999999999997</v>
      </c>
      <c r="R19" s="7">
        <v>5.1559999999999997</v>
      </c>
      <c r="S19" s="7">
        <f t="shared" si="0"/>
        <v>5.2850000000000001</v>
      </c>
    </row>
    <row r="20" spans="1:19" x14ac:dyDescent="0.2">
      <c r="A20" s="6" t="s">
        <v>5</v>
      </c>
      <c r="B20" s="4" t="str">
        <f t="shared" ref="B20:B23" si="1">B8</f>
        <v>B2 (Val, pi-pi*)</v>
      </c>
      <c r="C20" s="7">
        <v>3.9140000000000001</v>
      </c>
      <c r="D20" s="7">
        <v>3.93</v>
      </c>
      <c r="E20" s="7">
        <v>4.0090000000000003</v>
      </c>
      <c r="F20" s="7">
        <v>3.3039999999999998</v>
      </c>
      <c r="G20" s="12">
        <v>3.484</v>
      </c>
      <c r="H20" s="9"/>
      <c r="I20" s="9"/>
      <c r="J20" s="9"/>
      <c r="K20" s="13">
        <v>3.6779999999999999</v>
      </c>
      <c r="L20" s="9"/>
      <c r="M20" s="7">
        <v>3.7280000000000002</v>
      </c>
      <c r="N20" s="11">
        <v>3.8610000000000002</v>
      </c>
      <c r="O20" s="7">
        <v>3.8889999999999998</v>
      </c>
      <c r="P20" s="7">
        <v>3.5310000000000001</v>
      </c>
      <c r="Q20" s="7">
        <v>3.7250000000000001</v>
      </c>
      <c r="R20" s="7">
        <v>3.238</v>
      </c>
      <c r="S20" s="7">
        <f t="shared" si="0"/>
        <v>3.4815</v>
      </c>
    </row>
    <row r="21" spans="1:19" x14ac:dyDescent="0.2">
      <c r="A21" s="5"/>
      <c r="B21" s="4" t="str">
        <f t="shared" si="1"/>
        <v>A2 (Val, n-pi*)</v>
      </c>
      <c r="C21" s="7">
        <v>3.6419999999999999</v>
      </c>
      <c r="D21" s="7">
        <v>3.6549999999999998</v>
      </c>
      <c r="E21" s="7">
        <v>4.0830000000000002</v>
      </c>
      <c r="F21" s="7">
        <v>3.524</v>
      </c>
      <c r="G21" s="12">
        <v>3.754</v>
      </c>
      <c r="H21" s="10"/>
      <c r="I21" s="10"/>
      <c r="J21" s="10"/>
      <c r="K21" s="13">
        <v>3.71</v>
      </c>
      <c r="L21" s="10"/>
      <c r="M21" s="7">
        <v>3.782</v>
      </c>
      <c r="N21" s="11">
        <v>3.9929999999999999</v>
      </c>
      <c r="O21" s="7">
        <v>3.8820000000000001</v>
      </c>
      <c r="P21" s="7">
        <v>3.5179999999999998</v>
      </c>
      <c r="Q21" s="7">
        <v>3.415</v>
      </c>
      <c r="R21" s="7">
        <v>3.7389999999999999</v>
      </c>
      <c r="S21" s="7">
        <f t="shared" si="0"/>
        <v>3.577</v>
      </c>
    </row>
    <row r="22" spans="1:19" x14ac:dyDescent="0.2">
      <c r="A22" s="5"/>
      <c r="B22" s="4" t="str">
        <f t="shared" si="1"/>
        <v>A1 (Val, pi-pi*)</v>
      </c>
      <c r="C22" s="7">
        <v>4.2850000000000001</v>
      </c>
      <c r="D22" s="7">
        <v>4.133</v>
      </c>
      <c r="E22" s="7">
        <v>4.22</v>
      </c>
      <c r="F22" s="7">
        <v>3.5219999999999998</v>
      </c>
      <c r="G22" s="12">
        <v>3.8029999999999999</v>
      </c>
      <c r="H22" s="10"/>
      <c r="I22" s="10"/>
      <c r="J22" s="10"/>
      <c r="K22" s="13">
        <v>3.9209999999999998</v>
      </c>
      <c r="L22" s="10"/>
      <c r="M22" s="7">
        <v>4.1390000000000002</v>
      </c>
      <c r="N22" s="7">
        <v>4.1520000000000001</v>
      </c>
      <c r="O22" s="7">
        <v>4.1479999999999997</v>
      </c>
      <c r="P22" s="7">
        <v>3.9980000000000002</v>
      </c>
      <c r="Q22" s="7">
        <v>4.1109999999999998</v>
      </c>
      <c r="R22" s="7">
        <v>3.6190000000000002</v>
      </c>
      <c r="S22" s="7">
        <f t="shared" si="0"/>
        <v>3.8650000000000002</v>
      </c>
    </row>
    <row r="23" spans="1:19" x14ac:dyDescent="0.2">
      <c r="A23" s="5"/>
      <c r="B23" s="4" t="str">
        <f t="shared" si="1"/>
        <v>B1 (Val, n-pi*)</v>
      </c>
      <c r="C23" s="7">
        <v>4.2969999999999997</v>
      </c>
      <c r="D23" s="7">
        <v>4.2439999999999998</v>
      </c>
      <c r="E23" s="7">
        <v>4.62</v>
      </c>
      <c r="F23" s="7">
        <v>4.0830000000000002</v>
      </c>
      <c r="G23" s="11">
        <v>4.2859999999999996</v>
      </c>
      <c r="H23" s="10"/>
      <c r="I23" s="10"/>
      <c r="J23" s="10"/>
      <c r="K23" s="7">
        <v>4.22</v>
      </c>
      <c r="L23" s="10"/>
      <c r="M23" s="7">
        <v>4.3029999999999999</v>
      </c>
      <c r="N23" s="7">
        <v>4.4950000000000001</v>
      </c>
      <c r="O23" s="7">
        <v>4.4130000000000003</v>
      </c>
      <c r="P23" s="7">
        <v>4.0519999999999996</v>
      </c>
      <c r="Q23" s="7">
        <v>4.0110000000000001</v>
      </c>
      <c r="R23" s="7">
        <v>4.1369999999999996</v>
      </c>
      <c r="S23" s="7">
        <f t="shared" si="0"/>
        <v>4.0739999999999998</v>
      </c>
    </row>
    <row r="24" spans="1:19" x14ac:dyDescent="0.2">
      <c r="C24" s="7"/>
      <c r="D24" s="7"/>
      <c r="E24" s="7"/>
      <c r="F24" s="7"/>
      <c r="G24" s="7"/>
      <c r="H24" s="7"/>
      <c r="I24" s="7"/>
      <c r="J24" s="7"/>
      <c r="K24" s="7"/>
      <c r="L24" s="7"/>
      <c r="M24" s="7"/>
      <c r="N24" s="7"/>
      <c r="O24" s="7"/>
      <c r="P24" s="7"/>
      <c r="Q24" s="7"/>
      <c r="R24" s="7"/>
    </row>
    <row r="25" spans="1:19" x14ac:dyDescent="0.2">
      <c r="C25" s="7"/>
      <c r="D25" s="7"/>
      <c r="E25" s="7"/>
      <c r="G25" s="7"/>
      <c r="M25" s="7"/>
      <c r="N25" s="7"/>
      <c r="O25" s="7"/>
      <c r="P25" s="7"/>
      <c r="Q25" s="7"/>
      <c r="R25" s="7"/>
      <c r="S25" s="7"/>
    </row>
  </sheetData>
  <pageMargins left="0.7" right="0.7" top="0.75" bottom="0.75" header="0.3" footer="0.3"/>
  <pageSetup paperSize="9" orientation="portrait" horizontalDpi="0" verticalDpi="0"/>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80493-FD59-854A-9D0B-4A434200A156}">
  <dimension ref="A1:S8"/>
  <sheetViews>
    <sheetView zoomScale="80" zoomScaleNormal="80" workbookViewId="0">
      <selection activeCell="F4" sqref="F4"/>
    </sheetView>
  </sheetViews>
  <sheetFormatPr baseColWidth="10" defaultRowHeight="16" x14ac:dyDescent="0.2"/>
  <sheetData>
    <row r="1" spans="1:19" x14ac:dyDescent="0.2">
      <c r="A1" s="2" t="s">
        <v>1516</v>
      </c>
      <c r="B1" s="3"/>
      <c r="C1" s="2" t="s">
        <v>0</v>
      </c>
      <c r="D1" s="198"/>
      <c r="E1" s="41">
        <f>NB(C4:C4)</f>
        <v>1</v>
      </c>
      <c r="F1" s="145" t="s">
        <v>989</v>
      </c>
      <c r="G1" s="1" t="s">
        <v>1717</v>
      </c>
      <c r="J1" s="1" t="s">
        <v>1724</v>
      </c>
      <c r="L1" s="1"/>
    </row>
    <row r="2" spans="1:19" x14ac:dyDescent="0.2">
      <c r="A2" s="6" t="s">
        <v>32</v>
      </c>
      <c r="B2" s="5"/>
      <c r="C2" s="5" t="s">
        <v>30</v>
      </c>
      <c r="D2" s="5" t="s">
        <v>30</v>
      </c>
      <c r="E2" s="5" t="s">
        <v>30</v>
      </c>
      <c r="F2" s="5" t="s">
        <v>30</v>
      </c>
      <c r="G2" s="5"/>
      <c r="H2" s="98" t="s">
        <v>29</v>
      </c>
      <c r="I2" s="98" t="s">
        <v>29</v>
      </c>
      <c r="J2" s="98" t="s">
        <v>247</v>
      </c>
      <c r="K2" s="98" t="s">
        <v>247</v>
      </c>
      <c r="L2" s="98" t="s">
        <v>28</v>
      </c>
    </row>
    <row r="3" spans="1:19" x14ac:dyDescent="0.2">
      <c r="A3" s="5"/>
      <c r="B3" s="5"/>
      <c r="C3" s="6" t="s">
        <v>2087</v>
      </c>
      <c r="D3" s="6" t="s">
        <v>1</v>
      </c>
      <c r="E3" s="6" t="s">
        <v>2</v>
      </c>
      <c r="F3" s="6" t="s">
        <v>2086</v>
      </c>
      <c r="G3" s="6" t="s">
        <v>1326</v>
      </c>
      <c r="H3" s="95" t="s">
        <v>67</v>
      </c>
      <c r="I3" s="95" t="s">
        <v>38</v>
      </c>
      <c r="J3" s="99" t="s">
        <v>248</v>
      </c>
      <c r="K3" s="99" t="s">
        <v>248</v>
      </c>
      <c r="L3" s="99" t="s">
        <v>52</v>
      </c>
      <c r="N3" t="s">
        <v>1860</v>
      </c>
      <c r="O3" t="s">
        <v>1630</v>
      </c>
    </row>
    <row r="4" spans="1:19" x14ac:dyDescent="0.2">
      <c r="A4" s="6" t="s">
        <v>98</v>
      </c>
      <c r="B4" s="4" t="s">
        <v>1674</v>
      </c>
      <c r="C4" s="7">
        <v>4.0810000000000004</v>
      </c>
      <c r="D4" s="7">
        <v>4.0620000000000003</v>
      </c>
      <c r="E4" s="7">
        <v>4.0490000000000004</v>
      </c>
      <c r="F4" s="7">
        <v>4.1580000000000004</v>
      </c>
      <c r="G4" s="12">
        <f>O4+F4-N4</f>
        <v>4.1330000000000018</v>
      </c>
      <c r="H4" s="214" t="s">
        <v>43</v>
      </c>
      <c r="I4" s="214" t="s">
        <v>43</v>
      </c>
      <c r="J4" s="1" t="s">
        <v>1782</v>
      </c>
      <c r="K4" s="1">
        <v>8</v>
      </c>
      <c r="L4" s="101" t="s">
        <v>1718</v>
      </c>
      <c r="N4">
        <v>4.1909999999999998</v>
      </c>
      <c r="O4" s="12">
        <v>4.1660000000000004</v>
      </c>
    </row>
    <row r="5" spans="1:19" x14ac:dyDescent="0.2">
      <c r="G5" s="7"/>
    </row>
    <row r="6" spans="1:19" x14ac:dyDescent="0.2">
      <c r="A6" s="6" t="s">
        <v>6</v>
      </c>
      <c r="B6" s="5"/>
      <c r="C6" s="5" t="s">
        <v>7</v>
      </c>
      <c r="D6" s="5" t="s">
        <v>7</v>
      </c>
      <c r="E6" s="5" t="s">
        <v>24</v>
      </c>
      <c r="F6" s="5" t="s">
        <v>27</v>
      </c>
      <c r="G6" s="5" t="s">
        <v>28</v>
      </c>
      <c r="H6" s="5" t="s">
        <v>30</v>
      </c>
      <c r="I6" s="5" t="s">
        <v>29</v>
      </c>
      <c r="J6" s="5" t="s">
        <v>30</v>
      </c>
      <c r="K6" s="5" t="s">
        <v>34</v>
      </c>
      <c r="L6" s="5"/>
      <c r="M6" s="5" t="s">
        <v>7</v>
      </c>
      <c r="N6" s="5" t="s">
        <v>7</v>
      </c>
      <c r="O6" s="5" t="s">
        <v>7</v>
      </c>
      <c r="P6" s="5" t="s">
        <v>24</v>
      </c>
      <c r="Q6" s="5" t="s">
        <v>24</v>
      </c>
      <c r="R6" s="5" t="s">
        <v>24</v>
      </c>
      <c r="S6" s="5" t="s">
        <v>26</v>
      </c>
    </row>
    <row r="7" spans="1:19" x14ac:dyDescent="0.2">
      <c r="A7" s="5"/>
      <c r="B7" s="5"/>
      <c r="C7" s="6" t="s">
        <v>8</v>
      </c>
      <c r="D7" s="6" t="s">
        <v>9</v>
      </c>
      <c r="E7" s="6" t="s">
        <v>18</v>
      </c>
      <c r="F7" s="6" t="s">
        <v>11</v>
      </c>
      <c r="G7" s="6" t="s">
        <v>10</v>
      </c>
      <c r="H7" s="6" t="s">
        <v>33</v>
      </c>
      <c r="I7" s="6" t="s">
        <v>12</v>
      </c>
      <c r="J7" s="6" t="s">
        <v>13</v>
      </c>
      <c r="K7" s="6" t="s">
        <v>14</v>
      </c>
      <c r="L7" s="6" t="s">
        <v>99</v>
      </c>
      <c r="M7" s="6" t="s">
        <v>17</v>
      </c>
      <c r="N7" s="6" t="s">
        <v>19</v>
      </c>
      <c r="O7" s="6" t="s">
        <v>20</v>
      </c>
      <c r="P7" s="6" t="s">
        <v>17</v>
      </c>
      <c r="Q7" s="6" t="s">
        <v>15</v>
      </c>
      <c r="R7" s="6" t="s">
        <v>16</v>
      </c>
      <c r="S7" s="6" t="s">
        <v>25</v>
      </c>
    </row>
    <row r="8" spans="1:19" x14ac:dyDescent="0.2">
      <c r="A8" s="6" t="str">
        <f>A4</f>
        <v>Singlet</v>
      </c>
      <c r="B8" s="4" t="str">
        <f>B4</f>
        <v>A1 (Val, CT, pi-pi*)</v>
      </c>
      <c r="C8" s="7">
        <v>4.2889999999999997</v>
      </c>
      <c r="D8" s="7">
        <v>4.0259999999999998</v>
      </c>
      <c r="E8" s="7">
        <v>4.7850000000000001</v>
      </c>
      <c r="F8" s="72"/>
      <c r="G8" s="12">
        <v>4.3860000000000001</v>
      </c>
      <c r="H8" s="12">
        <v>4.234</v>
      </c>
      <c r="I8" s="12">
        <v>4.2110000000000003</v>
      </c>
      <c r="J8" s="12">
        <v>4.1660000000000004</v>
      </c>
      <c r="K8" s="7">
        <v>4.0490000000000004</v>
      </c>
      <c r="L8" s="72"/>
      <c r="M8" s="7">
        <v>4.1890000000000001</v>
      </c>
      <c r="N8" s="7">
        <v>4.2850000000000001</v>
      </c>
      <c r="O8" s="7">
        <v>4.2050000000000001</v>
      </c>
      <c r="P8" s="7">
        <v>3.9289999999999998</v>
      </c>
      <c r="Q8" s="7">
        <v>3.9140000000000001</v>
      </c>
      <c r="R8" s="7">
        <v>4.0620000000000003</v>
      </c>
      <c r="S8" s="7">
        <f t="shared" ref="S8" si="0">SOMME(Q8:R8)/2</f>
        <v>3.9880000000000004</v>
      </c>
    </row>
  </sheetData>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EBCE7-5BFD-8346-A28E-30D800B79A60}">
  <dimension ref="A1:T31"/>
  <sheetViews>
    <sheetView zoomScale="80" zoomScaleNormal="80" workbookViewId="0">
      <selection activeCell="C4" sqref="C4:F14"/>
    </sheetView>
  </sheetViews>
  <sheetFormatPr baseColWidth="10" defaultRowHeight="16" x14ac:dyDescent="0.2"/>
  <sheetData>
    <row r="1" spans="1:20" x14ac:dyDescent="0.2">
      <c r="A1" s="2" t="s">
        <v>21</v>
      </c>
      <c r="B1" s="3"/>
      <c r="C1" s="2" t="s">
        <v>0</v>
      </c>
      <c r="D1" s="198"/>
      <c r="E1" s="41">
        <f>NB(C4:C14)</f>
        <v>11</v>
      </c>
      <c r="F1" s="145" t="s">
        <v>722</v>
      </c>
      <c r="G1" s="93" t="s">
        <v>2131</v>
      </c>
      <c r="H1" s="93"/>
      <c r="J1" s="1" t="s">
        <v>1632</v>
      </c>
      <c r="M1" s="1"/>
      <c r="N1" s="1"/>
    </row>
    <row r="2" spans="1:20" x14ac:dyDescent="0.2">
      <c r="A2" s="42" t="s">
        <v>32</v>
      </c>
      <c r="B2" s="43"/>
      <c r="C2" s="43" t="s">
        <v>68</v>
      </c>
      <c r="D2" s="43" t="s">
        <v>68</v>
      </c>
      <c r="E2" s="43" t="s">
        <v>30</v>
      </c>
      <c r="F2" s="43" t="s">
        <v>30</v>
      </c>
      <c r="G2" s="43"/>
      <c r="H2" s="98" t="s">
        <v>29</v>
      </c>
      <c r="I2" s="98" t="s">
        <v>29</v>
      </c>
      <c r="J2" s="95" t="s">
        <v>247</v>
      </c>
      <c r="K2" s="95" t="s">
        <v>247</v>
      </c>
      <c r="L2" s="95" t="s">
        <v>28</v>
      </c>
      <c r="M2" s="41"/>
      <c r="N2" s="41"/>
      <c r="O2" s="41"/>
      <c r="P2" s="41"/>
      <c r="Q2" s="41"/>
      <c r="R2" s="41"/>
      <c r="S2" s="41"/>
      <c r="T2" s="41"/>
    </row>
    <row r="3" spans="1:20" x14ac:dyDescent="0.2">
      <c r="A3" s="43"/>
      <c r="B3" s="43"/>
      <c r="C3" s="42" t="s">
        <v>2087</v>
      </c>
      <c r="D3" s="42" t="s">
        <v>1</v>
      </c>
      <c r="E3" s="42" t="s">
        <v>2</v>
      </c>
      <c r="F3" s="42" t="s">
        <v>2086</v>
      </c>
      <c r="G3" s="42" t="s">
        <v>1326</v>
      </c>
      <c r="H3" s="95" t="s">
        <v>67</v>
      </c>
      <c r="I3" s="99" t="s">
        <v>38</v>
      </c>
      <c r="J3" s="99" t="s">
        <v>248</v>
      </c>
      <c r="K3" s="99" t="s">
        <v>248</v>
      </c>
      <c r="L3" s="99" t="s">
        <v>52</v>
      </c>
      <c r="M3" s="41"/>
      <c r="N3" s="41"/>
      <c r="O3" s="41"/>
      <c r="P3" s="41"/>
      <c r="Q3" s="41"/>
      <c r="R3" s="41"/>
      <c r="S3" s="41"/>
      <c r="T3" s="41"/>
    </row>
    <row r="4" spans="1:20" x14ac:dyDescent="0.2">
      <c r="A4" s="6" t="s">
        <v>98</v>
      </c>
      <c r="B4" s="44" t="s">
        <v>191</v>
      </c>
      <c r="C4" s="45">
        <v>3.831</v>
      </c>
      <c r="D4" s="45">
        <v>3.7930000000000001</v>
      </c>
      <c r="E4" s="45">
        <v>3.7490000000000001</v>
      </c>
      <c r="F4" s="45">
        <v>3.8759999999999999</v>
      </c>
      <c r="G4" s="45">
        <f>E4+F4-C4</f>
        <v>3.794</v>
      </c>
      <c r="H4" s="46">
        <v>83.4</v>
      </c>
      <c r="I4" s="45"/>
      <c r="J4" s="1" t="s">
        <v>1727</v>
      </c>
      <c r="K4" s="207">
        <v>-9</v>
      </c>
      <c r="L4" s="93" t="s">
        <v>1621</v>
      </c>
      <c r="M4" s="41"/>
      <c r="N4" s="41"/>
      <c r="O4" s="41"/>
      <c r="P4" s="41"/>
      <c r="Q4" s="41"/>
      <c r="R4" s="41"/>
      <c r="S4" s="41"/>
      <c r="T4" s="41"/>
    </row>
    <row r="5" spans="1:20" x14ac:dyDescent="0.2">
      <c r="A5" s="43"/>
      <c r="B5" s="44" t="s">
        <v>191</v>
      </c>
      <c r="C5" s="45">
        <v>4.0490000000000004</v>
      </c>
      <c r="D5" s="45">
        <v>4.0190000000000001</v>
      </c>
      <c r="E5" s="45">
        <v>3.9809999999999999</v>
      </c>
      <c r="F5" s="45">
        <v>4.0460000000000003</v>
      </c>
      <c r="G5" s="45">
        <f>E5+F5-C5</f>
        <v>3.9780000000000006</v>
      </c>
      <c r="H5" s="46">
        <v>85.7</v>
      </c>
      <c r="I5" s="45"/>
      <c r="J5" s="1" t="s">
        <v>1633</v>
      </c>
      <c r="K5" s="207">
        <v>-2</v>
      </c>
      <c r="L5" s="93" t="s">
        <v>1622</v>
      </c>
      <c r="M5" s="41"/>
      <c r="N5" s="41"/>
      <c r="O5" s="41"/>
      <c r="P5" s="41"/>
      <c r="Q5" s="41"/>
      <c r="R5" s="41"/>
      <c r="S5" s="41"/>
      <c r="T5" s="41"/>
    </row>
    <row r="6" spans="1:20" x14ac:dyDescent="0.2">
      <c r="A6" s="43"/>
      <c r="B6" s="44" t="s">
        <v>57</v>
      </c>
      <c r="C6" s="45">
        <v>4.0679999999999996</v>
      </c>
      <c r="D6" s="45">
        <v>4.0170000000000003</v>
      </c>
      <c r="E6" s="45">
        <v>3.9950000000000001</v>
      </c>
      <c r="F6" s="45">
        <v>4.0789999999999997</v>
      </c>
      <c r="G6" s="45">
        <f>E6+F6-C6</f>
        <v>4.0060000000000002</v>
      </c>
      <c r="H6" s="46">
        <v>81.7</v>
      </c>
      <c r="I6" s="1" t="s">
        <v>43</v>
      </c>
      <c r="J6" s="1" t="s">
        <v>1632</v>
      </c>
      <c r="K6" s="207">
        <v>0</v>
      </c>
      <c r="L6" s="207" t="s">
        <v>1620</v>
      </c>
      <c r="M6" s="207"/>
      <c r="N6" s="41" t="s">
        <v>1629</v>
      </c>
      <c r="O6" s="41" t="s">
        <v>1630</v>
      </c>
      <c r="P6" s="41"/>
      <c r="Q6" s="41"/>
      <c r="R6" s="41"/>
      <c r="S6" s="41"/>
      <c r="T6" s="41"/>
    </row>
    <row r="7" spans="1:20" x14ac:dyDescent="0.2">
      <c r="A7" s="43"/>
      <c r="B7" s="44" t="s">
        <v>1623</v>
      </c>
      <c r="C7" s="45">
        <v>4.0540000000000003</v>
      </c>
      <c r="D7" s="45">
        <v>4.008</v>
      </c>
      <c r="E7" s="45">
        <v>3.9830000000000001</v>
      </c>
      <c r="F7" s="45">
        <v>4.1429999999999998</v>
      </c>
      <c r="G7" s="45">
        <f>O7+F7-N7</f>
        <v>4.0779999999999985</v>
      </c>
      <c r="H7" s="46">
        <v>84.4</v>
      </c>
      <c r="I7" s="1" t="s">
        <v>43</v>
      </c>
      <c r="J7" s="1" t="s">
        <v>1726</v>
      </c>
      <c r="K7" s="207">
        <v>1</v>
      </c>
      <c r="L7" s="207" t="s">
        <v>1617</v>
      </c>
      <c r="M7" s="41"/>
      <c r="N7" s="41">
        <v>4.165</v>
      </c>
      <c r="O7" s="45">
        <v>4.0999999999999996</v>
      </c>
      <c r="P7" s="41"/>
      <c r="Q7" s="41"/>
      <c r="R7" s="41"/>
      <c r="S7" s="41"/>
      <c r="T7" s="41"/>
    </row>
    <row r="8" spans="1:20" x14ac:dyDescent="0.2">
      <c r="A8" s="43"/>
      <c r="B8" s="44" t="s">
        <v>392</v>
      </c>
      <c r="C8" s="45">
        <v>4.4790000000000001</v>
      </c>
      <c r="D8" s="45">
        <v>4.4560000000000004</v>
      </c>
      <c r="E8" s="45">
        <v>4.4000000000000004</v>
      </c>
      <c r="F8" s="45">
        <v>4.4740000000000002</v>
      </c>
      <c r="G8" s="45">
        <f>E8+F8-C8</f>
        <v>4.3950000000000005</v>
      </c>
      <c r="H8" s="46">
        <v>85.7</v>
      </c>
      <c r="I8" s="1" t="s">
        <v>43</v>
      </c>
      <c r="J8" s="1" t="s">
        <v>1633</v>
      </c>
      <c r="K8" s="207">
        <v>-2</v>
      </c>
      <c r="L8" s="207" t="s">
        <v>1618</v>
      </c>
      <c r="M8" s="41"/>
      <c r="N8" s="41"/>
      <c r="O8" s="41"/>
      <c r="P8" s="41"/>
      <c r="Q8" s="41"/>
      <c r="R8" s="41"/>
      <c r="S8" s="41"/>
      <c r="T8" s="41"/>
    </row>
    <row r="9" spans="1:20" x14ac:dyDescent="0.2">
      <c r="A9" s="43"/>
      <c r="B9" s="44" t="s">
        <v>392</v>
      </c>
      <c r="C9" s="45">
        <v>5</v>
      </c>
      <c r="D9" s="45">
        <v>4.8819999999999997</v>
      </c>
      <c r="E9" s="45">
        <v>4.8419999999999996</v>
      </c>
      <c r="F9" s="45">
        <v>5.2960000000000003</v>
      </c>
      <c r="G9" s="45">
        <f>E9+F9-C9</f>
        <v>5.1379999999999999</v>
      </c>
      <c r="H9" s="46">
        <v>78.5</v>
      </c>
      <c r="I9" s="1" t="s">
        <v>43</v>
      </c>
      <c r="J9" s="1" t="s">
        <v>1800</v>
      </c>
      <c r="K9" s="207">
        <v>-13</v>
      </c>
      <c r="L9" s="207" t="s">
        <v>1619</v>
      </c>
      <c r="M9" s="93" t="s">
        <v>1728</v>
      </c>
      <c r="N9" s="41"/>
      <c r="O9" s="41"/>
      <c r="P9" s="41"/>
      <c r="Q9" s="41"/>
      <c r="R9" s="41"/>
      <c r="S9" s="41"/>
      <c r="T9" s="41"/>
    </row>
    <row r="10" spans="1:20" x14ac:dyDescent="0.2">
      <c r="A10" s="42" t="s">
        <v>5</v>
      </c>
      <c r="B10" s="44" t="s">
        <v>1624</v>
      </c>
      <c r="C10" s="45">
        <v>2.4860000000000002</v>
      </c>
      <c r="D10" s="45">
        <v>2.4860000000000002</v>
      </c>
      <c r="E10" s="45">
        <v>2.4689999999999999</v>
      </c>
      <c r="F10" s="94"/>
      <c r="G10" s="7">
        <f>E10</f>
        <v>2.4689999999999999</v>
      </c>
      <c r="H10" s="46">
        <v>97.1</v>
      </c>
      <c r="J10" s="1" t="s">
        <v>1631</v>
      </c>
      <c r="K10" s="211">
        <v>-1</v>
      </c>
      <c r="L10" s="207" t="s">
        <v>1617</v>
      </c>
      <c r="M10" s="41"/>
      <c r="N10" s="41"/>
      <c r="O10" s="41"/>
      <c r="P10" s="41"/>
      <c r="Q10" s="41"/>
      <c r="R10" s="41"/>
      <c r="S10" s="41"/>
      <c r="T10" s="41"/>
    </row>
    <row r="11" spans="1:20" x14ac:dyDescent="0.2">
      <c r="A11" s="42"/>
      <c r="B11" s="44" t="s">
        <v>191</v>
      </c>
      <c r="C11" s="45">
        <v>3.7</v>
      </c>
      <c r="D11" s="45">
        <v>3.665</v>
      </c>
      <c r="E11" s="45">
        <v>3.6339999999999999</v>
      </c>
      <c r="F11" s="94"/>
      <c r="G11" s="7">
        <f>E11</f>
        <v>3.6339999999999999</v>
      </c>
      <c r="H11" s="46">
        <v>95.3</v>
      </c>
      <c r="J11" s="1" t="s">
        <v>1633</v>
      </c>
      <c r="K11" s="207">
        <v>-2</v>
      </c>
      <c r="L11" s="93" t="s">
        <v>1626</v>
      </c>
      <c r="M11" s="41"/>
      <c r="N11" s="41"/>
      <c r="O11" s="41"/>
      <c r="P11" s="41"/>
      <c r="Q11" s="41"/>
      <c r="R11" s="41"/>
      <c r="S11" s="41"/>
      <c r="T11" s="41"/>
    </row>
    <row r="12" spans="1:20" x14ac:dyDescent="0.2">
      <c r="A12" s="42"/>
      <c r="B12" s="44" t="s">
        <v>57</v>
      </c>
      <c r="C12" s="45">
        <v>3.7120000000000002</v>
      </c>
      <c r="D12" s="45">
        <v>3.722</v>
      </c>
      <c r="E12" s="45">
        <v>3.6930000000000001</v>
      </c>
      <c r="F12" s="94"/>
      <c r="G12" s="7">
        <f>E12</f>
        <v>3.6930000000000001</v>
      </c>
      <c r="H12" s="46">
        <v>97.8</v>
      </c>
      <c r="J12" s="1" t="s">
        <v>1633</v>
      </c>
      <c r="K12" s="211">
        <v>-2</v>
      </c>
      <c r="L12" s="93" t="s">
        <v>1625</v>
      </c>
      <c r="M12" s="41"/>
      <c r="N12" s="41"/>
      <c r="O12" s="41"/>
      <c r="P12" s="41"/>
      <c r="Q12" s="41"/>
      <c r="R12" s="41"/>
      <c r="S12" s="41"/>
      <c r="T12" s="41"/>
    </row>
    <row r="13" spans="1:20" x14ac:dyDescent="0.2">
      <c r="A13" s="42"/>
      <c r="B13" s="44" t="s">
        <v>191</v>
      </c>
      <c r="C13" s="45">
        <v>3.8690000000000002</v>
      </c>
      <c r="D13" s="45">
        <v>3.8380000000000001</v>
      </c>
      <c r="E13" s="45">
        <v>3.8039999999999998</v>
      </c>
      <c r="F13" s="94"/>
      <c r="G13" s="7">
        <f>E13</f>
        <v>3.8039999999999998</v>
      </c>
      <c r="H13" s="46">
        <v>95.5</v>
      </c>
      <c r="J13" s="1" t="s">
        <v>1727</v>
      </c>
      <c r="K13" s="207">
        <v>-9</v>
      </c>
      <c r="L13" s="93" t="s">
        <v>1621</v>
      </c>
      <c r="M13" s="41"/>
      <c r="N13" s="41"/>
      <c r="O13" s="41"/>
      <c r="P13" s="41"/>
      <c r="Q13" s="41"/>
      <c r="R13" s="41"/>
      <c r="S13" s="41"/>
      <c r="T13" s="41"/>
    </row>
    <row r="14" spans="1:20" x14ac:dyDescent="0.2">
      <c r="A14" s="43"/>
      <c r="B14" s="44" t="s">
        <v>57</v>
      </c>
      <c r="C14" s="45">
        <v>3.972</v>
      </c>
      <c r="D14" s="45">
        <v>3.895</v>
      </c>
      <c r="E14" s="45">
        <v>3.8759999999999999</v>
      </c>
      <c r="F14" s="94"/>
      <c r="G14" s="7">
        <f>E14</f>
        <v>3.8759999999999999</v>
      </c>
      <c r="H14" s="46">
        <v>95.2</v>
      </c>
      <c r="J14" s="1" t="s">
        <v>1633</v>
      </c>
      <c r="K14" s="211">
        <v>-2</v>
      </c>
      <c r="L14" s="207" t="s">
        <v>1627</v>
      </c>
      <c r="M14" s="41"/>
      <c r="N14" s="41"/>
      <c r="O14" s="41"/>
      <c r="P14" s="41"/>
      <c r="Q14" s="41"/>
      <c r="R14" s="41"/>
      <c r="S14" s="41"/>
      <c r="T14" s="41"/>
    </row>
    <row r="15" spans="1:20" x14ac:dyDescent="0.2">
      <c r="A15" s="45"/>
      <c r="C15" s="45"/>
      <c r="D15" s="45"/>
      <c r="E15" s="45"/>
      <c r="F15" s="45"/>
      <c r="G15" s="45"/>
      <c r="H15" s="45"/>
      <c r="I15" s="45"/>
      <c r="J15" s="45"/>
      <c r="K15" s="45"/>
      <c r="L15" s="45"/>
      <c r="M15" s="41"/>
      <c r="N15" s="41"/>
      <c r="O15" s="41"/>
      <c r="P15" s="41"/>
      <c r="Q15" s="41"/>
      <c r="R15" s="41"/>
      <c r="S15" s="41"/>
      <c r="T15" s="41"/>
    </row>
    <row r="16" spans="1:20" x14ac:dyDescent="0.2">
      <c r="A16" s="41"/>
      <c r="B16" s="41"/>
      <c r="C16" s="45"/>
      <c r="D16" s="45"/>
      <c r="E16" s="45"/>
      <c r="F16" s="45"/>
      <c r="G16" s="45"/>
      <c r="H16" s="45"/>
      <c r="I16" s="45"/>
      <c r="J16" s="45"/>
      <c r="K16" s="41"/>
      <c r="L16" s="41"/>
      <c r="M16" s="41"/>
      <c r="N16" s="41"/>
      <c r="O16" s="41"/>
      <c r="P16" s="41"/>
      <c r="Q16" s="41"/>
      <c r="R16" s="41"/>
      <c r="S16" s="41"/>
      <c r="T16" s="41"/>
    </row>
    <row r="17" spans="1:20" x14ac:dyDescent="0.2">
      <c r="A17" s="42" t="s">
        <v>6</v>
      </c>
      <c r="B17" s="43"/>
      <c r="C17" s="43" t="s">
        <v>7</v>
      </c>
      <c r="D17" s="43" t="s">
        <v>7</v>
      </c>
      <c r="E17" s="43" t="s">
        <v>24</v>
      </c>
      <c r="F17" s="43" t="s">
        <v>27</v>
      </c>
      <c r="G17" s="43" t="s">
        <v>28</v>
      </c>
      <c r="H17" s="43" t="s">
        <v>30</v>
      </c>
      <c r="I17" s="43" t="s">
        <v>29</v>
      </c>
      <c r="J17" s="43" t="s">
        <v>30</v>
      </c>
      <c r="K17" s="43" t="s">
        <v>30</v>
      </c>
      <c r="L17" s="43"/>
      <c r="M17" s="43" t="s">
        <v>7</v>
      </c>
      <c r="N17" s="43" t="s">
        <v>7</v>
      </c>
      <c r="O17" s="43" t="s">
        <v>7</v>
      </c>
      <c r="P17" s="43" t="s">
        <v>24</v>
      </c>
      <c r="Q17" s="43" t="s">
        <v>24</v>
      </c>
      <c r="R17" s="43" t="s">
        <v>24</v>
      </c>
      <c r="S17" s="43" t="s">
        <v>26</v>
      </c>
      <c r="T17" s="41"/>
    </row>
    <row r="18" spans="1:20" x14ac:dyDescent="0.2">
      <c r="A18" s="43"/>
      <c r="B18" s="43"/>
      <c r="C18" s="42" t="s">
        <v>8</v>
      </c>
      <c r="D18" s="42" t="s">
        <v>9</v>
      </c>
      <c r="E18" s="42" t="s">
        <v>18</v>
      </c>
      <c r="F18" s="42" t="s">
        <v>11</v>
      </c>
      <c r="G18" s="42" t="s">
        <v>10</v>
      </c>
      <c r="H18" s="42" t="s">
        <v>33</v>
      </c>
      <c r="I18" s="42" t="s">
        <v>12</v>
      </c>
      <c r="J18" s="42" t="s">
        <v>13</v>
      </c>
      <c r="K18" s="42" t="s">
        <v>14</v>
      </c>
      <c r="L18" s="42" t="s">
        <v>99</v>
      </c>
      <c r="M18" s="42" t="s">
        <v>17</v>
      </c>
      <c r="N18" s="42" t="s">
        <v>19</v>
      </c>
      <c r="O18" s="42" t="s">
        <v>20</v>
      </c>
      <c r="P18" s="42" t="s">
        <v>17</v>
      </c>
      <c r="Q18" s="42" t="s">
        <v>15</v>
      </c>
      <c r="R18" s="42" t="s">
        <v>16</v>
      </c>
      <c r="S18" s="42" t="s">
        <v>25</v>
      </c>
      <c r="T18" s="41"/>
    </row>
    <row r="19" spans="1:20" x14ac:dyDescent="0.2">
      <c r="A19" s="6" t="s">
        <v>98</v>
      </c>
      <c r="B19" s="44" t="str">
        <f>B4</f>
        <v>A2 (Val, n-pi*)</v>
      </c>
      <c r="C19" s="45">
        <v>3.4</v>
      </c>
      <c r="D19" s="45">
        <v>3.5510000000000002</v>
      </c>
      <c r="E19" s="45">
        <v>4.2720000000000002</v>
      </c>
      <c r="F19" s="45">
        <v>3.9689999999999999</v>
      </c>
      <c r="G19" s="218">
        <v>4.04</v>
      </c>
      <c r="H19" s="45">
        <v>3.9289999999999998</v>
      </c>
      <c r="I19" s="41">
        <v>3.9390000000000001</v>
      </c>
      <c r="J19" s="41">
        <v>3.8660000000000001</v>
      </c>
      <c r="K19" s="45">
        <v>3.7490000000000001</v>
      </c>
      <c r="L19" s="94"/>
      <c r="M19" s="45">
        <v>3.6219999999999999</v>
      </c>
      <c r="N19" s="45">
        <v>3.9159999999999999</v>
      </c>
      <c r="O19" s="45">
        <v>3.8029999999999999</v>
      </c>
      <c r="P19" s="45">
        <v>3.3260000000000001</v>
      </c>
      <c r="Q19" s="45">
        <v>3.1880000000000002</v>
      </c>
      <c r="R19" s="45">
        <v>4.4359999999999999</v>
      </c>
      <c r="S19" s="7">
        <f t="shared" ref="S19:S29" si="0">0.5*(Q19+R19)</f>
        <v>3.8120000000000003</v>
      </c>
      <c r="T19" s="45"/>
    </row>
    <row r="20" spans="1:20" x14ac:dyDescent="0.2">
      <c r="A20" s="43"/>
      <c r="B20" s="44" t="str">
        <f t="shared" ref="B20:B29" si="1">B5</f>
        <v>A2 (Val, n-pi*)</v>
      </c>
      <c r="C20" s="45">
        <v>3.839</v>
      </c>
      <c r="D20" s="45">
        <v>3.9729999999999999</v>
      </c>
      <c r="E20" s="45">
        <v>4.4619999999999997</v>
      </c>
      <c r="F20" s="45">
        <v>3.7360000000000002</v>
      </c>
      <c r="G20" s="218">
        <v>4.1829999999999998</v>
      </c>
      <c r="H20" s="45">
        <v>4.1100000000000003</v>
      </c>
      <c r="I20" s="41">
        <v>4.0869999999999997</v>
      </c>
      <c r="J20" s="41">
        <v>4.0529999999999999</v>
      </c>
      <c r="K20" s="45">
        <v>3.9809999999999999</v>
      </c>
      <c r="L20" s="94"/>
      <c r="M20" s="45">
        <v>3.9769999999999999</v>
      </c>
      <c r="N20" s="45">
        <v>4.2249999999999996</v>
      </c>
      <c r="O20" s="45">
        <v>4.1449999999999996</v>
      </c>
      <c r="P20" s="45">
        <v>3.6920000000000002</v>
      </c>
      <c r="Q20" s="45">
        <v>3.6930000000000001</v>
      </c>
      <c r="R20" s="45">
        <v>4.0359999999999996</v>
      </c>
      <c r="S20" s="7">
        <f t="shared" si="0"/>
        <v>3.8644999999999996</v>
      </c>
      <c r="T20" s="45"/>
    </row>
    <row r="21" spans="1:20" x14ac:dyDescent="0.2">
      <c r="A21" s="43"/>
      <c r="B21" s="44" t="str">
        <f t="shared" si="1"/>
        <v>B2 (Val, pi-pi*)</v>
      </c>
      <c r="C21" s="45">
        <v>4.2119999999999997</v>
      </c>
      <c r="D21" s="45">
        <v>3.9870000000000001</v>
      </c>
      <c r="E21" s="45">
        <v>4.593</v>
      </c>
      <c r="F21" s="45">
        <v>3.8570000000000002</v>
      </c>
      <c r="G21" s="218">
        <v>4.2960000000000003</v>
      </c>
      <c r="H21" s="45">
        <v>4.1269999999999998</v>
      </c>
      <c r="I21" s="7">
        <v>4.1399999999999997</v>
      </c>
      <c r="J21" s="41">
        <v>4.0830000000000002</v>
      </c>
      <c r="K21" s="45">
        <v>3.9950000000000001</v>
      </c>
      <c r="L21" s="94"/>
      <c r="M21" s="45">
        <v>3.83</v>
      </c>
      <c r="N21" s="45">
        <v>3.9569999999999999</v>
      </c>
      <c r="O21" s="45">
        <v>3.972</v>
      </c>
      <c r="P21" s="45">
        <v>3.552</v>
      </c>
      <c r="Q21" s="45">
        <v>3.774</v>
      </c>
      <c r="R21" s="45">
        <v>4.1639999999999997</v>
      </c>
      <c r="S21" s="7">
        <f t="shared" si="0"/>
        <v>3.9689999999999999</v>
      </c>
      <c r="T21" s="45"/>
    </row>
    <row r="22" spans="1:20" x14ac:dyDescent="0.2">
      <c r="A22" s="43"/>
      <c r="B22" s="44" t="str">
        <f t="shared" si="1"/>
        <v>A1 (CT, pi-pi*)</v>
      </c>
      <c r="C22" s="45">
        <v>4.1079999999999997</v>
      </c>
      <c r="D22" s="45">
        <v>3.9489999999999998</v>
      </c>
      <c r="E22" s="45">
        <v>4.6020000000000003</v>
      </c>
      <c r="F22" s="22">
        <v>4.0149999999999997</v>
      </c>
      <c r="G22" s="218">
        <v>4.32</v>
      </c>
      <c r="H22" s="45">
        <v>4.1769999999999996</v>
      </c>
      <c r="I22" s="41">
        <v>4.1440000000000001</v>
      </c>
      <c r="J22" s="45">
        <v>4.0999999999999996</v>
      </c>
      <c r="K22" s="45">
        <v>3.9830000000000001</v>
      </c>
      <c r="L22" s="94"/>
      <c r="M22" s="45">
        <v>3.645</v>
      </c>
      <c r="N22" s="45">
        <v>4.0129999999999999</v>
      </c>
      <c r="O22" s="45">
        <v>3.9969999999999999</v>
      </c>
      <c r="P22" s="45">
        <v>3.3580000000000001</v>
      </c>
      <c r="Q22" s="45">
        <v>3.504</v>
      </c>
      <c r="R22" s="45">
        <v>4.0659999999999998</v>
      </c>
      <c r="S22" s="7">
        <f t="shared" si="0"/>
        <v>3.7850000000000001</v>
      </c>
      <c r="T22" s="45"/>
    </row>
    <row r="23" spans="1:20" x14ac:dyDescent="0.2">
      <c r="A23" s="42"/>
      <c r="B23" s="44" t="str">
        <f t="shared" si="1"/>
        <v>B1 (Val, n-pi*)</v>
      </c>
      <c r="C23" s="45">
        <v>4.5199999999999996</v>
      </c>
      <c r="D23" s="45">
        <v>4.5199999999999996</v>
      </c>
      <c r="E23" s="45">
        <v>4.9669999999999996</v>
      </c>
      <c r="F23" s="41">
        <v>4.2889999999999997</v>
      </c>
      <c r="G23" s="12">
        <v>4.6040000000000001</v>
      </c>
      <c r="H23" s="41">
        <v>4.5460000000000003</v>
      </c>
      <c r="I23" s="45">
        <v>4.54</v>
      </c>
      <c r="J23" s="41">
        <v>4.4690000000000003</v>
      </c>
      <c r="K23" s="45">
        <v>4.4000000000000004</v>
      </c>
      <c r="L23" s="94"/>
      <c r="M23" s="45">
        <v>4.4820000000000002</v>
      </c>
      <c r="N23" s="45">
        <v>4.6920000000000002</v>
      </c>
      <c r="O23" s="45">
        <v>4.6390000000000002</v>
      </c>
      <c r="P23" s="45">
        <v>4.2069999999999999</v>
      </c>
      <c r="Q23" s="45">
        <v>4.2729999999999997</v>
      </c>
      <c r="R23" s="45">
        <v>4.3929999999999998</v>
      </c>
      <c r="S23" s="7">
        <f t="shared" si="0"/>
        <v>4.3330000000000002</v>
      </c>
      <c r="T23" s="45"/>
    </row>
    <row r="24" spans="1:20" x14ac:dyDescent="0.2">
      <c r="A24" s="42"/>
      <c r="B24" s="44" t="str">
        <f t="shared" si="1"/>
        <v>B1 (Val, n-pi*)</v>
      </c>
      <c r="C24" s="45">
        <v>5.55</v>
      </c>
      <c r="D24" s="45">
        <v>4.2619999999999996</v>
      </c>
      <c r="E24" s="45">
        <v>5.7919999999999998</v>
      </c>
      <c r="F24" s="94"/>
      <c r="G24" s="41">
        <v>5.8159999999999998</v>
      </c>
      <c r="H24" s="45">
        <v>5.234</v>
      </c>
      <c r="I24" s="45">
        <v>5.2080000000000002</v>
      </c>
      <c r="J24" s="45">
        <v>5.1840000000000002</v>
      </c>
      <c r="K24" s="45">
        <v>4.8419999999999996</v>
      </c>
      <c r="L24" s="94"/>
      <c r="M24" s="45">
        <v>5.0709999999999997</v>
      </c>
      <c r="N24" s="45">
        <v>5.3280000000000003</v>
      </c>
      <c r="O24" s="45">
        <v>4.9690000000000003</v>
      </c>
      <c r="P24" s="45">
        <v>4.7450000000000001</v>
      </c>
      <c r="Q24" s="45">
        <v>4.0679999999999996</v>
      </c>
      <c r="R24" s="45">
        <v>6.8470000000000004</v>
      </c>
      <c r="S24" s="7">
        <f t="shared" si="0"/>
        <v>5.4574999999999996</v>
      </c>
      <c r="T24" s="45"/>
    </row>
    <row r="25" spans="1:20" x14ac:dyDescent="0.2">
      <c r="A25" s="42" t="s">
        <v>5</v>
      </c>
      <c r="B25" s="44" t="str">
        <f t="shared" si="1"/>
        <v>A1 (wCT, pi-pi*)</v>
      </c>
      <c r="C25" s="41">
        <v>2.7770000000000001</v>
      </c>
      <c r="D25" s="41">
        <v>2.6259999999999999</v>
      </c>
      <c r="E25" s="41">
        <v>2.8639999999999999</v>
      </c>
      <c r="F25" s="41">
        <v>2.1760000000000002</v>
      </c>
      <c r="G25" s="41">
        <v>2.327</v>
      </c>
      <c r="H25" s="94"/>
      <c r="I25" s="94"/>
      <c r="J25" s="94"/>
      <c r="K25" s="94"/>
      <c r="L25" s="94"/>
      <c r="M25" s="45">
        <v>2.5099999999999998</v>
      </c>
      <c r="N25" s="45">
        <v>2.6429999999999998</v>
      </c>
      <c r="O25" s="45">
        <v>2.64</v>
      </c>
      <c r="P25" s="45">
        <v>2.2970000000000002</v>
      </c>
      <c r="Q25" s="45">
        <v>2.411</v>
      </c>
      <c r="R25" s="45">
        <v>2.1579999999999999</v>
      </c>
      <c r="S25" s="7">
        <f t="shared" si="0"/>
        <v>2.2845</v>
      </c>
      <c r="T25" s="45"/>
    </row>
    <row r="26" spans="1:20" x14ac:dyDescent="0.2">
      <c r="A26" s="43"/>
      <c r="B26" s="44" t="str">
        <f t="shared" si="1"/>
        <v>A2 (Val, n-pi*)</v>
      </c>
      <c r="C26" s="41">
        <v>3.3820000000000001</v>
      </c>
      <c r="D26" s="41">
        <v>3.452</v>
      </c>
      <c r="E26" s="41">
        <v>4.202</v>
      </c>
      <c r="F26" s="41">
        <v>3.4550000000000001</v>
      </c>
      <c r="G26" s="41">
        <v>3.758</v>
      </c>
      <c r="H26" s="94"/>
      <c r="I26" s="94"/>
      <c r="J26" s="94"/>
      <c r="K26" s="94"/>
      <c r="L26" s="94"/>
      <c r="M26" s="45">
        <v>3.6080000000000001</v>
      </c>
      <c r="N26" s="45">
        <v>3.883</v>
      </c>
      <c r="O26" s="45">
        <v>3.746</v>
      </c>
      <c r="P26" s="45">
        <v>3.3250000000000002</v>
      </c>
      <c r="Q26" s="45">
        <v>3.12</v>
      </c>
      <c r="R26" s="45">
        <v>3.7519999999999998</v>
      </c>
      <c r="S26" s="7">
        <f t="shared" si="0"/>
        <v>3.4359999999999999</v>
      </c>
      <c r="T26" s="45"/>
    </row>
    <row r="27" spans="1:20" x14ac:dyDescent="0.2">
      <c r="A27" s="43"/>
      <c r="B27" s="44" t="str">
        <f t="shared" si="1"/>
        <v>B2 (Val, pi-pi*)</v>
      </c>
      <c r="C27" s="45">
        <v>3.92</v>
      </c>
      <c r="D27" s="41">
        <v>3.9620000000000002</v>
      </c>
      <c r="E27" s="41">
        <v>4.0350000000000001</v>
      </c>
      <c r="F27" s="41">
        <v>3.2490000000000001</v>
      </c>
      <c r="G27" s="41">
        <v>3.4910000000000001</v>
      </c>
      <c r="H27" s="94"/>
      <c r="I27" s="94"/>
      <c r="J27" s="94"/>
      <c r="K27" s="94"/>
      <c r="L27" s="94"/>
      <c r="M27" s="45">
        <v>3.7269999999999999</v>
      </c>
      <c r="N27" s="45">
        <v>3.8839999999999999</v>
      </c>
      <c r="O27" s="45">
        <v>3.915</v>
      </c>
      <c r="P27" s="45">
        <v>3.528</v>
      </c>
      <c r="Q27" s="45">
        <v>3.7349999999999999</v>
      </c>
      <c r="R27" s="45">
        <v>3.2519999999999998</v>
      </c>
      <c r="S27" s="7">
        <f t="shared" si="0"/>
        <v>3.4935</v>
      </c>
      <c r="T27" s="45"/>
    </row>
    <row r="28" spans="1:20" x14ac:dyDescent="0.2">
      <c r="A28" s="43"/>
      <c r="B28" s="44" t="str">
        <f t="shared" si="1"/>
        <v>A2 (Val, n-pi*)</v>
      </c>
      <c r="C28" s="41">
        <v>3.665</v>
      </c>
      <c r="D28" s="41">
        <v>3.7330000000000001</v>
      </c>
      <c r="E28" s="41">
        <v>4.0819999999999999</v>
      </c>
      <c r="F28" s="41">
        <v>3.8340000000000001</v>
      </c>
      <c r="G28" s="41">
        <v>3.9670000000000001</v>
      </c>
      <c r="H28" s="94"/>
      <c r="I28" s="94"/>
      <c r="J28" s="94"/>
      <c r="K28" s="94"/>
      <c r="L28" s="94"/>
      <c r="M28" s="45">
        <v>3.8359999999999999</v>
      </c>
      <c r="N28" s="45">
        <v>4.069</v>
      </c>
      <c r="O28" s="45">
        <v>3.9590000000000001</v>
      </c>
      <c r="P28" s="45">
        <v>3.569</v>
      </c>
      <c r="Q28" s="45">
        <v>3.47</v>
      </c>
      <c r="R28" s="45">
        <v>4.2469999999999999</v>
      </c>
      <c r="S28" s="45">
        <f t="shared" si="0"/>
        <v>3.8585000000000003</v>
      </c>
      <c r="T28" s="45"/>
    </row>
    <row r="29" spans="1:20" x14ac:dyDescent="0.2">
      <c r="A29" s="43"/>
      <c r="B29" s="44" t="str">
        <f t="shared" si="1"/>
        <v>B2 (Val, pi-pi*)</v>
      </c>
      <c r="C29" s="41">
        <v>4.5640000000000001</v>
      </c>
      <c r="D29" s="41">
        <v>3.8730000000000002</v>
      </c>
      <c r="E29" s="41">
        <v>4.335</v>
      </c>
      <c r="F29" s="45">
        <v>3.88</v>
      </c>
      <c r="G29" s="41">
        <v>4.069</v>
      </c>
      <c r="H29" s="94"/>
      <c r="I29" s="94"/>
      <c r="J29" s="94"/>
      <c r="K29" s="94"/>
      <c r="L29" s="94"/>
      <c r="M29" s="45">
        <v>3.855</v>
      </c>
      <c r="N29" s="45">
        <v>4.008</v>
      </c>
      <c r="O29" s="45">
        <v>3.9660000000000002</v>
      </c>
      <c r="P29" s="45">
        <v>3.6120000000000001</v>
      </c>
      <c r="Q29" s="45">
        <v>3.6539999999999999</v>
      </c>
      <c r="R29" s="45">
        <v>3.879</v>
      </c>
      <c r="S29" s="45">
        <f t="shared" si="0"/>
        <v>3.7664999999999997</v>
      </c>
      <c r="T29" s="45"/>
    </row>
    <row r="30" spans="1:20" x14ac:dyDescent="0.2">
      <c r="A30" s="41"/>
      <c r="B30" s="54" t="s">
        <v>1725</v>
      </c>
      <c r="C30" s="41"/>
      <c r="D30" s="41"/>
      <c r="E30" s="41"/>
      <c r="F30" s="41"/>
      <c r="G30" s="41"/>
      <c r="H30" s="41"/>
      <c r="I30" s="41"/>
      <c r="J30" s="41"/>
      <c r="K30" s="41"/>
      <c r="L30" s="41"/>
      <c r="M30" s="41"/>
      <c r="N30" s="41"/>
      <c r="O30" s="41"/>
      <c r="P30" s="41"/>
      <c r="Q30" s="41"/>
      <c r="R30" s="41"/>
      <c r="S30" s="41"/>
    </row>
    <row r="31" spans="1:20" x14ac:dyDescent="0.2">
      <c r="M31" s="41"/>
      <c r="N31" s="41"/>
      <c r="O31" s="41"/>
    </row>
  </sheetData>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87264-920F-1742-BBEC-983CC1E115C1}">
  <dimension ref="A1:AF22"/>
  <sheetViews>
    <sheetView topLeftCell="B1" zoomScale="80" zoomScaleNormal="80" workbookViewId="0">
      <selection activeCell="G8" sqref="G8"/>
    </sheetView>
  </sheetViews>
  <sheetFormatPr baseColWidth="10" defaultRowHeight="16" x14ac:dyDescent="0.2"/>
  <sheetData>
    <row r="1" spans="1:32" x14ac:dyDescent="0.2">
      <c r="A1" s="40" t="s">
        <v>74</v>
      </c>
      <c r="B1" s="40"/>
      <c r="C1" s="40" t="s">
        <v>0</v>
      </c>
      <c r="D1" s="198"/>
      <c r="E1" s="41">
        <f>COUNT(C4:C9)</f>
        <v>6</v>
      </c>
      <c r="F1" s="145" t="s">
        <v>722</v>
      </c>
      <c r="G1" s="1" t="s">
        <v>958</v>
      </c>
      <c r="H1" s="1"/>
      <c r="I1" s="1"/>
      <c r="X1" s="1" t="s">
        <v>361</v>
      </c>
      <c r="Y1" s="1"/>
    </row>
    <row r="2" spans="1:32" x14ac:dyDescent="0.2">
      <c r="A2" s="6" t="s">
        <v>32</v>
      </c>
      <c r="B2" s="5"/>
      <c r="C2" s="5" t="s">
        <v>29</v>
      </c>
      <c r="D2" s="5" t="s">
        <v>29</v>
      </c>
      <c r="E2" s="5" t="s">
        <v>29</v>
      </c>
      <c r="F2" s="5" t="s">
        <v>29</v>
      </c>
      <c r="G2" s="5" t="s">
        <v>29</v>
      </c>
      <c r="H2" s="5" t="s">
        <v>29</v>
      </c>
      <c r="I2" s="5" t="s">
        <v>29</v>
      </c>
      <c r="J2" s="5" t="s">
        <v>55</v>
      </c>
      <c r="K2" s="5" t="s">
        <v>55</v>
      </c>
      <c r="L2" s="5" t="s">
        <v>55</v>
      </c>
      <c r="M2" s="5" t="s">
        <v>30</v>
      </c>
      <c r="N2" s="5" t="s">
        <v>30</v>
      </c>
      <c r="O2" s="5" t="s">
        <v>30</v>
      </c>
      <c r="P2" s="5" t="s">
        <v>30</v>
      </c>
      <c r="Q2" s="5" t="s">
        <v>30</v>
      </c>
      <c r="R2" s="5" t="s">
        <v>85</v>
      </c>
      <c r="S2" s="5" t="s">
        <v>85</v>
      </c>
      <c r="T2" s="5" t="s">
        <v>85</v>
      </c>
      <c r="U2" s="5"/>
      <c r="V2" s="5"/>
      <c r="W2" s="98" t="s">
        <v>29</v>
      </c>
      <c r="X2" s="98" t="s">
        <v>29</v>
      </c>
      <c r="Y2" s="98" t="s">
        <v>247</v>
      </c>
      <c r="Z2" s="98" t="s">
        <v>247</v>
      </c>
      <c r="AA2" s="98" t="s">
        <v>28</v>
      </c>
    </row>
    <row r="3" spans="1:32" x14ac:dyDescent="0.2">
      <c r="A3" s="5"/>
      <c r="B3" s="5"/>
      <c r="C3" s="6" t="s">
        <v>1349</v>
      </c>
      <c r="D3" s="6" t="s">
        <v>1</v>
      </c>
      <c r="E3" s="6" t="s">
        <v>2</v>
      </c>
      <c r="F3" s="6" t="s">
        <v>62</v>
      </c>
      <c r="G3" s="6" t="s">
        <v>2139</v>
      </c>
      <c r="H3" s="6" t="s">
        <v>2141</v>
      </c>
      <c r="I3" s="6" t="s">
        <v>69</v>
      </c>
      <c r="J3" s="52" t="s">
        <v>2086</v>
      </c>
      <c r="K3" s="52" t="s">
        <v>35</v>
      </c>
      <c r="L3" s="52" t="s">
        <v>63</v>
      </c>
      <c r="M3" s="52" t="s">
        <v>50</v>
      </c>
      <c r="N3" s="52" t="s">
        <v>106</v>
      </c>
      <c r="O3" s="52" t="s">
        <v>105</v>
      </c>
      <c r="P3" s="52" t="s">
        <v>1943</v>
      </c>
      <c r="Q3" s="52" t="s">
        <v>101</v>
      </c>
      <c r="R3" s="52" t="s">
        <v>1978</v>
      </c>
      <c r="S3" s="52" t="s">
        <v>86</v>
      </c>
      <c r="T3" s="52" t="s">
        <v>87</v>
      </c>
      <c r="U3" s="42" t="s">
        <v>1326</v>
      </c>
      <c r="V3" s="42" t="s">
        <v>1392</v>
      </c>
      <c r="W3" s="95" t="s">
        <v>67</v>
      </c>
      <c r="X3" s="99" t="s">
        <v>38</v>
      </c>
      <c r="Y3" s="99" t="s">
        <v>248</v>
      </c>
      <c r="Z3" s="99" t="s">
        <v>248</v>
      </c>
      <c r="AA3" s="99" t="s">
        <v>52</v>
      </c>
    </row>
    <row r="4" spans="1:32" x14ac:dyDescent="0.2">
      <c r="A4" s="6" t="s">
        <v>98</v>
      </c>
      <c r="B4" s="4" t="s">
        <v>190</v>
      </c>
      <c r="C4" s="45">
        <v>2.0179999999999998</v>
      </c>
      <c r="D4" s="7">
        <v>1.998</v>
      </c>
      <c r="E4">
        <v>1.9650000000000001</v>
      </c>
      <c r="F4" s="7">
        <v>1.962</v>
      </c>
      <c r="G4" s="7">
        <v>1.962</v>
      </c>
      <c r="H4" s="7">
        <v>1.962</v>
      </c>
      <c r="I4" s="7">
        <v>1.9550000000000001</v>
      </c>
      <c r="J4" s="45">
        <v>2.0030000000000001</v>
      </c>
      <c r="K4" s="7">
        <v>1.984</v>
      </c>
      <c r="L4">
        <v>1.9510000000000001</v>
      </c>
      <c r="M4" s="45">
        <v>2.004</v>
      </c>
      <c r="N4">
        <v>1.9850000000000001</v>
      </c>
      <c r="O4" s="24"/>
      <c r="P4" s="45">
        <v>2.004</v>
      </c>
      <c r="Q4">
        <v>1.9850000000000001</v>
      </c>
      <c r="S4" s="103" t="s">
        <v>356</v>
      </c>
      <c r="T4" s="106">
        <v>2</v>
      </c>
      <c r="U4" s="7">
        <f>Q4+L4-K4</f>
        <v>1.952</v>
      </c>
      <c r="V4" s="7">
        <f>U4+F4-E4</f>
        <v>1.9489999999999996</v>
      </c>
      <c r="W4" s="20">
        <v>93</v>
      </c>
      <c r="X4" s="100" t="s">
        <v>73</v>
      </c>
      <c r="Y4" s="1" t="s">
        <v>361</v>
      </c>
      <c r="Z4" s="1">
        <v>0</v>
      </c>
      <c r="AA4" s="122" t="s">
        <v>363</v>
      </c>
    </row>
    <row r="5" spans="1:32" x14ac:dyDescent="0.2">
      <c r="A5" s="6"/>
      <c r="B5" s="4" t="s">
        <v>784</v>
      </c>
      <c r="C5" s="45">
        <v>5.7290000000000001</v>
      </c>
      <c r="D5" s="7">
        <v>5.7489999999999997</v>
      </c>
      <c r="E5">
        <v>5.7569999999999997</v>
      </c>
      <c r="F5" s="7">
        <v>5.7389999999999999</v>
      </c>
      <c r="G5" s="7">
        <v>7.7229999999999999</v>
      </c>
      <c r="H5" s="7">
        <v>5.7380000000000004</v>
      </c>
      <c r="I5" s="7">
        <v>5.7279999999999998</v>
      </c>
      <c r="J5" s="45">
        <v>5.26</v>
      </c>
      <c r="K5" s="7">
        <v>5.258</v>
      </c>
      <c r="L5">
        <v>5.2930000000000001</v>
      </c>
      <c r="M5" s="45">
        <v>4.9260000000000002</v>
      </c>
      <c r="N5" s="41">
        <v>4.8780000000000001</v>
      </c>
      <c r="O5" s="41">
        <v>4.7939999999999996</v>
      </c>
      <c r="P5" s="45">
        <v>4.8949999999999996</v>
      </c>
      <c r="Q5" s="41">
        <v>4.8479999999999999</v>
      </c>
      <c r="R5" s="103" t="s">
        <v>1983</v>
      </c>
      <c r="S5" s="103" t="s">
        <v>2037</v>
      </c>
      <c r="T5" s="103" t="s">
        <v>2048</v>
      </c>
      <c r="U5" s="7">
        <v>4.7320000000000002</v>
      </c>
      <c r="V5" s="24"/>
      <c r="W5" s="20">
        <v>2.5</v>
      </c>
      <c r="X5" s="100" t="s">
        <v>73</v>
      </c>
      <c r="Y5" s="1" t="s">
        <v>360</v>
      </c>
      <c r="Z5" s="1">
        <v>-1</v>
      </c>
      <c r="AA5" s="122" t="s">
        <v>1941</v>
      </c>
      <c r="AE5" t="s">
        <v>794</v>
      </c>
      <c r="AF5" t="s">
        <v>2046</v>
      </c>
    </row>
    <row r="6" spans="1:32" x14ac:dyDescent="0.2">
      <c r="A6" s="6"/>
      <c r="B6" s="4" t="s">
        <v>358</v>
      </c>
      <c r="C6" s="45">
        <v>6.4859999999999998</v>
      </c>
      <c r="D6" s="7">
        <v>6.1970000000000001</v>
      </c>
      <c r="E6" s="7">
        <v>6.31</v>
      </c>
      <c r="F6" s="7">
        <v>6.3540000000000001</v>
      </c>
      <c r="G6" s="7">
        <v>6.3620000000000001</v>
      </c>
      <c r="H6" s="7">
        <v>6.3380000000000001</v>
      </c>
      <c r="I6" s="7">
        <v>6.3630000000000004</v>
      </c>
      <c r="J6" s="45">
        <v>6.4790000000000001</v>
      </c>
      <c r="K6" s="7">
        <v>6.1890000000000001</v>
      </c>
      <c r="L6">
        <v>6.3040000000000003</v>
      </c>
      <c r="M6" s="45">
        <v>6.4850000000000003</v>
      </c>
      <c r="N6">
        <v>6.2069999999999999</v>
      </c>
      <c r="O6" s="24"/>
      <c r="P6" s="45">
        <v>6.4889999999999999</v>
      </c>
      <c r="Q6">
        <v>6.2089999999999996</v>
      </c>
      <c r="S6" s="103" t="s">
        <v>357</v>
      </c>
      <c r="T6" s="106">
        <v>6.4</v>
      </c>
      <c r="U6" s="7">
        <f>Q6+L6-K6</f>
        <v>6.3239999999999998</v>
      </c>
      <c r="V6" s="7">
        <f>U6+F6-E6</f>
        <v>6.3680000000000012</v>
      </c>
      <c r="W6" s="20">
        <v>90.8</v>
      </c>
      <c r="X6" s="100" t="s">
        <v>129</v>
      </c>
      <c r="Y6" s="1" t="s">
        <v>362</v>
      </c>
      <c r="Z6" s="1">
        <v>30</v>
      </c>
      <c r="AA6" s="122" t="s">
        <v>365</v>
      </c>
    </row>
    <row r="7" spans="1:32" x14ac:dyDescent="0.2">
      <c r="A7" s="6" t="s">
        <v>5</v>
      </c>
      <c r="B7" s="4" t="s">
        <v>190</v>
      </c>
      <c r="C7" s="14">
        <v>1.141</v>
      </c>
      <c r="D7" s="14">
        <v>1.1319999999999999</v>
      </c>
      <c r="E7" s="14">
        <v>1.139</v>
      </c>
      <c r="F7" s="7">
        <v>1.1479999999999999</v>
      </c>
      <c r="G7" s="7">
        <v>1.1519999999999999</v>
      </c>
      <c r="H7" s="7">
        <v>1.1479999999999999</v>
      </c>
      <c r="I7" s="7">
        <v>1.1399999999999999</v>
      </c>
      <c r="J7" s="45">
        <v>1.1319999999999999</v>
      </c>
      <c r="K7" s="45">
        <v>1.123</v>
      </c>
      <c r="L7" s="45">
        <v>1.129</v>
      </c>
      <c r="M7" s="24"/>
      <c r="N7" s="24"/>
      <c r="O7" s="24"/>
      <c r="P7" s="45">
        <v>1.1359999999999999</v>
      </c>
      <c r="Q7" s="24"/>
      <c r="S7" s="62">
        <v>1.1499999999999999</v>
      </c>
      <c r="T7" s="62">
        <v>1.1599999999999999</v>
      </c>
      <c r="U7" s="7">
        <f>L7+P7-J7</f>
        <v>1.1329999999999998</v>
      </c>
      <c r="V7" s="7">
        <f>U7+F7-E7</f>
        <v>1.1419999999999997</v>
      </c>
      <c r="W7" s="20">
        <v>98.4</v>
      </c>
      <c r="Y7" s="1" t="s">
        <v>360</v>
      </c>
      <c r="Z7" s="1">
        <v>-1</v>
      </c>
      <c r="AA7" s="122" t="s">
        <v>363</v>
      </c>
    </row>
    <row r="8" spans="1:32" x14ac:dyDescent="0.2">
      <c r="A8" s="6"/>
      <c r="B8" s="4" t="s">
        <v>201</v>
      </c>
      <c r="C8" s="14">
        <v>5.5529999999999999</v>
      </c>
      <c r="D8" s="14">
        <v>5.5449999999999999</v>
      </c>
      <c r="E8" s="14">
        <v>5.516</v>
      </c>
      <c r="F8" s="7">
        <v>5.5250000000000004</v>
      </c>
      <c r="G8" s="7">
        <v>5.53</v>
      </c>
      <c r="H8" s="7">
        <v>5.5259999999999998</v>
      </c>
      <c r="I8" s="7">
        <v>5.5149999999999997</v>
      </c>
      <c r="J8" s="14">
        <v>5.5449999999999999</v>
      </c>
      <c r="K8" s="14">
        <v>5.5359999999999996</v>
      </c>
      <c r="L8" s="14">
        <v>5.5060000000000002</v>
      </c>
      <c r="M8" s="24"/>
      <c r="N8" s="24"/>
      <c r="O8" s="24"/>
      <c r="P8" s="45">
        <v>5.5609999999999999</v>
      </c>
      <c r="Q8" s="24"/>
      <c r="S8" s="62">
        <v>5.56</v>
      </c>
      <c r="T8" s="62">
        <v>5.6</v>
      </c>
      <c r="U8" s="7">
        <f>L8+P8-J8</f>
        <v>5.5220000000000002</v>
      </c>
      <c r="V8" s="7">
        <f>U8+F8-E8</f>
        <v>5.5310000000000006</v>
      </c>
      <c r="W8" s="20">
        <v>98.9</v>
      </c>
      <c r="Y8" s="1" t="s">
        <v>361</v>
      </c>
      <c r="Z8" s="1">
        <v>0</v>
      </c>
      <c r="AA8" s="122" t="s">
        <v>364</v>
      </c>
    </row>
    <row r="9" spans="1:32" x14ac:dyDescent="0.2">
      <c r="A9" s="6" t="s">
        <v>97</v>
      </c>
      <c r="B9" s="4" t="s">
        <v>190</v>
      </c>
      <c r="C9" s="45">
        <v>1.7190000000000001</v>
      </c>
      <c r="D9" s="7">
        <v>1.7010000000000001</v>
      </c>
      <c r="E9" s="7">
        <v>1.67</v>
      </c>
      <c r="F9" s="7">
        <v>1.6679999999999999</v>
      </c>
      <c r="G9" s="7">
        <v>1.6679999999999999</v>
      </c>
      <c r="H9" s="7">
        <v>1.6679999999999999</v>
      </c>
      <c r="I9" s="7">
        <v>1.6619999999999999</v>
      </c>
      <c r="J9" s="45">
        <v>1.704</v>
      </c>
      <c r="K9" s="7">
        <v>1.6870000000000001</v>
      </c>
      <c r="L9">
        <v>1.657</v>
      </c>
      <c r="M9" s="45">
        <v>1.706</v>
      </c>
      <c r="N9">
        <v>1.6890000000000001</v>
      </c>
      <c r="O9" s="24"/>
      <c r="P9" s="45">
        <v>1.7070000000000001</v>
      </c>
      <c r="Q9" s="7">
        <v>1.69</v>
      </c>
      <c r="R9" s="7"/>
      <c r="S9" s="103" t="s">
        <v>355</v>
      </c>
      <c r="T9" s="106">
        <v>1.7</v>
      </c>
      <c r="U9" s="7">
        <f>Q9+L9-K9</f>
        <v>1.66</v>
      </c>
      <c r="V9" s="7">
        <f>U9+F9-E9</f>
        <v>1.6579999999999999</v>
      </c>
      <c r="W9" s="1">
        <v>92.7</v>
      </c>
      <c r="X9" s="100" t="s">
        <v>73</v>
      </c>
      <c r="Y9" s="1" t="s">
        <v>359</v>
      </c>
      <c r="Z9" s="1">
        <v>-1</v>
      </c>
      <c r="AA9" s="122" t="s">
        <v>363</v>
      </c>
      <c r="AC9" s="1" t="s">
        <v>925</v>
      </c>
    </row>
    <row r="10" spans="1:32" x14ac:dyDescent="0.2">
      <c r="J10" s="7"/>
      <c r="K10" s="7"/>
      <c r="L10" s="7"/>
      <c r="Y10" s="1"/>
    </row>
    <row r="11" spans="1:32" x14ac:dyDescent="0.2">
      <c r="S11" s="1"/>
    </row>
    <row r="12" spans="1:32" x14ac:dyDescent="0.2">
      <c r="A12" s="6" t="s">
        <v>6</v>
      </c>
      <c r="B12" s="5"/>
      <c r="C12" s="5" t="s">
        <v>7</v>
      </c>
      <c r="D12" s="5" t="s">
        <v>7</v>
      </c>
      <c r="E12" s="5" t="s">
        <v>24</v>
      </c>
      <c r="F12" s="5" t="s">
        <v>27</v>
      </c>
      <c r="G12" s="5" t="s">
        <v>29</v>
      </c>
      <c r="H12" s="5" t="s">
        <v>30</v>
      </c>
      <c r="I12" s="5" t="s">
        <v>29</v>
      </c>
      <c r="J12" s="5" t="s">
        <v>30</v>
      </c>
      <c r="K12" s="5" t="s">
        <v>34</v>
      </c>
      <c r="L12" s="5" t="s">
        <v>55</v>
      </c>
      <c r="M12" s="5" t="s">
        <v>7</v>
      </c>
      <c r="N12" s="5" t="s">
        <v>7</v>
      </c>
      <c r="O12" s="5" t="s">
        <v>7</v>
      </c>
      <c r="P12" s="5" t="s">
        <v>24</v>
      </c>
      <c r="Q12" s="5" t="s">
        <v>24</v>
      </c>
      <c r="R12" s="5" t="s">
        <v>24</v>
      </c>
      <c r="S12" s="5" t="s">
        <v>26</v>
      </c>
      <c r="T12" s="153" t="s">
        <v>834</v>
      </c>
      <c r="U12" s="153" t="s">
        <v>834</v>
      </c>
      <c r="V12" s="153" t="s">
        <v>834</v>
      </c>
      <c r="W12" s="153" t="s">
        <v>834</v>
      </c>
      <c r="X12" s="153" t="s">
        <v>834</v>
      </c>
      <c r="Y12" s="153" t="s">
        <v>834</v>
      </c>
      <c r="Z12" s="153" t="s">
        <v>834</v>
      </c>
    </row>
    <row r="13" spans="1:32" x14ac:dyDescent="0.2">
      <c r="A13" s="5"/>
      <c r="B13" s="5"/>
      <c r="C13" s="6" t="s">
        <v>8</v>
      </c>
      <c r="D13" s="6" t="s">
        <v>9</v>
      </c>
      <c r="E13" s="6" t="s">
        <v>18</v>
      </c>
      <c r="F13" s="6" t="s">
        <v>11</v>
      </c>
      <c r="G13" s="6" t="s">
        <v>10</v>
      </c>
      <c r="H13" s="6" t="s">
        <v>33</v>
      </c>
      <c r="I13" s="6" t="s">
        <v>12</v>
      </c>
      <c r="J13" s="6" t="s">
        <v>13</v>
      </c>
      <c r="K13" s="6" t="s">
        <v>14</v>
      </c>
      <c r="L13" s="52" t="s">
        <v>99</v>
      </c>
      <c r="M13" s="6" t="s">
        <v>17</v>
      </c>
      <c r="N13" s="6" t="s">
        <v>19</v>
      </c>
      <c r="O13" s="6" t="s">
        <v>20</v>
      </c>
      <c r="P13" s="6" t="s">
        <v>17</v>
      </c>
      <c r="Q13" s="6" t="s">
        <v>15</v>
      </c>
      <c r="R13" s="6" t="s">
        <v>16</v>
      </c>
      <c r="S13" s="6" t="s">
        <v>25</v>
      </c>
      <c r="T13" s="154" t="s">
        <v>835</v>
      </c>
      <c r="U13" s="154" t="s">
        <v>836</v>
      </c>
      <c r="V13" s="154" t="s">
        <v>837</v>
      </c>
      <c r="W13" s="154" t="s">
        <v>838</v>
      </c>
      <c r="X13" s="154" t="s">
        <v>839</v>
      </c>
      <c r="Y13" s="154" t="s">
        <v>840</v>
      </c>
      <c r="Z13" s="154" t="s">
        <v>841</v>
      </c>
    </row>
    <row r="14" spans="1:32" x14ac:dyDescent="0.2">
      <c r="A14" s="6" t="str">
        <f>A4</f>
        <v>Singlet</v>
      </c>
      <c r="B14" s="4" t="str">
        <f>B4</f>
        <v>A" (Val, n-pi*)</v>
      </c>
      <c r="C14" s="13">
        <v>2.0329999999999999</v>
      </c>
      <c r="D14" s="14">
        <v>1.976</v>
      </c>
      <c r="E14" s="14">
        <v>2.0089999999999999</v>
      </c>
      <c r="F14" s="14">
        <v>1.744</v>
      </c>
      <c r="G14" s="14">
        <v>1.976</v>
      </c>
      <c r="H14" s="45">
        <v>1.9570000000000001</v>
      </c>
      <c r="I14" s="45">
        <v>1.96</v>
      </c>
      <c r="J14">
        <v>1.9630000000000001</v>
      </c>
      <c r="K14">
        <v>1.9650000000000001</v>
      </c>
      <c r="L14">
        <v>1.9510000000000001</v>
      </c>
      <c r="M14" s="14">
        <v>2.04</v>
      </c>
      <c r="N14" s="14">
        <v>2.1230000000000002</v>
      </c>
      <c r="O14" s="14">
        <v>2.073</v>
      </c>
      <c r="P14" s="14">
        <v>1.8320000000000001</v>
      </c>
      <c r="Q14" s="14">
        <v>1.875</v>
      </c>
      <c r="R14" s="14">
        <v>1.7230000000000001</v>
      </c>
      <c r="S14" s="14">
        <v>1.7989999999999999</v>
      </c>
      <c r="T14" s="156">
        <v>2.12</v>
      </c>
      <c r="U14" s="156">
        <v>1.84</v>
      </c>
      <c r="V14" s="156">
        <v>1.6</v>
      </c>
      <c r="W14" s="156">
        <v>1.94</v>
      </c>
      <c r="X14" s="156">
        <v>1.91</v>
      </c>
      <c r="Y14" s="156">
        <v>1.95</v>
      </c>
      <c r="Z14" s="156">
        <v>1.91</v>
      </c>
    </row>
    <row r="15" spans="1:32" x14ac:dyDescent="0.2">
      <c r="A15" s="6"/>
      <c r="B15" s="4" t="str">
        <f>B5</f>
        <v>A' (Val, dou, n,n-pi*pi*)</v>
      </c>
      <c r="C15" s="94"/>
      <c r="D15" s="94"/>
      <c r="E15" s="94"/>
      <c r="F15" s="107"/>
      <c r="G15" s="94"/>
      <c r="H15" s="107"/>
      <c r="I15" s="107"/>
      <c r="J15" s="7">
        <v>6.024</v>
      </c>
      <c r="K15">
        <v>5.7569999999999997</v>
      </c>
      <c r="L15">
        <v>5.2930000000000001</v>
      </c>
      <c r="M15" s="94"/>
      <c r="N15" s="94"/>
      <c r="O15" s="94"/>
      <c r="P15" s="94"/>
      <c r="Q15" s="94"/>
      <c r="R15" s="14">
        <v>2.9940000000000002</v>
      </c>
      <c r="S15" s="94"/>
      <c r="T15" s="14">
        <v>4.9660000000000002</v>
      </c>
      <c r="U15" s="14">
        <v>4.7869999999999999</v>
      </c>
      <c r="V15" s="14">
        <v>4.7750000000000004</v>
      </c>
      <c r="W15" s="14">
        <v>4.7480000000000002</v>
      </c>
      <c r="X15" s="14">
        <v>4.742</v>
      </c>
      <c r="Y15" s="14">
        <v>4.8150000000000004</v>
      </c>
      <c r="Z15" s="14">
        <v>4.7939999999999996</v>
      </c>
    </row>
    <row r="16" spans="1:32" x14ac:dyDescent="0.2">
      <c r="A16" s="6"/>
      <c r="B16" s="4" t="str">
        <f>B6</f>
        <v>A' (Ryd, n.d.)</v>
      </c>
      <c r="C16" s="13">
        <v>5.8879999999999999</v>
      </c>
      <c r="D16" s="14">
        <v>5.84</v>
      </c>
      <c r="E16" s="14">
        <v>6.4930000000000003</v>
      </c>
      <c r="F16" s="14">
        <v>6.5439999999999996</v>
      </c>
      <c r="G16" s="13">
        <v>6.4349999999999996</v>
      </c>
      <c r="H16" s="45">
        <v>6.3239999999999998</v>
      </c>
      <c r="I16" s="45">
        <v>6.327</v>
      </c>
      <c r="J16" s="7">
        <v>6.3760000000000003</v>
      </c>
      <c r="K16" s="7">
        <v>6.31</v>
      </c>
      <c r="L16">
        <v>6.3040000000000003</v>
      </c>
      <c r="M16" s="14">
        <v>6.4779999999999998</v>
      </c>
      <c r="N16" s="14">
        <v>6.4511000000000003</v>
      </c>
      <c r="O16" s="14">
        <v>6.2469999999999999</v>
      </c>
      <c r="P16" s="14">
        <v>6.2910000000000004</v>
      </c>
      <c r="Q16" s="14">
        <v>5.86</v>
      </c>
      <c r="R16" s="14">
        <v>6.4820000000000002</v>
      </c>
      <c r="S16" s="14">
        <v>6.1710000000000003</v>
      </c>
      <c r="T16" s="156">
        <v>5.87</v>
      </c>
      <c r="U16" s="156">
        <v>6.32</v>
      </c>
      <c r="V16" s="156">
        <v>6.07</v>
      </c>
      <c r="W16" s="156">
        <v>6.34</v>
      </c>
      <c r="X16" s="156">
        <v>6.31</v>
      </c>
      <c r="Y16" s="156">
        <v>6.38</v>
      </c>
      <c r="Z16" s="156">
        <v>6.38</v>
      </c>
    </row>
    <row r="17" spans="1:26" x14ac:dyDescent="0.2">
      <c r="A17" s="6" t="str">
        <f>A7</f>
        <v>Triplet</v>
      </c>
      <c r="B17" s="4" t="str">
        <f>B7</f>
        <v>A" (Val, n-pi*)</v>
      </c>
      <c r="C17" s="13">
        <v>1.1850000000000001</v>
      </c>
      <c r="D17" s="14">
        <v>1.1200000000000001</v>
      </c>
      <c r="E17" s="14">
        <v>1.141</v>
      </c>
      <c r="F17" s="13">
        <v>1.05</v>
      </c>
      <c r="G17" s="13">
        <v>1.107</v>
      </c>
      <c r="H17" s="107"/>
      <c r="I17" s="107"/>
      <c r="J17" s="107"/>
      <c r="K17" s="14">
        <v>1.139</v>
      </c>
      <c r="L17" s="45">
        <v>1.129</v>
      </c>
      <c r="M17" s="14">
        <v>1.286</v>
      </c>
      <c r="N17" s="14">
        <v>1.3620000000000001</v>
      </c>
      <c r="O17" s="14">
        <v>1.28</v>
      </c>
      <c r="P17" s="14">
        <v>1.1080000000000001</v>
      </c>
      <c r="Q17" s="14">
        <v>1.0249999999999999</v>
      </c>
      <c r="R17" s="14">
        <v>0.84099999999999997</v>
      </c>
      <c r="S17" s="14">
        <v>0.93299999999999994</v>
      </c>
      <c r="T17" s="156">
        <v>1.31</v>
      </c>
      <c r="U17" s="156">
        <v>1</v>
      </c>
      <c r="V17" s="156">
        <v>0.75</v>
      </c>
      <c r="W17" s="156">
        <v>1.1200000000000001</v>
      </c>
      <c r="X17" s="156">
        <v>1.0900000000000001</v>
      </c>
      <c r="Y17" s="156">
        <v>1.1299999999999999</v>
      </c>
      <c r="Z17" s="156">
        <v>1.08</v>
      </c>
    </row>
    <row r="18" spans="1:26" x14ac:dyDescent="0.2">
      <c r="A18" s="6"/>
      <c r="B18" s="4" t="str">
        <f>B8</f>
        <v>A' (Val, pi-pi*)</v>
      </c>
      <c r="C18" s="13">
        <v>5.8940000000000001</v>
      </c>
      <c r="D18" s="14">
        <v>5.835</v>
      </c>
      <c r="E18" s="14">
        <v>5.6769999999999996</v>
      </c>
      <c r="F18" s="13">
        <v>5.45</v>
      </c>
      <c r="G18" s="13">
        <v>5.4249999999999998</v>
      </c>
      <c r="H18" s="107"/>
      <c r="I18" s="107"/>
      <c r="J18" s="107"/>
      <c r="K18" s="14">
        <v>5.516</v>
      </c>
      <c r="L18" s="14">
        <v>5.5060000000000002</v>
      </c>
      <c r="M18" s="14">
        <v>5.5830000000000002</v>
      </c>
      <c r="N18" s="14">
        <v>5.6349999999999998</v>
      </c>
      <c r="O18" s="14">
        <v>5.7089999999999996</v>
      </c>
      <c r="P18" s="14">
        <v>5.4630000000000001</v>
      </c>
      <c r="Q18" s="14">
        <v>5.7480000000000002</v>
      </c>
      <c r="R18" s="14">
        <v>5.0449999999999999</v>
      </c>
      <c r="S18" s="14">
        <v>5.3964999999999996</v>
      </c>
      <c r="T18" s="156">
        <v>5.52</v>
      </c>
      <c r="U18" s="156">
        <v>5.52</v>
      </c>
      <c r="V18" s="156">
        <v>5.37</v>
      </c>
      <c r="W18" s="156">
        <v>5.54</v>
      </c>
      <c r="X18" s="156">
        <v>5.5</v>
      </c>
      <c r="Y18" s="156">
        <v>5.54</v>
      </c>
      <c r="Z18" s="156">
        <v>5.54</v>
      </c>
    </row>
    <row r="19" spans="1:26" x14ac:dyDescent="0.2">
      <c r="A19" s="6" t="str">
        <f>A9</f>
        <v>Singlet [F]</v>
      </c>
      <c r="B19" s="4" t="str">
        <f>B9</f>
        <v>A" (Val, n-pi*)</v>
      </c>
      <c r="C19" s="14">
        <v>1.7310000000000001</v>
      </c>
      <c r="D19" s="14">
        <v>1.667</v>
      </c>
      <c r="E19" s="14">
        <v>1.7230000000000001</v>
      </c>
      <c r="F19" s="14">
        <v>1.446</v>
      </c>
      <c r="G19" s="14">
        <v>1.677</v>
      </c>
      <c r="H19" s="45">
        <v>1.663</v>
      </c>
      <c r="I19" s="45">
        <v>1.6659999999999999</v>
      </c>
      <c r="J19" s="45">
        <v>1.6679999999999999</v>
      </c>
      <c r="K19" s="7">
        <v>1.67</v>
      </c>
      <c r="L19">
        <v>1.657</v>
      </c>
      <c r="M19" s="14">
        <v>1.724</v>
      </c>
      <c r="N19" s="14">
        <v>1.8240000000000001</v>
      </c>
      <c r="O19" s="14">
        <v>1.7709999999999999</v>
      </c>
      <c r="P19" s="45">
        <v>1.514</v>
      </c>
      <c r="Q19" s="45">
        <v>1.546</v>
      </c>
      <c r="R19" s="45">
        <v>1.4019999999999999</v>
      </c>
      <c r="S19" s="14">
        <v>1.474</v>
      </c>
      <c r="T19" s="156">
        <v>1.83</v>
      </c>
      <c r="U19" s="156">
        <v>1.55</v>
      </c>
      <c r="V19" s="156">
        <v>1.32</v>
      </c>
      <c r="W19" s="156">
        <v>1.66</v>
      </c>
      <c r="X19" s="156">
        <v>1.62</v>
      </c>
      <c r="Y19" s="156">
        <v>1.66</v>
      </c>
      <c r="Z19" s="156">
        <v>1.62</v>
      </c>
    </row>
    <row r="20" spans="1:26" x14ac:dyDescent="0.2">
      <c r="T20" s="155"/>
      <c r="U20" s="155"/>
      <c r="V20" s="155"/>
      <c r="W20" s="155"/>
      <c r="X20" s="155"/>
      <c r="Y20" s="155"/>
      <c r="Z20" s="155"/>
    </row>
    <row r="21" spans="1:26" x14ac:dyDescent="0.2">
      <c r="D21" s="45"/>
      <c r="E21" s="105"/>
      <c r="T21" s="155"/>
      <c r="U21" s="155"/>
      <c r="V21" s="155"/>
      <c r="W21" s="155"/>
      <c r="X21" s="155"/>
      <c r="Y21" s="155"/>
      <c r="Z21" s="155"/>
    </row>
    <row r="22" spans="1:26" x14ac:dyDescent="0.2">
      <c r="T22" s="155"/>
      <c r="U22" s="155"/>
      <c r="V22" s="155"/>
      <c r="W22" s="155"/>
      <c r="X22" s="155"/>
      <c r="Y22" s="155"/>
      <c r="Z22" s="155"/>
    </row>
  </sheetData>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EB461-2458-284F-929A-6CB76D2FBBDE}">
  <dimension ref="A1:S49"/>
  <sheetViews>
    <sheetView zoomScale="80" zoomScaleNormal="80" workbookViewId="0">
      <selection activeCell="F4" sqref="F4:G24"/>
    </sheetView>
  </sheetViews>
  <sheetFormatPr baseColWidth="10" defaultRowHeight="16" x14ac:dyDescent="0.2"/>
  <sheetData>
    <row r="1" spans="1:13" x14ac:dyDescent="0.2">
      <c r="A1" s="2" t="s">
        <v>158</v>
      </c>
      <c r="B1" s="3"/>
      <c r="C1" s="2" t="s">
        <v>0</v>
      </c>
      <c r="D1" s="198"/>
      <c r="E1" s="41">
        <f>NB(C4:C24)</f>
        <v>21</v>
      </c>
      <c r="F1" s="145" t="s">
        <v>722</v>
      </c>
      <c r="G1" s="1" t="s">
        <v>978</v>
      </c>
      <c r="K1" s="1" t="s">
        <v>1331</v>
      </c>
    </row>
    <row r="2" spans="1:13" x14ac:dyDescent="0.2">
      <c r="A2" s="6" t="s">
        <v>32</v>
      </c>
      <c r="B2" s="5"/>
      <c r="C2" s="5" t="s">
        <v>34</v>
      </c>
      <c r="D2" s="5" t="s">
        <v>34</v>
      </c>
      <c r="E2" s="5" t="s">
        <v>34</v>
      </c>
      <c r="F2" s="43" t="s">
        <v>55</v>
      </c>
      <c r="G2" s="5" t="s">
        <v>30</v>
      </c>
      <c r="H2" s="5"/>
      <c r="I2" s="98" t="s">
        <v>29</v>
      </c>
      <c r="J2" s="98" t="s">
        <v>29</v>
      </c>
      <c r="K2" s="98" t="s">
        <v>247</v>
      </c>
      <c r="L2" s="98" t="s">
        <v>247</v>
      </c>
      <c r="M2" s="98" t="s">
        <v>28</v>
      </c>
    </row>
    <row r="3" spans="1:13" x14ac:dyDescent="0.2">
      <c r="A3" s="5"/>
      <c r="B3" s="5"/>
      <c r="C3" s="6" t="s">
        <v>2087</v>
      </c>
      <c r="D3" s="6" t="s">
        <v>1</v>
      </c>
      <c r="E3" s="6" t="s">
        <v>2</v>
      </c>
      <c r="F3" s="6" t="s">
        <v>2086</v>
      </c>
      <c r="G3" s="6" t="s">
        <v>35</v>
      </c>
      <c r="H3" s="6" t="s">
        <v>1326</v>
      </c>
      <c r="I3" s="95" t="s">
        <v>67</v>
      </c>
      <c r="J3" s="99" t="s">
        <v>38</v>
      </c>
      <c r="K3" s="99" t="s">
        <v>248</v>
      </c>
      <c r="L3" s="99" t="s">
        <v>248</v>
      </c>
      <c r="M3" s="99" t="s">
        <v>52</v>
      </c>
    </row>
    <row r="4" spans="1:13" x14ac:dyDescent="0.2">
      <c r="A4" s="6" t="s">
        <v>98</v>
      </c>
      <c r="B4" s="4" t="s">
        <v>1645</v>
      </c>
      <c r="C4" s="45">
        <v>3.2549999999999999</v>
      </c>
      <c r="D4" s="7">
        <v>3.145</v>
      </c>
      <c r="E4" s="7">
        <v>3.109</v>
      </c>
      <c r="F4" s="53">
        <v>3.2890000000000001</v>
      </c>
      <c r="G4">
        <v>3.181</v>
      </c>
      <c r="H4" s="7">
        <f>E4+G4-D4</f>
        <v>3.145</v>
      </c>
      <c r="I4" s="1">
        <v>88.5</v>
      </c>
      <c r="J4" s="17"/>
      <c r="K4" s="1" t="s">
        <v>1333</v>
      </c>
      <c r="L4" s="1">
        <v>1</v>
      </c>
      <c r="M4" s="1" t="s">
        <v>1310</v>
      </c>
    </row>
    <row r="5" spans="1:13" x14ac:dyDescent="0.2">
      <c r="A5" s="5"/>
      <c r="B5" s="4" t="s">
        <v>805</v>
      </c>
      <c r="C5" s="45">
        <v>4.375</v>
      </c>
      <c r="D5" s="7">
        <v>4.3159999999999998</v>
      </c>
      <c r="E5" s="7">
        <v>4.2789999999999999</v>
      </c>
      <c r="F5" s="53">
        <v>4.3680000000000003</v>
      </c>
      <c r="G5" s="7">
        <v>4.3120000000000003</v>
      </c>
      <c r="H5" s="7">
        <f t="shared" ref="H5:H16" si="0">E5+G5-D5</f>
        <v>4.2750000000000012</v>
      </c>
      <c r="I5" s="1">
        <v>86.5</v>
      </c>
      <c r="J5" s="87" t="s">
        <v>159</v>
      </c>
      <c r="K5" s="1" t="s">
        <v>1336</v>
      </c>
      <c r="L5" s="1">
        <v>3</v>
      </c>
      <c r="M5" s="1" t="s">
        <v>1312</v>
      </c>
    </row>
    <row r="6" spans="1:13" x14ac:dyDescent="0.2">
      <c r="A6" s="5"/>
      <c r="B6" s="4" t="s">
        <v>1647</v>
      </c>
      <c r="C6" s="45">
        <v>4.4690000000000003</v>
      </c>
      <c r="D6" s="7">
        <v>4.3849999999999998</v>
      </c>
      <c r="E6" s="7">
        <v>4.3380000000000001</v>
      </c>
      <c r="F6" s="53">
        <v>4.4729999999999999</v>
      </c>
      <c r="G6" s="7">
        <v>4.3899999999999997</v>
      </c>
      <c r="H6" s="7">
        <f>E6+G6-D6</f>
        <v>4.343</v>
      </c>
      <c r="I6" s="1">
        <v>88.5</v>
      </c>
      <c r="J6" s="87" t="s">
        <v>170</v>
      </c>
      <c r="K6" s="1" t="s">
        <v>1331</v>
      </c>
      <c r="L6" s="1">
        <v>0</v>
      </c>
      <c r="M6" s="1" t="s">
        <v>1313</v>
      </c>
    </row>
    <row r="7" spans="1:13" x14ac:dyDescent="0.2">
      <c r="A7" s="5"/>
      <c r="B7" s="4" t="s">
        <v>806</v>
      </c>
      <c r="C7" s="45">
        <v>4.6230000000000002</v>
      </c>
      <c r="D7" s="7">
        <v>4.55</v>
      </c>
      <c r="E7" s="7">
        <v>4.5350000000000001</v>
      </c>
      <c r="F7" s="53">
        <v>4.6429999999999998</v>
      </c>
      <c r="G7">
        <v>4.5720000000000001</v>
      </c>
      <c r="H7" s="7">
        <f t="shared" si="0"/>
        <v>4.5569999999999995</v>
      </c>
      <c r="I7" s="1">
        <v>87.3</v>
      </c>
      <c r="J7" s="17"/>
      <c r="K7" s="1" t="s">
        <v>1333</v>
      </c>
      <c r="L7" s="1">
        <v>1</v>
      </c>
      <c r="M7" s="1" t="s">
        <v>1315</v>
      </c>
    </row>
    <row r="8" spans="1:13" x14ac:dyDescent="0.2">
      <c r="A8" s="5"/>
      <c r="B8" s="4" t="s">
        <v>806</v>
      </c>
      <c r="C8" s="45">
        <v>5.0030000000000001</v>
      </c>
      <c r="D8" s="7">
        <v>4.907</v>
      </c>
      <c r="E8" s="7">
        <v>4.8620000000000001</v>
      </c>
      <c r="F8" s="53">
        <v>5.0350000000000001</v>
      </c>
      <c r="G8">
        <v>4.944</v>
      </c>
      <c r="H8" s="7">
        <f t="shared" si="0"/>
        <v>4.8990000000000009</v>
      </c>
      <c r="I8" s="1">
        <v>84.1</v>
      </c>
      <c r="J8" s="17"/>
      <c r="K8" s="1" t="s">
        <v>1333</v>
      </c>
      <c r="L8" s="1">
        <v>1</v>
      </c>
      <c r="M8" s="1" t="s">
        <v>1314</v>
      </c>
    </row>
    <row r="9" spans="1:13" x14ac:dyDescent="0.2">
      <c r="A9" s="5"/>
      <c r="B9" s="4" t="s">
        <v>1647</v>
      </c>
      <c r="C9" s="45">
        <v>5.31</v>
      </c>
      <c r="D9" s="7">
        <v>5.1680000000000001</v>
      </c>
      <c r="E9" s="7">
        <v>5.133</v>
      </c>
      <c r="F9" s="53">
        <v>5.42</v>
      </c>
      <c r="G9" s="133">
        <v>5.2839999999999998</v>
      </c>
      <c r="H9" s="7">
        <f>E9+G9-D9</f>
        <v>5.2489999999999997</v>
      </c>
      <c r="I9" s="1">
        <v>82.6</v>
      </c>
      <c r="J9" s="87" t="s">
        <v>77</v>
      </c>
      <c r="K9" s="1" t="s">
        <v>1331</v>
      </c>
      <c r="L9" s="1">
        <v>0</v>
      </c>
      <c r="M9" s="1" t="s">
        <v>1319</v>
      </c>
    </row>
    <row r="10" spans="1:13" x14ac:dyDescent="0.2">
      <c r="A10" s="5"/>
      <c r="B10" s="4" t="s">
        <v>781</v>
      </c>
      <c r="C10" s="45">
        <v>5.4720000000000004</v>
      </c>
      <c r="D10" s="7">
        <v>5.3979999999999997</v>
      </c>
      <c r="E10" s="7">
        <v>5.3419999999999996</v>
      </c>
      <c r="F10" s="7">
        <v>5.47</v>
      </c>
      <c r="G10">
        <v>5.4020000000000001</v>
      </c>
      <c r="H10" s="7">
        <f t="shared" si="0"/>
        <v>5.3460000000000001</v>
      </c>
      <c r="I10" s="1">
        <v>83.1</v>
      </c>
      <c r="J10" s="17"/>
      <c r="K10" s="1" t="s">
        <v>1334</v>
      </c>
      <c r="L10" s="1">
        <v>2</v>
      </c>
      <c r="M10" s="1" t="s">
        <v>1317</v>
      </c>
    </row>
    <row r="11" spans="1:13" x14ac:dyDescent="0.2">
      <c r="A11" s="5"/>
      <c r="B11" s="4" t="s">
        <v>825</v>
      </c>
      <c r="C11" s="45">
        <v>5.86</v>
      </c>
      <c r="D11" s="7">
        <v>5.6890000000000001</v>
      </c>
      <c r="E11" s="7">
        <v>5.6260000000000003</v>
      </c>
      <c r="F11" s="53">
        <v>5.9109999999999996</v>
      </c>
      <c r="G11" s="7">
        <v>5.74</v>
      </c>
      <c r="H11" s="7">
        <f>E11+G11-D11</f>
        <v>5.6769999999999996</v>
      </c>
      <c r="I11" s="1">
        <v>88.5</v>
      </c>
      <c r="J11" s="87" t="s">
        <v>160</v>
      </c>
      <c r="K11" s="1" t="s">
        <v>1336</v>
      </c>
      <c r="L11" s="1">
        <v>3</v>
      </c>
      <c r="M11" s="1" t="s">
        <v>1311</v>
      </c>
    </row>
    <row r="12" spans="1:13" x14ac:dyDescent="0.2">
      <c r="A12" s="5"/>
      <c r="B12" s="86" t="s">
        <v>451</v>
      </c>
      <c r="C12" s="45">
        <v>5.9569999999999999</v>
      </c>
      <c r="D12" s="7">
        <v>5.867</v>
      </c>
      <c r="E12" s="7">
        <v>5.8109999999999999</v>
      </c>
      <c r="F12" s="7">
        <v>5.9530000000000003</v>
      </c>
      <c r="G12" s="7">
        <v>5.8719999999999999</v>
      </c>
      <c r="H12" s="7">
        <f>E12+G12-D12</f>
        <v>5.8159999999999998</v>
      </c>
      <c r="I12" s="1">
        <v>85.3</v>
      </c>
      <c r="J12" s="17"/>
      <c r="K12" s="1" t="s">
        <v>1333</v>
      </c>
      <c r="L12" s="1">
        <v>1</v>
      </c>
      <c r="M12" s="1" t="s">
        <v>1320</v>
      </c>
    </row>
    <row r="13" spans="1:13" x14ac:dyDescent="0.2">
      <c r="A13" s="5"/>
      <c r="B13" s="4" t="s">
        <v>781</v>
      </c>
      <c r="C13" s="45">
        <v>5.9729999999999999</v>
      </c>
      <c r="D13" s="7">
        <v>5.9050000000000002</v>
      </c>
      <c r="E13" s="7">
        <v>5.8920000000000003</v>
      </c>
      <c r="F13" s="45">
        <v>5.9950000000000001</v>
      </c>
      <c r="G13">
        <v>5.9320000000000004</v>
      </c>
      <c r="H13" s="7">
        <f t="shared" si="0"/>
        <v>5.9190000000000014</v>
      </c>
      <c r="I13" s="1">
        <v>84.8</v>
      </c>
      <c r="J13" s="17"/>
      <c r="K13" s="1" t="s">
        <v>1333</v>
      </c>
      <c r="L13" s="1">
        <v>1</v>
      </c>
      <c r="M13" s="1" t="s">
        <v>1321</v>
      </c>
    </row>
    <row r="14" spans="1:13" x14ac:dyDescent="0.2">
      <c r="A14" s="4"/>
      <c r="B14" s="4" t="s">
        <v>1645</v>
      </c>
      <c r="C14" s="45">
        <v>6.4459999999999997</v>
      </c>
      <c r="D14" s="7">
        <v>6.3689999999999998</v>
      </c>
      <c r="E14" s="7">
        <v>6.34</v>
      </c>
      <c r="F14" s="45">
        <v>6.4779999999999998</v>
      </c>
      <c r="G14">
        <v>6.4109999999999996</v>
      </c>
      <c r="H14" s="7">
        <f t="shared" si="0"/>
        <v>6.3819999999999997</v>
      </c>
      <c r="I14" s="1">
        <v>82.3</v>
      </c>
      <c r="J14" s="17"/>
      <c r="K14" s="1" t="s">
        <v>1334</v>
      </c>
      <c r="L14" s="1">
        <v>2</v>
      </c>
      <c r="M14" s="1" t="s">
        <v>1335</v>
      </c>
    </row>
    <row r="15" spans="1:13" x14ac:dyDescent="0.2">
      <c r="A15" s="4"/>
      <c r="B15" s="4" t="s">
        <v>1645</v>
      </c>
      <c r="C15" s="45">
        <v>6.52</v>
      </c>
      <c r="D15" s="7">
        <v>6.407</v>
      </c>
      <c r="E15" s="7">
        <v>6.3719999999999999</v>
      </c>
      <c r="F15" s="7">
        <v>6.5979999999999999</v>
      </c>
      <c r="G15">
        <v>6.4870000000000001</v>
      </c>
      <c r="H15" s="7">
        <f t="shared" si="0"/>
        <v>6.452</v>
      </c>
      <c r="I15" s="1">
        <v>83.7</v>
      </c>
      <c r="J15" s="17"/>
      <c r="K15" s="1" t="s">
        <v>1399</v>
      </c>
      <c r="L15" s="1">
        <v>-1</v>
      </c>
      <c r="M15" s="1" t="s">
        <v>1398</v>
      </c>
    </row>
    <row r="16" spans="1:13" x14ac:dyDescent="0.2">
      <c r="A16" s="5"/>
      <c r="B16" s="4" t="s">
        <v>1646</v>
      </c>
      <c r="C16" s="45">
        <v>6.5620000000000003</v>
      </c>
      <c r="D16" s="7">
        <v>6.3890000000000002</v>
      </c>
      <c r="E16" s="7">
        <v>6.4880000000000004</v>
      </c>
      <c r="F16" s="53">
        <v>6.5679999999999996</v>
      </c>
      <c r="G16" s="7">
        <v>6.3879999999999999</v>
      </c>
      <c r="H16" s="7">
        <f t="shared" si="0"/>
        <v>6.487000000000001</v>
      </c>
      <c r="I16" s="1">
        <v>90.5</v>
      </c>
      <c r="J16" s="17"/>
      <c r="K16" s="1" t="s">
        <v>384</v>
      </c>
      <c r="L16" s="1">
        <v>34</v>
      </c>
      <c r="M16" s="1" t="s">
        <v>1322</v>
      </c>
    </row>
    <row r="17" spans="1:19" x14ac:dyDescent="0.2">
      <c r="A17" s="6" t="s">
        <v>5</v>
      </c>
      <c r="B17" s="4" t="s">
        <v>1645</v>
      </c>
      <c r="C17" s="45">
        <v>2.9329999999999998</v>
      </c>
      <c r="D17" s="7">
        <v>2.8410000000000002</v>
      </c>
      <c r="E17" s="53">
        <v>2.8220000000000001</v>
      </c>
      <c r="F17">
        <v>2.9590000000000001</v>
      </c>
      <c r="G17" s="9"/>
      <c r="H17" s="7">
        <f>E17+F17-C17</f>
        <v>2.8480000000000008</v>
      </c>
      <c r="I17" s="1">
        <v>96.5</v>
      </c>
      <c r="J17" s="17"/>
      <c r="K17" s="1" t="s">
        <v>1333</v>
      </c>
      <c r="L17" s="1">
        <v>1</v>
      </c>
      <c r="M17" s="1" t="s">
        <v>1310</v>
      </c>
    </row>
    <row r="18" spans="1:19" x14ac:dyDescent="0.2">
      <c r="A18" s="5"/>
      <c r="B18" s="4" t="s">
        <v>805</v>
      </c>
      <c r="C18" s="45">
        <v>3.855</v>
      </c>
      <c r="D18" s="7">
        <v>3.7250000000000001</v>
      </c>
      <c r="E18" s="7">
        <v>3.6739999999999999</v>
      </c>
      <c r="F18" s="45">
        <v>3.8620000000000001</v>
      </c>
      <c r="G18" s="9"/>
      <c r="H18" s="7">
        <f t="shared" ref="H18:H24" si="1">E18+F18-C18</f>
        <v>3.6809999999999996</v>
      </c>
      <c r="I18" s="1">
        <v>97.2</v>
      </c>
      <c r="J18" s="17"/>
      <c r="K18" s="1" t="s">
        <v>1334</v>
      </c>
      <c r="L18" s="1">
        <v>2</v>
      </c>
      <c r="M18" s="1" t="s">
        <v>1312</v>
      </c>
    </row>
    <row r="19" spans="1:19" x14ac:dyDescent="0.2">
      <c r="A19" s="5"/>
      <c r="B19" s="4" t="s">
        <v>825</v>
      </c>
      <c r="C19" s="45">
        <v>3.7749999999999999</v>
      </c>
      <c r="D19" s="7">
        <v>3.7570000000000001</v>
      </c>
      <c r="E19" s="7">
        <v>3.746</v>
      </c>
      <c r="F19">
        <v>3.7370000000000001</v>
      </c>
      <c r="G19" s="9"/>
      <c r="H19" s="7">
        <f t="shared" si="1"/>
        <v>3.7080000000000006</v>
      </c>
      <c r="I19" s="1">
        <v>97.7</v>
      </c>
      <c r="J19" s="17"/>
      <c r="K19" s="1" t="s">
        <v>1334</v>
      </c>
      <c r="L19" s="1">
        <v>2</v>
      </c>
      <c r="M19" s="1" t="s">
        <v>1311</v>
      </c>
    </row>
    <row r="20" spans="1:19" x14ac:dyDescent="0.2">
      <c r="A20" s="5"/>
      <c r="B20" s="4" t="s">
        <v>1647</v>
      </c>
      <c r="C20" s="45">
        <v>3.8540000000000001</v>
      </c>
      <c r="D20" s="7">
        <v>3.7869999999999999</v>
      </c>
      <c r="E20" s="7">
        <v>3.7719999999999998</v>
      </c>
      <c r="F20">
        <v>3.8559999999999999</v>
      </c>
      <c r="G20" s="9"/>
      <c r="H20" s="7">
        <f t="shared" si="1"/>
        <v>3.774</v>
      </c>
      <c r="I20" s="1">
        <v>97.1</v>
      </c>
      <c r="J20" s="17"/>
      <c r="K20" s="1" t="s">
        <v>1331</v>
      </c>
      <c r="L20" s="1">
        <v>0</v>
      </c>
      <c r="M20" s="1" t="s">
        <v>1313</v>
      </c>
    </row>
    <row r="21" spans="1:19" x14ac:dyDescent="0.2">
      <c r="A21" s="5"/>
      <c r="B21" s="4" t="s">
        <v>806</v>
      </c>
      <c r="C21" s="45">
        <v>4.4349999999999996</v>
      </c>
      <c r="D21" s="7">
        <v>4.3680000000000003</v>
      </c>
      <c r="E21" s="53">
        <v>4.3449999999999998</v>
      </c>
      <c r="F21">
        <v>4.4489999999999998</v>
      </c>
      <c r="G21" s="9"/>
      <c r="H21" s="7">
        <f>E21+F21-C21</f>
        <v>4.3590000000000009</v>
      </c>
      <c r="I21" s="1">
        <v>96.2</v>
      </c>
      <c r="J21" s="17"/>
      <c r="K21" s="1" t="s">
        <v>1334</v>
      </c>
      <c r="L21" s="1">
        <v>2</v>
      </c>
      <c r="M21" s="1" t="s">
        <v>1314</v>
      </c>
    </row>
    <row r="22" spans="1:19" x14ac:dyDescent="0.2">
      <c r="A22" s="5"/>
      <c r="B22" s="4" t="s">
        <v>806</v>
      </c>
      <c r="C22" s="45">
        <v>4.71</v>
      </c>
      <c r="D22" s="7">
        <v>4.6280000000000001</v>
      </c>
      <c r="E22" s="53">
        <v>4.6150000000000002</v>
      </c>
      <c r="F22" s="133">
        <v>4.7359999999999998</v>
      </c>
      <c r="G22" s="9"/>
      <c r="H22" s="7">
        <f t="shared" si="1"/>
        <v>4.6409999999999991</v>
      </c>
      <c r="I22" s="1">
        <v>95.3</v>
      </c>
      <c r="J22" s="17"/>
      <c r="K22" s="1" t="s">
        <v>1331</v>
      </c>
      <c r="L22" s="1">
        <v>0</v>
      </c>
      <c r="M22" s="1" t="s">
        <v>1315</v>
      </c>
    </row>
    <row r="23" spans="1:19" x14ac:dyDescent="0.2">
      <c r="A23" s="5"/>
      <c r="B23" s="4" t="s">
        <v>1648</v>
      </c>
      <c r="C23" s="45">
        <v>4.8179999999999996</v>
      </c>
      <c r="D23" s="7">
        <v>4.7759999999999998</v>
      </c>
      <c r="E23" s="53">
        <v>4.7489999999999997</v>
      </c>
      <c r="F23">
        <v>4.8109999999999999</v>
      </c>
      <c r="G23" s="9"/>
      <c r="H23" s="7">
        <f t="shared" si="1"/>
        <v>4.7419999999999991</v>
      </c>
      <c r="I23" s="1">
        <v>96.6</v>
      </c>
      <c r="J23" s="17"/>
      <c r="K23" s="1" t="s">
        <v>1334</v>
      </c>
      <c r="L23" s="1">
        <v>2</v>
      </c>
      <c r="M23" s="1" t="s">
        <v>1316</v>
      </c>
    </row>
    <row r="24" spans="1:19" x14ac:dyDescent="0.2">
      <c r="A24" s="5"/>
      <c r="B24" s="4" t="s">
        <v>781</v>
      </c>
      <c r="C24" s="45">
        <v>4.96</v>
      </c>
      <c r="D24" s="7">
        <v>4.9059999999999997</v>
      </c>
      <c r="E24" s="53">
        <v>4.8739999999999997</v>
      </c>
      <c r="F24">
        <v>4.9569999999999999</v>
      </c>
      <c r="G24" s="9"/>
      <c r="H24" s="7">
        <f t="shared" si="1"/>
        <v>4.8709999999999996</v>
      </c>
      <c r="I24" s="1">
        <v>96.6</v>
      </c>
      <c r="J24" s="17"/>
      <c r="K24" s="1" t="s">
        <v>1333</v>
      </c>
      <c r="L24" s="1">
        <v>1</v>
      </c>
      <c r="M24" s="1" t="s">
        <v>1317</v>
      </c>
    </row>
    <row r="25" spans="1:19" x14ac:dyDescent="0.2">
      <c r="C25" s="1"/>
      <c r="E25" s="21" t="s">
        <v>1968</v>
      </c>
    </row>
    <row r="27" spans="1:19" x14ac:dyDescent="0.2">
      <c r="A27" s="6" t="s">
        <v>6</v>
      </c>
      <c r="B27" s="5"/>
      <c r="C27" s="5" t="s">
        <v>1347</v>
      </c>
      <c r="D27" s="5" t="s">
        <v>7</v>
      </c>
      <c r="E27" s="5" t="s">
        <v>24</v>
      </c>
      <c r="F27" s="5" t="s">
        <v>27</v>
      </c>
      <c r="G27" s="5" t="s">
        <v>28</v>
      </c>
      <c r="H27" s="5" t="s">
        <v>30</v>
      </c>
      <c r="I27" s="5" t="s">
        <v>29</v>
      </c>
      <c r="J27" s="5" t="s">
        <v>30</v>
      </c>
      <c r="K27" s="5" t="s">
        <v>34</v>
      </c>
      <c r="L27" s="5" t="s">
        <v>55</v>
      </c>
      <c r="M27" s="5" t="s">
        <v>7</v>
      </c>
      <c r="N27" s="5" t="s">
        <v>7</v>
      </c>
      <c r="O27" s="5" t="s">
        <v>7</v>
      </c>
      <c r="P27" s="5" t="s">
        <v>24</v>
      </c>
      <c r="Q27" s="5" t="s">
        <v>24</v>
      </c>
      <c r="R27" s="5" t="s">
        <v>24</v>
      </c>
      <c r="S27" s="5" t="s">
        <v>26</v>
      </c>
    </row>
    <row r="28" spans="1:19" x14ac:dyDescent="0.2">
      <c r="A28" s="5"/>
      <c r="B28" s="5"/>
      <c r="C28" s="6" t="s">
        <v>8</v>
      </c>
      <c r="D28" s="6" t="s">
        <v>9</v>
      </c>
      <c r="E28" s="6" t="s">
        <v>18</v>
      </c>
      <c r="F28" s="6" t="s">
        <v>11</v>
      </c>
      <c r="G28" s="6" t="s">
        <v>10</v>
      </c>
      <c r="H28" s="6" t="s">
        <v>33</v>
      </c>
      <c r="I28" s="6" t="s">
        <v>12</v>
      </c>
      <c r="J28" s="6" t="s">
        <v>13</v>
      </c>
      <c r="K28" s="6" t="s">
        <v>14</v>
      </c>
      <c r="L28" s="52" t="s">
        <v>99</v>
      </c>
      <c r="M28" s="6" t="s">
        <v>17</v>
      </c>
      <c r="N28" s="6" t="s">
        <v>19</v>
      </c>
      <c r="O28" s="6" t="s">
        <v>20</v>
      </c>
      <c r="P28" s="6" t="s">
        <v>17</v>
      </c>
      <c r="Q28" s="6" t="s">
        <v>15</v>
      </c>
      <c r="R28" s="6" t="s">
        <v>16</v>
      </c>
      <c r="S28" s="6" t="s">
        <v>25</v>
      </c>
    </row>
    <row r="29" spans="1:19" x14ac:dyDescent="0.2">
      <c r="A29" s="6" t="str">
        <f>A4</f>
        <v>Singlet</v>
      </c>
      <c r="B29" s="4" t="str">
        <f>B4</f>
        <v>B3g (Val, n-pi*)</v>
      </c>
      <c r="C29" s="7">
        <v>3.359</v>
      </c>
      <c r="D29" s="7">
        <v>3.0009999999999999</v>
      </c>
      <c r="E29" s="7">
        <v>3.76</v>
      </c>
      <c r="F29" s="7">
        <v>3.117</v>
      </c>
      <c r="G29" s="7">
        <v>3.4129999999999998</v>
      </c>
      <c r="H29" s="7">
        <v>3.2410000000000001</v>
      </c>
      <c r="I29" s="7">
        <v>3.2370000000000001</v>
      </c>
      <c r="J29" s="7">
        <v>3.2149999999999999</v>
      </c>
      <c r="K29" s="7">
        <v>3.109</v>
      </c>
      <c r="L29" s="25"/>
      <c r="M29" s="57">
        <v>3.5539999999999998</v>
      </c>
      <c r="N29" s="57">
        <v>3.52</v>
      </c>
      <c r="O29" s="57">
        <v>3.3519999999999999</v>
      </c>
      <c r="P29" s="7">
        <v>3.3069999999999999</v>
      </c>
      <c r="Q29" s="7">
        <v>3.0510000000000002</v>
      </c>
      <c r="R29" s="7">
        <v>3.246</v>
      </c>
      <c r="S29" s="7">
        <f t="shared" ref="S29:S49" si="2">SOMME(Q29:R29)/2</f>
        <v>3.1485000000000003</v>
      </c>
    </row>
    <row r="30" spans="1:19" x14ac:dyDescent="0.2">
      <c r="A30" s="6"/>
      <c r="B30" s="4" t="str">
        <f t="shared" ref="B30:B38" si="3">B5</f>
        <v>B2u (Val, pi-pi*)</v>
      </c>
      <c r="C30" s="7">
        <v>4.4640000000000004</v>
      </c>
      <c r="D30" s="7">
        <v>4.3819999999999997</v>
      </c>
      <c r="E30" s="7">
        <v>4.9569999999999999</v>
      </c>
      <c r="F30" s="7">
        <v>4.0590000000000002</v>
      </c>
      <c r="G30" s="7">
        <v>4.4480000000000004</v>
      </c>
      <c r="H30" s="7">
        <v>4.375</v>
      </c>
      <c r="I30" s="7">
        <v>4.3789999999999996</v>
      </c>
      <c r="J30" s="7">
        <v>4.3230000000000004</v>
      </c>
      <c r="K30" s="7">
        <v>4.2789999999999999</v>
      </c>
      <c r="L30" s="25"/>
      <c r="M30" s="57">
        <v>4.3319999999999999</v>
      </c>
      <c r="N30" s="57">
        <v>4.3159999999999998</v>
      </c>
      <c r="O30" s="57">
        <v>4.3380000000000001</v>
      </c>
      <c r="P30" s="7">
        <v>4.0890000000000004</v>
      </c>
      <c r="Q30" s="7">
        <v>4.4109999999999996</v>
      </c>
      <c r="R30" s="7">
        <v>4.0830000000000002</v>
      </c>
      <c r="S30" s="7">
        <f t="shared" si="2"/>
        <v>4.2469999999999999</v>
      </c>
    </row>
    <row r="31" spans="1:19" x14ac:dyDescent="0.2">
      <c r="A31" s="6"/>
      <c r="B31" s="4" t="str">
        <f t="shared" si="3"/>
        <v>B1u (Val, n-pi*)</v>
      </c>
      <c r="C31" s="7">
        <v>4.6050000000000004</v>
      </c>
      <c r="D31" s="7">
        <v>4.3520000000000003</v>
      </c>
      <c r="E31" s="7">
        <v>4.8339999999999996</v>
      </c>
      <c r="F31" s="7">
        <v>4.2350000000000003</v>
      </c>
      <c r="G31" s="7">
        <v>4.5519999999999996</v>
      </c>
      <c r="H31" s="7">
        <v>4.4429999999999996</v>
      </c>
      <c r="I31" s="7">
        <v>4.4370000000000003</v>
      </c>
      <c r="J31" s="7">
        <v>4.4089999999999998</v>
      </c>
      <c r="K31" s="7">
        <v>4.3380000000000001</v>
      </c>
      <c r="L31" s="25"/>
      <c r="M31" s="57">
        <v>4.67</v>
      </c>
      <c r="N31" s="57">
        <v>4.6509999999999998</v>
      </c>
      <c r="O31" s="57">
        <v>4.5549999999999997</v>
      </c>
      <c r="P31" s="7">
        <v>4.4420000000000002</v>
      </c>
      <c r="Q31" s="7">
        <v>4.3639999999999999</v>
      </c>
      <c r="R31" s="7">
        <v>4.3460000000000001</v>
      </c>
      <c r="S31" s="7">
        <f t="shared" si="2"/>
        <v>4.3550000000000004</v>
      </c>
    </row>
    <row r="32" spans="1:19" x14ac:dyDescent="0.2">
      <c r="A32" s="6"/>
      <c r="B32" s="4" t="str">
        <f t="shared" si="3"/>
        <v>B2g (Val, n-pi*)</v>
      </c>
      <c r="C32" s="7">
        <v>4.7610000000000001</v>
      </c>
      <c r="D32" s="7">
        <v>4.4400000000000004</v>
      </c>
      <c r="E32" s="7">
        <v>5.1340000000000003</v>
      </c>
      <c r="F32" s="7">
        <v>4.5419999999999998</v>
      </c>
      <c r="G32" s="7">
        <v>4.8550000000000004</v>
      </c>
      <c r="H32" s="7">
        <v>4.6509999999999998</v>
      </c>
      <c r="I32" s="7">
        <v>4.6509999999999998</v>
      </c>
      <c r="J32" s="7">
        <v>4.6520000000000001</v>
      </c>
      <c r="K32" s="7">
        <v>4.5350000000000001</v>
      </c>
      <c r="L32" s="25"/>
      <c r="M32" s="57">
        <v>4.9059999999999997</v>
      </c>
      <c r="N32" s="57">
        <v>4.8849999999999998</v>
      </c>
      <c r="O32" s="57">
        <v>4.7430000000000003</v>
      </c>
      <c r="P32" s="7">
        <v>4.6539999999999999</v>
      </c>
      <c r="Q32" s="7">
        <v>4.46</v>
      </c>
      <c r="R32" s="7">
        <v>4.7830000000000004</v>
      </c>
      <c r="S32" s="7">
        <f t="shared" si="2"/>
        <v>4.6215000000000002</v>
      </c>
    </row>
    <row r="33" spans="1:19" x14ac:dyDescent="0.2">
      <c r="A33" s="6"/>
      <c r="B33" s="4" t="str">
        <f t="shared" si="3"/>
        <v>B2g (Val, n-pi*)</v>
      </c>
      <c r="C33" s="7">
        <v>5.1230000000000002</v>
      </c>
      <c r="D33" s="7">
        <v>4.835</v>
      </c>
      <c r="E33" s="7">
        <v>5.6429999999999998</v>
      </c>
      <c r="F33" s="7">
        <v>4.9779999999999998</v>
      </c>
      <c r="G33" s="7">
        <v>5.3289999999999997</v>
      </c>
      <c r="H33" s="7">
        <v>5.0720000000000001</v>
      </c>
      <c r="I33" s="7">
        <v>5.0590000000000002</v>
      </c>
      <c r="J33" s="7">
        <v>5.0220000000000002</v>
      </c>
      <c r="K33" s="7">
        <v>4.8620000000000001</v>
      </c>
      <c r="L33" s="25"/>
      <c r="M33" s="57">
        <v>5.4</v>
      </c>
      <c r="N33" s="57">
        <v>5.3780000000000001</v>
      </c>
      <c r="O33" s="57">
        <v>5.1980000000000004</v>
      </c>
      <c r="P33" s="7">
        <v>5.1379999999999999</v>
      </c>
      <c r="Q33" s="7">
        <v>4.8710000000000004</v>
      </c>
      <c r="R33" s="7">
        <v>5.165</v>
      </c>
      <c r="S33" s="7">
        <f t="shared" si="2"/>
        <v>5.0180000000000007</v>
      </c>
    </row>
    <row r="34" spans="1:19" x14ac:dyDescent="0.2">
      <c r="A34" s="6"/>
      <c r="B34" s="4" t="str">
        <f t="shared" si="3"/>
        <v>B1u (Val, n-pi*)</v>
      </c>
      <c r="C34" s="7">
        <v>4.8680000000000003</v>
      </c>
      <c r="D34" s="7">
        <v>5.03</v>
      </c>
      <c r="E34" s="7">
        <v>6.2530000000000001</v>
      </c>
      <c r="F34" s="25"/>
      <c r="G34" s="7">
        <v>5.8860000000000001</v>
      </c>
      <c r="H34" s="7">
        <v>5.407</v>
      </c>
      <c r="I34" s="7">
        <v>5.4029999999999996</v>
      </c>
      <c r="J34" s="7">
        <v>5.4</v>
      </c>
      <c r="K34" s="7">
        <v>5.133</v>
      </c>
      <c r="L34" s="25"/>
      <c r="M34" s="57">
        <v>5.9279999999999999</v>
      </c>
      <c r="N34" s="57">
        <v>5.8730000000000002</v>
      </c>
      <c r="O34" s="57">
        <v>5.5880000000000001</v>
      </c>
      <c r="P34" s="7">
        <v>5.6349999999999998</v>
      </c>
      <c r="Q34" s="7">
        <v>5.1100000000000003</v>
      </c>
      <c r="R34" s="7">
        <v>5.7560000000000002</v>
      </c>
      <c r="S34" s="7">
        <f t="shared" si="2"/>
        <v>5.4329999999999998</v>
      </c>
    </row>
    <row r="35" spans="1:19" x14ac:dyDescent="0.2">
      <c r="A35" s="6"/>
      <c r="B35" s="4" t="str">
        <f t="shared" si="3"/>
        <v>Au (Val, n-pi*)</v>
      </c>
      <c r="C35" s="7">
        <v>5.86</v>
      </c>
      <c r="D35" s="7">
        <v>5.4850000000000003</v>
      </c>
      <c r="E35" s="7">
        <v>5.9119999999999999</v>
      </c>
      <c r="F35" s="7">
        <v>5.2869999999999999</v>
      </c>
      <c r="G35" s="7">
        <v>5.6749999999999998</v>
      </c>
      <c r="H35" s="7">
        <v>5.532</v>
      </c>
      <c r="I35" s="7">
        <v>5.5149999999999997</v>
      </c>
      <c r="J35" s="7">
        <v>5.4539999999999997</v>
      </c>
      <c r="K35" s="7">
        <v>5.3419999999999996</v>
      </c>
      <c r="L35" s="25"/>
      <c r="M35" s="57">
        <v>5.7640000000000002</v>
      </c>
      <c r="N35" s="57">
        <v>5.766</v>
      </c>
      <c r="O35" s="57">
        <v>5.6829999999999998</v>
      </c>
      <c r="P35" s="7">
        <v>5.532</v>
      </c>
      <c r="Q35" s="7">
        <v>5.484</v>
      </c>
      <c r="R35" s="7">
        <v>5.3280000000000003</v>
      </c>
      <c r="S35" s="7">
        <f t="shared" si="2"/>
        <v>5.4060000000000006</v>
      </c>
    </row>
    <row r="36" spans="1:19" x14ac:dyDescent="0.2">
      <c r="A36" s="6"/>
      <c r="B36" s="4" t="str">
        <f t="shared" si="3"/>
        <v>B3u (Val, pi-pi*)</v>
      </c>
      <c r="C36" s="7">
        <v>6.0750000000000002</v>
      </c>
      <c r="D36" s="7">
        <v>5.665</v>
      </c>
      <c r="E36" s="7">
        <v>6.2590000000000003</v>
      </c>
      <c r="F36" s="7">
        <v>5.7439999999999998</v>
      </c>
      <c r="G36" s="7">
        <v>5.8840000000000003</v>
      </c>
      <c r="H36" s="7">
        <v>5.7690000000000001</v>
      </c>
      <c r="I36" s="7">
        <v>5.7560000000000002</v>
      </c>
      <c r="J36" s="7">
        <v>5.7030000000000003</v>
      </c>
      <c r="K36" s="7">
        <v>5.6260000000000003</v>
      </c>
      <c r="L36" s="25"/>
      <c r="M36" s="57">
        <v>5.7210000000000001</v>
      </c>
      <c r="N36" s="57">
        <v>5.766</v>
      </c>
      <c r="O36" s="57">
        <v>5.7430000000000003</v>
      </c>
      <c r="P36" s="7">
        <v>5.5</v>
      </c>
      <c r="Q36" s="7">
        <v>5.6390000000000002</v>
      </c>
      <c r="R36" s="7">
        <v>5.5060000000000002</v>
      </c>
      <c r="S36" s="7">
        <f t="shared" si="2"/>
        <v>5.5724999999999998</v>
      </c>
    </row>
    <row r="37" spans="1:19" x14ac:dyDescent="0.2">
      <c r="A37" s="6"/>
      <c r="B37" s="4" t="str">
        <f t="shared" si="3"/>
        <v>Ag (Val, pi-pi*)</v>
      </c>
      <c r="C37" s="7">
        <v>6.1109999999999998</v>
      </c>
      <c r="D37" s="7">
        <v>5.9169999999999998</v>
      </c>
      <c r="E37" s="7">
        <v>6.5419999999999998</v>
      </c>
      <c r="F37" s="7">
        <v>5.6760000000000002</v>
      </c>
      <c r="G37" s="7">
        <v>6.085</v>
      </c>
      <c r="H37" s="7">
        <v>5.9470000000000001</v>
      </c>
      <c r="I37" s="7">
        <v>5.9450000000000003</v>
      </c>
      <c r="J37" s="7">
        <v>5.8979999999999997</v>
      </c>
      <c r="K37" s="7">
        <v>5.8109999999999999</v>
      </c>
      <c r="L37" s="25"/>
      <c r="M37" s="57">
        <v>5.8819999999999997</v>
      </c>
      <c r="N37" s="57">
        <v>5.851</v>
      </c>
      <c r="O37" s="57">
        <v>5.8760000000000003</v>
      </c>
      <c r="P37" s="7">
        <v>5.6379999999999999</v>
      </c>
      <c r="Q37" s="7">
        <v>5.9619999999999997</v>
      </c>
      <c r="R37" s="7">
        <v>5.6669999999999998</v>
      </c>
      <c r="S37" s="7">
        <f t="shared" si="2"/>
        <v>5.8144999999999998</v>
      </c>
    </row>
    <row r="38" spans="1:19" x14ac:dyDescent="0.2">
      <c r="A38" s="6"/>
      <c r="B38" s="4" t="str">
        <f t="shared" si="3"/>
        <v>Au (Val, n-pi*)</v>
      </c>
      <c r="C38" s="7">
        <v>5.9039999999999999</v>
      </c>
      <c r="D38" s="7">
        <v>5.83</v>
      </c>
      <c r="E38" s="7">
        <v>6.6379999999999999</v>
      </c>
      <c r="F38" s="25"/>
      <c r="G38" s="7">
        <v>6.3659999999999997</v>
      </c>
      <c r="H38" s="7">
        <v>6.0670000000000002</v>
      </c>
      <c r="I38" s="7">
        <v>6.0640000000000001</v>
      </c>
      <c r="J38" s="7">
        <v>6.0579999999999998</v>
      </c>
      <c r="K38" s="7">
        <v>5.8920000000000003</v>
      </c>
      <c r="L38" s="25"/>
      <c r="M38" s="57">
        <v>6.391</v>
      </c>
      <c r="N38" s="57">
        <v>6.3680000000000003</v>
      </c>
      <c r="O38" s="57">
        <v>6.1859999999999999</v>
      </c>
      <c r="P38" s="7">
        <v>6.1210000000000004</v>
      </c>
      <c r="Q38" s="7">
        <v>5.8419999999999996</v>
      </c>
      <c r="R38" s="7">
        <v>6.2569999999999997</v>
      </c>
      <c r="S38" s="7">
        <f t="shared" si="2"/>
        <v>6.0495000000000001</v>
      </c>
    </row>
    <row r="39" spans="1:19" x14ac:dyDescent="0.2">
      <c r="A39" s="6"/>
      <c r="B39" s="4" t="str">
        <f t="shared" ref="B39:B40" si="4">B14</f>
        <v>B3g (Val, n-pi*)</v>
      </c>
      <c r="C39" s="25"/>
      <c r="D39" s="7">
        <v>6.3470000000000004</v>
      </c>
      <c r="E39" s="7">
        <v>7.3659999999999997</v>
      </c>
      <c r="F39" s="25"/>
      <c r="G39" s="7">
        <v>7.0519999999999996</v>
      </c>
      <c r="H39" s="7">
        <v>6.6059999999999999</v>
      </c>
      <c r="I39" s="7">
        <v>6.6020000000000003</v>
      </c>
      <c r="J39" s="7">
        <v>6.5510000000000002</v>
      </c>
      <c r="K39" s="7">
        <v>6.34</v>
      </c>
      <c r="L39" s="25"/>
      <c r="M39" s="7">
        <v>7.0919999999999996</v>
      </c>
      <c r="N39" s="7">
        <v>7.05</v>
      </c>
      <c r="O39" s="7">
        <v>6.8079999999999998</v>
      </c>
      <c r="P39" s="7">
        <v>6.8120000000000003</v>
      </c>
      <c r="Q39" s="7">
        <v>6.3920000000000003</v>
      </c>
      <c r="R39" s="7">
        <v>6.8869999999999996</v>
      </c>
      <c r="S39" s="7">
        <f t="shared" si="2"/>
        <v>6.6395</v>
      </c>
    </row>
    <row r="40" spans="1:19" x14ac:dyDescent="0.2">
      <c r="A40" s="6"/>
      <c r="B40" s="4" t="str">
        <f t="shared" si="4"/>
        <v>B3g (Val, n-pi*)</v>
      </c>
      <c r="C40" s="25"/>
      <c r="D40" s="7">
        <v>6.2770000000000001</v>
      </c>
      <c r="E40" s="7">
        <v>7.15</v>
      </c>
      <c r="F40" s="25"/>
      <c r="G40" s="7">
        <v>6.8849999999999998</v>
      </c>
      <c r="H40" s="7">
        <v>6.5430000000000001</v>
      </c>
      <c r="I40" s="7">
        <v>6.5419999999999998</v>
      </c>
      <c r="J40" s="7">
        <v>6.601</v>
      </c>
      <c r="K40" s="7">
        <v>6.3719999999999999</v>
      </c>
      <c r="L40" s="25"/>
      <c r="M40" s="7">
        <v>6.8230000000000004</v>
      </c>
      <c r="N40" s="7">
        <v>6.8070000000000004</v>
      </c>
      <c r="O40" s="57">
        <v>6.6310000000000002</v>
      </c>
      <c r="P40" s="7">
        <v>6.5350000000000001</v>
      </c>
      <c r="Q40" s="7">
        <v>6.2919999999999998</v>
      </c>
      <c r="R40" s="7">
        <v>6.968</v>
      </c>
      <c r="S40" s="7">
        <f t="shared" si="2"/>
        <v>6.63</v>
      </c>
    </row>
    <row r="41" spans="1:19" x14ac:dyDescent="0.2">
      <c r="A41" s="6"/>
      <c r="B41" s="4" t="str">
        <f t="shared" ref="B41:B49" si="5">B16</f>
        <v>Ag (Ryd, n3-s)</v>
      </c>
      <c r="C41" s="7">
        <v>5.9260000000000002</v>
      </c>
      <c r="D41" s="7">
        <v>5.9640000000000004</v>
      </c>
      <c r="E41" s="7">
        <v>6.9820000000000002</v>
      </c>
      <c r="F41" s="25"/>
      <c r="G41" s="7">
        <v>6.718</v>
      </c>
      <c r="H41" s="7">
        <v>6.5629999999999997</v>
      </c>
      <c r="I41" s="7">
        <v>6.5670000000000002</v>
      </c>
      <c r="J41" s="7">
        <v>6.6079999999999997</v>
      </c>
      <c r="K41" s="7">
        <v>6.4880000000000004</v>
      </c>
      <c r="L41" s="25"/>
      <c r="M41" s="57">
        <v>6.8689999999999998</v>
      </c>
      <c r="N41" s="57">
        <v>6.7610000000000001</v>
      </c>
      <c r="O41" s="57">
        <v>6.4939999999999998</v>
      </c>
      <c r="P41" s="7">
        <v>6.6829999999999998</v>
      </c>
      <c r="Q41" s="7">
        <v>6.0679999999999996</v>
      </c>
      <c r="R41" s="7">
        <v>6.8860000000000001</v>
      </c>
      <c r="S41" s="7">
        <f t="shared" si="2"/>
        <v>6.4770000000000003</v>
      </c>
    </row>
    <row r="42" spans="1:19" x14ac:dyDescent="0.2">
      <c r="A42" s="6" t="str">
        <f>A17</f>
        <v>Triplet</v>
      </c>
      <c r="B42" s="4" t="str">
        <f t="shared" si="5"/>
        <v>B3g (Val, n-pi*)</v>
      </c>
      <c r="C42" s="7">
        <v>3.1320000000000001</v>
      </c>
      <c r="D42" s="7">
        <v>2.7269999999999999</v>
      </c>
      <c r="E42" s="7">
        <v>3.3570000000000002</v>
      </c>
      <c r="F42" s="7">
        <v>2.7879999999999998</v>
      </c>
      <c r="G42" s="7">
        <v>3.0369999999999999</v>
      </c>
      <c r="H42" s="25"/>
      <c r="I42" s="25"/>
      <c r="J42" s="25"/>
      <c r="K42" s="7">
        <v>2.8220000000000001</v>
      </c>
      <c r="L42" s="25"/>
      <c r="M42" s="57">
        <v>3.2639999999999998</v>
      </c>
      <c r="N42" s="57">
        <v>3.2389999999999999</v>
      </c>
      <c r="O42" s="57">
        <v>3.0720000000000001</v>
      </c>
      <c r="P42" s="7">
        <v>3.04</v>
      </c>
      <c r="Q42" s="7">
        <v>2.7650000000000001</v>
      </c>
      <c r="R42" s="7">
        <v>2.8780000000000001</v>
      </c>
      <c r="S42" s="7">
        <f t="shared" si="2"/>
        <v>2.8215000000000003</v>
      </c>
    </row>
    <row r="43" spans="1:19" x14ac:dyDescent="0.2">
      <c r="A43" s="6"/>
      <c r="B43" s="4" t="str">
        <f t="shared" si="5"/>
        <v>B2u (Val, pi-pi*)</v>
      </c>
      <c r="C43" s="7">
        <v>3.9889999999999999</v>
      </c>
      <c r="D43" s="7">
        <v>3.8279999999999998</v>
      </c>
      <c r="E43" s="7">
        <v>4.1619999999999999</v>
      </c>
      <c r="F43" s="7">
        <v>3.5659999999999998</v>
      </c>
      <c r="G43" s="7">
        <v>3.6970000000000001</v>
      </c>
      <c r="H43" s="25"/>
      <c r="I43" s="25"/>
      <c r="J43" s="25"/>
      <c r="K43" s="7">
        <v>3.6739999999999999</v>
      </c>
      <c r="L43" s="25"/>
      <c r="M43" s="57">
        <v>3.8580000000000001</v>
      </c>
      <c r="N43" s="57">
        <v>3.859</v>
      </c>
      <c r="O43" s="57">
        <v>3.85</v>
      </c>
      <c r="P43" s="7">
        <v>3.6720000000000002</v>
      </c>
      <c r="Q43" s="7">
        <v>3.84</v>
      </c>
      <c r="R43" s="7">
        <v>3.2959999999999998</v>
      </c>
      <c r="S43" s="7">
        <f t="shared" si="2"/>
        <v>3.5679999999999996</v>
      </c>
    </row>
    <row r="44" spans="1:19" x14ac:dyDescent="0.2">
      <c r="A44" s="6"/>
      <c r="B44" s="4" t="str">
        <f t="shared" si="5"/>
        <v>B3u (Val, pi-pi*)</v>
      </c>
      <c r="C44" s="7">
        <v>4.2</v>
      </c>
      <c r="D44" s="7">
        <v>3.976</v>
      </c>
      <c r="E44" s="7">
        <v>4.1550000000000002</v>
      </c>
      <c r="F44" s="7">
        <v>3.2370000000000001</v>
      </c>
      <c r="G44" s="7">
        <v>3.5910000000000002</v>
      </c>
      <c r="H44" s="25"/>
      <c r="I44" s="25"/>
      <c r="J44" s="25"/>
      <c r="K44" s="7">
        <v>3.746</v>
      </c>
      <c r="L44" s="25"/>
      <c r="M44" s="57">
        <v>3.9569999999999999</v>
      </c>
      <c r="N44" s="57">
        <v>3.9670000000000001</v>
      </c>
      <c r="O44" s="57">
        <v>3.972</v>
      </c>
      <c r="P44" s="7">
        <v>3.8010000000000002</v>
      </c>
      <c r="Q44" s="7">
        <v>3.9670000000000001</v>
      </c>
      <c r="R44" s="7">
        <v>3.4359999999999999</v>
      </c>
      <c r="S44" s="7">
        <f t="shared" si="2"/>
        <v>3.7015000000000002</v>
      </c>
    </row>
    <row r="45" spans="1:19" x14ac:dyDescent="0.2">
      <c r="A45" s="6"/>
      <c r="B45" s="4" t="str">
        <f t="shared" si="5"/>
        <v>B1u (Val, n-pi*)</v>
      </c>
      <c r="C45" s="7">
        <v>4.0259999999999998</v>
      </c>
      <c r="D45" s="7">
        <v>3.7879999999999998</v>
      </c>
      <c r="E45" s="7">
        <v>4.1459999999999999</v>
      </c>
      <c r="F45" s="7">
        <v>3.6120000000000001</v>
      </c>
      <c r="G45" s="7">
        <v>3.8919999999999999</v>
      </c>
      <c r="H45" s="25"/>
      <c r="I45" s="25"/>
      <c r="J45" s="25"/>
      <c r="K45" s="7">
        <v>3.7730000000000001</v>
      </c>
      <c r="L45" s="25"/>
      <c r="M45" s="57">
        <v>4.12</v>
      </c>
      <c r="N45" s="57">
        <v>4.1100000000000003</v>
      </c>
      <c r="O45" s="57">
        <v>4.0039999999999996</v>
      </c>
      <c r="P45" s="7">
        <v>3.919</v>
      </c>
      <c r="Q45" s="7">
        <v>3.79</v>
      </c>
      <c r="R45" s="7">
        <v>3.71</v>
      </c>
      <c r="S45" s="7">
        <f t="shared" si="2"/>
        <v>3.75</v>
      </c>
    </row>
    <row r="46" spans="1:19" x14ac:dyDescent="0.2">
      <c r="A46" s="6"/>
      <c r="B46" s="4" t="str">
        <f t="shared" si="5"/>
        <v>B2g (Val, n-pi*)</v>
      </c>
      <c r="C46" s="7">
        <v>4.7949999999999999</v>
      </c>
      <c r="D46" s="7">
        <v>4.3310000000000004</v>
      </c>
      <c r="E46" s="7">
        <v>4.7969999999999997</v>
      </c>
      <c r="F46" s="7">
        <v>4.2610000000000001</v>
      </c>
      <c r="G46" s="7">
        <v>4.5510000000000002</v>
      </c>
      <c r="H46" s="25"/>
      <c r="I46" s="25"/>
      <c r="J46" s="25"/>
      <c r="K46" s="7">
        <v>4.3449999999999998</v>
      </c>
      <c r="L46" s="25"/>
      <c r="M46" s="57">
        <v>4.7140000000000004</v>
      </c>
      <c r="N46" s="57">
        <v>4.7069999999999999</v>
      </c>
      <c r="O46" s="57">
        <v>4.5860000000000003</v>
      </c>
      <c r="P46" s="7">
        <v>4.4939999999999998</v>
      </c>
      <c r="Q46" s="7">
        <v>4.3380000000000001</v>
      </c>
      <c r="R46" s="7">
        <v>4.4210000000000003</v>
      </c>
      <c r="S46" s="7">
        <f t="shared" si="2"/>
        <v>4.3795000000000002</v>
      </c>
    </row>
    <row r="47" spans="1:19" x14ac:dyDescent="0.2">
      <c r="A47" s="6"/>
      <c r="B47" s="4" t="str">
        <f t="shared" si="5"/>
        <v>B2g (Val, n-pi*)</v>
      </c>
      <c r="C47" s="7">
        <v>4.577</v>
      </c>
      <c r="D47" s="7">
        <v>4.4820000000000002</v>
      </c>
      <c r="E47" s="7">
        <v>5.2910000000000004</v>
      </c>
      <c r="F47" s="7">
        <v>4.6909999999999998</v>
      </c>
      <c r="G47" s="7">
        <v>4.9829999999999997</v>
      </c>
      <c r="H47" s="25"/>
      <c r="I47" s="25"/>
      <c r="J47" s="25"/>
      <c r="K47" s="7">
        <v>4.6150000000000002</v>
      </c>
      <c r="L47" s="25"/>
      <c r="M47" s="57">
        <v>5.1020000000000003</v>
      </c>
      <c r="N47" s="57">
        <v>5.077</v>
      </c>
      <c r="O47" s="57">
        <v>4.8789999999999996</v>
      </c>
      <c r="P47" s="7">
        <v>4.8520000000000003</v>
      </c>
      <c r="Q47" s="7">
        <v>4.5140000000000002</v>
      </c>
      <c r="R47" s="7">
        <v>4.96</v>
      </c>
      <c r="S47" s="7">
        <f t="shared" si="2"/>
        <v>4.7370000000000001</v>
      </c>
    </row>
    <row r="48" spans="1:19" x14ac:dyDescent="0.2">
      <c r="A48" s="6"/>
      <c r="B48" s="4" t="str">
        <f t="shared" si="5"/>
        <v>B3u (Val, p-ipi*)</v>
      </c>
      <c r="C48" s="7">
        <v>5.0579999999999998</v>
      </c>
      <c r="D48" s="7">
        <v>4.9969999999999999</v>
      </c>
      <c r="E48" s="7">
        <v>5.2859999999999996</v>
      </c>
      <c r="F48" s="7">
        <v>4.6440000000000001</v>
      </c>
      <c r="G48" s="7">
        <v>4.8339999999999996</v>
      </c>
      <c r="H48" s="25"/>
      <c r="I48" s="25"/>
      <c r="J48" s="25"/>
      <c r="K48" s="7">
        <v>4.7489999999999997</v>
      </c>
      <c r="L48" s="25"/>
      <c r="M48" s="57">
        <v>4.9340000000000002</v>
      </c>
      <c r="N48" s="57">
        <v>4.944</v>
      </c>
      <c r="O48" s="57">
        <v>4.9640000000000004</v>
      </c>
      <c r="P48" s="7">
        <v>4.7510000000000003</v>
      </c>
      <c r="Q48" s="7">
        <v>4.9820000000000002</v>
      </c>
      <c r="R48" s="7">
        <v>4.4379999999999997</v>
      </c>
      <c r="S48" s="7">
        <f t="shared" si="2"/>
        <v>4.71</v>
      </c>
    </row>
    <row r="49" spans="1:19" x14ac:dyDescent="0.2">
      <c r="A49" s="6"/>
      <c r="B49" s="4" t="str">
        <f t="shared" si="5"/>
        <v>Au (Val, n-pi*)</v>
      </c>
      <c r="C49" s="7">
        <v>5.1950000000000003</v>
      </c>
      <c r="D49" s="7">
        <v>4.9420000000000002</v>
      </c>
      <c r="E49" s="7">
        <v>5.2169999999999996</v>
      </c>
      <c r="F49" s="7">
        <v>4.6820000000000004</v>
      </c>
      <c r="G49" s="7">
        <v>5.0129999999999999</v>
      </c>
      <c r="H49" s="25"/>
      <c r="I49" s="25"/>
      <c r="J49" s="25"/>
      <c r="K49" s="7">
        <v>4.8739999999999997</v>
      </c>
      <c r="L49" s="25"/>
      <c r="M49" s="57">
        <v>5.21</v>
      </c>
      <c r="N49" s="57">
        <v>5.2220000000000004</v>
      </c>
      <c r="O49" s="57">
        <v>5.1319999999999997</v>
      </c>
      <c r="P49" s="7">
        <v>5.0149999999999997</v>
      </c>
      <c r="Q49" s="7">
        <v>4.9240000000000004</v>
      </c>
      <c r="R49" s="7">
        <v>4.8179999999999996</v>
      </c>
      <c r="S49" s="7">
        <f t="shared" si="2"/>
        <v>4.8710000000000004</v>
      </c>
    </row>
  </sheetData>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5AF8D-6A4E-7B45-9ECC-F9DF21A3B4CA}">
  <dimension ref="A1:Z26"/>
  <sheetViews>
    <sheetView zoomScale="80" zoomScaleNormal="80" workbookViewId="0">
      <selection activeCell="G4" sqref="G4:G12"/>
    </sheetView>
  </sheetViews>
  <sheetFormatPr baseColWidth="10" defaultRowHeight="16" x14ac:dyDescent="0.2"/>
  <sheetData>
    <row r="1" spans="1:26" x14ac:dyDescent="0.2">
      <c r="A1" s="40" t="s">
        <v>1837</v>
      </c>
      <c r="B1" s="40"/>
      <c r="C1" s="40" t="s">
        <v>0</v>
      </c>
      <c r="D1" s="198"/>
      <c r="E1" s="41">
        <f>COUNT(C4:C12)+2</f>
        <v>9</v>
      </c>
      <c r="F1" s="145" t="s">
        <v>722</v>
      </c>
      <c r="G1" s="1" t="s">
        <v>2137</v>
      </c>
      <c r="H1" s="1"/>
      <c r="X1" s="1" t="s">
        <v>290</v>
      </c>
      <c r="Y1" s="1"/>
    </row>
    <row r="2" spans="1:26" x14ac:dyDescent="0.2">
      <c r="A2" s="6" t="s">
        <v>32</v>
      </c>
      <c r="B2" s="5"/>
      <c r="C2" s="5" t="s">
        <v>29</v>
      </c>
      <c r="D2" s="5" t="s">
        <v>29</v>
      </c>
      <c r="E2" s="5" t="s">
        <v>68</v>
      </c>
      <c r="F2" s="5" t="s">
        <v>29</v>
      </c>
      <c r="G2" s="5" t="s">
        <v>29</v>
      </c>
      <c r="H2" s="5" t="s">
        <v>29</v>
      </c>
      <c r="I2" s="5" t="s">
        <v>55</v>
      </c>
      <c r="J2" s="5" t="s">
        <v>55</v>
      </c>
      <c r="K2" s="5" t="s">
        <v>55</v>
      </c>
      <c r="L2" s="5" t="s">
        <v>30</v>
      </c>
      <c r="M2" s="5" t="s">
        <v>30</v>
      </c>
      <c r="N2" s="5" t="s">
        <v>30</v>
      </c>
      <c r="O2" s="5" t="s">
        <v>55</v>
      </c>
      <c r="P2" s="5" t="s">
        <v>30</v>
      </c>
      <c r="Q2" s="5" t="s">
        <v>85</v>
      </c>
      <c r="R2" s="5" t="s">
        <v>85</v>
      </c>
      <c r="S2" s="5" t="s">
        <v>85</v>
      </c>
      <c r="T2" s="5"/>
      <c r="U2" s="5"/>
      <c r="V2" s="98" t="s">
        <v>29</v>
      </c>
      <c r="W2" s="98" t="s">
        <v>29</v>
      </c>
      <c r="X2" s="98" t="s">
        <v>247</v>
      </c>
      <c r="Y2" s="98" t="s">
        <v>247</v>
      </c>
      <c r="Z2" s="98" t="s">
        <v>28</v>
      </c>
    </row>
    <row r="3" spans="1:26" x14ac:dyDescent="0.2">
      <c r="A3" s="5"/>
      <c r="B3" s="5"/>
      <c r="C3" s="6" t="s">
        <v>2087</v>
      </c>
      <c r="D3" s="6" t="s">
        <v>1</v>
      </c>
      <c r="E3" s="6" t="s">
        <v>2</v>
      </c>
      <c r="F3" s="6" t="s">
        <v>62</v>
      </c>
      <c r="G3" s="6" t="s">
        <v>2139</v>
      </c>
      <c r="H3" s="6" t="s">
        <v>69</v>
      </c>
      <c r="I3" s="52" t="s">
        <v>2086</v>
      </c>
      <c r="J3" s="52" t="s">
        <v>35</v>
      </c>
      <c r="K3" s="52" t="s">
        <v>63</v>
      </c>
      <c r="L3" s="52" t="s">
        <v>50</v>
      </c>
      <c r="M3" s="52" t="s">
        <v>106</v>
      </c>
      <c r="N3" s="52" t="s">
        <v>105</v>
      </c>
      <c r="O3" s="52" t="s">
        <v>1943</v>
      </c>
      <c r="P3" s="52" t="s">
        <v>101</v>
      </c>
      <c r="Q3" s="52" t="s">
        <v>1978</v>
      </c>
      <c r="R3" s="52" t="s">
        <v>86</v>
      </c>
      <c r="S3" s="52" t="s">
        <v>87</v>
      </c>
      <c r="T3" s="42" t="s">
        <v>1326</v>
      </c>
      <c r="U3" s="42" t="s">
        <v>1392</v>
      </c>
      <c r="V3" s="95" t="s">
        <v>67</v>
      </c>
      <c r="W3" s="99" t="s">
        <v>38</v>
      </c>
      <c r="X3" s="99" t="s">
        <v>248</v>
      </c>
      <c r="Y3" s="99" t="s">
        <v>248</v>
      </c>
      <c r="Z3" s="99" t="s">
        <v>52</v>
      </c>
    </row>
    <row r="4" spans="1:26" x14ac:dyDescent="0.2">
      <c r="A4" s="6" t="s">
        <v>98</v>
      </c>
      <c r="B4" s="4" t="s">
        <v>190</v>
      </c>
      <c r="C4">
        <v>3.6030000000000002</v>
      </c>
      <c r="D4">
        <v>3.6059999999999999</v>
      </c>
      <c r="E4" s="7">
        <v>3.5550000000000002</v>
      </c>
      <c r="F4">
        <v>3.5510000000000002</v>
      </c>
      <c r="G4" s="7">
        <v>3.55</v>
      </c>
      <c r="H4">
        <v>3.5379999999999998</v>
      </c>
      <c r="I4">
        <v>3.5659999999999998</v>
      </c>
      <c r="J4" s="7">
        <v>3.569</v>
      </c>
      <c r="K4" s="7">
        <v>3.5179999999999998</v>
      </c>
      <c r="L4">
        <v>3.5710000000000002</v>
      </c>
      <c r="M4">
        <v>3.5750000000000002</v>
      </c>
      <c r="N4">
        <v>3.5270000000000001</v>
      </c>
      <c r="O4">
        <v>3.5710000000000002</v>
      </c>
      <c r="P4">
        <v>3.5750000000000002</v>
      </c>
      <c r="R4" s="103" t="s">
        <v>1863</v>
      </c>
      <c r="S4" s="103" t="s">
        <v>1864</v>
      </c>
      <c r="T4" s="7">
        <f t="shared" ref="T4:T8" si="0">N4+P4-M4</f>
        <v>3.5270000000000001</v>
      </c>
      <c r="U4" s="7">
        <f>T4+F4-E4</f>
        <v>3.5230000000000001</v>
      </c>
      <c r="V4" s="20">
        <v>92.2</v>
      </c>
      <c r="W4" s="1" t="s">
        <v>77</v>
      </c>
      <c r="X4" s="1" t="s">
        <v>290</v>
      </c>
      <c r="Y4" s="1">
        <v>0</v>
      </c>
      <c r="Z4" s="1" t="s">
        <v>496</v>
      </c>
    </row>
    <row r="5" spans="1:26" x14ac:dyDescent="0.2">
      <c r="A5" s="6"/>
      <c r="B5" s="4" t="s">
        <v>201</v>
      </c>
      <c r="C5">
        <v>6.1859999999999999</v>
      </c>
      <c r="D5">
        <v>6.1980000000000004</v>
      </c>
      <c r="E5">
        <v>6.1719999999999997</v>
      </c>
      <c r="F5">
        <v>6.1740000000000004</v>
      </c>
      <c r="G5">
        <v>6.1740000000000004</v>
      </c>
      <c r="H5">
        <v>6.1639999999999997</v>
      </c>
      <c r="I5">
        <v>6.2759999999999998</v>
      </c>
      <c r="J5" s="7">
        <v>6.2859999999999996</v>
      </c>
      <c r="K5" s="7">
        <v>6.2720000000000002</v>
      </c>
      <c r="L5">
        <v>6.2560000000000002</v>
      </c>
      <c r="M5">
        <v>6.2629999999999999</v>
      </c>
      <c r="N5">
        <v>6.2439999999999998</v>
      </c>
      <c r="O5">
        <v>6.2539999999999996</v>
      </c>
      <c r="P5" s="7">
        <v>6.26</v>
      </c>
      <c r="Q5" s="103" t="s">
        <v>1985</v>
      </c>
      <c r="R5" s="7"/>
      <c r="S5" s="7"/>
      <c r="T5" s="7">
        <f t="shared" si="0"/>
        <v>6.2409999999999997</v>
      </c>
      <c r="U5" s="7">
        <f>T5+F5-E5</f>
        <v>6.2429999999999994</v>
      </c>
      <c r="V5" s="20">
        <v>85.8</v>
      </c>
      <c r="W5" s="1" t="s">
        <v>395</v>
      </c>
      <c r="X5" s="1" t="s">
        <v>440</v>
      </c>
      <c r="Y5" s="1">
        <v>2</v>
      </c>
      <c r="Z5" s="1" t="s">
        <v>497</v>
      </c>
    </row>
    <row r="6" spans="1:26" x14ac:dyDescent="0.2">
      <c r="A6" s="6"/>
      <c r="B6" s="4" t="s">
        <v>190</v>
      </c>
      <c r="C6">
        <v>7.4130000000000003</v>
      </c>
      <c r="D6">
        <v>7.399</v>
      </c>
      <c r="E6" s="7">
        <v>7.3170000000000002</v>
      </c>
      <c r="F6">
        <v>7.3090000000000002</v>
      </c>
      <c r="G6">
        <v>7.3070000000000004</v>
      </c>
      <c r="H6">
        <v>7.2939999999999996</v>
      </c>
      <c r="I6" s="7">
        <v>7.3979999999999997</v>
      </c>
      <c r="J6" s="7">
        <v>7.3849999999999998</v>
      </c>
      <c r="K6" s="7">
        <v>7.3120000000000003</v>
      </c>
      <c r="L6">
        <v>7.3680000000000003</v>
      </c>
      <c r="M6" s="7">
        <v>7.3529999999999998</v>
      </c>
      <c r="N6">
        <v>7.2750000000000004</v>
      </c>
      <c r="O6" s="7">
        <v>7.37</v>
      </c>
      <c r="P6">
        <v>7.3540000000000001</v>
      </c>
      <c r="T6" s="7">
        <f t="shared" si="0"/>
        <v>7.2760000000000016</v>
      </c>
      <c r="U6" s="7">
        <f>T6+F6-E6</f>
        <v>7.2680000000000007</v>
      </c>
      <c r="V6" s="20">
        <v>85.1</v>
      </c>
      <c r="W6" s="1" t="s">
        <v>73</v>
      </c>
      <c r="X6" s="1" t="s">
        <v>290</v>
      </c>
      <c r="Y6" s="1">
        <v>0</v>
      </c>
      <c r="Z6" s="1" t="s">
        <v>1772</v>
      </c>
    </row>
    <row r="7" spans="1:26" x14ac:dyDescent="0.2">
      <c r="A7" s="6"/>
      <c r="B7" s="4" t="s">
        <v>202</v>
      </c>
      <c r="C7" s="107"/>
      <c r="D7">
        <v>7.3449999999999998</v>
      </c>
      <c r="E7" s="7">
        <v>7.4409999999999998</v>
      </c>
      <c r="F7">
        <v>7.4859999999999998</v>
      </c>
      <c r="G7">
        <v>7.4989999999999997</v>
      </c>
      <c r="H7">
        <v>7.4960000000000004</v>
      </c>
      <c r="I7" s="107"/>
      <c r="J7" s="7">
        <v>7.3780000000000001</v>
      </c>
      <c r="K7" s="7">
        <v>7.484</v>
      </c>
      <c r="L7" s="107"/>
      <c r="M7">
        <v>7.3730000000000002</v>
      </c>
      <c r="N7" s="7">
        <v>7.4640000000000004</v>
      </c>
      <c r="O7" s="107"/>
      <c r="P7">
        <v>7.3739999999999997</v>
      </c>
      <c r="T7" s="7">
        <f t="shared" si="0"/>
        <v>7.4650000000000007</v>
      </c>
      <c r="U7" s="7">
        <f>T7+F7-E7</f>
        <v>7.5100000000000007</v>
      </c>
      <c r="V7" s="20">
        <v>91</v>
      </c>
      <c r="W7" s="1" t="s">
        <v>71</v>
      </c>
      <c r="X7" s="1" t="s">
        <v>1799</v>
      </c>
      <c r="Y7" s="1">
        <v>28</v>
      </c>
      <c r="Z7" s="1" t="s">
        <v>1773</v>
      </c>
    </row>
    <row r="8" spans="1:26" x14ac:dyDescent="0.2">
      <c r="A8" s="6"/>
      <c r="B8" s="4" t="s">
        <v>216</v>
      </c>
      <c r="C8">
        <v>9.1280000000000001</v>
      </c>
      <c r="D8">
        <v>8.5730000000000004</v>
      </c>
      <c r="E8" s="7">
        <v>8.6739999999999995</v>
      </c>
      <c r="F8">
        <v>8.7240000000000002</v>
      </c>
      <c r="G8">
        <v>8.7409999999999997</v>
      </c>
      <c r="H8">
        <v>8.734</v>
      </c>
      <c r="I8">
        <v>9.1110000000000007</v>
      </c>
      <c r="J8" s="7">
        <v>8.5589999999999993</v>
      </c>
      <c r="K8" s="7">
        <v>8.6639999999999997</v>
      </c>
      <c r="L8">
        <v>9.1189999999999998</v>
      </c>
      <c r="M8">
        <v>8.5809999999999995</v>
      </c>
      <c r="N8" s="7">
        <v>8.6820000000000004</v>
      </c>
      <c r="O8">
        <v>9.1210000000000004</v>
      </c>
      <c r="P8">
        <v>8.5809999999999995</v>
      </c>
      <c r="Q8" s="7"/>
      <c r="S8" s="7"/>
      <c r="T8" s="7">
        <f t="shared" si="0"/>
        <v>8.6819999999999986</v>
      </c>
      <c r="U8" s="7">
        <f>T8+F8-E8</f>
        <v>8.7319999999999993</v>
      </c>
      <c r="V8" s="20">
        <v>91.3</v>
      </c>
      <c r="W8" s="1" t="s">
        <v>1245</v>
      </c>
      <c r="X8" s="1" t="s">
        <v>360</v>
      </c>
      <c r="Y8" s="1">
        <v>24</v>
      </c>
      <c r="Z8" s="1" t="s">
        <v>1774</v>
      </c>
    </row>
    <row r="9" spans="1:26" x14ac:dyDescent="0.2">
      <c r="A9" s="6"/>
      <c r="B9" s="4" t="s">
        <v>1859</v>
      </c>
      <c r="C9" s="107"/>
      <c r="D9">
        <v>9.1739999999999995</v>
      </c>
      <c r="E9" s="7">
        <v>9.1050000000000004</v>
      </c>
      <c r="F9" s="7">
        <v>9.0609999999999999</v>
      </c>
      <c r="G9" s="107"/>
      <c r="H9" s="7">
        <v>9.0530000000000008</v>
      </c>
      <c r="I9" s="7">
        <v>8.5</v>
      </c>
      <c r="J9" s="7">
        <v>8.5</v>
      </c>
      <c r="K9" s="7">
        <v>8.5239999999999991</v>
      </c>
      <c r="L9" s="7">
        <v>8.1980000000000004</v>
      </c>
      <c r="M9" s="7">
        <v>8.1039999999999992</v>
      </c>
      <c r="N9" s="7">
        <v>7.9930000000000003</v>
      </c>
      <c r="O9">
        <v>8.1850000000000005</v>
      </c>
      <c r="P9">
        <v>8.0809999999999995</v>
      </c>
      <c r="Q9" s="103" t="s">
        <v>2059</v>
      </c>
      <c r="R9" s="103" t="s">
        <v>2135</v>
      </c>
      <c r="S9" s="103" t="s">
        <v>2136</v>
      </c>
      <c r="T9" s="7">
        <v>7.9690000000000003</v>
      </c>
      <c r="U9" s="107"/>
      <c r="V9" s="20">
        <v>50.6</v>
      </c>
      <c r="W9" s="1" t="s">
        <v>1858</v>
      </c>
      <c r="X9" s="1" t="s">
        <v>1857</v>
      </c>
      <c r="Y9" s="1">
        <v>-1</v>
      </c>
      <c r="Z9" s="1" t="s">
        <v>1856</v>
      </c>
    </row>
    <row r="10" spans="1:26" x14ac:dyDescent="0.2">
      <c r="A10" s="6" t="s">
        <v>5</v>
      </c>
      <c r="B10" s="4" t="s">
        <v>190</v>
      </c>
      <c r="C10">
        <v>2.7229999999999999</v>
      </c>
      <c r="D10">
        <v>2.7280000000000002</v>
      </c>
      <c r="E10" s="7">
        <v>2.718</v>
      </c>
      <c r="F10">
        <v>2.7240000000000002</v>
      </c>
      <c r="G10">
        <v>2.726</v>
      </c>
      <c r="H10">
        <v>2.7109999999999999</v>
      </c>
      <c r="I10">
        <v>2.6920000000000002</v>
      </c>
      <c r="J10" s="7">
        <v>2.6960000000000002</v>
      </c>
      <c r="K10" s="7">
        <v>2.6850000000000001</v>
      </c>
      <c r="L10" s="107"/>
      <c r="M10" s="107"/>
      <c r="N10" s="107"/>
      <c r="O10">
        <v>2.7040000000000002</v>
      </c>
      <c r="P10" s="107"/>
      <c r="R10" s="103" t="s">
        <v>1865</v>
      </c>
      <c r="S10" s="103" t="s">
        <v>1866</v>
      </c>
      <c r="T10" s="7">
        <f>K10+O10-I10</f>
        <v>2.6970000000000001</v>
      </c>
      <c r="U10" s="7">
        <f>T10+F10-E10</f>
        <v>2.7030000000000003</v>
      </c>
      <c r="V10" s="20">
        <v>98.1</v>
      </c>
      <c r="X10" s="1" t="s">
        <v>290</v>
      </c>
      <c r="Y10" s="1">
        <v>0</v>
      </c>
      <c r="Z10" s="1" t="s">
        <v>496</v>
      </c>
    </row>
    <row r="11" spans="1:26" x14ac:dyDescent="0.2">
      <c r="A11" s="6"/>
      <c r="B11" s="4" t="s">
        <v>201</v>
      </c>
      <c r="C11">
        <v>5.0579999999999998</v>
      </c>
      <c r="D11">
        <v>5.0890000000000004</v>
      </c>
      <c r="E11" s="7">
        <v>5.0659999999999998</v>
      </c>
      <c r="F11">
        <v>5.0739999999999998</v>
      </c>
      <c r="G11">
        <v>5.0780000000000003</v>
      </c>
      <c r="H11">
        <v>5.0640000000000001</v>
      </c>
      <c r="I11">
        <v>5.0439999999999996</v>
      </c>
      <c r="J11" s="7">
        <v>5.0720000000000001</v>
      </c>
      <c r="K11" s="7">
        <v>5.0510000000000002</v>
      </c>
      <c r="L11" s="107"/>
      <c r="M11" s="107"/>
      <c r="N11" s="107"/>
      <c r="O11">
        <v>5.0490000000000004</v>
      </c>
      <c r="P11" s="107"/>
      <c r="T11" s="7">
        <f>K11+O11-I11</f>
        <v>5.0560000000000018</v>
      </c>
      <c r="U11" s="7">
        <f>T11+F11-E11</f>
        <v>5.0640000000000027</v>
      </c>
      <c r="V11" s="20">
        <v>97.2</v>
      </c>
      <c r="X11" s="1" t="s">
        <v>290</v>
      </c>
      <c r="Y11" s="1">
        <v>0</v>
      </c>
      <c r="Z11" s="1" t="s">
        <v>497</v>
      </c>
    </row>
    <row r="12" spans="1:26" x14ac:dyDescent="0.2">
      <c r="A12" s="6"/>
      <c r="B12" s="4" t="s">
        <v>190</v>
      </c>
      <c r="C12">
        <v>6.9470000000000001</v>
      </c>
      <c r="D12">
        <v>6.9249999999999998</v>
      </c>
      <c r="E12" s="7">
        <v>6.8710000000000004</v>
      </c>
      <c r="F12">
        <v>6.8710000000000004</v>
      </c>
      <c r="G12">
        <v>6.8719999999999999</v>
      </c>
      <c r="H12">
        <v>6.8570000000000002</v>
      </c>
      <c r="I12">
        <v>6.9249999999999998</v>
      </c>
      <c r="J12" s="7">
        <v>6.9039999999999999</v>
      </c>
      <c r="K12" s="7">
        <v>6.8540000000000001</v>
      </c>
      <c r="L12" s="107"/>
      <c r="M12" s="107"/>
      <c r="N12" s="107"/>
      <c r="O12" s="7">
        <v>6.9160000000000004</v>
      </c>
      <c r="P12" s="107"/>
      <c r="T12" s="7">
        <f>K12+O12-I12</f>
        <v>6.8449999999999998</v>
      </c>
      <c r="U12" s="7">
        <f>T12+F12-E12</f>
        <v>6.8450000000000006</v>
      </c>
      <c r="V12" s="20">
        <v>96.9</v>
      </c>
      <c r="X12" s="1" t="s">
        <v>290</v>
      </c>
      <c r="Y12" s="1">
        <v>0</v>
      </c>
      <c r="Z12" s="1" t="s">
        <v>1772</v>
      </c>
    </row>
    <row r="13" spans="1:26" x14ac:dyDescent="0.2">
      <c r="C13" s="1" t="s">
        <v>1986</v>
      </c>
      <c r="S13" s="1"/>
    </row>
    <row r="14" spans="1:26" x14ac:dyDescent="0.2">
      <c r="Q14" s="1"/>
    </row>
    <row r="15" spans="1:26" x14ac:dyDescent="0.2">
      <c r="A15" s="6" t="s">
        <v>6</v>
      </c>
      <c r="B15" s="5"/>
      <c r="C15" s="5" t="s">
        <v>7</v>
      </c>
      <c r="D15" s="5" t="s">
        <v>7</v>
      </c>
      <c r="E15" s="5" t="s">
        <v>24</v>
      </c>
      <c r="F15" s="5" t="s">
        <v>27</v>
      </c>
      <c r="G15" s="5" t="s">
        <v>29</v>
      </c>
      <c r="H15" s="5" t="s">
        <v>30</v>
      </c>
      <c r="I15" s="5" t="s">
        <v>29</v>
      </c>
      <c r="J15" s="5" t="s">
        <v>30</v>
      </c>
      <c r="K15" s="5" t="s">
        <v>34</v>
      </c>
      <c r="L15" s="5" t="s">
        <v>55</v>
      </c>
      <c r="M15" s="5" t="s">
        <v>7</v>
      </c>
      <c r="N15" s="5" t="s">
        <v>7</v>
      </c>
      <c r="O15" s="5" t="s">
        <v>7</v>
      </c>
      <c r="P15" s="5" t="s">
        <v>24</v>
      </c>
      <c r="Q15" s="5" t="s">
        <v>24</v>
      </c>
      <c r="R15" s="5" t="s">
        <v>24</v>
      </c>
      <c r="S15" s="5" t="s">
        <v>26</v>
      </c>
      <c r="T15" s="153" t="s">
        <v>834</v>
      </c>
      <c r="U15" s="153" t="s">
        <v>834</v>
      </c>
      <c r="V15" s="153" t="s">
        <v>834</v>
      </c>
      <c r="W15" s="153" t="s">
        <v>834</v>
      </c>
      <c r="X15" s="153" t="s">
        <v>834</v>
      </c>
      <c r="Y15" s="153" t="s">
        <v>834</v>
      </c>
      <c r="Z15" s="153" t="s">
        <v>834</v>
      </c>
    </row>
    <row r="16" spans="1:26" x14ac:dyDescent="0.2">
      <c r="A16" s="5"/>
      <c r="B16" s="5"/>
      <c r="C16" s="6" t="s">
        <v>8</v>
      </c>
      <c r="D16" s="6" t="s">
        <v>9</v>
      </c>
      <c r="E16" s="6" t="s">
        <v>18</v>
      </c>
      <c r="F16" s="6" t="s">
        <v>11</v>
      </c>
      <c r="G16" s="6" t="s">
        <v>10</v>
      </c>
      <c r="H16" s="6" t="s">
        <v>33</v>
      </c>
      <c r="I16" s="6" t="s">
        <v>12</v>
      </c>
      <c r="J16" s="6" t="s">
        <v>13</v>
      </c>
      <c r="K16" s="6" t="s">
        <v>14</v>
      </c>
      <c r="L16" s="61" t="s">
        <v>99</v>
      </c>
      <c r="M16" s="6" t="s">
        <v>17</v>
      </c>
      <c r="N16" s="6" t="s">
        <v>19</v>
      </c>
      <c r="O16" s="6" t="s">
        <v>20</v>
      </c>
      <c r="P16" s="6" t="s">
        <v>17</v>
      </c>
      <c r="Q16" s="6" t="s">
        <v>15</v>
      </c>
      <c r="R16" s="6" t="s">
        <v>16</v>
      </c>
      <c r="S16" s="6" t="s">
        <v>25</v>
      </c>
      <c r="T16" s="154" t="s">
        <v>835</v>
      </c>
      <c r="U16" s="154" t="s">
        <v>836</v>
      </c>
      <c r="V16" s="154" t="s">
        <v>837</v>
      </c>
      <c r="W16" s="154" t="s">
        <v>838</v>
      </c>
      <c r="X16" s="154" t="s">
        <v>839</v>
      </c>
      <c r="Y16" s="154" t="s">
        <v>840</v>
      </c>
      <c r="Z16" s="154" t="s">
        <v>841</v>
      </c>
    </row>
    <row r="17" spans="1:26" x14ac:dyDescent="0.2">
      <c r="A17" s="6" t="str">
        <f>A4</f>
        <v>Singlet</v>
      </c>
      <c r="B17" s="4" t="str">
        <f>B4</f>
        <v>A" (Val, n-pi*)</v>
      </c>
      <c r="C17" s="7">
        <v>3.5710000000000002</v>
      </c>
      <c r="D17" s="7">
        <v>3.669</v>
      </c>
      <c r="E17" s="7">
        <v>3.6</v>
      </c>
      <c r="F17" s="7">
        <v>3.2839999999999998</v>
      </c>
      <c r="G17" s="7">
        <v>3.51</v>
      </c>
      <c r="H17" s="7">
        <v>3.5369999999999999</v>
      </c>
      <c r="I17" s="7">
        <v>3.5449999999999999</v>
      </c>
      <c r="J17" s="7">
        <v>3.5430000000000001</v>
      </c>
      <c r="K17" s="7">
        <v>3.5550000000000002</v>
      </c>
      <c r="L17" s="7">
        <v>3.5179999999999998</v>
      </c>
      <c r="M17" s="7">
        <v>3.516</v>
      </c>
      <c r="N17" s="7">
        <v>3.6869999999999998</v>
      </c>
      <c r="O17" s="7">
        <v>3.6789999999999998</v>
      </c>
      <c r="P17" s="7">
        <v>3.29</v>
      </c>
      <c r="Q17" s="7">
        <v>3.4289999999999998</v>
      </c>
      <c r="R17" s="7">
        <v>3.262</v>
      </c>
      <c r="S17" s="14">
        <v>3.3454999999999999</v>
      </c>
      <c r="T17" s="107"/>
      <c r="U17" s="107"/>
      <c r="V17" s="107"/>
      <c r="W17" s="107"/>
      <c r="X17" s="107"/>
      <c r="Y17" s="107"/>
      <c r="Z17" s="107"/>
    </row>
    <row r="18" spans="1:26" x14ac:dyDescent="0.2">
      <c r="A18" s="6"/>
      <c r="B18" s="4" t="str">
        <f>B5</f>
        <v>A' (Val, pi-pi*)</v>
      </c>
      <c r="C18" s="7">
        <v>6.4560000000000004</v>
      </c>
      <c r="D18" s="7">
        <v>5.9059999999999997</v>
      </c>
      <c r="E18" s="7">
        <v>6.8410000000000002</v>
      </c>
      <c r="F18" s="7">
        <v>6.0720000000000001</v>
      </c>
      <c r="G18" s="7">
        <v>6.6920000000000002</v>
      </c>
      <c r="H18" s="7">
        <v>6.3739999999999997</v>
      </c>
      <c r="I18" s="7">
        <v>6.3609999999999998</v>
      </c>
      <c r="J18" s="7">
        <v>6.3230000000000004</v>
      </c>
      <c r="K18" s="7">
        <v>6.1719999999999997</v>
      </c>
      <c r="L18" s="7">
        <v>6.2720000000000002</v>
      </c>
      <c r="M18" s="7">
        <v>6.3220000000000001</v>
      </c>
      <c r="N18" s="7">
        <v>6.3719999999999999</v>
      </c>
      <c r="O18" s="7">
        <v>6.2089999999999996</v>
      </c>
      <c r="P18" s="7">
        <v>6.0060000000000002</v>
      </c>
      <c r="Q18" s="7">
        <v>5.7750000000000004</v>
      </c>
      <c r="R18" s="7">
        <v>6.8209999999999997</v>
      </c>
      <c r="S18" s="14">
        <v>6.298</v>
      </c>
      <c r="T18" s="107"/>
      <c r="U18" s="107"/>
      <c r="V18" s="107"/>
      <c r="W18" s="107"/>
      <c r="X18" s="107"/>
      <c r="Y18" s="107"/>
      <c r="Z18" s="107"/>
    </row>
    <row r="19" spans="1:26" x14ac:dyDescent="0.2">
      <c r="A19" s="6"/>
      <c r="B19" s="4" t="str">
        <f>B6</f>
        <v>A" (Val, n-pi*)</v>
      </c>
      <c r="C19" s="7">
        <v>7.883</v>
      </c>
      <c r="D19" s="7">
        <v>7.44</v>
      </c>
      <c r="E19" s="7">
        <v>7.726</v>
      </c>
      <c r="F19" s="7">
        <v>7.1840000000000002</v>
      </c>
      <c r="G19" s="7">
        <v>7.6070000000000002</v>
      </c>
      <c r="H19" s="7">
        <v>7.4329999999999998</v>
      </c>
      <c r="I19" s="7">
        <v>7.4279999999999999</v>
      </c>
      <c r="J19" s="7">
        <v>7.383</v>
      </c>
      <c r="K19" s="7">
        <v>7.3170000000000002</v>
      </c>
      <c r="L19" s="7">
        <v>7.3120000000000003</v>
      </c>
      <c r="M19" s="7">
        <v>7.673</v>
      </c>
      <c r="N19" s="7">
        <v>7.7510000000000003</v>
      </c>
      <c r="O19" s="7">
        <v>7.6539999999999999</v>
      </c>
      <c r="P19" s="7">
        <v>7.423</v>
      </c>
      <c r="Q19" s="7">
        <v>7.3179999999999996</v>
      </c>
      <c r="R19" s="7">
        <v>7.0789999999999997</v>
      </c>
      <c r="S19" s="14">
        <v>7.1984999999999992</v>
      </c>
      <c r="T19" s="107"/>
      <c r="U19" s="107"/>
      <c r="V19" s="107"/>
      <c r="W19" s="107"/>
      <c r="X19" s="107"/>
      <c r="Y19" s="107"/>
      <c r="Z19" s="107"/>
    </row>
    <row r="20" spans="1:26" x14ac:dyDescent="0.2">
      <c r="A20" s="6"/>
      <c r="B20" s="4" t="str">
        <f>B7</f>
        <v>A' (Ryd, n-3s)</v>
      </c>
      <c r="C20" s="7">
        <v>7.2290000000000001</v>
      </c>
      <c r="D20" s="7">
        <v>7.1269999999999998</v>
      </c>
      <c r="E20" s="7">
        <v>7.8570000000000002</v>
      </c>
      <c r="F20" s="7">
        <v>7.65</v>
      </c>
      <c r="G20" s="7">
        <v>7.6929999999999996</v>
      </c>
      <c r="H20" s="7">
        <v>7.5369999999999999</v>
      </c>
      <c r="I20" s="7">
        <v>7.5369999999999999</v>
      </c>
      <c r="J20" s="7">
        <v>7.5389999999999997</v>
      </c>
      <c r="K20" s="7">
        <v>7.4409999999999998</v>
      </c>
      <c r="L20" s="7">
        <v>7.484</v>
      </c>
      <c r="M20" s="7">
        <v>7.7789999999999999</v>
      </c>
      <c r="N20" s="7">
        <v>7.7160000000000002</v>
      </c>
      <c r="O20" s="7">
        <v>7.5179999999999998</v>
      </c>
      <c r="P20" s="7">
        <v>7.5860000000000003</v>
      </c>
      <c r="Q20" s="7">
        <v>7.1749999999999998</v>
      </c>
      <c r="R20" s="7">
        <v>7.6109999999999998</v>
      </c>
      <c r="S20" s="14">
        <v>7.3929999999999998</v>
      </c>
      <c r="T20" s="107"/>
      <c r="U20" s="107"/>
      <c r="V20" s="107"/>
      <c r="W20" s="107"/>
      <c r="X20" s="107"/>
      <c r="Y20" s="107"/>
      <c r="Z20" s="107"/>
    </row>
    <row r="21" spans="1:26" x14ac:dyDescent="0.2">
      <c r="A21" s="6"/>
      <c r="B21" s="4" t="str">
        <f>B8</f>
        <v>A" (Ryd, pi-3s)</v>
      </c>
      <c r="C21" s="7">
        <v>8.3949999999999996</v>
      </c>
      <c r="D21" s="7">
        <v>8.4039999999999999</v>
      </c>
      <c r="E21" s="7">
        <v>8.8559999999999999</v>
      </c>
      <c r="F21" s="7">
        <v>8.6059999999999999</v>
      </c>
      <c r="G21" s="7">
        <v>8.7219999999999995</v>
      </c>
      <c r="H21" s="7">
        <v>8.6839999999999993</v>
      </c>
      <c r="I21" s="7">
        <v>8.6940000000000008</v>
      </c>
      <c r="J21" s="7">
        <v>8.7149999999999999</v>
      </c>
      <c r="K21" s="7">
        <v>8.6739999999999995</v>
      </c>
      <c r="L21" s="7">
        <v>8.6639999999999997</v>
      </c>
      <c r="M21" s="7">
        <v>8.6180000000000003</v>
      </c>
      <c r="N21" s="7">
        <v>8.6440000000000001</v>
      </c>
      <c r="O21" s="7">
        <v>8.5630000000000006</v>
      </c>
      <c r="P21" s="7">
        <v>8.4269999999999996</v>
      </c>
      <c r="Q21" s="7">
        <v>8.3379999999999992</v>
      </c>
      <c r="R21" s="7">
        <v>8.8170000000000002</v>
      </c>
      <c r="S21" s="14">
        <v>8.5775000000000006</v>
      </c>
      <c r="T21" s="107"/>
      <c r="U21" s="147"/>
      <c r="V21" s="147"/>
      <c r="W21" s="107"/>
      <c r="X21" s="107"/>
      <c r="Y21" s="107"/>
      <c r="Z21" s="107"/>
    </row>
    <row r="22" spans="1:26" x14ac:dyDescent="0.2">
      <c r="A22" s="6"/>
      <c r="B22" s="4" t="str">
        <f>B9</f>
        <v>A' (Val, dou, n,n-pi*,pi*)</v>
      </c>
      <c r="C22" s="107"/>
      <c r="D22" s="107"/>
      <c r="E22" s="107"/>
      <c r="F22" s="107"/>
      <c r="G22" s="107"/>
      <c r="H22" s="107"/>
      <c r="I22" s="107"/>
      <c r="J22" s="7">
        <v>9.3350000000000009</v>
      </c>
      <c r="K22" s="7">
        <v>9.1050000000000004</v>
      </c>
      <c r="L22" s="7">
        <v>8.5239999999999991</v>
      </c>
      <c r="M22" s="107"/>
      <c r="N22" s="107"/>
      <c r="O22" s="107"/>
      <c r="P22" s="107"/>
      <c r="Q22" s="107"/>
      <c r="R22" s="7">
        <v>6.0170000000000003</v>
      </c>
      <c r="S22" s="107"/>
      <c r="T22">
        <v>8.3369999999999997</v>
      </c>
      <c r="U22" s="7">
        <v>8.0050000000000008</v>
      </c>
      <c r="V22" s="7">
        <v>7.9779999999999998</v>
      </c>
      <c r="W22" s="7">
        <v>7.9690000000000003</v>
      </c>
      <c r="X22" s="7">
        <v>7.9690000000000003</v>
      </c>
      <c r="Y22">
        <v>8.0250000000000004</v>
      </c>
      <c r="Z22">
        <v>8.0009999999999994</v>
      </c>
    </row>
    <row r="23" spans="1:26" x14ac:dyDescent="0.2">
      <c r="A23" s="6" t="str">
        <f>A10</f>
        <v>Triplet</v>
      </c>
      <c r="B23" s="4" t="str">
        <f t="shared" ref="B23:B25" si="1">B10</f>
        <v>A" (Val, n-pi*)</v>
      </c>
      <c r="C23" s="7">
        <v>2.7280000000000002</v>
      </c>
      <c r="D23" s="7">
        <v>2.7949999999999999</v>
      </c>
      <c r="E23" s="7">
        <v>2.7170000000000001</v>
      </c>
      <c r="F23" s="7">
        <v>2.5590000000000002</v>
      </c>
      <c r="G23" s="7">
        <v>2.6230000000000002</v>
      </c>
      <c r="H23" s="107"/>
      <c r="I23" s="107"/>
      <c r="J23" s="107"/>
      <c r="K23" s="7">
        <v>2.718</v>
      </c>
      <c r="L23" s="7">
        <v>2.6850000000000001</v>
      </c>
      <c r="M23" s="7">
        <v>2.7650000000000001</v>
      </c>
      <c r="N23" s="7">
        <v>2.9220000000000002</v>
      </c>
      <c r="O23" s="7">
        <v>2.8769999999999998</v>
      </c>
      <c r="P23" s="7">
        <v>2.5720000000000001</v>
      </c>
      <c r="Q23" s="7">
        <v>2.5680000000000001</v>
      </c>
      <c r="R23" s="7">
        <v>2.16</v>
      </c>
      <c r="S23" s="14">
        <v>2.3639999999999999</v>
      </c>
      <c r="T23" s="107"/>
      <c r="U23" s="147"/>
      <c r="V23" s="147"/>
      <c r="W23" s="107"/>
      <c r="X23" s="107"/>
      <c r="Y23" s="107"/>
      <c r="Z23" s="107"/>
    </row>
    <row r="24" spans="1:26" x14ac:dyDescent="0.2">
      <c r="A24" s="6"/>
      <c r="B24" s="4" t="str">
        <f t="shared" si="1"/>
        <v>A' (Val, pi-pi*)</v>
      </c>
      <c r="C24">
        <v>5.9850000000000003</v>
      </c>
      <c r="D24" s="45">
        <v>5.1210000000000004</v>
      </c>
      <c r="E24" s="220">
        <v>5.3979999999999997</v>
      </c>
      <c r="F24">
        <v>4.9690000000000003</v>
      </c>
      <c r="G24" s="7">
        <v>5.12</v>
      </c>
      <c r="H24" s="107"/>
      <c r="I24" s="107"/>
      <c r="J24" s="107"/>
      <c r="K24" s="7">
        <v>5.0659999999999998</v>
      </c>
      <c r="L24" s="7">
        <v>5.0510000000000002</v>
      </c>
      <c r="M24" s="7">
        <v>5.31</v>
      </c>
      <c r="N24" s="7">
        <v>5.3879999999999999</v>
      </c>
      <c r="O24" s="7">
        <v>5.3159999999999998</v>
      </c>
      <c r="P24" s="7">
        <v>5.1070000000000002</v>
      </c>
      <c r="Q24" s="7">
        <v>4.9930000000000003</v>
      </c>
      <c r="R24">
        <v>4.9790000000000001</v>
      </c>
      <c r="S24" s="14">
        <v>4.9860000000000007</v>
      </c>
      <c r="T24" s="107"/>
      <c r="U24" s="107"/>
      <c r="V24" s="107"/>
      <c r="W24" s="107"/>
      <c r="X24" s="107"/>
      <c r="Y24" s="107"/>
      <c r="Z24" s="107"/>
    </row>
    <row r="25" spans="1:26" x14ac:dyDescent="0.2">
      <c r="A25" s="6"/>
      <c r="B25" s="4" t="str">
        <f t="shared" si="1"/>
        <v>A" (Val, n-pi*)</v>
      </c>
      <c r="C25">
        <v>7.2279999999999998</v>
      </c>
      <c r="D25">
        <v>6.9589999999999996</v>
      </c>
      <c r="E25">
        <v>7.0869999999999997</v>
      </c>
      <c r="F25">
        <v>6.8280000000000003</v>
      </c>
      <c r="G25" s="7">
        <v>6.99</v>
      </c>
      <c r="H25" s="107"/>
      <c r="I25" s="107"/>
      <c r="J25" s="107"/>
      <c r="K25" s="7">
        <v>6.8710000000000004</v>
      </c>
      <c r="L25" s="7">
        <v>6.8540000000000001</v>
      </c>
      <c r="M25" s="7">
        <v>7.1840000000000002</v>
      </c>
      <c r="N25" s="7">
        <v>7.2880000000000003</v>
      </c>
      <c r="O25" s="7">
        <v>7.1820000000000004</v>
      </c>
      <c r="P25" s="7">
        <v>6.9779999999999998</v>
      </c>
      <c r="Q25" s="7">
        <v>6.8109999999999999</v>
      </c>
      <c r="R25">
        <v>6.694</v>
      </c>
      <c r="S25" s="14">
        <v>6.7524999999999995</v>
      </c>
      <c r="T25" s="107"/>
      <c r="U25" s="107"/>
      <c r="V25" s="107"/>
      <c r="W25" s="107"/>
      <c r="X25" s="107"/>
      <c r="Y25" s="107"/>
      <c r="Z25" s="107"/>
    </row>
    <row r="26" spans="1:26" x14ac:dyDescent="0.2">
      <c r="K26" s="7"/>
      <c r="L26" s="7"/>
      <c r="M26" s="7"/>
      <c r="N26" s="7"/>
      <c r="O26" s="7"/>
      <c r="P26" s="7"/>
      <c r="Q26" s="7"/>
    </row>
  </sheetData>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2504F-C622-1D43-8976-7C05BD813AFE}">
  <dimension ref="A1:AD25"/>
  <sheetViews>
    <sheetView zoomScale="80" zoomScaleNormal="80" workbookViewId="0">
      <selection activeCell="G4" sqref="G4:G11"/>
    </sheetView>
  </sheetViews>
  <sheetFormatPr baseColWidth="10" defaultRowHeight="16" x14ac:dyDescent="0.2"/>
  <sheetData>
    <row r="1" spans="1:30" x14ac:dyDescent="0.2">
      <c r="A1" s="40" t="s">
        <v>1837</v>
      </c>
      <c r="B1" s="40"/>
      <c r="C1" s="40" t="s">
        <v>0</v>
      </c>
      <c r="D1" s="198"/>
      <c r="E1" s="41">
        <f>COUNT(C4:C11)</f>
        <v>8</v>
      </c>
      <c r="F1" s="145" t="s">
        <v>722</v>
      </c>
      <c r="G1" s="1" t="s">
        <v>960</v>
      </c>
      <c r="H1" s="145"/>
      <c r="I1" s="145"/>
      <c r="Z1" s="1" t="s">
        <v>967</v>
      </c>
      <c r="AA1" s="1"/>
    </row>
    <row r="2" spans="1:30" x14ac:dyDescent="0.2">
      <c r="A2" s="6" t="s">
        <v>32</v>
      </c>
      <c r="B2" s="5"/>
      <c r="C2" s="5" t="s">
        <v>29</v>
      </c>
      <c r="D2" s="5" t="s">
        <v>29</v>
      </c>
      <c r="E2" s="5" t="s">
        <v>29</v>
      </c>
      <c r="F2" s="5" t="s">
        <v>29</v>
      </c>
      <c r="G2" s="5" t="s">
        <v>29</v>
      </c>
      <c r="H2" s="5" t="s">
        <v>29</v>
      </c>
      <c r="I2" s="5" t="s">
        <v>29</v>
      </c>
      <c r="J2" s="5" t="s">
        <v>29</v>
      </c>
      <c r="K2" s="5" t="s">
        <v>55</v>
      </c>
      <c r="L2" s="5" t="s">
        <v>55</v>
      </c>
      <c r="M2" s="5" t="s">
        <v>55</v>
      </c>
      <c r="N2" s="5" t="s">
        <v>30</v>
      </c>
      <c r="O2" s="5" t="s">
        <v>30</v>
      </c>
      <c r="P2" s="5" t="s">
        <v>30</v>
      </c>
      <c r="Q2" s="5" t="s">
        <v>55</v>
      </c>
      <c r="R2" s="5" t="s">
        <v>55</v>
      </c>
      <c r="S2" s="5" t="s">
        <v>85</v>
      </c>
      <c r="T2" s="5" t="s">
        <v>85</v>
      </c>
      <c r="U2" s="5"/>
      <c r="V2" s="5"/>
      <c r="W2" s="98" t="s">
        <v>29</v>
      </c>
      <c r="X2" s="98" t="s">
        <v>29</v>
      </c>
      <c r="Y2" s="98"/>
      <c r="Z2" s="98" t="s">
        <v>247</v>
      </c>
      <c r="AA2" s="98" t="s">
        <v>247</v>
      </c>
      <c r="AB2" s="98" t="s">
        <v>28</v>
      </c>
    </row>
    <row r="3" spans="1:30" x14ac:dyDescent="0.2">
      <c r="A3" s="5"/>
      <c r="B3" s="5"/>
      <c r="C3" s="6" t="s">
        <v>2087</v>
      </c>
      <c r="D3" s="6" t="s">
        <v>1</v>
      </c>
      <c r="E3" s="6" t="s">
        <v>2</v>
      </c>
      <c r="F3" s="6" t="s">
        <v>62</v>
      </c>
      <c r="G3" s="6" t="s">
        <v>2139</v>
      </c>
      <c r="H3" s="6" t="s">
        <v>2141</v>
      </c>
      <c r="I3" s="6" t="s">
        <v>2143</v>
      </c>
      <c r="J3" s="6" t="s">
        <v>69</v>
      </c>
      <c r="K3" s="52" t="s">
        <v>2086</v>
      </c>
      <c r="L3" s="52" t="s">
        <v>35</v>
      </c>
      <c r="M3" s="52" t="s">
        <v>63</v>
      </c>
      <c r="N3" s="52" t="s">
        <v>50</v>
      </c>
      <c r="O3" s="52" t="s">
        <v>106</v>
      </c>
      <c r="P3" s="52" t="s">
        <v>105</v>
      </c>
      <c r="Q3" s="52" t="s">
        <v>1943</v>
      </c>
      <c r="R3" s="52" t="s">
        <v>101</v>
      </c>
      <c r="S3" s="52" t="s">
        <v>86</v>
      </c>
      <c r="T3" s="52" t="s">
        <v>87</v>
      </c>
      <c r="U3" s="42" t="s">
        <v>1326</v>
      </c>
      <c r="V3" s="42" t="s">
        <v>1392</v>
      </c>
      <c r="W3" s="95" t="s">
        <v>67</v>
      </c>
      <c r="X3" s="99" t="s">
        <v>38</v>
      </c>
      <c r="Y3" s="95" t="s">
        <v>678</v>
      </c>
      <c r="Z3" s="99" t="s">
        <v>248</v>
      </c>
      <c r="AA3" s="99" t="s">
        <v>248</v>
      </c>
      <c r="AB3" s="99" t="s">
        <v>52</v>
      </c>
    </row>
    <row r="4" spans="1:30" x14ac:dyDescent="0.2">
      <c r="A4" s="6" t="s">
        <v>98</v>
      </c>
      <c r="B4" s="4" t="s">
        <v>1653</v>
      </c>
      <c r="C4" s="7">
        <v>7.093</v>
      </c>
      <c r="D4" s="7">
        <v>7.0949999999999998</v>
      </c>
      <c r="E4" s="7">
        <v>7.0010000000000003</v>
      </c>
      <c r="F4" s="7">
        <v>7.0010000000000003</v>
      </c>
      <c r="G4" s="7">
        <v>7.0010000000000003</v>
      </c>
      <c r="H4" s="7">
        <v>7.0010000000000003</v>
      </c>
      <c r="I4" s="7">
        <v>7.0019999999999998</v>
      </c>
      <c r="J4" s="7">
        <v>6.9870000000000001</v>
      </c>
      <c r="K4" s="7">
        <v>7.0419999999999998</v>
      </c>
      <c r="L4" s="7">
        <v>7.048</v>
      </c>
      <c r="M4" s="7">
        <v>6.9530000000000003</v>
      </c>
      <c r="N4" s="7">
        <v>7.0519999999999996</v>
      </c>
      <c r="O4" s="7">
        <v>7.0570000000000004</v>
      </c>
      <c r="P4" s="7">
        <v>6.9610000000000003</v>
      </c>
      <c r="Q4" s="7">
        <v>7.0460000000000003</v>
      </c>
      <c r="R4" s="7">
        <v>7.0519999999999996</v>
      </c>
      <c r="S4" s="103" t="s">
        <v>1875</v>
      </c>
      <c r="T4" s="103" t="s">
        <v>1882</v>
      </c>
      <c r="U4" s="7">
        <f>P4+R4-O4</f>
        <v>6.9559999999999995</v>
      </c>
      <c r="V4" s="7">
        <f t="shared" ref="V4:V11" si="0">U4+F4-E4</f>
        <v>6.9560000000000004</v>
      </c>
      <c r="W4" s="1">
        <v>92.5</v>
      </c>
      <c r="Y4" s="1" t="s">
        <v>527</v>
      </c>
      <c r="Z4" s="1" t="s">
        <v>488</v>
      </c>
      <c r="AA4" s="1">
        <v>1</v>
      </c>
      <c r="AB4" s="1" t="s">
        <v>1766</v>
      </c>
    </row>
    <row r="5" spans="1:30" x14ac:dyDescent="0.2">
      <c r="A5" s="6"/>
      <c r="B5" s="4" t="s">
        <v>665</v>
      </c>
      <c r="C5" s="7">
        <v>7.2530000000000001</v>
      </c>
      <c r="D5" s="7">
        <v>7.2439999999999998</v>
      </c>
      <c r="E5" s="7">
        <v>7.1820000000000004</v>
      </c>
      <c r="F5" s="7">
        <v>7.18</v>
      </c>
      <c r="G5" s="7">
        <v>7.18</v>
      </c>
      <c r="H5" s="7">
        <v>7.18</v>
      </c>
      <c r="I5" s="7">
        <v>7.18</v>
      </c>
      <c r="J5" s="7">
        <v>7.1689999999999996</v>
      </c>
      <c r="K5" s="7">
        <v>7.2069999999999999</v>
      </c>
      <c r="L5" s="7">
        <v>7.2130000000000001</v>
      </c>
      <c r="M5" s="7">
        <v>7.1379999999999999</v>
      </c>
      <c r="N5">
        <v>7.2149999999999999</v>
      </c>
      <c r="O5" s="7">
        <v>7.22</v>
      </c>
      <c r="P5" s="7">
        <v>7.1459999999999999</v>
      </c>
      <c r="Q5" s="7">
        <v>7.21</v>
      </c>
      <c r="R5" s="7">
        <v>7.2149999999999999</v>
      </c>
      <c r="S5" s="103" t="s">
        <v>1876</v>
      </c>
      <c r="T5" s="103" t="s">
        <v>1879</v>
      </c>
      <c r="U5" s="7">
        <f>P5+R5-O5</f>
        <v>7.1410000000000009</v>
      </c>
      <c r="V5" s="7">
        <f t="shared" si="0"/>
        <v>7.1390000000000011</v>
      </c>
      <c r="W5" s="1">
        <v>91.5</v>
      </c>
      <c r="Y5" s="1" t="s">
        <v>679</v>
      </c>
      <c r="Z5" s="1" t="s">
        <v>488</v>
      </c>
      <c r="AA5" s="1">
        <v>1</v>
      </c>
      <c r="AB5" s="1" t="s">
        <v>1766</v>
      </c>
    </row>
    <row r="6" spans="1:30" x14ac:dyDescent="0.2">
      <c r="A6" s="6"/>
      <c r="B6" s="4" t="s">
        <v>1655</v>
      </c>
      <c r="C6" s="7">
        <v>8.5020000000000007</v>
      </c>
      <c r="D6" s="7">
        <v>8.4789999999999992</v>
      </c>
      <c r="E6" s="7">
        <v>8.5329999999999995</v>
      </c>
      <c r="F6" s="7">
        <v>8.548</v>
      </c>
      <c r="G6" s="7">
        <v>8.5440000000000005</v>
      </c>
      <c r="H6" s="7">
        <v>8.4920000000000009</v>
      </c>
      <c r="I6" s="7">
        <v>8.51</v>
      </c>
      <c r="J6" s="7">
        <v>8.5640000000000001</v>
      </c>
      <c r="K6" s="7">
        <v>8.4930000000000003</v>
      </c>
      <c r="L6" s="7">
        <v>8.4719999999999995</v>
      </c>
      <c r="M6" s="7">
        <v>8.532</v>
      </c>
      <c r="N6">
        <v>8.4949999999999992</v>
      </c>
      <c r="O6" s="7">
        <v>8.4779999999999998</v>
      </c>
      <c r="P6" s="7">
        <v>8.5350000000000001</v>
      </c>
      <c r="Q6">
        <v>8.4939999999999998</v>
      </c>
      <c r="R6" s="7">
        <v>8.4760000000000009</v>
      </c>
      <c r="S6" s="7"/>
      <c r="T6" s="7"/>
      <c r="U6" s="7">
        <f>P6+R6-O6</f>
        <v>8.533000000000003</v>
      </c>
      <c r="V6" s="7">
        <f t="shared" si="0"/>
        <v>8.5480000000000036</v>
      </c>
      <c r="W6" s="1">
        <v>93.2</v>
      </c>
      <c r="X6" s="1" t="s">
        <v>73</v>
      </c>
      <c r="Y6" s="1" t="s">
        <v>1777</v>
      </c>
      <c r="Z6" s="1" t="s">
        <v>1768</v>
      </c>
      <c r="AA6" s="1">
        <v>11</v>
      </c>
      <c r="AB6" s="1" t="s">
        <v>1765</v>
      </c>
    </row>
    <row r="7" spans="1:30" x14ac:dyDescent="0.2">
      <c r="A7" s="6"/>
      <c r="B7" s="4" t="s">
        <v>1656</v>
      </c>
      <c r="C7" s="7">
        <v>9.9879999999999995</v>
      </c>
      <c r="D7" s="7">
        <v>9.8439999999999994</v>
      </c>
      <c r="E7" s="7">
        <v>9.8059999999999992</v>
      </c>
      <c r="F7" s="7">
        <v>9.7899999999999991</v>
      </c>
      <c r="G7" s="7">
        <v>9.75</v>
      </c>
      <c r="H7" s="7">
        <v>9.6869999999999994</v>
      </c>
      <c r="I7" s="7">
        <v>9.7029999999999994</v>
      </c>
      <c r="J7" s="7">
        <v>9.7940000000000005</v>
      </c>
      <c r="K7" s="7">
        <v>9.9870000000000001</v>
      </c>
      <c r="L7" s="7">
        <v>9.8460000000000001</v>
      </c>
      <c r="M7" s="7">
        <v>9.8179999999999996</v>
      </c>
      <c r="N7">
        <v>10.023</v>
      </c>
      <c r="O7" s="7">
        <v>9.8800000000000008</v>
      </c>
      <c r="P7" s="7">
        <v>9.8480000000000008</v>
      </c>
      <c r="Q7" s="7">
        <v>9.9979999999999993</v>
      </c>
      <c r="R7" s="7">
        <v>9.8569999999999993</v>
      </c>
      <c r="S7" s="7"/>
      <c r="T7" s="7"/>
      <c r="U7" s="7">
        <f>P7+R7-O7</f>
        <v>9.8249999999999975</v>
      </c>
      <c r="V7" s="7">
        <f t="shared" si="0"/>
        <v>9.8089999999999957</v>
      </c>
      <c r="W7" s="1">
        <v>89.7</v>
      </c>
      <c r="X7" s="1" t="s">
        <v>1771</v>
      </c>
      <c r="Y7" s="1" t="s">
        <v>528</v>
      </c>
      <c r="Z7" s="1" t="s">
        <v>1769</v>
      </c>
      <c r="AA7" s="1">
        <v>15</v>
      </c>
      <c r="AB7" s="1" t="s">
        <v>1767</v>
      </c>
    </row>
    <row r="8" spans="1:30" x14ac:dyDescent="0.2">
      <c r="A8" s="6" t="s">
        <v>5</v>
      </c>
      <c r="B8" s="4" t="s">
        <v>1656</v>
      </c>
      <c r="C8" s="7">
        <v>5.7930000000000001</v>
      </c>
      <c r="D8" s="7">
        <v>5.8140000000000001</v>
      </c>
      <c r="E8" s="7">
        <v>5.81</v>
      </c>
      <c r="F8" s="7">
        <v>5.8280000000000003</v>
      </c>
      <c r="G8" s="7">
        <v>5.8360000000000003</v>
      </c>
      <c r="H8" s="7">
        <v>5.8289999999999997</v>
      </c>
      <c r="I8" s="7">
        <v>5.8369999999999997</v>
      </c>
      <c r="J8" s="7">
        <v>5.8129999999999997</v>
      </c>
      <c r="K8" s="7">
        <v>5.7389999999999999</v>
      </c>
      <c r="L8" s="7">
        <v>5.7610000000000001</v>
      </c>
      <c r="M8" s="7">
        <v>5.7489999999999997</v>
      </c>
      <c r="N8" s="72"/>
      <c r="O8" s="72"/>
      <c r="P8" s="72"/>
      <c r="Q8" s="7">
        <v>5.7679999999999998</v>
      </c>
      <c r="R8" s="7">
        <v>5.79</v>
      </c>
      <c r="S8" s="103" t="s">
        <v>1877</v>
      </c>
      <c r="T8" s="103" t="s">
        <v>1880</v>
      </c>
      <c r="U8" s="7">
        <f>M8+R8-L8</f>
        <v>5.7779999999999996</v>
      </c>
      <c r="V8" s="7">
        <f t="shared" si="0"/>
        <v>5.7960000000000003</v>
      </c>
      <c r="W8" s="1">
        <v>98.4</v>
      </c>
      <c r="Y8" s="1" t="s">
        <v>528</v>
      </c>
      <c r="Z8" s="1" t="s">
        <v>967</v>
      </c>
      <c r="AA8" s="1">
        <v>0</v>
      </c>
      <c r="AB8" s="1" t="s">
        <v>1763</v>
      </c>
    </row>
    <row r="9" spans="1:30" x14ac:dyDescent="0.2">
      <c r="A9" s="6"/>
      <c r="B9" s="4" t="s">
        <v>665</v>
      </c>
      <c r="C9" s="7">
        <v>6.5490000000000004</v>
      </c>
      <c r="D9" s="7">
        <v>6.5579999999999998</v>
      </c>
      <c r="E9" s="7">
        <v>6.4950000000000001</v>
      </c>
      <c r="F9" s="7">
        <v>6.5</v>
      </c>
      <c r="G9" s="7">
        <v>6.5019999999999998</v>
      </c>
      <c r="H9" s="7">
        <v>6.4989999999999997</v>
      </c>
      <c r="I9" s="7">
        <v>6.5030000000000001</v>
      </c>
      <c r="J9" s="7">
        <v>6.4960000000000004</v>
      </c>
      <c r="K9" s="7">
        <v>6.492</v>
      </c>
      <c r="L9" s="7">
        <v>6.5030000000000001</v>
      </c>
      <c r="M9" s="7">
        <v>6.4370000000000003</v>
      </c>
      <c r="N9" s="72"/>
      <c r="O9" s="72"/>
      <c r="P9" s="72"/>
      <c r="Q9" s="7">
        <v>6.5049999999999999</v>
      </c>
      <c r="R9" s="7">
        <v>6.5149999999999997</v>
      </c>
      <c r="S9" s="103" t="s">
        <v>1878</v>
      </c>
      <c r="T9" s="103" t="s">
        <v>1881</v>
      </c>
      <c r="U9" s="7">
        <f>M9+R9-L9</f>
        <v>6.4489999999999998</v>
      </c>
      <c r="V9" s="7">
        <f t="shared" si="0"/>
        <v>6.4539999999999997</v>
      </c>
      <c r="W9" s="1">
        <v>98.1</v>
      </c>
      <c r="Y9" s="1" t="s">
        <v>679</v>
      </c>
      <c r="Z9" s="1" t="s">
        <v>967</v>
      </c>
      <c r="AA9" s="1">
        <v>0</v>
      </c>
      <c r="AB9" s="1" t="s">
        <v>1764</v>
      </c>
    </row>
    <row r="10" spans="1:30" x14ac:dyDescent="0.2">
      <c r="A10" s="6"/>
      <c r="B10" s="4" t="s">
        <v>1653</v>
      </c>
      <c r="C10" s="7">
        <v>6.98</v>
      </c>
      <c r="D10" s="7">
        <v>6.9960000000000004</v>
      </c>
      <c r="E10" s="7">
        <v>6.9320000000000004</v>
      </c>
      <c r="F10" s="7">
        <v>6.9340000000000002</v>
      </c>
      <c r="G10" s="7">
        <v>6.9359999999999999</v>
      </c>
      <c r="H10" s="7">
        <v>6.9349999999999996</v>
      </c>
      <c r="I10" s="7">
        <v>6.9359999999999999</v>
      </c>
      <c r="J10" s="7">
        <v>6.9219999999999997</v>
      </c>
      <c r="K10" s="7">
        <v>6.9290000000000003</v>
      </c>
      <c r="L10" s="7">
        <v>6.9480000000000004</v>
      </c>
      <c r="M10" s="7">
        <v>6.8840000000000003</v>
      </c>
      <c r="N10" s="72"/>
      <c r="O10" s="72"/>
      <c r="P10" s="72"/>
      <c r="Q10">
        <v>6.9320000000000004</v>
      </c>
      <c r="R10" s="7">
        <v>6.95</v>
      </c>
      <c r="S10" s="7"/>
      <c r="T10" s="7"/>
      <c r="U10" s="7">
        <f>M10+R10-L10</f>
        <v>6.8859999999999992</v>
      </c>
      <c r="V10" s="7">
        <f t="shared" si="0"/>
        <v>6.8879999999999999</v>
      </c>
      <c r="W10" s="1">
        <v>97.6</v>
      </c>
      <c r="Y10" s="1" t="s">
        <v>527</v>
      </c>
      <c r="Z10" s="1" t="s">
        <v>967</v>
      </c>
      <c r="AA10" s="1">
        <v>0</v>
      </c>
      <c r="AB10" s="1" t="s">
        <v>1764</v>
      </c>
      <c r="AD10" s="1"/>
    </row>
    <row r="11" spans="1:30" x14ac:dyDescent="0.2">
      <c r="A11" s="6"/>
      <c r="B11" s="4" t="s">
        <v>1655</v>
      </c>
      <c r="C11" s="7">
        <v>8.1609999999999996</v>
      </c>
      <c r="D11" s="7">
        <v>8.1460000000000008</v>
      </c>
      <c r="E11" s="7">
        <v>8.2189999999999994</v>
      </c>
      <c r="F11" s="7">
        <v>8.2449999999999992</v>
      </c>
      <c r="G11" s="7">
        <v>8.2490000000000006</v>
      </c>
      <c r="H11" s="7">
        <v>8.2080000000000002</v>
      </c>
      <c r="I11" s="7">
        <v>8.2270000000000003</v>
      </c>
      <c r="J11" s="7">
        <v>8.2629999999999999</v>
      </c>
      <c r="K11" s="7">
        <v>8.1430000000000007</v>
      </c>
      <c r="L11" s="7">
        <v>8.1300000000000008</v>
      </c>
      <c r="M11" s="7">
        <v>8.2070000000000007</v>
      </c>
      <c r="N11" s="72"/>
      <c r="O11" s="72"/>
      <c r="P11" s="72"/>
      <c r="Q11" s="7">
        <v>8.1470000000000002</v>
      </c>
      <c r="R11" s="7">
        <v>8.1359999999999992</v>
      </c>
      <c r="S11" s="7"/>
      <c r="T11" s="7"/>
      <c r="U11" s="7">
        <f>M11+R11-L11</f>
        <v>8.2129999999999992</v>
      </c>
      <c r="V11" s="7">
        <f t="shared" si="0"/>
        <v>8.238999999999999</v>
      </c>
      <c r="W11" s="1">
        <v>97.8</v>
      </c>
      <c r="Y11" s="1" t="s">
        <v>1777</v>
      </c>
      <c r="Z11" s="1" t="s">
        <v>464</v>
      </c>
      <c r="AA11" s="1">
        <v>9</v>
      </c>
      <c r="AB11" s="1" t="s">
        <v>1765</v>
      </c>
      <c r="AD11" s="1"/>
    </row>
    <row r="12" spans="1:30" x14ac:dyDescent="0.2">
      <c r="I12" s="7"/>
      <c r="J12" s="7"/>
      <c r="K12" s="7"/>
      <c r="L12" s="7"/>
    </row>
    <row r="13" spans="1:30" x14ac:dyDescent="0.2">
      <c r="R13" s="1"/>
    </row>
    <row r="14" spans="1:30" x14ac:dyDescent="0.2">
      <c r="A14" s="6" t="s">
        <v>6</v>
      </c>
      <c r="B14" s="5"/>
      <c r="C14" s="5" t="s">
        <v>7</v>
      </c>
      <c r="D14" s="5" t="s">
        <v>7</v>
      </c>
      <c r="E14" s="5" t="s">
        <v>24</v>
      </c>
      <c r="F14" s="5" t="s">
        <v>27</v>
      </c>
      <c r="G14" s="5" t="s">
        <v>29</v>
      </c>
      <c r="H14" s="5" t="s">
        <v>30</v>
      </c>
      <c r="I14" s="5" t="s">
        <v>29</v>
      </c>
      <c r="J14" s="5" t="s">
        <v>30</v>
      </c>
      <c r="K14" s="5" t="s">
        <v>29</v>
      </c>
      <c r="L14" s="5" t="s">
        <v>55</v>
      </c>
      <c r="M14" s="5" t="s">
        <v>7</v>
      </c>
      <c r="N14" s="5" t="s">
        <v>7</v>
      </c>
      <c r="O14" s="5" t="s">
        <v>7</v>
      </c>
      <c r="P14" s="5" t="s">
        <v>24</v>
      </c>
      <c r="Q14" s="5" t="s">
        <v>24</v>
      </c>
      <c r="R14" s="5" t="s">
        <v>24</v>
      </c>
      <c r="S14" s="5" t="s">
        <v>26</v>
      </c>
    </row>
    <row r="15" spans="1:30" x14ac:dyDescent="0.2">
      <c r="A15" s="5"/>
      <c r="B15" s="5"/>
      <c r="C15" s="6" t="s">
        <v>8</v>
      </c>
      <c r="D15" s="6" t="s">
        <v>9</v>
      </c>
      <c r="E15" s="6" t="s">
        <v>18</v>
      </c>
      <c r="F15" s="6" t="s">
        <v>11</v>
      </c>
      <c r="G15" s="6" t="s">
        <v>10</v>
      </c>
      <c r="H15" s="6" t="s">
        <v>33</v>
      </c>
      <c r="I15" s="6" t="s">
        <v>12</v>
      </c>
      <c r="J15" s="6" t="s">
        <v>13</v>
      </c>
      <c r="K15" s="6" t="s">
        <v>14</v>
      </c>
      <c r="L15" s="61" t="s">
        <v>99</v>
      </c>
      <c r="M15" s="6" t="s">
        <v>17</v>
      </c>
      <c r="N15" s="6" t="s">
        <v>19</v>
      </c>
      <c r="O15" s="6" t="s">
        <v>20</v>
      </c>
      <c r="P15" s="6" t="s">
        <v>17</v>
      </c>
      <c r="Q15" s="6" t="s">
        <v>15</v>
      </c>
      <c r="R15" s="6" t="s">
        <v>16</v>
      </c>
      <c r="S15" s="6" t="s">
        <v>25</v>
      </c>
    </row>
    <row r="16" spans="1:30" x14ac:dyDescent="0.2">
      <c r="A16" s="6" t="str">
        <f>A4</f>
        <v>Singlet</v>
      </c>
      <c r="B16" s="4" t="str">
        <f>B4</f>
        <v>Sigma^- (Val, pi-pi*)</v>
      </c>
      <c r="C16" s="7">
        <v>7.4770000000000003</v>
      </c>
      <c r="D16" s="7">
        <v>7.3040000000000003</v>
      </c>
      <c r="E16" s="7">
        <v>7.3710000000000004</v>
      </c>
      <c r="F16" s="7">
        <v>6.8380000000000001</v>
      </c>
      <c r="G16" s="7">
        <v>6.9850000000000003</v>
      </c>
      <c r="H16" s="7">
        <v>7.02</v>
      </c>
      <c r="I16" s="7">
        <v>7.0359999999999996</v>
      </c>
      <c r="J16" s="7">
        <v>6.9950000000000001</v>
      </c>
      <c r="K16" s="7">
        <v>7.0010000000000003</v>
      </c>
      <c r="L16" s="7">
        <v>6.9530000000000003</v>
      </c>
      <c r="M16" s="7">
        <v>7.0430000000000001</v>
      </c>
      <c r="N16" s="7">
        <v>7.2839999999999998</v>
      </c>
      <c r="O16" s="7">
        <v>7.2889999999999997</v>
      </c>
      <c r="P16" s="7">
        <v>6.8090000000000002</v>
      </c>
      <c r="Q16" s="7">
        <v>6.9770000000000003</v>
      </c>
      <c r="R16" s="7">
        <v>6.6360000000000001</v>
      </c>
      <c r="S16" s="14">
        <v>6.8064999999999998</v>
      </c>
      <c r="T16" s="155"/>
      <c r="U16" s="155"/>
      <c r="V16" s="155"/>
      <c r="W16" s="155"/>
      <c r="X16" s="155"/>
      <c r="Y16" s="155"/>
      <c r="Z16" s="155"/>
      <c r="AA16" s="155"/>
    </row>
    <row r="17" spans="1:27" x14ac:dyDescent="0.2">
      <c r="A17" s="6"/>
      <c r="B17" s="4" t="str">
        <f t="shared" ref="B17:B23" si="1">B5</f>
        <v>Delta (Val, pi-pi*)</v>
      </c>
      <c r="C17" s="7">
        <v>7.6989999999999998</v>
      </c>
      <c r="D17" s="7">
        <v>7.516</v>
      </c>
      <c r="E17" s="7">
        <v>7.55</v>
      </c>
      <c r="F17" s="7">
        <v>7.0410000000000004</v>
      </c>
      <c r="G17" s="7">
        <v>7.1829999999999998</v>
      </c>
      <c r="H17" s="7">
        <v>7.2030000000000003</v>
      </c>
      <c r="I17" s="7">
        <v>7.2229999999999999</v>
      </c>
      <c r="J17" s="7">
        <v>7.181</v>
      </c>
      <c r="K17" s="7">
        <v>7.1820000000000004</v>
      </c>
      <c r="L17" s="7">
        <v>7.1379999999999999</v>
      </c>
      <c r="M17" s="7">
        <v>7.0880000000000001</v>
      </c>
      <c r="N17" s="7">
        <v>7.3529999999999998</v>
      </c>
      <c r="O17" s="7">
        <v>7.4050000000000002</v>
      </c>
      <c r="P17" s="7">
        <v>6.84</v>
      </c>
      <c r="Q17" s="7">
        <v>7.1470000000000002</v>
      </c>
      <c r="R17" s="7">
        <v>6.8540000000000001</v>
      </c>
      <c r="S17" s="14">
        <v>7.0005000000000006</v>
      </c>
      <c r="T17" s="155"/>
      <c r="U17" s="155"/>
      <c r="V17" s="155"/>
      <c r="W17" s="155"/>
      <c r="X17" s="155"/>
      <c r="Y17" s="155"/>
      <c r="Z17" s="155"/>
      <c r="AA17" s="155"/>
    </row>
    <row r="18" spans="1:27" x14ac:dyDescent="0.2">
      <c r="A18" s="6"/>
      <c r="B18" s="4" t="str">
        <f t="shared" si="1"/>
        <v>Pi (Ryd, n.d.)</v>
      </c>
      <c r="C18" s="7">
        <v>8.5649999999999995</v>
      </c>
      <c r="D18" s="7">
        <v>8.5090000000000003</v>
      </c>
      <c r="E18" s="7">
        <v>8.9540000000000006</v>
      </c>
      <c r="F18" s="7">
        <v>8.4879999999999995</v>
      </c>
      <c r="G18" s="7">
        <v>8.6240000000000006</v>
      </c>
      <c r="H18" s="7">
        <v>8.548</v>
      </c>
      <c r="I18" s="7">
        <v>8.5649999999999995</v>
      </c>
      <c r="J18" s="7">
        <v>8.5730000000000004</v>
      </c>
      <c r="K18" s="7">
        <v>8.5329999999999995</v>
      </c>
      <c r="L18" s="7">
        <v>8.532</v>
      </c>
      <c r="M18" s="7">
        <v>8.6880000000000006</v>
      </c>
      <c r="N18" s="7">
        <v>8.7309999999999999</v>
      </c>
      <c r="O18" s="7">
        <v>8.657</v>
      </c>
      <c r="P18" s="7">
        <v>8.5069999999999997</v>
      </c>
      <c r="Q18" s="7">
        <v>8.4169999999999998</v>
      </c>
      <c r="R18" s="7">
        <v>8.4770000000000003</v>
      </c>
      <c r="S18" s="14">
        <v>8.4469999999999992</v>
      </c>
      <c r="T18" s="155"/>
      <c r="U18" s="155"/>
      <c r="V18" s="155"/>
      <c r="W18" s="155"/>
      <c r="X18" s="155"/>
      <c r="Y18" s="155"/>
      <c r="Z18" s="155"/>
      <c r="AA18" s="155"/>
    </row>
    <row r="19" spans="1:27" x14ac:dyDescent="0.2">
      <c r="A19" s="6"/>
      <c r="B19" s="4" t="str">
        <f t="shared" si="1"/>
        <v>Sigma^+ (Val, pi-pi*)</v>
      </c>
      <c r="C19" s="7">
        <v>9.6199999999999992</v>
      </c>
      <c r="D19" s="7">
        <v>9.2840000000000007</v>
      </c>
      <c r="E19" s="7">
        <v>10.226000000000001</v>
      </c>
      <c r="F19" s="7">
        <v>9.5559999999999992</v>
      </c>
      <c r="G19" s="7">
        <v>10.003</v>
      </c>
      <c r="H19" s="7">
        <v>9.8390000000000004</v>
      </c>
      <c r="I19" s="7">
        <v>9.8290000000000006</v>
      </c>
      <c r="J19" s="7">
        <v>9.8840000000000003</v>
      </c>
      <c r="K19" s="7">
        <v>9.8059999999999992</v>
      </c>
      <c r="L19" s="7">
        <v>9.8179999999999996</v>
      </c>
      <c r="M19" s="7">
        <v>9.2810000000000006</v>
      </c>
      <c r="N19" s="7">
        <v>9.5540000000000003</v>
      </c>
      <c r="O19" s="7">
        <v>9.4649999999999999</v>
      </c>
      <c r="P19" s="7">
        <v>9</v>
      </c>
      <c r="Q19" s="7">
        <v>8.9060000000000006</v>
      </c>
      <c r="R19" s="7">
        <v>10.115</v>
      </c>
      <c r="S19" s="14">
        <v>9.5105000000000004</v>
      </c>
      <c r="T19" s="155"/>
      <c r="U19" s="155"/>
      <c r="V19" s="155"/>
      <c r="W19" s="155"/>
      <c r="X19" s="155"/>
      <c r="Y19" s="155"/>
      <c r="Z19" s="155"/>
      <c r="AA19" s="155"/>
    </row>
    <row r="20" spans="1:27" x14ac:dyDescent="0.2">
      <c r="A20" s="6" t="str">
        <f>A8</f>
        <v>Triplet</v>
      </c>
      <c r="B20" s="4" t="str">
        <f t="shared" si="1"/>
        <v>Sigma^+ (Val, pi-pi*)</v>
      </c>
      <c r="C20" s="7">
        <v>6.3330000000000002</v>
      </c>
      <c r="D20" s="7">
        <v>6.1890000000000001</v>
      </c>
      <c r="E20" s="7">
        <v>6.2370000000000001</v>
      </c>
      <c r="F20" s="7">
        <v>5.6260000000000003</v>
      </c>
      <c r="G20" s="7">
        <v>5.657</v>
      </c>
      <c r="H20" s="182"/>
      <c r="I20" s="182"/>
      <c r="J20" s="182"/>
      <c r="K20" s="7">
        <v>5.81</v>
      </c>
      <c r="L20" s="7">
        <v>5.7489999999999997</v>
      </c>
      <c r="M20" s="7">
        <v>5.7039999999999997</v>
      </c>
      <c r="N20" s="7">
        <v>5.8049999999999997</v>
      </c>
      <c r="O20" s="7">
        <v>5.9489999999999998</v>
      </c>
      <c r="P20" s="7">
        <v>5.5519999999999996</v>
      </c>
      <c r="Q20" s="7">
        <v>5.952</v>
      </c>
      <c r="R20" s="7">
        <v>5.39</v>
      </c>
      <c r="S20" s="14">
        <v>5.6709999999999994</v>
      </c>
      <c r="T20" s="155"/>
      <c r="U20" s="155"/>
      <c r="V20" s="155"/>
      <c r="W20" s="155"/>
      <c r="X20" s="155"/>
      <c r="Y20" s="155"/>
      <c r="Z20" s="155"/>
      <c r="AA20" s="155"/>
    </row>
    <row r="21" spans="1:27" x14ac:dyDescent="0.2">
      <c r="A21" s="6"/>
      <c r="B21" s="4" t="str">
        <f t="shared" si="1"/>
        <v>Delta (Val, pi-pi*)</v>
      </c>
      <c r="C21" s="7">
        <v>6.9829999999999997</v>
      </c>
      <c r="D21" s="7">
        <v>6.8140000000000001</v>
      </c>
      <c r="E21" s="7">
        <v>6.8710000000000004</v>
      </c>
      <c r="F21" s="7">
        <v>6.3460000000000001</v>
      </c>
      <c r="G21" s="7">
        <v>6.4089999999999998</v>
      </c>
      <c r="H21" s="182"/>
      <c r="I21" s="182"/>
      <c r="J21" s="182"/>
      <c r="K21" s="7">
        <v>6.4950000000000001</v>
      </c>
      <c r="L21" s="7">
        <v>6.4370000000000003</v>
      </c>
      <c r="M21" s="7">
        <v>6.6660000000000004</v>
      </c>
      <c r="N21" s="7">
        <v>6.8780000000000001</v>
      </c>
      <c r="O21" s="7">
        <v>6.8559999999999999</v>
      </c>
      <c r="P21" s="7">
        <v>6.4589999999999996</v>
      </c>
      <c r="Q21" s="7">
        <v>6.5330000000000004</v>
      </c>
      <c r="R21" s="7">
        <v>6.0830000000000002</v>
      </c>
      <c r="S21" s="14">
        <v>6.3079999999999998</v>
      </c>
      <c r="T21" s="155"/>
      <c r="U21" s="155"/>
      <c r="V21" s="155"/>
      <c r="W21" s="155"/>
      <c r="X21" s="155"/>
      <c r="Y21" s="155"/>
      <c r="Z21" s="155"/>
      <c r="AA21" s="155"/>
    </row>
    <row r="22" spans="1:27" x14ac:dyDescent="0.2">
      <c r="A22" s="6"/>
      <c r="B22" s="4" t="str">
        <f t="shared" si="1"/>
        <v>Sigma^- (Val, pi-pi*)</v>
      </c>
      <c r="C22" s="7">
        <v>7.4610000000000003</v>
      </c>
      <c r="D22" s="7">
        <v>7.2839999999999998</v>
      </c>
      <c r="E22" s="7">
        <v>7.3390000000000004</v>
      </c>
      <c r="F22" s="7">
        <v>6.8739999999999997</v>
      </c>
      <c r="G22" s="7">
        <v>6.9260000000000002</v>
      </c>
      <c r="H22" s="182"/>
      <c r="I22" s="182"/>
      <c r="J22" s="182"/>
      <c r="K22" s="7">
        <v>6.9320000000000004</v>
      </c>
      <c r="L22" s="7">
        <v>6.8840000000000003</v>
      </c>
      <c r="M22" s="7">
        <v>7.03</v>
      </c>
      <c r="N22" s="7">
        <v>7.2619999999999996</v>
      </c>
      <c r="O22" s="7">
        <v>7.2670000000000003</v>
      </c>
      <c r="P22" s="7">
        <v>6.7969999999999997</v>
      </c>
      <c r="Q22" s="7">
        <v>6.9669999999999996</v>
      </c>
      <c r="R22" s="7">
        <v>6.5659999999999998</v>
      </c>
      <c r="S22" s="14">
        <v>6.7664999999999997</v>
      </c>
      <c r="T22" s="155"/>
      <c r="U22" s="155"/>
      <c r="V22" s="155"/>
      <c r="W22" s="155"/>
      <c r="X22" s="155"/>
      <c r="Y22" s="155"/>
      <c r="Z22" s="155"/>
      <c r="AA22" s="155"/>
    </row>
    <row r="23" spans="1:27" x14ac:dyDescent="0.2">
      <c r="A23" s="6"/>
      <c r="B23" s="4" t="str">
        <f t="shared" si="1"/>
        <v>Pi (Ryd, n.d.)</v>
      </c>
      <c r="C23" s="7">
        <v>8.3160000000000007</v>
      </c>
      <c r="D23" s="7">
        <v>8.2469999999999999</v>
      </c>
      <c r="E23" s="7">
        <v>8.5820000000000007</v>
      </c>
      <c r="F23" s="7">
        <v>8.1980000000000004</v>
      </c>
      <c r="G23" s="7">
        <v>8.2690000000000001</v>
      </c>
      <c r="H23" s="182"/>
      <c r="I23" s="182"/>
      <c r="J23" s="182"/>
      <c r="K23" s="7">
        <v>8.2189999999999994</v>
      </c>
      <c r="L23" s="7">
        <v>8.2070000000000007</v>
      </c>
      <c r="M23" s="7">
        <v>8.44</v>
      </c>
      <c r="N23" s="7">
        <v>8.5039999999999996</v>
      </c>
      <c r="O23" s="7">
        <v>8.4179999999999993</v>
      </c>
      <c r="P23" s="7">
        <v>8.27</v>
      </c>
      <c r="Q23" s="7">
        <v>8.1329999999999991</v>
      </c>
      <c r="R23" s="7">
        <v>8.1270000000000007</v>
      </c>
      <c r="S23" s="14">
        <v>8.129999999999999</v>
      </c>
      <c r="T23" s="155"/>
      <c r="U23" s="155"/>
      <c r="V23" s="155"/>
      <c r="W23" s="155"/>
      <c r="X23" s="155"/>
      <c r="Y23" s="155"/>
      <c r="Z23" s="155"/>
      <c r="AA23" s="155"/>
    </row>
    <row r="24" spans="1:27" x14ac:dyDescent="0.2">
      <c r="D24" s="45"/>
      <c r="E24" s="105"/>
      <c r="T24" s="155"/>
      <c r="U24" s="155"/>
      <c r="V24" s="155"/>
      <c r="W24" s="155"/>
      <c r="X24" s="155"/>
      <c r="Y24" s="155"/>
      <c r="Z24" s="155"/>
      <c r="AA24" s="155"/>
    </row>
    <row r="25" spans="1:27" x14ac:dyDescent="0.2">
      <c r="T25" s="155"/>
      <c r="U25" s="155"/>
      <c r="V25" s="155"/>
      <c r="W25" s="155"/>
      <c r="X25" s="155"/>
      <c r="Y25" s="155"/>
      <c r="Z25" s="155"/>
      <c r="AA25" s="155"/>
    </row>
  </sheetData>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776C0-683E-CE47-80E3-90CE137F8925}">
  <dimension ref="A1:AF21"/>
  <sheetViews>
    <sheetView zoomScale="80" zoomScaleNormal="80" workbookViewId="0">
      <selection activeCell="G4" sqref="G4:G8"/>
    </sheetView>
  </sheetViews>
  <sheetFormatPr baseColWidth="10" defaultRowHeight="16" x14ac:dyDescent="0.2"/>
  <sheetData>
    <row r="1" spans="1:32" x14ac:dyDescent="0.2">
      <c r="A1" s="40" t="s">
        <v>74</v>
      </c>
      <c r="B1" s="40"/>
      <c r="C1" s="40" t="s">
        <v>0</v>
      </c>
      <c r="D1" s="198"/>
      <c r="E1" s="41">
        <f>COUNT(C4:C8)</f>
        <v>5</v>
      </c>
      <c r="F1" s="145" t="s">
        <v>722</v>
      </c>
      <c r="G1" s="1" t="s">
        <v>978</v>
      </c>
      <c r="H1" s="145"/>
      <c r="I1" s="145"/>
      <c r="AB1" s="1" t="s">
        <v>1114</v>
      </c>
      <c r="AC1" s="1"/>
    </row>
    <row r="2" spans="1:32" x14ac:dyDescent="0.2">
      <c r="A2" s="6" t="s">
        <v>32</v>
      </c>
      <c r="B2" s="5"/>
      <c r="C2" s="5" t="s">
        <v>29</v>
      </c>
      <c r="D2" s="5" t="s">
        <v>29</v>
      </c>
      <c r="E2" s="5" t="s">
        <v>29</v>
      </c>
      <c r="F2" s="5" t="s">
        <v>29</v>
      </c>
      <c r="G2" s="5" t="s">
        <v>29</v>
      </c>
      <c r="H2" s="5" t="s">
        <v>29</v>
      </c>
      <c r="I2" s="5" t="s">
        <v>29</v>
      </c>
      <c r="J2" s="5" t="s">
        <v>29</v>
      </c>
      <c r="K2" s="5" t="s">
        <v>55</v>
      </c>
      <c r="L2" s="5" t="s">
        <v>55</v>
      </c>
      <c r="M2" s="5" t="s">
        <v>55</v>
      </c>
      <c r="N2" s="5" t="s">
        <v>30</v>
      </c>
      <c r="O2" s="5" t="s">
        <v>30</v>
      </c>
      <c r="P2" s="5" t="s">
        <v>30</v>
      </c>
      <c r="Q2" s="5" t="s">
        <v>55</v>
      </c>
      <c r="R2" s="5" t="s">
        <v>55</v>
      </c>
      <c r="S2" s="5" t="s">
        <v>30</v>
      </c>
      <c r="T2" s="5" t="s">
        <v>91</v>
      </c>
      <c r="U2" s="5" t="s">
        <v>85</v>
      </c>
      <c r="V2" s="5" t="s">
        <v>85</v>
      </c>
      <c r="W2" s="5" t="s">
        <v>85</v>
      </c>
      <c r="X2" s="5"/>
      <c r="Y2" s="5"/>
      <c r="Z2" s="98" t="s">
        <v>29</v>
      </c>
      <c r="AA2" s="98" t="s">
        <v>29</v>
      </c>
      <c r="AB2" s="98" t="s">
        <v>247</v>
      </c>
      <c r="AC2" s="98" t="s">
        <v>247</v>
      </c>
      <c r="AD2" s="98" t="s">
        <v>28</v>
      </c>
    </row>
    <row r="3" spans="1:32" x14ac:dyDescent="0.2">
      <c r="A3" s="5"/>
      <c r="B3" s="5"/>
      <c r="C3" s="6" t="s">
        <v>2087</v>
      </c>
      <c r="D3" s="6" t="s">
        <v>1</v>
      </c>
      <c r="E3" s="6" t="s">
        <v>2</v>
      </c>
      <c r="F3" s="6" t="s">
        <v>62</v>
      </c>
      <c r="G3" s="6" t="s">
        <v>2139</v>
      </c>
      <c r="H3" s="6" t="s">
        <v>2141</v>
      </c>
      <c r="I3" s="6" t="s">
        <v>2143</v>
      </c>
      <c r="J3" s="6" t="s">
        <v>69</v>
      </c>
      <c r="K3" s="52" t="s">
        <v>2086</v>
      </c>
      <c r="L3" s="52" t="s">
        <v>35</v>
      </c>
      <c r="M3" s="52" t="s">
        <v>63</v>
      </c>
      <c r="N3" s="52" t="s">
        <v>50</v>
      </c>
      <c r="O3" s="52" t="s">
        <v>106</v>
      </c>
      <c r="P3" s="52" t="s">
        <v>105</v>
      </c>
      <c r="Q3" s="52" t="s">
        <v>2089</v>
      </c>
      <c r="R3" s="52" t="s">
        <v>101</v>
      </c>
      <c r="S3" s="52" t="s">
        <v>103</v>
      </c>
      <c r="T3" s="52" t="s">
        <v>2088</v>
      </c>
      <c r="U3" s="52" t="s">
        <v>1978</v>
      </c>
      <c r="V3" s="52" t="s">
        <v>86</v>
      </c>
      <c r="W3" s="52" t="s">
        <v>87</v>
      </c>
      <c r="X3" s="42" t="s">
        <v>1326</v>
      </c>
      <c r="Y3" s="42" t="s">
        <v>1392</v>
      </c>
      <c r="Z3" s="95" t="s">
        <v>67</v>
      </c>
      <c r="AA3" s="99" t="s">
        <v>38</v>
      </c>
      <c r="AB3" s="99" t="s">
        <v>248</v>
      </c>
      <c r="AC3" s="99" t="s">
        <v>248</v>
      </c>
      <c r="AD3" s="99" t="s">
        <v>52</v>
      </c>
    </row>
    <row r="4" spans="1:32" x14ac:dyDescent="0.2">
      <c r="A4" s="6" t="s">
        <v>98</v>
      </c>
      <c r="B4" s="4" t="s">
        <v>190</v>
      </c>
      <c r="C4" s="45">
        <v>1.806</v>
      </c>
      <c r="D4" s="7">
        <v>1.7769999999999999</v>
      </c>
      <c r="E4" s="7">
        <v>1.7470000000000001</v>
      </c>
      <c r="F4" s="7">
        <v>1.7430000000000001</v>
      </c>
      <c r="G4" s="7">
        <v>1.7410000000000001</v>
      </c>
      <c r="H4" s="7">
        <v>1.742</v>
      </c>
      <c r="I4" s="7">
        <v>1.7410000000000001</v>
      </c>
      <c r="J4">
        <v>1.734</v>
      </c>
      <c r="K4" s="45">
        <v>1.796</v>
      </c>
      <c r="L4" s="16">
        <v>1.7669999999999999</v>
      </c>
      <c r="M4" s="7">
        <v>1.7370000000000001</v>
      </c>
      <c r="N4" s="45">
        <v>1.7989999999999999</v>
      </c>
      <c r="O4">
        <v>1.7689999999999999</v>
      </c>
      <c r="P4">
        <v>1.742</v>
      </c>
      <c r="Q4" s="45">
        <v>1.7989999999999999</v>
      </c>
      <c r="R4" s="16">
        <v>1.77</v>
      </c>
      <c r="S4">
        <v>1.742</v>
      </c>
      <c r="T4" s="45">
        <v>1.8</v>
      </c>
      <c r="U4" s="165" t="s">
        <v>1945</v>
      </c>
      <c r="V4" s="165" t="s">
        <v>1106</v>
      </c>
      <c r="W4" s="165" t="s">
        <v>1946</v>
      </c>
      <c r="X4" s="7">
        <f>S4+T4-Q4</f>
        <v>1.7429999999999999</v>
      </c>
      <c r="Y4" s="7">
        <f>X4+F4-E4</f>
        <v>1.7389999999999997</v>
      </c>
      <c r="Z4" s="81">
        <v>93.2</v>
      </c>
      <c r="AA4" s="89" t="s">
        <v>73</v>
      </c>
      <c r="AB4" s="1" t="s">
        <v>1114</v>
      </c>
      <c r="AC4" s="1">
        <v>0</v>
      </c>
      <c r="AD4" s="1" t="s">
        <v>998</v>
      </c>
    </row>
    <row r="5" spans="1:32" x14ac:dyDescent="0.2">
      <c r="A5" s="6"/>
      <c r="B5" s="4" t="s">
        <v>784</v>
      </c>
      <c r="C5" s="45">
        <v>5.2779999999999996</v>
      </c>
      <c r="D5" s="7">
        <v>5.2469999999999999</v>
      </c>
      <c r="E5" s="7">
        <v>5.2569999999999997</v>
      </c>
      <c r="F5" s="7">
        <v>5.2350000000000003</v>
      </c>
      <c r="G5" s="7">
        <v>5.2169999999999996</v>
      </c>
      <c r="H5" s="7">
        <v>5.2329999999999997</v>
      </c>
      <c r="I5" s="7">
        <v>5.2160000000000002</v>
      </c>
      <c r="J5">
        <v>5.2169999999999996</v>
      </c>
      <c r="K5" s="45">
        <v>4.819</v>
      </c>
      <c r="L5" s="16">
        <v>4.7560000000000002</v>
      </c>
      <c r="M5" s="7">
        <v>4.7850000000000001</v>
      </c>
      <c r="N5" s="45">
        <v>4.5620000000000003</v>
      </c>
      <c r="O5">
        <v>4.4539999999999997</v>
      </c>
      <c r="P5" s="7">
        <v>4.38</v>
      </c>
      <c r="Q5" s="45">
        <v>4.5350000000000001</v>
      </c>
      <c r="R5">
        <v>4.4240000000000004</v>
      </c>
      <c r="S5" s="7">
        <v>4.3639999999999999</v>
      </c>
      <c r="T5" s="45">
        <v>4.5129999999999999</v>
      </c>
      <c r="U5" s="165" t="s">
        <v>2038</v>
      </c>
      <c r="V5" s="165" t="s">
        <v>1107</v>
      </c>
      <c r="W5" s="165" t="s">
        <v>1948</v>
      </c>
      <c r="X5">
        <v>4.3330000000000002</v>
      </c>
      <c r="Y5" s="7">
        <f>X5+F5-E5</f>
        <v>4.3110000000000017</v>
      </c>
      <c r="Z5" s="81">
        <v>0.3</v>
      </c>
      <c r="AA5" s="89" t="s">
        <v>73</v>
      </c>
      <c r="AB5" s="1" t="s">
        <v>1114</v>
      </c>
      <c r="AC5" s="1">
        <v>0</v>
      </c>
      <c r="AD5" s="1" t="s">
        <v>1112</v>
      </c>
      <c r="AF5" t="s">
        <v>794</v>
      </c>
    </row>
    <row r="6" spans="1:32" x14ac:dyDescent="0.2">
      <c r="A6" s="6"/>
      <c r="B6" s="4" t="s">
        <v>358</v>
      </c>
      <c r="C6" s="45">
        <v>6.6</v>
      </c>
      <c r="D6" s="7">
        <v>6.1230000000000002</v>
      </c>
      <c r="E6" s="7">
        <v>6.2560000000000002</v>
      </c>
      <c r="F6" s="7">
        <v>6.3040000000000003</v>
      </c>
      <c r="G6" s="7">
        <v>6.32</v>
      </c>
      <c r="H6" s="7">
        <v>6.3010000000000002</v>
      </c>
      <c r="I6" s="7">
        <v>6.319</v>
      </c>
      <c r="J6">
        <v>6.3120000000000003</v>
      </c>
      <c r="K6" s="45">
        <v>6.593</v>
      </c>
      <c r="L6" s="16">
        <v>6.1150000000000002</v>
      </c>
      <c r="M6" s="7">
        <v>6.2489999999999997</v>
      </c>
      <c r="N6" s="45">
        <v>6.6029999999999998</v>
      </c>
      <c r="O6">
        <v>6.1319999999999997</v>
      </c>
      <c r="P6" s="133">
        <v>6.2649999999999997</v>
      </c>
      <c r="Q6" s="45">
        <v>6.609</v>
      </c>
      <c r="R6">
        <v>6.1360000000000001</v>
      </c>
      <c r="S6" s="7">
        <v>6.2679999999999998</v>
      </c>
      <c r="T6" s="45">
        <v>6.6120000000000001</v>
      </c>
      <c r="U6" s="45"/>
      <c r="V6" s="165" t="s">
        <v>1108</v>
      </c>
      <c r="X6" s="7">
        <f>S6+T6-Q6</f>
        <v>6.270999999999999</v>
      </c>
      <c r="Y6" s="7">
        <f>X6+F6-E6</f>
        <v>6.3189999999999991</v>
      </c>
      <c r="Z6" s="81">
        <v>92.4</v>
      </c>
      <c r="AA6" s="122" t="s">
        <v>71</v>
      </c>
      <c r="AB6" s="1" t="s">
        <v>1116</v>
      </c>
      <c r="AC6" s="1">
        <v>24</v>
      </c>
      <c r="AD6" s="1" t="s">
        <v>1111</v>
      </c>
    </row>
    <row r="7" spans="1:32" x14ac:dyDescent="0.2">
      <c r="A7" s="6" t="s">
        <v>5</v>
      </c>
      <c r="B7" s="4" t="s">
        <v>190</v>
      </c>
      <c r="C7" s="7">
        <v>0.89600000000000002</v>
      </c>
      <c r="D7" s="7">
        <v>0.87</v>
      </c>
      <c r="E7" s="7">
        <v>0.88100000000000001</v>
      </c>
      <c r="F7" s="7">
        <v>0.88900000000000001</v>
      </c>
      <c r="G7" s="7">
        <v>0.89300000000000002</v>
      </c>
      <c r="H7" s="7">
        <v>0.88900000000000001</v>
      </c>
      <c r="I7" s="7">
        <v>0.89300000000000002</v>
      </c>
      <c r="J7" s="7">
        <v>0.88</v>
      </c>
      <c r="K7" s="7">
        <v>0.89300000000000002</v>
      </c>
      <c r="L7" s="7">
        <v>0.86499999999999999</v>
      </c>
      <c r="M7" s="7">
        <v>0.876</v>
      </c>
      <c r="N7" s="72"/>
      <c r="O7" s="72"/>
      <c r="P7" s="72"/>
      <c r="Q7" s="7">
        <v>0.89700000000000002</v>
      </c>
      <c r="R7" s="7">
        <v>0.87</v>
      </c>
      <c r="S7" s="72"/>
      <c r="T7" s="7">
        <v>0.89800000000000002</v>
      </c>
      <c r="U7" s="165" t="s">
        <v>1944</v>
      </c>
      <c r="V7" s="165" t="s">
        <v>1109</v>
      </c>
      <c r="W7" s="165" t="s">
        <v>1947</v>
      </c>
      <c r="X7" s="7">
        <f>R7+M7-L7</f>
        <v>0.88100000000000001</v>
      </c>
      <c r="Y7" s="7">
        <f>X7+F7-E7</f>
        <v>0.88900000000000001</v>
      </c>
      <c r="Z7" s="81">
        <v>99.2</v>
      </c>
      <c r="AA7" s="87"/>
      <c r="AB7" s="1" t="s">
        <v>1114</v>
      </c>
      <c r="AC7" s="1">
        <v>0</v>
      </c>
      <c r="AD7" s="1" t="s">
        <v>998</v>
      </c>
    </row>
    <row r="8" spans="1:32" x14ac:dyDescent="0.2">
      <c r="A8" s="6"/>
      <c r="B8" s="4" t="s">
        <v>201</v>
      </c>
      <c r="C8" s="7">
        <v>5.6269999999999998</v>
      </c>
      <c r="D8" s="7">
        <v>5.6189999999999998</v>
      </c>
      <c r="E8" s="7">
        <v>5.5880000000000001</v>
      </c>
      <c r="F8" s="7">
        <v>5.5990000000000002</v>
      </c>
      <c r="G8" s="7">
        <v>5.6050000000000004</v>
      </c>
      <c r="H8" s="7">
        <v>5.5990000000000002</v>
      </c>
      <c r="I8" s="7">
        <v>5.6050000000000004</v>
      </c>
      <c r="J8">
        <v>5.5890000000000004</v>
      </c>
      <c r="K8" s="7">
        <v>5.6269999999999998</v>
      </c>
      <c r="L8" s="7">
        <v>5.6180000000000003</v>
      </c>
      <c r="M8" s="7">
        <v>5.5860000000000003</v>
      </c>
      <c r="N8" s="72"/>
      <c r="O8" s="72"/>
      <c r="P8" s="72"/>
      <c r="Q8" s="7">
        <v>5.6459999999999999</v>
      </c>
      <c r="R8" s="7">
        <v>5.6360000000000001</v>
      </c>
      <c r="S8" s="72"/>
      <c r="T8" s="7">
        <v>5.6479999999999997</v>
      </c>
      <c r="U8" s="7"/>
      <c r="W8" s="165" t="s">
        <v>1110</v>
      </c>
      <c r="X8" s="7">
        <f>R8+M8-L8</f>
        <v>5.604000000000001</v>
      </c>
      <c r="Y8" s="7">
        <f>X8+F8-E8</f>
        <v>5.6150000000000011</v>
      </c>
      <c r="Z8" s="81">
        <v>98.5</v>
      </c>
      <c r="AA8" s="87"/>
      <c r="AB8" s="1" t="s">
        <v>1115</v>
      </c>
      <c r="AC8" s="1">
        <v>1</v>
      </c>
      <c r="AD8" s="1" t="s">
        <v>1113</v>
      </c>
    </row>
    <row r="9" spans="1:32" x14ac:dyDescent="0.2">
      <c r="L9" s="7"/>
      <c r="M9" s="7"/>
      <c r="N9" s="7"/>
      <c r="Y9" s="1"/>
      <c r="Z9" s="1"/>
      <c r="AB9" s="1"/>
    </row>
    <row r="10" spans="1:32" x14ac:dyDescent="0.2">
      <c r="R10" s="1"/>
    </row>
    <row r="11" spans="1:32" x14ac:dyDescent="0.2">
      <c r="A11" s="6" t="s">
        <v>6</v>
      </c>
      <c r="B11" s="5"/>
      <c r="C11" s="5" t="s">
        <v>7</v>
      </c>
      <c r="D11" s="5" t="s">
        <v>7</v>
      </c>
      <c r="E11" s="5" t="s">
        <v>24</v>
      </c>
      <c r="F11" s="5" t="s">
        <v>27</v>
      </c>
      <c r="G11" s="5" t="s">
        <v>28</v>
      </c>
      <c r="H11" s="5" t="s">
        <v>30</v>
      </c>
      <c r="I11" s="5" t="s">
        <v>29</v>
      </c>
      <c r="J11" s="5" t="s">
        <v>30</v>
      </c>
      <c r="K11" s="5" t="s">
        <v>34</v>
      </c>
      <c r="L11" s="5" t="s">
        <v>55</v>
      </c>
      <c r="M11" s="5" t="s">
        <v>7</v>
      </c>
      <c r="N11" s="5" t="s">
        <v>7</v>
      </c>
      <c r="O11" s="5" t="s">
        <v>7</v>
      </c>
      <c r="P11" s="5" t="s">
        <v>24</v>
      </c>
      <c r="Q11" s="5" t="s">
        <v>24</v>
      </c>
      <c r="R11" s="5" t="s">
        <v>24</v>
      </c>
      <c r="S11" s="5" t="s">
        <v>26</v>
      </c>
      <c r="T11" s="153" t="s">
        <v>834</v>
      </c>
      <c r="U11" s="153" t="s">
        <v>834</v>
      </c>
      <c r="V11" s="153" t="s">
        <v>834</v>
      </c>
      <c r="W11" s="153" t="s">
        <v>834</v>
      </c>
      <c r="X11" s="153" t="s">
        <v>834</v>
      </c>
      <c r="Y11" s="153" t="s">
        <v>834</v>
      </c>
      <c r="Z11" s="153" t="s">
        <v>834</v>
      </c>
    </row>
    <row r="12" spans="1:32" x14ac:dyDescent="0.2">
      <c r="A12" s="5"/>
      <c r="B12" s="5"/>
      <c r="C12" s="6" t="s">
        <v>8</v>
      </c>
      <c r="D12" s="6" t="s">
        <v>9</v>
      </c>
      <c r="E12" s="6" t="s">
        <v>18</v>
      </c>
      <c r="F12" s="6" t="s">
        <v>11</v>
      </c>
      <c r="G12" s="6" t="s">
        <v>10</v>
      </c>
      <c r="H12" s="6" t="s">
        <v>33</v>
      </c>
      <c r="I12" s="6" t="s">
        <v>12</v>
      </c>
      <c r="J12" s="6" t="s">
        <v>13</v>
      </c>
      <c r="K12" s="6" t="s">
        <v>14</v>
      </c>
      <c r="L12" s="52" t="s">
        <v>99</v>
      </c>
      <c r="M12" s="6" t="s">
        <v>17</v>
      </c>
      <c r="N12" s="6" t="s">
        <v>19</v>
      </c>
      <c r="O12" s="6" t="s">
        <v>20</v>
      </c>
      <c r="P12" s="6" t="s">
        <v>17</v>
      </c>
      <c r="Q12" s="6" t="s">
        <v>15</v>
      </c>
      <c r="R12" s="6" t="s">
        <v>16</v>
      </c>
      <c r="S12" s="6" t="s">
        <v>25</v>
      </c>
      <c r="T12" s="154" t="s">
        <v>835</v>
      </c>
      <c r="U12" s="154" t="s">
        <v>836</v>
      </c>
      <c r="V12" s="154" t="s">
        <v>837</v>
      </c>
      <c r="W12" s="154" t="s">
        <v>838</v>
      </c>
      <c r="X12" s="154" t="s">
        <v>839</v>
      </c>
      <c r="Y12" s="154" t="s">
        <v>840</v>
      </c>
      <c r="Z12" s="154" t="s">
        <v>841</v>
      </c>
    </row>
    <row r="13" spans="1:32" x14ac:dyDescent="0.2">
      <c r="A13" s="6" t="s">
        <v>4</v>
      </c>
      <c r="B13" s="4" t="str">
        <f>B4</f>
        <v>A" (Val, n-pi*)</v>
      </c>
      <c r="C13" s="13">
        <v>1.8029999999999999</v>
      </c>
      <c r="D13" s="115">
        <v>1.7410000000000001</v>
      </c>
      <c r="E13" s="115">
        <v>1.7390000000000001</v>
      </c>
      <c r="F13" s="11">
        <v>1.571</v>
      </c>
      <c r="G13" s="11">
        <v>1.756</v>
      </c>
      <c r="H13" s="11">
        <v>1.738</v>
      </c>
      <c r="I13" s="7">
        <v>1.74</v>
      </c>
      <c r="J13" s="7">
        <v>1.746</v>
      </c>
      <c r="K13" s="7">
        <v>1.7470000000000001</v>
      </c>
      <c r="L13" s="7">
        <v>1.7370000000000001</v>
      </c>
      <c r="M13" s="14">
        <v>1.875</v>
      </c>
      <c r="N13" s="14">
        <v>1.9330000000000001</v>
      </c>
      <c r="O13" s="14">
        <v>1.869</v>
      </c>
      <c r="P13" s="14">
        <v>1.6759999999999999</v>
      </c>
      <c r="Q13" s="14">
        <v>1.6759999999999999</v>
      </c>
      <c r="R13" s="14">
        <v>1.4950000000000001</v>
      </c>
      <c r="S13" s="14">
        <v>1.5855000000000001</v>
      </c>
      <c r="T13" s="94"/>
      <c r="U13" s="94"/>
      <c r="V13" s="94"/>
      <c r="W13" s="94"/>
      <c r="X13" s="94"/>
      <c r="Y13" s="94"/>
      <c r="Z13" s="94"/>
    </row>
    <row r="14" spans="1:32" x14ac:dyDescent="0.2">
      <c r="A14" s="6"/>
      <c r="B14" s="4" t="str">
        <f t="shared" ref="B14:B17" si="0">B5</f>
        <v>A' (Val, dou, n,n-pi*pi*)</v>
      </c>
      <c r="C14" s="94"/>
      <c r="D14" s="94"/>
      <c r="E14" s="182"/>
      <c r="F14" s="182"/>
      <c r="G14" s="182"/>
      <c r="H14" s="182"/>
      <c r="I14" s="182"/>
      <c r="J14" s="7">
        <v>5.5060000000000002</v>
      </c>
      <c r="K14" s="7">
        <v>5.2569999999999997</v>
      </c>
      <c r="L14" s="7">
        <v>4.7850000000000001</v>
      </c>
      <c r="M14" s="94"/>
      <c r="N14" s="94"/>
      <c r="O14" s="94"/>
      <c r="P14" s="94"/>
      <c r="Q14" s="94"/>
      <c r="R14" s="14">
        <v>2.5489999999999999</v>
      </c>
      <c r="S14" s="94"/>
      <c r="T14" s="7">
        <v>4.67</v>
      </c>
      <c r="U14" s="7">
        <v>4.3659999999999997</v>
      </c>
      <c r="V14" s="7">
        <v>4.3579999999999997</v>
      </c>
      <c r="W14" s="7">
        <v>4.3639999999999999</v>
      </c>
      <c r="X14" s="7">
        <v>4.3609999999999998</v>
      </c>
      <c r="Y14" s="7">
        <v>4.3979999999999997</v>
      </c>
      <c r="Z14" s="7">
        <v>4.3710000000000004</v>
      </c>
    </row>
    <row r="15" spans="1:32" x14ac:dyDescent="0.2">
      <c r="A15" s="6"/>
      <c r="B15" s="4" t="str">
        <f t="shared" si="0"/>
        <v>A' (Ryd, n.d.)</v>
      </c>
      <c r="C15" s="13">
        <v>5.8129999999999997</v>
      </c>
      <c r="D15" s="115">
        <v>5.7169999999999996</v>
      </c>
      <c r="E15" s="11">
        <v>6.3289999999999997</v>
      </c>
      <c r="F15" s="11">
        <v>6.2789999999999999</v>
      </c>
      <c r="G15" s="11">
        <v>6.31</v>
      </c>
      <c r="H15" s="11">
        <v>6.25</v>
      </c>
      <c r="I15" s="11">
        <v>6.2539999999999996</v>
      </c>
      <c r="J15" s="7">
        <v>6.2910000000000004</v>
      </c>
      <c r="K15" s="7">
        <v>6.2560000000000002</v>
      </c>
      <c r="L15" s="7">
        <v>6.2489999999999997</v>
      </c>
      <c r="M15" s="14">
        <v>6.2709999999999999</v>
      </c>
      <c r="N15" s="14">
        <v>6.2469999999999999</v>
      </c>
      <c r="O15" s="14">
        <v>6.0709999999999997</v>
      </c>
      <c r="P15" s="14">
        <v>6.0880000000000001</v>
      </c>
      <c r="Q15" s="14">
        <v>5.73</v>
      </c>
      <c r="R15" s="14">
        <v>6.4189999999999996</v>
      </c>
      <c r="S15" s="14">
        <v>6.0745000000000005</v>
      </c>
      <c r="T15" s="72"/>
      <c r="U15" s="72"/>
      <c r="V15" s="72"/>
      <c r="W15" s="72"/>
      <c r="X15" s="72"/>
      <c r="Y15" s="72"/>
      <c r="Z15" s="72"/>
    </row>
    <row r="16" spans="1:32" x14ac:dyDescent="0.2">
      <c r="A16" s="6" t="s">
        <v>5</v>
      </c>
      <c r="B16" s="4" t="str">
        <f t="shared" si="0"/>
        <v>A" (Val, n-pi*)</v>
      </c>
      <c r="C16" s="13">
        <v>0.90900000000000003</v>
      </c>
      <c r="D16" s="14">
        <v>0.83499999999999996</v>
      </c>
      <c r="E16" s="11">
        <v>0.84299999999999997</v>
      </c>
      <c r="F16" s="11">
        <v>0.76500000000000001</v>
      </c>
      <c r="G16" s="11">
        <v>0.85399999999999998</v>
      </c>
      <c r="H16" s="72"/>
      <c r="I16" s="72"/>
      <c r="J16" s="72"/>
      <c r="K16">
        <v>0.88100000000000001</v>
      </c>
      <c r="L16" s="7">
        <v>0.876</v>
      </c>
      <c r="M16" s="14">
        <v>1.081</v>
      </c>
      <c r="N16" s="14">
        <v>1.1339999999999999</v>
      </c>
      <c r="O16" s="14">
        <v>1.034</v>
      </c>
      <c r="P16" s="14">
        <v>0.91</v>
      </c>
      <c r="Q16" s="14">
        <v>0.77800000000000002</v>
      </c>
      <c r="R16" s="14">
        <v>0.59199999999999997</v>
      </c>
      <c r="S16" s="14">
        <v>0.68500000000000005</v>
      </c>
      <c r="T16" s="72"/>
      <c r="U16" s="72"/>
      <c r="V16" s="72"/>
      <c r="W16" s="72"/>
      <c r="X16" s="72"/>
      <c r="Y16" s="72"/>
      <c r="Z16" s="72"/>
    </row>
    <row r="17" spans="1:26" x14ac:dyDescent="0.2">
      <c r="A17" s="6"/>
      <c r="B17" s="4" t="str">
        <f t="shared" si="0"/>
        <v>A' (Val, pi-pi*)</v>
      </c>
      <c r="C17" s="13">
        <v>5.899</v>
      </c>
      <c r="D17" s="14">
        <v>5.91</v>
      </c>
      <c r="E17" s="14">
        <v>5.7279999999999998</v>
      </c>
      <c r="F17" s="11">
        <v>5.2469999999999999</v>
      </c>
      <c r="G17" s="11">
        <v>5.4870000000000001</v>
      </c>
      <c r="H17" s="72"/>
      <c r="I17" s="72"/>
      <c r="J17" s="72"/>
      <c r="K17">
        <v>5.5880000000000001</v>
      </c>
      <c r="L17" s="7">
        <v>5.5860000000000003</v>
      </c>
      <c r="M17" s="14">
        <v>5.5940000000000003</v>
      </c>
      <c r="N17" s="14">
        <v>5.6340000000000003</v>
      </c>
      <c r="O17" s="14">
        <v>5.73</v>
      </c>
      <c r="P17" s="14">
        <v>5.4889999999999999</v>
      </c>
      <c r="Q17" s="14">
        <v>5.835</v>
      </c>
      <c r="R17" s="14">
        <v>5.0759999999999996</v>
      </c>
      <c r="S17" s="14">
        <v>5.4554999999999998</v>
      </c>
      <c r="T17" s="72"/>
      <c r="U17" s="72"/>
      <c r="V17" s="72"/>
      <c r="W17" s="72"/>
      <c r="X17" s="72"/>
      <c r="Y17" s="72"/>
      <c r="Z17" s="72"/>
    </row>
    <row r="20" spans="1:26" x14ac:dyDescent="0.2">
      <c r="T20" s="155"/>
      <c r="U20" s="155"/>
      <c r="V20" s="155"/>
      <c r="W20" s="155"/>
      <c r="X20" s="155"/>
      <c r="Y20" s="155"/>
      <c r="Z20" s="155"/>
    </row>
    <row r="21" spans="1:26" x14ac:dyDescent="0.2">
      <c r="T21" s="155"/>
      <c r="U21" s="155"/>
      <c r="V21" s="155"/>
      <c r="W21" s="155"/>
      <c r="X21" s="155"/>
      <c r="Y21" s="155"/>
      <c r="Z21" s="155"/>
    </row>
  </sheetData>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FBFAF-013B-1D42-BC08-FACAA4E01A3C}">
  <dimension ref="A1:Z18"/>
  <sheetViews>
    <sheetView zoomScale="80" zoomScaleNormal="80" workbookViewId="0">
      <selection activeCell="F4" sqref="F4:G7"/>
    </sheetView>
  </sheetViews>
  <sheetFormatPr baseColWidth="10" defaultRowHeight="16" x14ac:dyDescent="0.2"/>
  <sheetData>
    <row r="1" spans="1:26" x14ac:dyDescent="0.2">
      <c r="A1" s="2" t="s">
        <v>449</v>
      </c>
      <c r="B1" s="3"/>
      <c r="C1" s="2" t="s">
        <v>0</v>
      </c>
      <c r="D1" s="198"/>
      <c r="E1" s="41">
        <f>COUNT(C4:C7)</f>
        <v>4</v>
      </c>
      <c r="F1" s="145" t="s">
        <v>722</v>
      </c>
      <c r="G1" s="1" t="s">
        <v>978</v>
      </c>
      <c r="J1" s="1"/>
      <c r="K1" s="1" t="s">
        <v>767</v>
      </c>
      <c r="L1" s="1"/>
    </row>
    <row r="2" spans="1:26" x14ac:dyDescent="0.2">
      <c r="A2" s="6" t="s">
        <v>32</v>
      </c>
      <c r="B2" s="5"/>
      <c r="C2" s="5" t="s">
        <v>29</v>
      </c>
      <c r="D2" s="5" t="s">
        <v>29</v>
      </c>
      <c r="E2" s="5" t="s">
        <v>68</v>
      </c>
      <c r="F2" s="5" t="s">
        <v>30</v>
      </c>
      <c r="G2" s="5" t="s">
        <v>30</v>
      </c>
      <c r="H2" s="5"/>
      <c r="I2" s="98" t="s">
        <v>29</v>
      </c>
      <c r="J2" s="98" t="s">
        <v>29</v>
      </c>
      <c r="K2" s="95" t="s">
        <v>247</v>
      </c>
      <c r="L2" s="95" t="s">
        <v>247</v>
      </c>
      <c r="M2" s="95" t="s">
        <v>28</v>
      </c>
    </row>
    <row r="3" spans="1:26" x14ac:dyDescent="0.2">
      <c r="A3" s="5"/>
      <c r="B3" s="5"/>
      <c r="C3" s="6" t="s">
        <v>2087</v>
      </c>
      <c r="D3" s="6" t="s">
        <v>1</v>
      </c>
      <c r="E3" s="6" t="s">
        <v>2</v>
      </c>
      <c r="F3" s="6" t="s">
        <v>2086</v>
      </c>
      <c r="G3" s="6" t="s">
        <v>35</v>
      </c>
      <c r="H3" s="6" t="s">
        <v>1326</v>
      </c>
      <c r="I3" s="95" t="s">
        <v>67</v>
      </c>
      <c r="J3" s="99" t="s">
        <v>38</v>
      </c>
      <c r="K3" s="99" t="s">
        <v>248</v>
      </c>
      <c r="L3" s="99" t="s">
        <v>248</v>
      </c>
      <c r="M3" s="99" t="s">
        <v>52</v>
      </c>
    </row>
    <row r="4" spans="1:26" x14ac:dyDescent="0.2">
      <c r="A4" s="6" t="s">
        <v>98</v>
      </c>
      <c r="B4" s="4" t="s">
        <v>450</v>
      </c>
      <c r="C4" s="76">
        <v>4.9450000000000003</v>
      </c>
      <c r="D4" s="76">
        <v>4.7830000000000004</v>
      </c>
      <c r="E4" s="76">
        <v>4.7460000000000004</v>
      </c>
      <c r="F4" s="76">
        <v>4.9779999999999998</v>
      </c>
      <c r="G4" s="94"/>
      <c r="H4" s="7">
        <f>E4+F4-C4</f>
        <v>4.7789999999999999</v>
      </c>
      <c r="I4" s="93">
        <v>91.5</v>
      </c>
      <c r="J4" s="54" t="s">
        <v>456</v>
      </c>
      <c r="K4" s="1" t="s">
        <v>898</v>
      </c>
      <c r="L4" s="1">
        <v>7</v>
      </c>
      <c r="M4" s="1" t="s">
        <v>516</v>
      </c>
    </row>
    <row r="5" spans="1:26" x14ac:dyDescent="0.2">
      <c r="A5" s="5"/>
      <c r="B5" s="4" t="s">
        <v>451</v>
      </c>
      <c r="C5" s="76">
        <v>5.048</v>
      </c>
      <c r="D5" s="76">
        <v>5.048</v>
      </c>
      <c r="E5" s="76">
        <v>5.0419999999999998</v>
      </c>
      <c r="F5" s="76">
        <v>4.907</v>
      </c>
      <c r="G5" s="76">
        <v>4.9290000000000003</v>
      </c>
      <c r="H5" s="7">
        <f>X13</f>
        <v>4.68</v>
      </c>
      <c r="I5" s="93">
        <v>63.7</v>
      </c>
      <c r="J5" s="76"/>
      <c r="K5" s="1" t="s">
        <v>768</v>
      </c>
      <c r="L5" s="1">
        <v>2</v>
      </c>
      <c r="M5" s="1" t="s">
        <v>517</v>
      </c>
    </row>
    <row r="6" spans="1:26" x14ac:dyDescent="0.2">
      <c r="A6" s="6" t="s">
        <v>5</v>
      </c>
      <c r="B6" s="4" t="s">
        <v>450</v>
      </c>
      <c r="C6" s="76">
        <v>2.3519999999999999</v>
      </c>
      <c r="D6" s="76">
        <v>2.359</v>
      </c>
      <c r="E6" s="76">
        <v>2.36</v>
      </c>
      <c r="F6" s="76">
        <v>2.3479999999999999</v>
      </c>
      <c r="G6" s="94"/>
      <c r="H6" s="7">
        <f>E6+F6-C6</f>
        <v>2.3560000000000003</v>
      </c>
      <c r="I6" s="93">
        <v>97.5</v>
      </c>
      <c r="J6" s="7"/>
      <c r="K6" s="1" t="s">
        <v>833</v>
      </c>
      <c r="L6" s="1">
        <v>1</v>
      </c>
      <c r="M6" s="1" t="s">
        <v>516</v>
      </c>
    </row>
    <row r="7" spans="1:26" x14ac:dyDescent="0.2">
      <c r="A7" s="5"/>
      <c r="B7" s="4" t="s">
        <v>451</v>
      </c>
      <c r="C7" s="76">
        <v>3.7269999999999999</v>
      </c>
      <c r="D7" s="76">
        <v>3.7349999999999999</v>
      </c>
      <c r="E7" s="76">
        <v>3.7250000000000001</v>
      </c>
      <c r="F7" s="76">
        <v>3.7250000000000001</v>
      </c>
      <c r="G7" s="94"/>
      <c r="H7" s="7">
        <f>E7+F7-C7</f>
        <v>3.7230000000000003</v>
      </c>
      <c r="I7" s="46">
        <v>98</v>
      </c>
      <c r="J7" s="7"/>
      <c r="K7" s="1" t="s">
        <v>768</v>
      </c>
      <c r="L7" s="1">
        <v>2</v>
      </c>
      <c r="M7" s="1" t="s">
        <v>517</v>
      </c>
    </row>
    <row r="8" spans="1:26" x14ac:dyDescent="0.2">
      <c r="C8" s="76"/>
      <c r="D8" s="113"/>
      <c r="F8" s="65"/>
      <c r="G8" s="65"/>
      <c r="J8" s="93"/>
      <c r="K8" s="7"/>
      <c r="L8" s="7"/>
      <c r="M8" s="7"/>
    </row>
    <row r="10" spans="1:26" x14ac:dyDescent="0.2">
      <c r="A10" s="6" t="s">
        <v>6</v>
      </c>
      <c r="B10" s="5"/>
      <c r="C10" s="5" t="s">
        <v>7</v>
      </c>
      <c r="D10" s="5" t="s">
        <v>7</v>
      </c>
      <c r="E10" s="5" t="s">
        <v>24</v>
      </c>
      <c r="F10" s="5" t="s">
        <v>27</v>
      </c>
      <c r="G10" s="5" t="s">
        <v>29</v>
      </c>
      <c r="H10" s="5" t="s">
        <v>30</v>
      </c>
      <c r="I10" s="5" t="s">
        <v>29</v>
      </c>
      <c r="J10" s="5" t="s">
        <v>30</v>
      </c>
      <c r="K10" s="5" t="s">
        <v>68</v>
      </c>
      <c r="L10" s="5"/>
      <c r="M10" s="5" t="s">
        <v>7</v>
      </c>
      <c r="N10" s="5" t="s">
        <v>7</v>
      </c>
      <c r="O10" s="5" t="s">
        <v>7</v>
      </c>
      <c r="P10" s="5" t="s">
        <v>24</v>
      </c>
      <c r="Q10" s="5" t="s">
        <v>24</v>
      </c>
      <c r="R10" s="5" t="s">
        <v>24</v>
      </c>
      <c r="S10" s="5" t="s">
        <v>26</v>
      </c>
      <c r="T10" s="153" t="s">
        <v>834</v>
      </c>
      <c r="U10" s="153" t="s">
        <v>834</v>
      </c>
      <c r="V10" s="153" t="s">
        <v>834</v>
      </c>
      <c r="W10" s="153" t="s">
        <v>834</v>
      </c>
      <c r="X10" s="153" t="s">
        <v>834</v>
      </c>
      <c r="Y10" s="153" t="s">
        <v>834</v>
      </c>
      <c r="Z10" s="153" t="s">
        <v>834</v>
      </c>
    </row>
    <row r="11" spans="1:26" x14ac:dyDescent="0.2">
      <c r="A11" s="5"/>
      <c r="B11" s="5"/>
      <c r="C11" s="6" t="s">
        <v>8</v>
      </c>
      <c r="D11" s="6" t="s">
        <v>9</v>
      </c>
      <c r="E11" s="6" t="s">
        <v>18</v>
      </c>
      <c r="F11" s="6" t="s">
        <v>11</v>
      </c>
      <c r="G11" s="6" t="s">
        <v>10</v>
      </c>
      <c r="H11" s="6" t="s">
        <v>33</v>
      </c>
      <c r="I11" s="6" t="s">
        <v>12</v>
      </c>
      <c r="J11" s="6" t="s">
        <v>13</v>
      </c>
      <c r="K11" s="6" t="s">
        <v>14</v>
      </c>
      <c r="L11" s="6" t="s">
        <v>99</v>
      </c>
      <c r="M11" s="6" t="s">
        <v>17</v>
      </c>
      <c r="N11" s="6" t="s">
        <v>19</v>
      </c>
      <c r="O11" s="6" t="s">
        <v>20</v>
      </c>
      <c r="P11" s="6" t="s">
        <v>17</v>
      </c>
      <c r="Q11" s="6" t="s">
        <v>15</v>
      </c>
      <c r="R11" s="6" t="s">
        <v>16</v>
      </c>
      <c r="S11" s="6" t="s">
        <v>25</v>
      </c>
      <c r="T11" s="154" t="s">
        <v>835</v>
      </c>
      <c r="U11" s="154" t="s">
        <v>836</v>
      </c>
      <c r="V11" s="154" t="s">
        <v>837</v>
      </c>
      <c r="W11" s="154" t="s">
        <v>838</v>
      </c>
      <c r="X11" s="154" t="s">
        <v>839</v>
      </c>
      <c r="Y11" s="154" t="s">
        <v>840</v>
      </c>
      <c r="Z11" s="154" t="s">
        <v>841</v>
      </c>
    </row>
    <row r="12" spans="1:26" x14ac:dyDescent="0.2">
      <c r="A12" s="6" t="s">
        <v>98</v>
      </c>
      <c r="B12" s="4" t="str">
        <f>B4</f>
        <v>Bu (Val, pi-pi*)</v>
      </c>
      <c r="C12" s="18">
        <v>4.6929999999999996</v>
      </c>
      <c r="D12" s="18">
        <v>4.5739999999999998</v>
      </c>
      <c r="E12" s="14">
        <v>4.8659999999999997</v>
      </c>
      <c r="F12" s="13">
        <v>4.7969999999999997</v>
      </c>
      <c r="G12" s="13">
        <v>4.8780000000000001</v>
      </c>
      <c r="H12" s="13">
        <v>4.7489999999999997</v>
      </c>
      <c r="I12" s="13">
        <v>4.7430000000000003</v>
      </c>
      <c r="J12" s="13">
        <v>4.7750000000000004</v>
      </c>
      <c r="K12" s="76">
        <v>4.7460000000000004</v>
      </c>
      <c r="L12" s="94"/>
      <c r="M12" s="14">
        <v>4.7990000000000004</v>
      </c>
      <c r="N12" s="14">
        <v>4.8499999999999996</v>
      </c>
      <c r="O12" s="14">
        <v>4.7590000000000003</v>
      </c>
      <c r="P12" s="13">
        <v>4.6239999999999997</v>
      </c>
      <c r="Q12" s="13">
        <v>4.5190000000000001</v>
      </c>
      <c r="R12" s="13">
        <v>4.5250000000000004</v>
      </c>
      <c r="S12" s="14">
        <v>4.5220000000000002</v>
      </c>
      <c r="T12" s="94"/>
      <c r="U12" s="94"/>
      <c r="V12" s="94"/>
      <c r="W12" s="94"/>
      <c r="X12" s="94"/>
      <c r="Y12" s="94"/>
      <c r="Z12" s="94"/>
    </row>
    <row r="13" spans="1:26" s="28" customFormat="1" x14ac:dyDescent="0.2">
      <c r="A13" s="26"/>
      <c r="B13" s="4" t="str">
        <f>B5</f>
        <v>Ag (Val, pi-pi*)</v>
      </c>
      <c r="C13" s="18">
        <v>6.3579999999999997</v>
      </c>
      <c r="D13" s="18">
        <v>5.8019999999999996</v>
      </c>
      <c r="E13" s="14">
        <v>6.1619999999999999</v>
      </c>
      <c r="F13" s="94"/>
      <c r="G13" s="13">
        <v>6.0309999999999997</v>
      </c>
      <c r="H13" s="13">
        <v>5.5339999999999998</v>
      </c>
      <c r="I13" s="13">
        <v>5.5039999999999996</v>
      </c>
      <c r="J13" s="13">
        <v>5.242</v>
      </c>
      <c r="K13" s="76">
        <v>5.0419999999999998</v>
      </c>
      <c r="L13" s="94"/>
      <c r="M13" s="14">
        <v>6.2949999999999999</v>
      </c>
      <c r="N13" s="14">
        <v>6.2809999999999997</v>
      </c>
      <c r="O13" s="14">
        <v>6.1210000000000004</v>
      </c>
      <c r="P13" s="13">
        <v>6.077</v>
      </c>
      <c r="Q13" s="13">
        <v>5.8739999999999997</v>
      </c>
      <c r="R13" s="13">
        <v>3.9119999999999999</v>
      </c>
      <c r="S13" s="14">
        <v>4.8929999999999998</v>
      </c>
      <c r="T13" s="11">
        <v>4.8789999999999996</v>
      </c>
      <c r="U13" s="11">
        <v>4.7409999999999997</v>
      </c>
      <c r="V13" s="11">
        <v>4.3259999999999996</v>
      </c>
      <c r="W13" s="11">
        <v>4.7510000000000003</v>
      </c>
      <c r="X13" s="11">
        <v>4.68</v>
      </c>
      <c r="Y13" s="11">
        <v>4.8140000000000001</v>
      </c>
      <c r="Z13" s="11">
        <v>4.7830000000000004</v>
      </c>
    </row>
    <row r="14" spans="1:26" x14ac:dyDescent="0.2">
      <c r="A14" s="6" t="s">
        <v>5</v>
      </c>
      <c r="B14" s="4" t="str">
        <f>B6</f>
        <v>Bu (Val, pi-pi*)</v>
      </c>
      <c r="C14" s="18">
        <v>2.64</v>
      </c>
      <c r="D14" s="18">
        <v>2.4710000000000001</v>
      </c>
      <c r="E14" s="14">
        <v>2.5230000000000001</v>
      </c>
      <c r="F14" s="14">
        <v>2.149</v>
      </c>
      <c r="G14" s="13">
        <v>2.3119999999999998</v>
      </c>
      <c r="H14" s="94"/>
      <c r="I14" s="94"/>
      <c r="J14" s="94"/>
      <c r="K14" s="76">
        <v>2.36</v>
      </c>
      <c r="L14" s="94"/>
      <c r="M14" s="14">
        <v>2.6520000000000001</v>
      </c>
      <c r="N14" s="14">
        <v>2.653</v>
      </c>
      <c r="O14" s="14">
        <v>2.5939999999999999</v>
      </c>
      <c r="P14" s="13">
        <v>2.5230000000000001</v>
      </c>
      <c r="Q14" s="13">
        <v>2.492</v>
      </c>
      <c r="R14" s="13">
        <v>2.0609999999999999</v>
      </c>
      <c r="S14" s="14">
        <v>2.2765</v>
      </c>
      <c r="T14" s="94"/>
      <c r="U14" s="94"/>
      <c r="V14" s="94"/>
      <c r="W14" s="94"/>
      <c r="X14" s="94"/>
      <c r="Y14" s="94"/>
      <c r="Z14" s="94"/>
    </row>
    <row r="15" spans="1:26" x14ac:dyDescent="0.2">
      <c r="A15" s="5"/>
      <c r="B15" s="4" t="str">
        <f>B7</f>
        <v>Ag (Val, pi-pi*)</v>
      </c>
      <c r="C15" s="18">
        <v>3.923</v>
      </c>
      <c r="D15" s="18">
        <v>3.8260000000000001</v>
      </c>
      <c r="E15" s="14">
        <v>3.774</v>
      </c>
      <c r="F15" s="14">
        <v>3.556</v>
      </c>
      <c r="G15" s="13">
        <v>3.677</v>
      </c>
      <c r="H15" s="94"/>
      <c r="I15" s="94"/>
      <c r="J15" s="94"/>
      <c r="K15" s="76">
        <v>3.7250000000000001</v>
      </c>
      <c r="L15" s="94"/>
      <c r="M15" s="14">
        <v>3.83</v>
      </c>
      <c r="N15" s="14">
        <v>3.8330000000000002</v>
      </c>
      <c r="O15" s="14">
        <v>3.831</v>
      </c>
      <c r="P15" s="13">
        <v>3.7149999999999999</v>
      </c>
      <c r="Q15" s="13">
        <v>3.8140000000000001</v>
      </c>
      <c r="R15" s="13">
        <v>3.4159999999999999</v>
      </c>
      <c r="S15" s="14">
        <v>3.6150000000000002</v>
      </c>
      <c r="T15" s="94"/>
      <c r="U15" s="94"/>
      <c r="V15" s="94"/>
      <c r="W15" s="94"/>
      <c r="X15" s="94"/>
      <c r="Y15" s="94"/>
      <c r="Z15" s="94"/>
    </row>
    <row r="16" spans="1:26" x14ac:dyDescent="0.2">
      <c r="C16" s="11"/>
      <c r="D16" s="11"/>
      <c r="E16" s="11"/>
      <c r="F16" s="11"/>
      <c r="G16" s="11"/>
      <c r="H16" s="11"/>
      <c r="I16" s="11"/>
      <c r="J16" s="11"/>
      <c r="K16" s="11"/>
      <c r="L16" s="11"/>
      <c r="M16" s="11"/>
      <c r="N16" s="11"/>
      <c r="O16" s="11"/>
      <c r="P16" s="11"/>
      <c r="Q16" s="11"/>
      <c r="R16" s="11"/>
      <c r="S16" s="11"/>
      <c r="T16" s="11"/>
    </row>
    <row r="18" ht="15" customHeight="1" x14ac:dyDescent="0.2"/>
  </sheetData>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1D574-50CA-7545-9883-919BF414F750}">
  <dimension ref="A1:AA49"/>
  <sheetViews>
    <sheetView zoomScale="80" zoomScaleNormal="80" workbookViewId="0">
      <selection activeCell="J4" sqref="J4:J14"/>
    </sheetView>
  </sheetViews>
  <sheetFormatPr baseColWidth="10" defaultRowHeight="16" x14ac:dyDescent="0.2"/>
  <sheetData>
    <row r="1" spans="1:20" x14ac:dyDescent="0.2">
      <c r="A1" s="40" t="s">
        <v>74</v>
      </c>
      <c r="B1" s="40"/>
      <c r="C1" s="40" t="s">
        <v>0</v>
      </c>
      <c r="D1" s="198"/>
      <c r="E1">
        <f>COUNT(C4:C14)</f>
        <v>11</v>
      </c>
      <c r="F1" s="145" t="s">
        <v>722</v>
      </c>
      <c r="G1" s="1" t="s">
        <v>2137</v>
      </c>
      <c r="P1" s="1" t="s">
        <v>1030</v>
      </c>
      <c r="Q1" s="1"/>
    </row>
    <row r="2" spans="1:20" x14ac:dyDescent="0.2">
      <c r="A2" s="6" t="s">
        <v>32</v>
      </c>
      <c r="B2" s="5"/>
      <c r="C2" s="5" t="s">
        <v>29</v>
      </c>
      <c r="D2" s="5" t="s">
        <v>29</v>
      </c>
      <c r="E2" s="5" t="s">
        <v>34</v>
      </c>
      <c r="F2" s="5" t="s">
        <v>29</v>
      </c>
      <c r="G2" s="5" t="s">
        <v>55</v>
      </c>
      <c r="H2" s="5" t="s">
        <v>55</v>
      </c>
      <c r="I2" s="5" t="s">
        <v>30</v>
      </c>
      <c r="J2" s="5" t="s">
        <v>30</v>
      </c>
      <c r="K2" s="5"/>
      <c r="L2" s="5"/>
      <c r="M2" s="98" t="s">
        <v>29</v>
      </c>
      <c r="N2" s="98" t="s">
        <v>29</v>
      </c>
      <c r="O2" s="95" t="s">
        <v>247</v>
      </c>
      <c r="P2" s="95" t="s">
        <v>247</v>
      </c>
      <c r="Q2" s="95" t="s">
        <v>28</v>
      </c>
    </row>
    <row r="3" spans="1:20" x14ac:dyDescent="0.2">
      <c r="A3" s="5"/>
      <c r="B3" s="5"/>
      <c r="C3" s="6" t="s">
        <v>2087</v>
      </c>
      <c r="D3" s="6" t="s">
        <v>1</v>
      </c>
      <c r="E3" s="6" t="s">
        <v>2</v>
      </c>
      <c r="F3" s="6" t="s">
        <v>62</v>
      </c>
      <c r="G3" s="52" t="s">
        <v>2086</v>
      </c>
      <c r="H3" s="52" t="s">
        <v>35</v>
      </c>
      <c r="I3" s="52" t="s">
        <v>63</v>
      </c>
      <c r="J3" s="52" t="s">
        <v>50</v>
      </c>
      <c r="K3" s="42" t="s">
        <v>1326</v>
      </c>
      <c r="L3" s="42" t="s">
        <v>1392</v>
      </c>
      <c r="M3" s="95" t="s">
        <v>67</v>
      </c>
      <c r="N3" s="99" t="s">
        <v>38</v>
      </c>
      <c r="O3" s="99" t="s">
        <v>248</v>
      </c>
      <c r="P3" s="99" t="s">
        <v>248</v>
      </c>
      <c r="Q3" s="99" t="s">
        <v>52</v>
      </c>
    </row>
    <row r="4" spans="1:20" x14ac:dyDescent="0.2">
      <c r="A4" s="42" t="s">
        <v>98</v>
      </c>
      <c r="B4" s="4" t="s">
        <v>781</v>
      </c>
      <c r="C4" s="7">
        <v>4.6920000000000002</v>
      </c>
      <c r="D4" s="7">
        <v>4.6289999999999996</v>
      </c>
      <c r="E4" s="16">
        <v>4.5990000000000002</v>
      </c>
      <c r="F4" s="7">
        <v>4.6029999999999998</v>
      </c>
      <c r="G4" s="7">
        <v>4.6740000000000004</v>
      </c>
      <c r="H4" s="7">
        <v>4.6130000000000004</v>
      </c>
      <c r="I4" s="7">
        <v>4.5839999999999996</v>
      </c>
      <c r="J4" s="7">
        <v>4.6829999999999998</v>
      </c>
      <c r="K4" s="7">
        <f>I4+J4-G4</f>
        <v>4.5929999999999991</v>
      </c>
      <c r="L4" s="7">
        <f t="shared" ref="L4:L9" si="0">K4+F4-E4</f>
        <v>4.5969999999999978</v>
      </c>
      <c r="M4" s="20">
        <v>90.7</v>
      </c>
      <c r="N4" s="1" t="s">
        <v>73</v>
      </c>
      <c r="O4" s="1" t="s">
        <v>1846</v>
      </c>
      <c r="P4" s="1">
        <v>-1</v>
      </c>
      <c r="Q4" s="1" t="s">
        <v>1838</v>
      </c>
    </row>
    <row r="5" spans="1:20" x14ac:dyDescent="0.2">
      <c r="A5" s="6"/>
      <c r="B5" s="4" t="s">
        <v>782</v>
      </c>
      <c r="C5" s="7">
        <v>6.0430000000000001</v>
      </c>
      <c r="D5" s="7">
        <v>6.0039999999999996</v>
      </c>
      <c r="E5" s="16">
        <v>5.9560000000000004</v>
      </c>
      <c r="F5" s="7">
        <v>5.9589999999999996</v>
      </c>
      <c r="G5" s="7">
        <v>6.01</v>
      </c>
      <c r="H5" s="7">
        <v>5.9740000000000002</v>
      </c>
      <c r="I5" s="7">
        <v>5.93</v>
      </c>
      <c r="J5" s="7">
        <v>6.0110000000000001</v>
      </c>
      <c r="K5" s="7">
        <f t="shared" ref="K5:K9" si="1">I5+J5-G5</f>
        <v>5.9309999999999992</v>
      </c>
      <c r="L5" s="7">
        <f t="shared" si="0"/>
        <v>5.9339999999999984</v>
      </c>
      <c r="M5" s="20">
        <v>89.1</v>
      </c>
      <c r="N5" s="1"/>
      <c r="O5" s="1" t="s">
        <v>1846</v>
      </c>
      <c r="P5" s="1">
        <v>-1</v>
      </c>
      <c r="Q5" s="1" t="s">
        <v>1839</v>
      </c>
    </row>
    <row r="6" spans="1:20" x14ac:dyDescent="0.2">
      <c r="A6" s="6"/>
      <c r="B6" s="4" t="s">
        <v>781</v>
      </c>
      <c r="C6" s="7">
        <v>8.0410000000000004</v>
      </c>
      <c r="D6" s="7">
        <v>7.9560000000000004</v>
      </c>
      <c r="E6" s="16">
        <v>7.8890000000000002</v>
      </c>
      <c r="F6" s="7">
        <v>7.8979999999999997</v>
      </c>
      <c r="G6" s="7">
        <v>8.0500000000000007</v>
      </c>
      <c r="H6" s="7">
        <v>7.9649999999999999</v>
      </c>
      <c r="I6" s="7">
        <v>7.9029999999999996</v>
      </c>
      <c r="J6" s="7">
        <v>8.0739999999999998</v>
      </c>
      <c r="K6" s="7">
        <f t="shared" si="1"/>
        <v>7.9269999999999996</v>
      </c>
      <c r="L6" s="7">
        <f t="shared" si="0"/>
        <v>7.9359999999999991</v>
      </c>
      <c r="M6" s="20">
        <v>89.9</v>
      </c>
      <c r="N6" s="1" t="s">
        <v>77</v>
      </c>
      <c r="O6" s="1" t="s">
        <v>1846</v>
      </c>
      <c r="P6" s="1">
        <v>-1</v>
      </c>
      <c r="Q6" s="1" t="s">
        <v>1842</v>
      </c>
    </row>
    <row r="7" spans="1:20" x14ac:dyDescent="0.2">
      <c r="A7" s="6"/>
      <c r="B7" s="4" t="s">
        <v>450</v>
      </c>
      <c r="C7" s="7">
        <v>8.4730000000000008</v>
      </c>
      <c r="D7" s="7">
        <v>8.3610000000000007</v>
      </c>
      <c r="E7" s="16">
        <v>8.2940000000000005</v>
      </c>
      <c r="F7" s="16">
        <v>8.2949999999999999</v>
      </c>
      <c r="G7" s="7">
        <v>8.4969999999999999</v>
      </c>
      <c r="H7" s="7">
        <v>8.3840000000000003</v>
      </c>
      <c r="I7" s="7">
        <v>8.3230000000000004</v>
      </c>
      <c r="J7" s="7">
        <v>8.4689999999999994</v>
      </c>
      <c r="K7" s="7">
        <f t="shared" si="1"/>
        <v>8.2950000000000017</v>
      </c>
      <c r="L7" s="7">
        <f t="shared" si="0"/>
        <v>8.2960000000000029</v>
      </c>
      <c r="M7" s="20">
        <v>88.8</v>
      </c>
      <c r="N7" s="1" t="s">
        <v>1855</v>
      </c>
      <c r="O7" s="1" t="s">
        <v>1847</v>
      </c>
      <c r="P7" s="1">
        <v>1</v>
      </c>
      <c r="Q7" s="1" t="s">
        <v>1843</v>
      </c>
    </row>
    <row r="8" spans="1:20" x14ac:dyDescent="0.2">
      <c r="A8" s="6"/>
      <c r="B8" s="4" t="s">
        <v>451</v>
      </c>
      <c r="C8" s="7">
        <v>8.5760000000000005</v>
      </c>
      <c r="D8" s="7">
        <v>8.4730000000000008</v>
      </c>
      <c r="E8" s="16">
        <v>8.4290000000000003</v>
      </c>
      <c r="F8" s="7">
        <v>8.4369999999999994</v>
      </c>
      <c r="G8" s="7">
        <v>8.6</v>
      </c>
      <c r="H8" s="7">
        <v>8.4949999999999992</v>
      </c>
      <c r="I8" s="7">
        <v>8.4589999999999996</v>
      </c>
      <c r="J8" s="7">
        <v>8.5890000000000004</v>
      </c>
      <c r="K8" s="7">
        <f t="shared" si="1"/>
        <v>8.4480000000000022</v>
      </c>
      <c r="L8" s="7">
        <f t="shared" si="0"/>
        <v>8.4560000000000013</v>
      </c>
      <c r="M8" s="20">
        <v>89.1</v>
      </c>
      <c r="N8" s="1"/>
      <c r="O8" s="1" t="s">
        <v>1030</v>
      </c>
      <c r="P8" s="1">
        <v>0</v>
      </c>
      <c r="Q8" s="1" t="s">
        <v>1844</v>
      </c>
    </row>
    <row r="9" spans="1:20" x14ac:dyDescent="0.2">
      <c r="A9" s="5"/>
      <c r="B9" s="4" t="s">
        <v>1042</v>
      </c>
      <c r="C9" s="7">
        <v>8.9079999999999995</v>
      </c>
      <c r="D9" s="7">
        <v>8.8390000000000004</v>
      </c>
      <c r="E9" s="16">
        <v>8.9149999999999991</v>
      </c>
      <c r="F9" s="7">
        <v>8.9450000000000003</v>
      </c>
      <c r="G9" s="7">
        <v>8.9290000000000003</v>
      </c>
      <c r="H9" s="7">
        <v>8.8580000000000005</v>
      </c>
      <c r="I9" s="7">
        <v>8.9410000000000007</v>
      </c>
      <c r="J9" s="7">
        <v>8.9290000000000003</v>
      </c>
      <c r="K9" s="7">
        <f t="shared" si="1"/>
        <v>8.9410000000000007</v>
      </c>
      <c r="L9" s="7">
        <f t="shared" si="0"/>
        <v>8.9710000000000036</v>
      </c>
      <c r="M9" s="20">
        <v>91.2</v>
      </c>
      <c r="N9" s="1"/>
      <c r="O9" s="1" t="s">
        <v>1848</v>
      </c>
      <c r="P9" s="1">
        <v>18</v>
      </c>
      <c r="Q9" s="1" t="s">
        <v>1845</v>
      </c>
    </row>
    <row r="10" spans="1:20" x14ac:dyDescent="0.2">
      <c r="A10" s="5"/>
      <c r="B10" s="4" t="s">
        <v>808</v>
      </c>
      <c r="C10" s="7">
        <v>10.257</v>
      </c>
      <c r="D10" s="7">
        <v>10.252000000000001</v>
      </c>
      <c r="E10" s="16">
        <v>10.305</v>
      </c>
      <c r="F10" s="16">
        <v>10.301</v>
      </c>
      <c r="G10" s="7">
        <v>9.8610000000000007</v>
      </c>
      <c r="H10" s="7">
        <v>9.8740000000000006</v>
      </c>
      <c r="I10" s="16">
        <v>10.028</v>
      </c>
      <c r="J10" s="7">
        <v>9.2059999999999995</v>
      </c>
      <c r="K10" s="7">
        <f>X25</f>
        <v>8.923</v>
      </c>
      <c r="L10" s="222"/>
      <c r="M10" s="20">
        <v>1.67</v>
      </c>
      <c r="N10" s="1"/>
      <c r="O10" s="1" t="s">
        <v>1849</v>
      </c>
      <c r="P10" s="1">
        <v>-5</v>
      </c>
      <c r="Q10" s="1" t="s">
        <v>1850</v>
      </c>
      <c r="S10" s="1" t="s">
        <v>794</v>
      </c>
      <c r="T10" s="1"/>
    </row>
    <row r="11" spans="1:20" x14ac:dyDescent="0.2">
      <c r="A11" s="6" t="s">
        <v>5</v>
      </c>
      <c r="B11" s="4" t="s">
        <v>781</v>
      </c>
      <c r="C11" s="7">
        <v>4.2750000000000004</v>
      </c>
      <c r="D11" s="7">
        <v>4.2110000000000003</v>
      </c>
      <c r="E11" s="7">
        <v>4.2009999999999996</v>
      </c>
      <c r="F11" s="7">
        <v>4.2110000000000003</v>
      </c>
      <c r="G11" s="7">
        <v>4.258</v>
      </c>
      <c r="H11" s="7">
        <v>4.194</v>
      </c>
      <c r="I11" s="222"/>
      <c r="J11" s="222"/>
      <c r="K11" s="7">
        <f>E11+H11-D11</f>
        <v>4.1839999999999993</v>
      </c>
      <c r="L11" s="7">
        <f>K11+F11-E11</f>
        <v>4.194</v>
      </c>
      <c r="M11" s="20">
        <v>97.5</v>
      </c>
      <c r="O11" s="1" t="s">
        <v>1846</v>
      </c>
      <c r="P11" s="1">
        <v>-1</v>
      </c>
      <c r="Q11" s="1" t="s">
        <v>1838</v>
      </c>
    </row>
    <row r="12" spans="1:20" x14ac:dyDescent="0.2">
      <c r="A12" s="6"/>
      <c r="B12" s="4" t="s">
        <v>782</v>
      </c>
      <c r="C12" s="7">
        <v>5.7389999999999999</v>
      </c>
      <c r="D12" s="7">
        <v>5.7110000000000003</v>
      </c>
      <c r="E12" s="7">
        <v>5.6790000000000003</v>
      </c>
      <c r="F12" s="7">
        <v>5.6870000000000003</v>
      </c>
      <c r="G12" s="7">
        <v>5.7080000000000002</v>
      </c>
      <c r="H12" s="7">
        <v>5.6820000000000004</v>
      </c>
      <c r="I12" s="222"/>
      <c r="J12" s="222"/>
      <c r="K12" s="7">
        <f>E12+H12-D12</f>
        <v>5.65</v>
      </c>
      <c r="L12" s="7">
        <f>K12+F12-E12</f>
        <v>5.6579999999999995</v>
      </c>
      <c r="M12" s="20">
        <v>97.4</v>
      </c>
      <c r="O12" s="1" t="s">
        <v>1846</v>
      </c>
      <c r="P12" s="1">
        <v>-1</v>
      </c>
      <c r="Q12" s="1" t="s">
        <v>1839</v>
      </c>
    </row>
    <row r="13" spans="1:20" x14ac:dyDescent="0.2">
      <c r="A13" s="6"/>
      <c r="B13" s="4" t="s">
        <v>450</v>
      </c>
      <c r="C13" s="7">
        <v>5.9989999999999997</v>
      </c>
      <c r="D13" s="7">
        <v>5.9859999999999998</v>
      </c>
      <c r="E13" s="7">
        <v>5.9550000000000001</v>
      </c>
      <c r="F13" s="7">
        <v>5.9660000000000002</v>
      </c>
      <c r="G13" s="7">
        <v>5.97</v>
      </c>
      <c r="H13" s="7">
        <v>5.9560000000000004</v>
      </c>
      <c r="I13" s="222"/>
      <c r="J13" s="222"/>
      <c r="K13" s="7">
        <f>E13+H13-D13</f>
        <v>5.9250000000000016</v>
      </c>
      <c r="L13" s="7">
        <f>K13+F13-E13</f>
        <v>5.9360000000000017</v>
      </c>
      <c r="M13" s="20">
        <v>98.4</v>
      </c>
      <c r="O13" s="1" t="s">
        <v>1846</v>
      </c>
      <c r="P13" s="1">
        <v>-1</v>
      </c>
      <c r="Q13" s="1" t="s">
        <v>1840</v>
      </c>
    </row>
    <row r="14" spans="1:20" s="28" customFormat="1" x14ac:dyDescent="0.2">
      <c r="A14" s="26"/>
      <c r="B14" s="4" t="s">
        <v>451</v>
      </c>
      <c r="C14" s="7">
        <v>6.4850000000000003</v>
      </c>
      <c r="D14" s="7">
        <v>6.452</v>
      </c>
      <c r="E14" s="7">
        <v>6.4180000000000001</v>
      </c>
      <c r="F14" s="7">
        <v>6.431</v>
      </c>
      <c r="G14" s="7">
        <v>6.4660000000000002</v>
      </c>
      <c r="H14" s="7">
        <v>6.4329999999999998</v>
      </c>
      <c r="I14" s="222"/>
      <c r="J14" s="222"/>
      <c r="K14" s="7">
        <f>E14+H14-D14</f>
        <v>6.3989999999999991</v>
      </c>
      <c r="L14" s="7">
        <f>K14+F14-E14</f>
        <v>6.4119999999999981</v>
      </c>
      <c r="M14" s="20">
        <v>98.3</v>
      </c>
      <c r="N14"/>
      <c r="O14" s="1" t="s">
        <v>1030</v>
      </c>
      <c r="P14" s="1">
        <v>0</v>
      </c>
      <c r="Q14" s="1" t="s">
        <v>1841</v>
      </c>
    </row>
    <row r="15" spans="1:20" x14ac:dyDescent="0.2">
      <c r="F15" s="7"/>
      <c r="M15" s="20"/>
      <c r="R15" s="1"/>
    </row>
    <row r="17" spans="1:27" x14ac:dyDescent="0.2">
      <c r="A17" s="6" t="s">
        <v>6</v>
      </c>
      <c r="B17" s="5"/>
      <c r="C17" s="5" t="s">
        <v>7</v>
      </c>
      <c r="D17" s="5" t="s">
        <v>7</v>
      </c>
      <c r="E17" s="5" t="s">
        <v>24</v>
      </c>
      <c r="F17" s="5" t="s">
        <v>27</v>
      </c>
      <c r="G17" s="5" t="s">
        <v>29</v>
      </c>
      <c r="H17" s="5" t="s">
        <v>30</v>
      </c>
      <c r="I17" s="5" t="s">
        <v>29</v>
      </c>
      <c r="J17" s="5" t="s">
        <v>30</v>
      </c>
      <c r="K17" s="5" t="s">
        <v>34</v>
      </c>
      <c r="L17" s="5" t="s">
        <v>30</v>
      </c>
      <c r="M17" s="5" t="s">
        <v>7</v>
      </c>
      <c r="N17" s="5" t="s">
        <v>7</v>
      </c>
      <c r="O17" s="5" t="s">
        <v>7</v>
      </c>
      <c r="P17" s="5" t="s">
        <v>24</v>
      </c>
      <c r="Q17" s="5" t="s">
        <v>24</v>
      </c>
      <c r="R17" s="5" t="s">
        <v>24</v>
      </c>
      <c r="S17" s="5" t="s">
        <v>26</v>
      </c>
      <c r="T17" s="153" t="s">
        <v>834</v>
      </c>
      <c r="U17" s="153" t="s">
        <v>834</v>
      </c>
      <c r="V17" s="153" t="s">
        <v>834</v>
      </c>
      <c r="W17" s="153" t="s">
        <v>834</v>
      </c>
      <c r="X17" s="153" t="s">
        <v>834</v>
      </c>
      <c r="Y17" s="153" t="s">
        <v>834</v>
      </c>
      <c r="Z17" s="153" t="s">
        <v>834</v>
      </c>
    </row>
    <row r="18" spans="1:27" x14ac:dyDescent="0.2">
      <c r="A18" s="5"/>
      <c r="B18" s="5"/>
      <c r="C18" s="6" t="s">
        <v>8</v>
      </c>
      <c r="D18" s="6" t="s">
        <v>9</v>
      </c>
      <c r="E18" s="6" t="s">
        <v>18</v>
      </c>
      <c r="F18" s="6" t="s">
        <v>11</v>
      </c>
      <c r="G18" s="6" t="s">
        <v>10</v>
      </c>
      <c r="H18" s="6" t="s">
        <v>33</v>
      </c>
      <c r="I18" s="6" t="s">
        <v>12</v>
      </c>
      <c r="J18" s="6" t="s">
        <v>13</v>
      </c>
      <c r="K18" s="6" t="s">
        <v>14</v>
      </c>
      <c r="L18" s="6" t="s">
        <v>99</v>
      </c>
      <c r="M18" s="6" t="s">
        <v>17</v>
      </c>
      <c r="N18" s="6" t="s">
        <v>19</v>
      </c>
      <c r="O18" s="6" t="s">
        <v>20</v>
      </c>
      <c r="P18" s="6" t="s">
        <v>17</v>
      </c>
      <c r="Q18" s="6" t="s">
        <v>15</v>
      </c>
      <c r="R18" s="6" t="s">
        <v>16</v>
      </c>
      <c r="S18" s="6" t="s">
        <v>25</v>
      </c>
      <c r="T18" s="154" t="s">
        <v>835</v>
      </c>
      <c r="U18" s="154" t="s">
        <v>836</v>
      </c>
      <c r="V18" s="154" t="s">
        <v>837</v>
      </c>
      <c r="W18" s="154" t="s">
        <v>838</v>
      </c>
      <c r="X18" s="154" t="s">
        <v>839</v>
      </c>
      <c r="Y18" s="154" t="s">
        <v>840</v>
      </c>
      <c r="Z18" s="154" t="s">
        <v>841</v>
      </c>
    </row>
    <row r="19" spans="1:27" x14ac:dyDescent="0.2">
      <c r="A19" s="6" t="str">
        <f>A4</f>
        <v>Singlet</v>
      </c>
      <c r="B19" s="4" t="str">
        <f>B4</f>
        <v>Au (Val, n-pi*)</v>
      </c>
      <c r="C19" s="16">
        <v>4.6550000000000002</v>
      </c>
      <c r="D19" s="16">
        <v>4.6360000000000001</v>
      </c>
      <c r="E19" s="16">
        <v>4.7779999999999996</v>
      </c>
      <c r="F19">
        <v>4.4829999999999997</v>
      </c>
      <c r="G19" s="16">
        <v>4.6989999999999998</v>
      </c>
      <c r="H19" s="16">
        <v>4.6379999999999999</v>
      </c>
      <c r="I19" s="16">
        <v>4.6369999999999996</v>
      </c>
      <c r="J19" s="16">
        <v>4.6269999999999998</v>
      </c>
      <c r="K19" s="16">
        <v>4.5990000000000002</v>
      </c>
      <c r="L19" s="7">
        <v>4.5839999999999996</v>
      </c>
      <c r="M19" s="16">
        <v>4.6980000000000004</v>
      </c>
      <c r="N19" s="16">
        <v>4.8620000000000001</v>
      </c>
      <c r="O19" s="16">
        <v>4.79</v>
      </c>
      <c r="P19" s="16">
        <v>4.4610000000000003</v>
      </c>
      <c r="Q19" s="16">
        <v>4.4480000000000004</v>
      </c>
      <c r="R19" s="16">
        <v>4.633</v>
      </c>
      <c r="S19" s="19">
        <v>4.5404999999999998</v>
      </c>
      <c r="T19" s="222"/>
      <c r="U19" s="222"/>
      <c r="V19" s="222"/>
      <c r="W19" s="222"/>
      <c r="X19" s="222"/>
      <c r="Y19" s="222"/>
      <c r="Z19" s="222"/>
      <c r="AA19" s="17"/>
    </row>
    <row r="20" spans="1:27" x14ac:dyDescent="0.2">
      <c r="A20" s="5"/>
      <c r="B20" s="4" t="str">
        <f>B5</f>
        <v>Bg (Val, n-pi*)</v>
      </c>
      <c r="C20" s="16">
        <v>6.0759999999999996</v>
      </c>
      <c r="D20" s="16">
        <v>6.1150000000000002</v>
      </c>
      <c r="E20" s="16">
        <v>6.0960000000000001</v>
      </c>
      <c r="F20">
        <v>5.8390000000000004</v>
      </c>
      <c r="G20" s="16">
        <v>6.069</v>
      </c>
      <c r="H20" s="16">
        <v>6.0060000000000002</v>
      </c>
      <c r="I20" s="16">
        <v>6.0030000000000001</v>
      </c>
      <c r="J20" s="16">
        <v>6.0060000000000002</v>
      </c>
      <c r="K20" s="16">
        <v>5.9560000000000004</v>
      </c>
      <c r="L20" s="7">
        <v>5.93</v>
      </c>
      <c r="M20" s="16">
        <v>6.0259999999999998</v>
      </c>
      <c r="N20" s="16">
        <v>6.2370000000000001</v>
      </c>
      <c r="O20" s="16">
        <v>6.2</v>
      </c>
      <c r="P20" s="16">
        <v>5.7960000000000003</v>
      </c>
      <c r="Q20" s="16">
        <v>5.8680000000000003</v>
      </c>
      <c r="R20" s="16">
        <v>5.9710000000000001</v>
      </c>
      <c r="S20" s="19">
        <v>5.9195000000000002</v>
      </c>
      <c r="T20" s="222"/>
      <c r="U20" s="222"/>
      <c r="V20" s="222"/>
      <c r="W20" s="222"/>
      <c r="X20" s="222"/>
      <c r="Y20" s="222"/>
      <c r="Z20" s="222"/>
      <c r="AA20" s="17"/>
    </row>
    <row r="21" spans="1:27" x14ac:dyDescent="0.2">
      <c r="A21" s="5"/>
      <c r="B21" s="4" t="str">
        <f>B6</f>
        <v>Au (Val, n-pi*)</v>
      </c>
      <c r="C21" s="16">
        <v>8.1240000000000006</v>
      </c>
      <c r="D21" s="16">
        <v>7.6950000000000003</v>
      </c>
      <c r="E21" s="16">
        <v>8.2560000000000002</v>
      </c>
      <c r="F21">
        <v>7.806</v>
      </c>
      <c r="G21" s="16">
        <v>8.16</v>
      </c>
      <c r="H21" s="16">
        <v>7.9770000000000003</v>
      </c>
      <c r="I21" s="16">
        <v>7.9710000000000001</v>
      </c>
      <c r="J21" s="16">
        <v>7.9640000000000004</v>
      </c>
      <c r="K21" s="16">
        <v>7.8890000000000002</v>
      </c>
      <c r="L21" s="7">
        <v>7.9029999999999996</v>
      </c>
      <c r="M21" s="16">
        <v>8.1300000000000008</v>
      </c>
      <c r="N21" s="16">
        <v>8.2390000000000008</v>
      </c>
      <c r="O21" s="16">
        <v>8.0630000000000006</v>
      </c>
      <c r="P21" s="16">
        <v>7.8520000000000003</v>
      </c>
      <c r="Q21" s="16">
        <v>7.585</v>
      </c>
      <c r="R21" s="16">
        <v>8.2929999999999993</v>
      </c>
      <c r="S21" s="19">
        <v>7.9390000000000001</v>
      </c>
      <c r="T21" s="222"/>
      <c r="U21" s="222"/>
      <c r="V21" s="222"/>
      <c r="W21" s="222"/>
      <c r="X21" s="222"/>
      <c r="Y21" s="222"/>
      <c r="Z21" s="222"/>
      <c r="AA21" s="17"/>
    </row>
    <row r="22" spans="1:27" x14ac:dyDescent="0.2">
      <c r="A22" s="5"/>
      <c r="B22" s="4" t="str">
        <f t="shared" ref="B22:B26" si="2">B7</f>
        <v>Bu (Val, pi-pi*)</v>
      </c>
      <c r="C22" s="16">
        <v>8.6630000000000003</v>
      </c>
      <c r="D22" s="16">
        <v>8.42</v>
      </c>
      <c r="E22" s="16">
        <v>8.6340000000000003</v>
      </c>
      <c r="F22" s="16">
        <v>8.3010000000000002</v>
      </c>
      <c r="G22" s="16">
        <v>8.5869999999999997</v>
      </c>
      <c r="H22" s="16">
        <v>8.3870000000000005</v>
      </c>
      <c r="I22" s="16">
        <v>8.3689999999999998</v>
      </c>
      <c r="J22" s="16">
        <v>8.3870000000000005</v>
      </c>
      <c r="K22" s="16">
        <v>8.2940000000000005</v>
      </c>
      <c r="L22" s="7">
        <v>8.3230000000000004</v>
      </c>
      <c r="M22" s="16">
        <v>8.5020000000000007</v>
      </c>
      <c r="N22" s="16">
        <v>8.6989999999999998</v>
      </c>
      <c r="O22" s="16">
        <v>8.6120000000000001</v>
      </c>
      <c r="P22" s="16">
        <v>8.2569999999999997</v>
      </c>
      <c r="Q22" s="16">
        <v>8.2189999999999994</v>
      </c>
      <c r="R22" s="16">
        <v>8.3239999999999998</v>
      </c>
      <c r="S22" s="19">
        <v>8.2714999999999996</v>
      </c>
      <c r="T22" s="222"/>
      <c r="U22" s="222"/>
      <c r="V22" s="222"/>
      <c r="W22" s="222"/>
      <c r="X22" s="222"/>
      <c r="Y22" s="222"/>
      <c r="Z22" s="222"/>
      <c r="AA22" s="17"/>
    </row>
    <row r="23" spans="1:27" x14ac:dyDescent="0.2">
      <c r="A23" s="5"/>
      <c r="B23" s="4" t="str">
        <f t="shared" si="2"/>
        <v>Ag (Val, pi-pi*)</v>
      </c>
      <c r="C23" s="16">
        <v>8.9179999999999993</v>
      </c>
      <c r="D23" s="16">
        <v>8.3859999999999992</v>
      </c>
      <c r="E23" s="16">
        <v>8.8719999999999999</v>
      </c>
      <c r="F23" s="16">
        <v>8.5020000000000007</v>
      </c>
      <c r="G23" s="16">
        <v>8.81</v>
      </c>
      <c r="H23" s="16">
        <v>8.6059999999999999</v>
      </c>
      <c r="I23" s="16">
        <v>8.5370000000000008</v>
      </c>
      <c r="J23" s="16">
        <v>8.5269999999999992</v>
      </c>
      <c r="K23" s="16">
        <v>8.4290000000000003</v>
      </c>
      <c r="L23" s="7">
        <v>8.4589999999999996</v>
      </c>
      <c r="M23" s="16">
        <v>8.68</v>
      </c>
      <c r="N23" s="16">
        <v>8.8409999999999993</v>
      </c>
      <c r="O23" s="16">
        <v>8.6950000000000003</v>
      </c>
      <c r="P23" s="16">
        <v>8.4060000000000006</v>
      </c>
      <c r="Q23" s="16">
        <v>8.24</v>
      </c>
      <c r="R23" s="16">
        <v>8.609</v>
      </c>
      <c r="S23" s="19">
        <v>8.4245000000000001</v>
      </c>
      <c r="T23" s="222"/>
      <c r="U23" s="222"/>
      <c r="V23" s="222"/>
      <c r="W23" s="222"/>
      <c r="X23" s="222"/>
      <c r="Y23" s="222"/>
      <c r="Z23" s="222"/>
      <c r="AA23" s="17"/>
    </row>
    <row r="24" spans="1:27" x14ac:dyDescent="0.2">
      <c r="A24" s="5"/>
      <c r="B24" s="4" t="str">
        <f t="shared" si="2"/>
        <v>Ag (Ryd, n-3s)</v>
      </c>
      <c r="C24" s="16">
        <v>8.5039999999999996</v>
      </c>
      <c r="D24" s="16">
        <v>8.5980000000000008</v>
      </c>
      <c r="E24" s="16">
        <v>9.2629999999999999</v>
      </c>
      <c r="F24">
        <v>9.0180000000000007</v>
      </c>
      <c r="G24" s="16">
        <v>9.14</v>
      </c>
      <c r="H24" s="16">
        <v>8.9209999999999994</v>
      </c>
      <c r="I24" s="16">
        <v>8.9689999999999994</v>
      </c>
      <c r="J24" s="16">
        <v>9.0060000000000002</v>
      </c>
      <c r="K24" s="16">
        <v>8.9149999999999991</v>
      </c>
      <c r="L24" s="7">
        <v>8.9410000000000007</v>
      </c>
      <c r="M24" s="16">
        <v>9.1270000000000007</v>
      </c>
      <c r="N24" s="16">
        <v>9.1300000000000008</v>
      </c>
      <c r="O24" s="16">
        <v>8.9510000000000005</v>
      </c>
      <c r="P24" s="16">
        <v>8.9190000000000005</v>
      </c>
      <c r="Q24" s="16">
        <v>8.57</v>
      </c>
      <c r="R24" s="16">
        <v>9.3179999999999996</v>
      </c>
      <c r="S24" s="19">
        <v>8.9439999999999991</v>
      </c>
      <c r="T24" s="222"/>
      <c r="U24" s="222"/>
      <c r="V24" s="222"/>
      <c r="W24" s="222"/>
      <c r="X24" s="222"/>
      <c r="Y24" s="222"/>
      <c r="Z24" s="222"/>
      <c r="AA24" s="17"/>
    </row>
    <row r="25" spans="1:27" x14ac:dyDescent="0.2">
      <c r="A25" s="5"/>
      <c r="B25" s="4" t="str">
        <f t="shared" si="2"/>
        <v>Ag (Val, dou, n,n-pi*,pi*)</v>
      </c>
      <c r="C25" s="222"/>
      <c r="D25" s="222"/>
      <c r="E25" s="222"/>
      <c r="F25" s="222"/>
      <c r="G25" s="222"/>
      <c r="H25" s="222"/>
      <c r="I25" s="222"/>
      <c r="J25" s="16">
        <v>10.875999999999999</v>
      </c>
      <c r="K25" s="16">
        <v>10.305</v>
      </c>
      <c r="L25" s="16">
        <v>10.028</v>
      </c>
      <c r="M25" s="222"/>
      <c r="N25" s="222"/>
      <c r="O25" s="222"/>
      <c r="P25" s="222"/>
      <c r="Q25" s="222"/>
      <c r="R25" s="16">
        <v>8.9809999999999999</v>
      </c>
      <c r="S25" s="222"/>
      <c r="T25">
        <v>9.0440000000000005</v>
      </c>
      <c r="U25">
        <v>8.8140000000000001</v>
      </c>
      <c r="V25">
        <v>8.6430000000000007</v>
      </c>
      <c r="W25">
        <v>8.8989999999999991</v>
      </c>
      <c r="X25" s="17">
        <v>8.923</v>
      </c>
      <c r="Y25" s="17">
        <v>8.9580000000000002</v>
      </c>
      <c r="Z25" s="17">
        <v>8.9420000000000002</v>
      </c>
      <c r="AA25" s="17"/>
    </row>
    <row r="26" spans="1:27" x14ac:dyDescent="0.2">
      <c r="A26" s="6" t="str">
        <f>A11</f>
        <v>Triplet</v>
      </c>
      <c r="B26" s="4" t="str">
        <f t="shared" si="2"/>
        <v>Au (Val, n-pi*)</v>
      </c>
      <c r="C26" s="16">
        <v>4.2530000000000001</v>
      </c>
      <c r="D26" s="16">
        <v>4.1989999999999998</v>
      </c>
      <c r="E26" s="16">
        <v>4.3330000000000002</v>
      </c>
      <c r="F26" s="16">
        <v>4.0720000000000001</v>
      </c>
      <c r="G26" s="16">
        <v>4.2389999999999999</v>
      </c>
      <c r="H26" s="222"/>
      <c r="I26" s="222"/>
      <c r="J26" s="222"/>
      <c r="K26" s="7">
        <v>4.2009999999999996</v>
      </c>
      <c r="L26" s="222"/>
      <c r="M26" s="16">
        <v>4.3490000000000002</v>
      </c>
      <c r="N26" s="16">
        <v>4.4980000000000002</v>
      </c>
      <c r="O26" s="16">
        <v>4.4000000000000004</v>
      </c>
      <c r="P26" s="16">
        <v>4.1340000000000003</v>
      </c>
      <c r="Q26" s="16">
        <v>4.0259999999999998</v>
      </c>
      <c r="R26" s="16">
        <v>4.1890000000000001</v>
      </c>
      <c r="S26" s="19">
        <v>4.1074999999999999</v>
      </c>
      <c r="T26" s="222"/>
      <c r="U26" s="222"/>
      <c r="V26" s="222"/>
      <c r="W26" s="222"/>
      <c r="X26" s="222"/>
      <c r="Y26" s="222"/>
      <c r="Z26" s="222"/>
      <c r="AA26" s="17"/>
    </row>
    <row r="27" spans="1:27" x14ac:dyDescent="0.2">
      <c r="A27" s="5"/>
      <c r="B27" s="4" t="str">
        <f>B12</f>
        <v>Bg (Val, n-pi*)</v>
      </c>
      <c r="C27" s="16">
        <v>5.7329999999999997</v>
      </c>
      <c r="D27" s="16">
        <v>5.758</v>
      </c>
      <c r="E27" s="16">
        <v>5.7450000000000001</v>
      </c>
      <c r="F27" s="16">
        <v>5.5640000000000001</v>
      </c>
      <c r="G27" s="16">
        <v>5.7030000000000003</v>
      </c>
      <c r="H27" s="222"/>
      <c r="I27" s="222"/>
      <c r="J27" s="222"/>
      <c r="K27" s="7">
        <v>5.6790000000000003</v>
      </c>
      <c r="L27" s="222"/>
      <c r="M27" s="16">
        <v>5.7569999999999997</v>
      </c>
      <c r="N27" s="16">
        <v>5.9550000000000001</v>
      </c>
      <c r="O27" s="16">
        <v>5.8920000000000003</v>
      </c>
      <c r="P27" s="16">
        <v>5.5490000000000004</v>
      </c>
      <c r="Q27" s="16">
        <v>5.5220000000000002</v>
      </c>
      <c r="R27" s="16">
        <v>5.6680000000000001</v>
      </c>
      <c r="S27" s="19">
        <v>5.5950000000000006</v>
      </c>
      <c r="T27" s="222"/>
      <c r="U27" s="222"/>
      <c r="V27" s="222"/>
      <c r="W27" s="222"/>
      <c r="X27" s="222"/>
      <c r="Y27" s="222"/>
      <c r="Z27" s="222"/>
      <c r="AA27" s="17"/>
    </row>
    <row r="28" spans="1:27" x14ac:dyDescent="0.2">
      <c r="A28" s="5"/>
      <c r="B28" s="4" t="str">
        <f>B13</f>
        <v>Bu (Val, pi-pi*)</v>
      </c>
      <c r="C28" s="16">
        <v>6.226</v>
      </c>
      <c r="D28" s="16">
        <v>6.1509999999999998</v>
      </c>
      <c r="E28" s="16">
        <v>6.0789999999999997</v>
      </c>
      <c r="F28" s="16">
        <v>5.6989999999999998</v>
      </c>
      <c r="G28" s="16">
        <v>5.8630000000000004</v>
      </c>
      <c r="H28" s="222"/>
      <c r="I28" s="222"/>
      <c r="J28" s="222"/>
      <c r="K28" s="7">
        <v>5.9550000000000001</v>
      </c>
      <c r="L28" s="222"/>
      <c r="M28" s="16">
        <v>6.0380000000000003</v>
      </c>
      <c r="N28" s="16">
        <v>6.157</v>
      </c>
      <c r="O28" s="16">
        <v>6.16</v>
      </c>
      <c r="P28" s="16">
        <v>5.8869999999999996</v>
      </c>
      <c r="Q28" s="16">
        <v>5.99</v>
      </c>
      <c r="R28" s="16">
        <v>5.7060000000000004</v>
      </c>
      <c r="S28" s="19">
        <v>5.8480000000000008</v>
      </c>
      <c r="T28" s="222"/>
      <c r="U28" s="222"/>
      <c r="V28" s="222"/>
      <c r="W28" s="222"/>
      <c r="X28" s="222"/>
      <c r="Y28" s="222"/>
      <c r="Z28" s="222"/>
      <c r="AA28" s="17"/>
    </row>
    <row r="29" spans="1:27" x14ac:dyDescent="0.2">
      <c r="A29" s="5"/>
      <c r="B29" s="4" t="str">
        <f>B14</f>
        <v>Ag (Val, pi-pi*)</v>
      </c>
      <c r="C29" s="16">
        <v>6.7590000000000003</v>
      </c>
      <c r="D29" s="16">
        <v>6.5419999999999998</v>
      </c>
      <c r="E29" s="16">
        <v>6.55</v>
      </c>
      <c r="F29" s="16">
        <v>6.1870000000000003</v>
      </c>
      <c r="G29" s="16">
        <v>6.367</v>
      </c>
      <c r="H29" s="222"/>
      <c r="I29" s="222"/>
      <c r="J29" s="222"/>
      <c r="K29" s="7">
        <v>6.4180000000000001</v>
      </c>
      <c r="L29" s="222"/>
      <c r="M29" s="16">
        <v>6.48</v>
      </c>
      <c r="N29" s="16">
        <v>6.6</v>
      </c>
      <c r="O29" s="16">
        <v>6.59</v>
      </c>
      <c r="P29" s="16">
        <v>6.3209999999999997</v>
      </c>
      <c r="Q29" s="16">
        <v>6.3879999999999999</v>
      </c>
      <c r="R29" s="16">
        <v>6.2469999999999999</v>
      </c>
      <c r="S29" s="19">
        <v>6.3174999999999999</v>
      </c>
      <c r="T29" s="222"/>
      <c r="U29" s="222"/>
      <c r="V29" s="222"/>
      <c r="W29" s="222"/>
      <c r="X29" s="222"/>
      <c r="Y29" s="222"/>
      <c r="Z29" s="222"/>
      <c r="AA29" s="17"/>
    </row>
    <row r="30" spans="1:27" x14ac:dyDescent="0.2">
      <c r="C30" s="1" t="s">
        <v>1862</v>
      </c>
      <c r="G30" s="1"/>
      <c r="X30" s="17"/>
      <c r="Y30" s="17"/>
      <c r="Z30" s="17"/>
      <c r="AA30" s="17"/>
    </row>
    <row r="31" spans="1:27" x14ac:dyDescent="0.2">
      <c r="X31" s="17"/>
      <c r="Y31" s="17"/>
      <c r="Z31" s="17"/>
      <c r="AA31" s="17"/>
    </row>
    <row r="32" spans="1:27" x14ac:dyDescent="0.2">
      <c r="P32" s="13"/>
    </row>
    <row r="33" spans="16:16" x14ac:dyDescent="0.2">
      <c r="P33" s="13"/>
    </row>
    <row r="34" spans="16:16" x14ac:dyDescent="0.2">
      <c r="P34" s="13"/>
    </row>
    <row r="35" spans="16:16" x14ac:dyDescent="0.2">
      <c r="P35" s="13"/>
    </row>
    <row r="36" spans="16:16" x14ac:dyDescent="0.2">
      <c r="P36" s="13"/>
    </row>
    <row r="37" spans="16:16" x14ac:dyDescent="0.2">
      <c r="P37" s="13"/>
    </row>
    <row r="38" spans="16:16" x14ac:dyDescent="0.2">
      <c r="P38" s="13"/>
    </row>
    <row r="39" spans="16:16" x14ac:dyDescent="0.2">
      <c r="P39" s="13"/>
    </row>
    <row r="40" spans="16:16" x14ac:dyDescent="0.2">
      <c r="P40" s="13"/>
    </row>
    <row r="41" spans="16:16" x14ac:dyDescent="0.2">
      <c r="P41" s="13"/>
    </row>
    <row r="42" spans="16:16" x14ac:dyDescent="0.2">
      <c r="P42" s="13"/>
    </row>
    <row r="43" spans="16:16" x14ac:dyDescent="0.2">
      <c r="P43" s="13"/>
    </row>
    <row r="44" spans="16:16" x14ac:dyDescent="0.2">
      <c r="P44" s="13"/>
    </row>
    <row r="45" spans="16:16" x14ac:dyDescent="0.2">
      <c r="P45" s="13"/>
    </row>
    <row r="46" spans="16:16" x14ac:dyDescent="0.2">
      <c r="P46" s="13"/>
    </row>
    <row r="47" spans="16:16" x14ac:dyDescent="0.2">
      <c r="P47" s="13"/>
    </row>
    <row r="48" spans="16:16" x14ac:dyDescent="0.2">
      <c r="P48" s="13"/>
    </row>
    <row r="49" spans="16:16" x14ac:dyDescent="0.2">
      <c r="P49" s="13"/>
    </row>
  </sheetData>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9C19D-CD53-A140-89E3-788E307DB3EF}">
  <dimension ref="A1:AA23"/>
  <sheetViews>
    <sheetView zoomScale="80" zoomScaleNormal="80" workbookViewId="0">
      <selection activeCell="I9" sqref="I9"/>
    </sheetView>
  </sheetViews>
  <sheetFormatPr baseColWidth="10" defaultRowHeight="16" x14ac:dyDescent="0.2"/>
  <cols>
    <col min="1" max="1" width="10.1640625" customWidth="1"/>
  </cols>
  <sheetData>
    <row r="1" spans="1:27" x14ac:dyDescent="0.2">
      <c r="A1" s="2" t="s">
        <v>21</v>
      </c>
      <c r="B1" s="2" t="s">
        <v>0</v>
      </c>
      <c r="C1" s="3"/>
      <c r="D1" s="2" t="s">
        <v>0</v>
      </c>
      <c r="E1" s="198"/>
      <c r="F1">
        <f>COUNT(D4:D10)</f>
        <v>7</v>
      </c>
      <c r="G1" s="51" t="s">
        <v>722</v>
      </c>
      <c r="H1" s="93" t="s">
        <v>960</v>
      </c>
      <c r="I1" s="93"/>
      <c r="M1" s="93" t="s">
        <v>2106</v>
      </c>
      <c r="O1" s="93"/>
    </row>
    <row r="2" spans="1:27" x14ac:dyDescent="0.2">
      <c r="A2" s="6" t="s">
        <v>32</v>
      </c>
      <c r="B2" s="5"/>
      <c r="C2" s="5"/>
      <c r="D2" s="5" t="s">
        <v>30</v>
      </c>
      <c r="E2" s="5" t="s">
        <v>30</v>
      </c>
      <c r="F2" s="5" t="s">
        <v>68</v>
      </c>
      <c r="G2" s="5" t="s">
        <v>30</v>
      </c>
      <c r="H2" s="5" t="s">
        <v>30</v>
      </c>
      <c r="I2" s="5" t="s">
        <v>30</v>
      </c>
      <c r="J2" s="5"/>
      <c r="K2" s="98" t="s">
        <v>29</v>
      </c>
      <c r="L2" s="98" t="s">
        <v>29</v>
      </c>
      <c r="M2" s="98" t="s">
        <v>247</v>
      </c>
      <c r="N2" s="98" t="s">
        <v>247</v>
      </c>
      <c r="O2" s="98" t="s">
        <v>28</v>
      </c>
    </row>
    <row r="3" spans="1:27" x14ac:dyDescent="0.2">
      <c r="A3" s="5"/>
      <c r="B3" s="5"/>
      <c r="C3" s="5"/>
      <c r="D3" s="6" t="s">
        <v>2087</v>
      </c>
      <c r="E3" s="6" t="s">
        <v>1</v>
      </c>
      <c r="F3" s="6" t="s">
        <v>2</v>
      </c>
      <c r="G3" s="6" t="s">
        <v>2086</v>
      </c>
      <c r="H3" s="6" t="s">
        <v>35</v>
      </c>
      <c r="I3" s="6" t="s">
        <v>50</v>
      </c>
      <c r="J3" s="6" t="s">
        <v>1326</v>
      </c>
      <c r="K3" s="95" t="s">
        <v>67</v>
      </c>
      <c r="L3" s="99" t="s">
        <v>38</v>
      </c>
      <c r="M3" s="99" t="s">
        <v>248</v>
      </c>
      <c r="N3" s="99" t="s">
        <v>248</v>
      </c>
      <c r="O3" s="99" t="s">
        <v>52</v>
      </c>
    </row>
    <row r="4" spans="1:27" x14ac:dyDescent="0.2">
      <c r="A4" s="6" t="s">
        <v>2105</v>
      </c>
      <c r="B4" s="6" t="s">
        <v>98</v>
      </c>
      <c r="C4" s="4" t="s">
        <v>451</v>
      </c>
      <c r="D4" s="7">
        <v>2.089</v>
      </c>
      <c r="E4" s="7">
        <v>2.0099999999999998</v>
      </c>
      <c r="F4" s="7">
        <v>1.998</v>
      </c>
      <c r="G4" s="7">
        <v>2.0880000000000001</v>
      </c>
      <c r="H4" s="7">
        <v>2.0129999999999999</v>
      </c>
      <c r="I4" s="9"/>
      <c r="J4" s="7">
        <f>H4+F4-E4</f>
        <v>2.0010000000000003</v>
      </c>
      <c r="K4" s="1">
        <v>87.6</v>
      </c>
      <c r="M4" s="93" t="s">
        <v>908</v>
      </c>
      <c r="N4" s="1">
        <v>0</v>
      </c>
      <c r="O4" s="1" t="s">
        <v>2101</v>
      </c>
    </row>
    <row r="5" spans="1:27" x14ac:dyDescent="0.2">
      <c r="A5" s="5"/>
      <c r="B5" s="5"/>
      <c r="C5" s="4" t="s">
        <v>1254</v>
      </c>
      <c r="D5" s="7">
        <v>4.282</v>
      </c>
      <c r="E5" s="7">
        <v>4.2610000000000001</v>
      </c>
      <c r="F5" s="7">
        <v>4.2910000000000004</v>
      </c>
      <c r="G5" s="7">
        <v>4.0389999999999997</v>
      </c>
      <c r="H5">
        <v>4.0289999999999999</v>
      </c>
      <c r="I5" s="9"/>
      <c r="J5" s="7">
        <f>Y16</f>
        <v>3.2879999999999998</v>
      </c>
      <c r="K5" s="20">
        <v>12.2</v>
      </c>
      <c r="M5" s="93" t="s">
        <v>908</v>
      </c>
      <c r="N5" s="1">
        <v>0</v>
      </c>
      <c r="O5" s="1" t="s">
        <v>2103</v>
      </c>
      <c r="P5" s="1" t="s">
        <v>794</v>
      </c>
      <c r="Q5" t="s">
        <v>2127</v>
      </c>
    </row>
    <row r="6" spans="1:27" x14ac:dyDescent="0.2">
      <c r="A6" s="5"/>
      <c r="B6" s="5"/>
      <c r="C6" s="4" t="s">
        <v>450</v>
      </c>
      <c r="D6" s="7">
        <v>4.1550000000000002</v>
      </c>
      <c r="E6" s="7">
        <v>4.056</v>
      </c>
      <c r="F6" s="7">
        <v>4.024</v>
      </c>
      <c r="G6" s="7">
        <v>4.1550000000000002</v>
      </c>
      <c r="H6">
        <v>4.0640000000000001</v>
      </c>
      <c r="I6" s="9"/>
      <c r="J6" s="7">
        <f>H6+F6-E6</f>
        <v>4.0320000000000009</v>
      </c>
      <c r="K6" s="20">
        <v>84</v>
      </c>
      <c r="L6" s="1" t="s">
        <v>185</v>
      </c>
      <c r="M6" s="93" t="s">
        <v>2108</v>
      </c>
      <c r="N6" s="1">
        <v>2</v>
      </c>
      <c r="O6" s="1" t="s">
        <v>2102</v>
      </c>
    </row>
    <row r="7" spans="1:27" x14ac:dyDescent="0.2">
      <c r="A7" s="5"/>
      <c r="B7" s="6" t="s">
        <v>5</v>
      </c>
      <c r="C7" s="4" t="s">
        <v>451</v>
      </c>
      <c r="D7" s="7">
        <v>1.294</v>
      </c>
      <c r="E7" s="7">
        <v>1.2609999999999999</v>
      </c>
      <c r="F7" s="7">
        <v>1.2609999999999999</v>
      </c>
      <c r="G7" s="7">
        <v>1.298</v>
      </c>
      <c r="H7" s="9"/>
      <c r="I7" s="9"/>
      <c r="J7" s="7">
        <f>G7+F7-D7</f>
        <v>1.2650000000000001</v>
      </c>
      <c r="K7" s="1">
        <v>97.7</v>
      </c>
      <c r="M7" s="93" t="s">
        <v>2107</v>
      </c>
      <c r="N7" s="1">
        <v>-1</v>
      </c>
      <c r="O7" s="1" t="s">
        <v>2101</v>
      </c>
    </row>
    <row r="8" spans="1:27" x14ac:dyDescent="0.2">
      <c r="A8" s="5"/>
      <c r="B8" s="5"/>
      <c r="C8" s="4" t="s">
        <v>450</v>
      </c>
      <c r="D8" s="7">
        <v>2.4590000000000001</v>
      </c>
      <c r="E8" s="7">
        <v>2.4470000000000001</v>
      </c>
      <c r="F8" s="7">
        <v>2.4390000000000001</v>
      </c>
      <c r="G8" s="7">
        <v>2.4489999999999998</v>
      </c>
      <c r="H8" s="9"/>
      <c r="I8" s="9"/>
      <c r="J8" s="7">
        <f>G8+F8-D8</f>
        <v>2.4289999999999998</v>
      </c>
      <c r="K8" s="1">
        <v>97.4</v>
      </c>
      <c r="M8" s="93" t="s">
        <v>2108</v>
      </c>
      <c r="N8" s="1">
        <v>2</v>
      </c>
      <c r="O8" s="1" t="s">
        <v>2102</v>
      </c>
    </row>
    <row r="9" spans="1:27" x14ac:dyDescent="0.2">
      <c r="A9" s="6" t="s">
        <v>2104</v>
      </c>
      <c r="B9" s="6" t="s">
        <v>98</v>
      </c>
      <c r="C9" s="4" t="s">
        <v>1650</v>
      </c>
      <c r="D9" s="7">
        <v>0.16200000000000001</v>
      </c>
      <c r="E9" s="7">
        <v>0.20499999999999999</v>
      </c>
      <c r="F9" s="7">
        <v>0.215</v>
      </c>
      <c r="G9" s="7">
        <v>0.158</v>
      </c>
      <c r="H9" s="7">
        <v>0.19800000000000001</v>
      </c>
      <c r="I9" s="7">
        <v>0.17499999999999999</v>
      </c>
      <c r="J9" s="7">
        <f>I9+H9-G9+F9-E9</f>
        <v>0.22500000000000001</v>
      </c>
      <c r="K9" s="1">
        <v>88.4</v>
      </c>
      <c r="M9" s="93" t="s">
        <v>2107</v>
      </c>
      <c r="N9" s="1">
        <v>1</v>
      </c>
      <c r="O9" s="1" t="s">
        <v>2101</v>
      </c>
    </row>
    <row r="10" spans="1:27" x14ac:dyDescent="0.2">
      <c r="A10" s="5"/>
      <c r="B10" s="6" t="s">
        <v>5</v>
      </c>
      <c r="C10" s="4" t="s">
        <v>1650</v>
      </c>
      <c r="D10" s="7">
        <v>0.39500000000000002</v>
      </c>
      <c r="E10" s="7">
        <v>0.39800000000000002</v>
      </c>
      <c r="F10" s="7">
        <v>0.4</v>
      </c>
      <c r="G10" s="7">
        <v>0.38400000000000001</v>
      </c>
      <c r="H10" s="7">
        <v>0.38200000000000001</v>
      </c>
      <c r="I10" s="9"/>
      <c r="J10" s="7">
        <f>F10+H10-E10</f>
        <v>0.38400000000000001</v>
      </c>
      <c r="K10" s="1">
        <v>96.8</v>
      </c>
      <c r="M10" s="93" t="s">
        <v>2107</v>
      </c>
      <c r="N10" s="1">
        <v>1</v>
      </c>
      <c r="O10" s="1" t="s">
        <v>2101</v>
      </c>
    </row>
    <row r="11" spans="1:27" x14ac:dyDescent="0.2">
      <c r="C11" s="1"/>
      <c r="J11" s="7"/>
      <c r="M11">
        <v>0.149347912</v>
      </c>
      <c r="N11">
        <f>M11*27.211399</f>
        <v>4.0639656232488877</v>
      </c>
    </row>
    <row r="12" spans="1:27" x14ac:dyDescent="0.2">
      <c r="D12" s="21"/>
      <c r="E12" s="7"/>
      <c r="F12" s="7"/>
      <c r="G12" s="7">
        <v>-307.52464650976998</v>
      </c>
      <c r="H12" s="7">
        <v>-307.51061189000001</v>
      </c>
      <c r="I12" s="7">
        <f>(H12-G12)*27.211399</f>
        <v>0.38190163837401747</v>
      </c>
    </row>
    <row r="13" spans="1:27" x14ac:dyDescent="0.2">
      <c r="A13" s="6"/>
      <c r="B13" s="6" t="s">
        <v>6</v>
      </c>
      <c r="C13" s="5"/>
      <c r="D13" s="5" t="s">
        <v>7</v>
      </c>
      <c r="E13" s="5" t="s">
        <v>7</v>
      </c>
      <c r="F13" s="5" t="s">
        <v>24</v>
      </c>
      <c r="G13" s="5" t="s">
        <v>27</v>
      </c>
      <c r="H13" s="5" t="s">
        <v>28</v>
      </c>
      <c r="I13" s="5" t="s">
        <v>30</v>
      </c>
      <c r="J13" s="5" t="s">
        <v>29</v>
      </c>
      <c r="K13" s="5" t="s">
        <v>30</v>
      </c>
      <c r="L13" s="5" t="s">
        <v>30</v>
      </c>
      <c r="M13" s="5" t="s">
        <v>30</v>
      </c>
      <c r="N13" s="5" t="s">
        <v>7</v>
      </c>
      <c r="O13" s="5" t="s">
        <v>7</v>
      </c>
      <c r="P13" s="5" t="s">
        <v>7</v>
      </c>
      <c r="Q13" s="5" t="s">
        <v>24</v>
      </c>
      <c r="R13" s="5" t="s">
        <v>24</v>
      </c>
      <c r="S13" s="5" t="s">
        <v>24</v>
      </c>
      <c r="T13" s="5" t="s">
        <v>26</v>
      </c>
      <c r="U13" s="153" t="s">
        <v>834</v>
      </c>
      <c r="V13" s="153" t="s">
        <v>834</v>
      </c>
      <c r="W13" s="153" t="s">
        <v>834</v>
      </c>
      <c r="X13" s="153" t="s">
        <v>834</v>
      </c>
      <c r="Y13" s="153" t="s">
        <v>834</v>
      </c>
      <c r="Z13" s="153" t="s">
        <v>834</v>
      </c>
      <c r="AA13" s="153" t="s">
        <v>834</v>
      </c>
    </row>
    <row r="14" spans="1:27" x14ac:dyDescent="0.2">
      <c r="A14" s="5"/>
      <c r="B14" s="5"/>
      <c r="C14" s="5"/>
      <c r="D14" s="6" t="s">
        <v>8</v>
      </c>
      <c r="E14" s="6" t="s">
        <v>9</v>
      </c>
      <c r="F14" s="6" t="s">
        <v>18</v>
      </c>
      <c r="G14" s="6" t="s">
        <v>11</v>
      </c>
      <c r="H14" s="6" t="s">
        <v>10</v>
      </c>
      <c r="I14" s="6" t="s">
        <v>33</v>
      </c>
      <c r="J14" s="6" t="s">
        <v>12</v>
      </c>
      <c r="K14" s="6" t="s">
        <v>13</v>
      </c>
      <c r="L14" s="6" t="s">
        <v>14</v>
      </c>
      <c r="M14" s="6" t="s">
        <v>99</v>
      </c>
      <c r="N14" s="6" t="s">
        <v>17</v>
      </c>
      <c r="O14" s="6" t="s">
        <v>19</v>
      </c>
      <c r="P14" s="6" t="s">
        <v>20</v>
      </c>
      <c r="Q14" s="6" t="s">
        <v>17</v>
      </c>
      <c r="R14" s="6" t="s">
        <v>15</v>
      </c>
      <c r="S14" s="6" t="s">
        <v>16</v>
      </c>
      <c r="T14" s="6" t="s">
        <v>25</v>
      </c>
      <c r="U14" s="154" t="s">
        <v>835</v>
      </c>
      <c r="V14" s="154" t="s">
        <v>836</v>
      </c>
      <c r="W14" s="154" t="s">
        <v>837</v>
      </c>
      <c r="X14" s="154" t="s">
        <v>838</v>
      </c>
      <c r="Y14" s="154" t="s">
        <v>839</v>
      </c>
      <c r="Z14" s="154" t="s">
        <v>840</v>
      </c>
      <c r="AA14" s="154" t="s">
        <v>841</v>
      </c>
    </row>
    <row r="15" spans="1:27" x14ac:dyDescent="0.2">
      <c r="A15" s="6" t="str">
        <f>A4</f>
        <v>C2h</v>
      </c>
      <c r="B15" s="6" t="s">
        <v>98</v>
      </c>
      <c r="C15" s="4" t="str">
        <f>C4</f>
        <v>Ag (Val, pi-pi*)</v>
      </c>
      <c r="D15" s="7">
        <v>2.1389999999999998</v>
      </c>
      <c r="E15" s="7">
        <v>2.0030000000000001</v>
      </c>
      <c r="F15" s="7">
        <v>2.3809999999999998</v>
      </c>
      <c r="G15" s="7">
        <v>2.0190000000000001</v>
      </c>
      <c r="H15" s="7">
        <v>2.2330000000000001</v>
      </c>
      <c r="I15" s="7">
        <v>2.0950000000000002</v>
      </c>
      <c r="J15" s="7">
        <v>2.093</v>
      </c>
      <c r="K15" s="7">
        <v>2.0550000000000002</v>
      </c>
      <c r="L15" s="7">
        <v>1.998</v>
      </c>
      <c r="M15" s="9"/>
      <c r="N15" s="7">
        <v>2.3849999999999998</v>
      </c>
      <c r="O15" s="7">
        <v>2.415</v>
      </c>
      <c r="P15" s="7">
        <v>2.2759999999999998</v>
      </c>
      <c r="Q15" s="7">
        <v>2.2000000000000002</v>
      </c>
      <c r="R15" s="7">
        <v>2.0230000000000001</v>
      </c>
      <c r="S15" s="7">
        <v>1.401</v>
      </c>
      <c r="T15" s="7">
        <f>AVERAGE(R15:S15)</f>
        <v>1.7120000000000002</v>
      </c>
      <c r="U15">
        <v>2.5009999999999999</v>
      </c>
      <c r="V15" s="7">
        <v>2.052</v>
      </c>
      <c r="W15" s="7">
        <v>1.7789999999999999</v>
      </c>
      <c r="X15" s="7">
        <v>2.093</v>
      </c>
      <c r="Y15" s="7">
        <v>2.052</v>
      </c>
      <c r="Z15">
        <v>1.857</v>
      </c>
      <c r="AA15">
        <v>1.827</v>
      </c>
    </row>
    <row r="16" spans="1:27" x14ac:dyDescent="0.2">
      <c r="A16" s="5"/>
      <c r="B16" s="5"/>
      <c r="C16" s="4" t="str">
        <f>C5</f>
        <v>Ag (Val, dou, pi,pi-pi*,pi*)</v>
      </c>
      <c r="D16" s="9"/>
      <c r="E16" s="9"/>
      <c r="F16" s="9"/>
      <c r="G16" s="9"/>
      <c r="H16" s="9"/>
      <c r="I16" s="9"/>
      <c r="J16" s="9"/>
      <c r="K16" s="7">
        <v>4.681</v>
      </c>
      <c r="L16" s="7">
        <v>4.2910000000000004</v>
      </c>
      <c r="M16" s="9"/>
      <c r="N16" s="9"/>
      <c r="O16" s="9"/>
      <c r="P16" s="9"/>
      <c r="Q16" s="9"/>
      <c r="R16" s="9"/>
      <c r="S16" s="7">
        <v>2.452</v>
      </c>
      <c r="T16" s="9"/>
      <c r="U16">
        <v>4.1749999999999998</v>
      </c>
      <c r="V16">
        <v>3.2189999999999999</v>
      </c>
      <c r="W16">
        <v>2.9780000000000002</v>
      </c>
      <c r="X16">
        <v>3.3330000000000002</v>
      </c>
      <c r="Y16">
        <v>3.2879999999999998</v>
      </c>
      <c r="Z16">
        <v>2.899</v>
      </c>
      <c r="AA16">
        <v>2.8410000000000002</v>
      </c>
    </row>
    <row r="17" spans="1:27" x14ac:dyDescent="0.2">
      <c r="A17" s="5"/>
      <c r="B17" s="5"/>
      <c r="C17" s="4" t="str">
        <f>C6</f>
        <v>Bu (Val, pi-pi*)</v>
      </c>
      <c r="D17" s="7">
        <v>4.1710000000000003</v>
      </c>
      <c r="E17" s="7">
        <v>4.0519999999999996</v>
      </c>
      <c r="F17" s="7">
        <v>4.4210000000000003</v>
      </c>
      <c r="G17" s="7">
        <v>4.1669999999999998</v>
      </c>
      <c r="H17" s="7">
        <v>4.2910000000000004</v>
      </c>
      <c r="I17" s="7">
        <v>4.101</v>
      </c>
      <c r="J17" s="7">
        <v>4.0960000000000001</v>
      </c>
      <c r="K17" s="7">
        <v>4.0949999999999998</v>
      </c>
      <c r="L17" s="7">
        <v>4.024</v>
      </c>
      <c r="M17" s="9"/>
      <c r="N17" s="7">
        <v>4.3220000000000001</v>
      </c>
      <c r="O17" s="7">
        <v>4.3440000000000003</v>
      </c>
      <c r="P17" s="7">
        <v>4.2450000000000001</v>
      </c>
      <c r="Q17" s="7">
        <v>4.1319999999999997</v>
      </c>
      <c r="R17" s="7">
        <v>4.024</v>
      </c>
      <c r="S17" s="7">
        <v>3.46</v>
      </c>
      <c r="T17" s="7">
        <f>AVERAGE(R17:S17)</f>
        <v>3.742</v>
      </c>
      <c r="U17" s="9"/>
      <c r="V17" s="9"/>
      <c r="W17" s="9"/>
      <c r="X17" s="9"/>
      <c r="Y17" s="9"/>
      <c r="Z17" s="9"/>
      <c r="AA17" s="9"/>
    </row>
    <row r="18" spans="1:27" x14ac:dyDescent="0.2">
      <c r="A18" s="5"/>
      <c r="B18" s="6" t="s">
        <v>5</v>
      </c>
      <c r="C18" s="4" t="str">
        <f t="shared" ref="C18:C21" si="0">C7</f>
        <v>Ag (Val, pi-pi*)</v>
      </c>
      <c r="D18" s="7">
        <v>1.419</v>
      </c>
      <c r="E18" s="7">
        <v>1.2450000000000001</v>
      </c>
      <c r="F18" s="7">
        <v>1.458</v>
      </c>
      <c r="G18" s="7">
        <v>1.1000000000000001</v>
      </c>
      <c r="H18" s="7">
        <v>1.2310000000000001</v>
      </c>
      <c r="I18" s="9"/>
      <c r="J18" s="9"/>
      <c r="K18" s="9"/>
      <c r="L18" s="7">
        <v>1.2609999999999999</v>
      </c>
      <c r="M18" s="9"/>
      <c r="N18" s="7">
        <v>1.5580000000000001</v>
      </c>
      <c r="O18" s="7">
        <v>1.573</v>
      </c>
      <c r="P18" s="7">
        <v>1.464</v>
      </c>
      <c r="Q18" s="7">
        <v>1.409</v>
      </c>
      <c r="R18" s="7">
        <v>1.244</v>
      </c>
      <c r="S18" s="7">
        <v>0.95299999999999996</v>
      </c>
      <c r="T18" s="7">
        <f>AVERAGE(R18:S18)</f>
        <v>1.0985</v>
      </c>
      <c r="U18" s="9"/>
      <c r="V18" s="9"/>
      <c r="W18" s="9"/>
      <c r="X18" s="9"/>
      <c r="Y18" s="9"/>
      <c r="Z18" s="9"/>
      <c r="AA18" s="9"/>
    </row>
    <row r="19" spans="1:27" x14ac:dyDescent="0.2">
      <c r="A19" s="5"/>
      <c r="B19" s="5"/>
      <c r="C19" s="4" t="str">
        <f t="shared" si="0"/>
        <v>Bu (Val, pi-pi*)</v>
      </c>
      <c r="D19" s="7">
        <v>2.665</v>
      </c>
      <c r="E19" s="7">
        <v>2.504</v>
      </c>
      <c r="F19" s="7">
        <v>2.6509999999999998</v>
      </c>
      <c r="G19" s="7">
        <v>2.1949999999999998</v>
      </c>
      <c r="H19" s="7">
        <v>2.4020000000000001</v>
      </c>
      <c r="I19" s="9"/>
      <c r="J19" s="9"/>
      <c r="K19" s="9"/>
      <c r="L19" s="7">
        <v>2.4390000000000001</v>
      </c>
      <c r="M19" s="9"/>
      <c r="N19" s="7">
        <v>2.6230000000000002</v>
      </c>
      <c r="O19" s="7">
        <v>2.6320000000000001</v>
      </c>
      <c r="P19" s="7">
        <v>2.5910000000000002</v>
      </c>
      <c r="Q19" s="7">
        <v>2.4820000000000002</v>
      </c>
      <c r="R19" s="7">
        <v>2.4990000000000001</v>
      </c>
      <c r="S19" s="7">
        <v>2.0379999999999998</v>
      </c>
      <c r="T19" s="7">
        <f>AVERAGE(R19:S19)</f>
        <v>2.2685</v>
      </c>
      <c r="U19" s="9"/>
      <c r="V19" s="9"/>
      <c r="W19" s="9"/>
      <c r="X19" s="9"/>
      <c r="Y19" s="9"/>
      <c r="Z19" s="9"/>
      <c r="AA19" s="9"/>
    </row>
    <row r="20" spans="1:27" x14ac:dyDescent="0.2">
      <c r="A20" s="6" t="str">
        <f>A9</f>
        <v>D2h</v>
      </c>
      <c r="B20" s="6" t="s">
        <v>98</v>
      </c>
      <c r="C20" s="4" t="str">
        <f t="shared" si="0"/>
        <v>B3g (Val, pi-pi*)</v>
      </c>
      <c r="D20" s="7">
        <v>0.161</v>
      </c>
      <c r="E20" s="7">
        <v>0.222</v>
      </c>
      <c r="F20" s="7">
        <v>0.55900000000000005</v>
      </c>
      <c r="G20" s="7">
        <v>-0.26500000000000001</v>
      </c>
      <c r="H20" s="7">
        <v>0.19</v>
      </c>
      <c r="I20" s="7">
        <v>0.20599999999999999</v>
      </c>
      <c r="J20" s="7">
        <v>0.219</v>
      </c>
      <c r="K20" s="7">
        <v>0.215</v>
      </c>
      <c r="L20" s="7">
        <v>0.215</v>
      </c>
      <c r="M20" s="9"/>
      <c r="N20" s="7">
        <v>8.0000000000000002E-3</v>
      </c>
      <c r="O20" s="7">
        <v>0.26800000000000002</v>
      </c>
      <c r="P20" s="7">
        <v>0.253</v>
      </c>
      <c r="Q20" s="7">
        <v>8.9999999999999993E-3</v>
      </c>
      <c r="R20" s="7">
        <v>0.14799999999999999</v>
      </c>
      <c r="S20" s="7">
        <v>-0.106</v>
      </c>
      <c r="T20" s="7">
        <f>AVERAGE(R20:S20)</f>
        <v>2.0999999999999998E-2</v>
      </c>
      <c r="U20" s="9"/>
      <c r="V20" s="9"/>
      <c r="W20" s="9"/>
      <c r="X20" s="9"/>
      <c r="Y20" s="9"/>
      <c r="Z20" s="9"/>
      <c r="AA20" s="9"/>
    </row>
    <row r="21" spans="1:27" x14ac:dyDescent="0.2">
      <c r="A21" s="5"/>
      <c r="B21" s="6" t="s">
        <v>5</v>
      </c>
      <c r="C21" s="4" t="str">
        <f t="shared" si="0"/>
        <v>B3g (Val, pi-pi*)</v>
      </c>
      <c r="D21" s="7">
        <v>0.47099999999999997</v>
      </c>
      <c r="E21" s="7">
        <v>0.46</v>
      </c>
      <c r="F21" s="7">
        <v>0.64700000000000002</v>
      </c>
      <c r="G21" s="7">
        <v>0.27400000000000002</v>
      </c>
      <c r="H21" s="7">
        <v>0.30199999999999999</v>
      </c>
      <c r="I21" s="9"/>
      <c r="J21" s="9"/>
      <c r="K21" s="9"/>
      <c r="L21" s="7">
        <v>0.4</v>
      </c>
      <c r="M21" s="9"/>
      <c r="N21" s="7">
        <v>2.1999999999999999E-2</v>
      </c>
      <c r="O21" s="7">
        <v>0.66400000000000003</v>
      </c>
      <c r="P21" s="7">
        <v>0.59499999999999997</v>
      </c>
      <c r="Q21" s="7">
        <v>0.42099999999999999</v>
      </c>
      <c r="R21" s="7">
        <v>0.374</v>
      </c>
      <c r="S21" s="7">
        <v>-4.5999999999999999E-2</v>
      </c>
      <c r="T21" s="7">
        <f>AVERAGE(R21:S21)</f>
        <v>0.16400000000000001</v>
      </c>
      <c r="U21" s="9"/>
      <c r="V21" s="9"/>
      <c r="W21" s="9"/>
      <c r="X21" s="9"/>
      <c r="Y21" s="9"/>
      <c r="Z21" s="9"/>
      <c r="AA21" s="9"/>
    </row>
    <row r="22" spans="1:27" x14ac:dyDescent="0.2">
      <c r="R22" s="51"/>
      <c r="S22" s="1" t="s">
        <v>2109</v>
      </c>
    </row>
    <row r="23" spans="1:27" x14ac:dyDescent="0.2">
      <c r="R23" s="51"/>
      <c r="W23" s="1" t="s">
        <v>2126</v>
      </c>
    </row>
  </sheetData>
  <pageMargins left="0.7" right="0.7" top="0.75" bottom="0.75" header="0.3" footer="0.3"/>
  <pageSetup paperSize="9" orientation="portrait" horizontalDpi="0" verticalDpi="0"/>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6C91B-67DB-544C-8AE6-DF379FF77E65}">
  <dimension ref="A1:S25"/>
  <sheetViews>
    <sheetView zoomScale="80" zoomScaleNormal="80" workbookViewId="0">
      <selection activeCell="F4" sqref="F4:G11"/>
    </sheetView>
  </sheetViews>
  <sheetFormatPr baseColWidth="10" defaultRowHeight="16" x14ac:dyDescent="0.2"/>
  <sheetData>
    <row r="1" spans="1:19" x14ac:dyDescent="0.2">
      <c r="A1" s="2" t="s">
        <v>21</v>
      </c>
      <c r="B1" s="3"/>
      <c r="C1" s="2" t="s">
        <v>0</v>
      </c>
      <c r="D1" s="198"/>
      <c r="E1">
        <f>NB(C4:C11)</f>
        <v>8</v>
      </c>
      <c r="F1" s="51" t="s">
        <v>722</v>
      </c>
      <c r="G1" s="93" t="s">
        <v>960</v>
      </c>
      <c r="K1" s="93" t="s">
        <v>2011</v>
      </c>
      <c r="M1" s="93"/>
    </row>
    <row r="2" spans="1:19" x14ac:dyDescent="0.2">
      <c r="A2" s="6" t="s">
        <v>32</v>
      </c>
      <c r="B2" s="5"/>
      <c r="C2" s="5" t="s">
        <v>30</v>
      </c>
      <c r="D2" s="5" t="s">
        <v>30</v>
      </c>
      <c r="E2" s="5" t="s">
        <v>68</v>
      </c>
      <c r="F2" s="5" t="s">
        <v>30</v>
      </c>
      <c r="G2" s="5" t="s">
        <v>30</v>
      </c>
      <c r="H2" s="5"/>
      <c r="I2" s="98" t="s">
        <v>29</v>
      </c>
      <c r="J2" s="98" t="s">
        <v>29</v>
      </c>
      <c r="K2" s="98" t="s">
        <v>247</v>
      </c>
      <c r="L2" s="98" t="s">
        <v>247</v>
      </c>
      <c r="M2" s="98" t="s">
        <v>28</v>
      </c>
    </row>
    <row r="3" spans="1:19" x14ac:dyDescent="0.2">
      <c r="A3" s="5"/>
      <c r="B3" s="5"/>
      <c r="C3" s="6" t="s">
        <v>2087</v>
      </c>
      <c r="D3" s="6" t="s">
        <v>1</v>
      </c>
      <c r="E3" s="6" t="s">
        <v>2</v>
      </c>
      <c r="F3" s="6" t="s">
        <v>2086</v>
      </c>
      <c r="G3" s="6" t="s">
        <v>35</v>
      </c>
      <c r="H3" s="6" t="s">
        <v>1326</v>
      </c>
      <c r="I3" s="95" t="s">
        <v>67</v>
      </c>
      <c r="J3" s="99" t="s">
        <v>38</v>
      </c>
      <c r="K3" s="99" t="s">
        <v>248</v>
      </c>
      <c r="L3" s="99" t="s">
        <v>248</v>
      </c>
      <c r="M3" s="99" t="s">
        <v>52</v>
      </c>
    </row>
    <row r="4" spans="1:19" x14ac:dyDescent="0.2">
      <c r="A4" s="6" t="s">
        <v>98</v>
      </c>
      <c r="B4" s="4" t="s">
        <v>201</v>
      </c>
      <c r="C4">
        <v>4.9349999999999996</v>
      </c>
      <c r="D4">
        <v>4.8739999999999997</v>
      </c>
      <c r="E4">
        <v>4.8540000000000001</v>
      </c>
      <c r="F4">
        <v>4.915</v>
      </c>
      <c r="G4">
        <v>4.8550000000000004</v>
      </c>
      <c r="H4" s="7">
        <f>E4+G4-D4</f>
        <v>4.835</v>
      </c>
      <c r="I4" s="1">
        <v>86.8</v>
      </c>
      <c r="J4" s="1" t="s">
        <v>2049</v>
      </c>
      <c r="K4" s="93" t="s">
        <v>2014</v>
      </c>
      <c r="L4" s="1">
        <v>2</v>
      </c>
      <c r="M4" s="1" t="s">
        <v>2005</v>
      </c>
    </row>
    <row r="5" spans="1:19" x14ac:dyDescent="0.2">
      <c r="A5" s="5"/>
      <c r="B5" s="4" t="s">
        <v>2006</v>
      </c>
      <c r="C5">
        <v>5.6509999999999998</v>
      </c>
      <c r="D5">
        <v>5.532</v>
      </c>
      <c r="E5">
        <v>5.6269999999999998</v>
      </c>
      <c r="F5" s="7">
        <v>5.67</v>
      </c>
      <c r="G5">
        <v>5.5369999999999999</v>
      </c>
      <c r="H5" s="7">
        <f>E5+G5-D5</f>
        <v>5.6319999999999997</v>
      </c>
      <c r="I5" s="1">
        <v>92.6</v>
      </c>
      <c r="J5" s="1" t="s">
        <v>73</v>
      </c>
      <c r="K5" s="93" t="s">
        <v>2012</v>
      </c>
      <c r="L5" s="1">
        <v>41</v>
      </c>
      <c r="M5" s="1" t="s">
        <v>278</v>
      </c>
    </row>
    <row r="6" spans="1:19" x14ac:dyDescent="0.2">
      <c r="A6" s="5"/>
      <c r="B6" s="4" t="s">
        <v>2006</v>
      </c>
      <c r="C6">
        <v>6.2960000000000003</v>
      </c>
      <c r="D6">
        <v>6.0570000000000004</v>
      </c>
      <c r="E6">
        <v>6.1379999999999999</v>
      </c>
      <c r="F6">
        <v>6.3170000000000002</v>
      </c>
      <c r="G6">
        <v>6.0629999999999997</v>
      </c>
      <c r="H6" s="7">
        <f>E6+G6-D6</f>
        <v>6.1440000000000001</v>
      </c>
      <c r="I6" s="1">
        <v>92.5</v>
      </c>
      <c r="J6" s="1" t="s">
        <v>43</v>
      </c>
      <c r="K6" s="93" t="s">
        <v>2013</v>
      </c>
      <c r="L6" s="1">
        <v>56</v>
      </c>
      <c r="M6" s="1" t="s">
        <v>403</v>
      </c>
    </row>
    <row r="7" spans="1:19" x14ac:dyDescent="0.2">
      <c r="A7" s="5"/>
      <c r="B7" s="4" t="s">
        <v>201</v>
      </c>
      <c r="C7">
        <v>6.3559999999999999</v>
      </c>
      <c r="D7">
        <v>6.1740000000000004</v>
      </c>
      <c r="E7">
        <v>6.1280000000000001</v>
      </c>
      <c r="F7">
        <v>6.367</v>
      </c>
      <c r="G7">
        <v>6.1820000000000004</v>
      </c>
      <c r="H7" s="7">
        <f>E7+G7-D7</f>
        <v>6.1360000000000001</v>
      </c>
      <c r="I7" s="1">
        <v>91.6</v>
      </c>
      <c r="J7" s="1" t="s">
        <v>43</v>
      </c>
      <c r="K7" s="93" t="s">
        <v>2015</v>
      </c>
      <c r="L7" s="1">
        <v>5</v>
      </c>
      <c r="M7" s="1" t="s">
        <v>2010</v>
      </c>
    </row>
    <row r="8" spans="1:19" x14ac:dyDescent="0.2">
      <c r="A8" s="6" t="s">
        <v>5</v>
      </c>
      <c r="B8" s="4" t="s">
        <v>201</v>
      </c>
      <c r="C8">
        <v>4.1379999999999999</v>
      </c>
      <c r="D8">
        <v>4.1420000000000003</v>
      </c>
      <c r="E8">
        <v>4.1349999999999998</v>
      </c>
      <c r="F8">
        <v>4.1189999999999998</v>
      </c>
      <c r="G8" s="9"/>
      <c r="H8" s="7">
        <f>F8+E8-C8</f>
        <v>4.1159999999999997</v>
      </c>
      <c r="I8" s="1">
        <v>98.4</v>
      </c>
      <c r="K8" s="93" t="s">
        <v>486</v>
      </c>
      <c r="L8" s="1">
        <v>1</v>
      </c>
      <c r="M8" s="1" t="s">
        <v>2007</v>
      </c>
    </row>
    <row r="9" spans="1:19" x14ac:dyDescent="0.2">
      <c r="A9" s="5"/>
      <c r="B9" s="4" t="s">
        <v>201</v>
      </c>
      <c r="C9">
        <v>4.625</v>
      </c>
      <c r="D9">
        <v>4.5170000000000003</v>
      </c>
      <c r="E9">
        <v>4.4939999999999998</v>
      </c>
      <c r="F9">
        <v>4.6219999999999999</v>
      </c>
      <c r="G9" s="9"/>
      <c r="H9" s="7">
        <f>F9+E9-C9</f>
        <v>4.4909999999999997</v>
      </c>
      <c r="I9" s="1">
        <v>97.2</v>
      </c>
      <c r="K9" s="93" t="s">
        <v>486</v>
      </c>
      <c r="L9" s="1">
        <v>1</v>
      </c>
      <c r="M9" s="1" t="s">
        <v>2008</v>
      </c>
    </row>
    <row r="10" spans="1:19" x14ac:dyDescent="0.2">
      <c r="A10" s="5"/>
      <c r="B10" s="4" t="s">
        <v>201</v>
      </c>
      <c r="C10">
        <v>4.8659999999999997</v>
      </c>
      <c r="D10">
        <v>4.7990000000000004</v>
      </c>
      <c r="E10">
        <v>4.7729999999999997</v>
      </c>
      <c r="F10" s="7">
        <v>4.859</v>
      </c>
      <c r="G10" s="9"/>
      <c r="H10" s="7">
        <f>F10+E10-C10</f>
        <v>4.766</v>
      </c>
      <c r="I10" s="1">
        <v>97.1</v>
      </c>
      <c r="K10" s="93" t="s">
        <v>2014</v>
      </c>
      <c r="L10" s="1">
        <v>2</v>
      </c>
      <c r="M10" s="1" t="s">
        <v>2009</v>
      </c>
    </row>
    <row r="11" spans="1:19" x14ac:dyDescent="0.2">
      <c r="A11" s="5"/>
      <c r="B11" s="4" t="s">
        <v>2006</v>
      </c>
      <c r="C11">
        <v>5.5629999999999997</v>
      </c>
      <c r="D11">
        <v>5.4660000000000002</v>
      </c>
      <c r="E11">
        <v>5.5650000000000004</v>
      </c>
      <c r="F11" s="7">
        <v>5.58</v>
      </c>
      <c r="G11" s="9"/>
      <c r="H11" s="7">
        <f>F11+E11-C11</f>
        <v>5.5819999999999999</v>
      </c>
      <c r="I11" s="1">
        <v>97.3</v>
      </c>
      <c r="K11" s="93" t="s">
        <v>2016</v>
      </c>
      <c r="L11" s="1">
        <v>39</v>
      </c>
      <c r="M11" s="1" t="s">
        <v>278</v>
      </c>
    </row>
    <row r="12" spans="1:19" x14ac:dyDescent="0.2">
      <c r="B12" s="1"/>
    </row>
    <row r="13" spans="1:19" x14ac:dyDescent="0.2">
      <c r="C13" s="21"/>
      <c r="D13" s="7"/>
      <c r="E13" s="7"/>
      <c r="F13" s="7"/>
      <c r="G13" s="7"/>
      <c r="H13" s="7"/>
    </row>
    <row r="14" spans="1:19" x14ac:dyDescent="0.2">
      <c r="A14" s="6" t="s">
        <v>6</v>
      </c>
      <c r="B14" s="5"/>
      <c r="C14" s="5" t="s">
        <v>7</v>
      </c>
      <c r="D14" s="5" t="s">
        <v>7</v>
      </c>
      <c r="E14" s="5" t="s">
        <v>24</v>
      </c>
      <c r="F14" s="5" t="s">
        <v>27</v>
      </c>
      <c r="G14" s="5" t="s">
        <v>28</v>
      </c>
      <c r="H14" s="5" t="s">
        <v>30</v>
      </c>
      <c r="I14" s="5" t="s">
        <v>29</v>
      </c>
      <c r="J14" s="5" t="s">
        <v>30</v>
      </c>
      <c r="K14" s="5" t="s">
        <v>30</v>
      </c>
      <c r="L14" s="5" t="s">
        <v>30</v>
      </c>
      <c r="M14" s="5" t="s">
        <v>7</v>
      </c>
      <c r="N14" s="5" t="s">
        <v>7</v>
      </c>
      <c r="O14" s="5" t="s">
        <v>7</v>
      </c>
      <c r="P14" s="5" t="s">
        <v>24</v>
      </c>
      <c r="Q14" s="5" t="s">
        <v>24</v>
      </c>
      <c r="R14" s="5" t="s">
        <v>24</v>
      </c>
      <c r="S14" s="5" t="s">
        <v>26</v>
      </c>
    </row>
    <row r="15" spans="1:19" x14ac:dyDescent="0.2">
      <c r="A15" s="5"/>
      <c r="B15" s="5"/>
      <c r="C15" s="6" t="s">
        <v>8</v>
      </c>
      <c r="D15" s="6" t="s">
        <v>9</v>
      </c>
      <c r="E15" s="6" t="s">
        <v>18</v>
      </c>
      <c r="F15" s="6" t="s">
        <v>11</v>
      </c>
      <c r="G15" s="6" t="s">
        <v>10</v>
      </c>
      <c r="H15" s="6" t="s">
        <v>33</v>
      </c>
      <c r="I15" s="6" t="s">
        <v>12</v>
      </c>
      <c r="J15" s="6" t="s">
        <v>13</v>
      </c>
      <c r="K15" s="6" t="s">
        <v>14</v>
      </c>
      <c r="L15" s="6" t="s">
        <v>99</v>
      </c>
      <c r="M15" s="6" t="s">
        <v>17</v>
      </c>
      <c r="N15" s="6" t="s">
        <v>19</v>
      </c>
      <c r="O15" s="6" t="s">
        <v>20</v>
      </c>
      <c r="P15" s="6" t="s">
        <v>17</v>
      </c>
      <c r="Q15" s="6" t="s">
        <v>15</v>
      </c>
      <c r="R15" s="6" t="s">
        <v>16</v>
      </c>
      <c r="S15" s="6" t="s">
        <v>25</v>
      </c>
    </row>
    <row r="16" spans="1:19" x14ac:dyDescent="0.2">
      <c r="A16" s="6" t="s">
        <v>98</v>
      </c>
      <c r="B16" s="4" t="str">
        <f t="shared" ref="B16:B23" si="0">B4</f>
        <v>A' (Val, pi-pi*)</v>
      </c>
      <c r="C16" s="7">
        <v>5.0519999999999996</v>
      </c>
      <c r="D16" s="7">
        <v>4.9630000000000001</v>
      </c>
      <c r="E16" s="7">
        <v>5.2290000000000001</v>
      </c>
      <c r="F16" s="7">
        <v>4.7839999999999998</v>
      </c>
      <c r="G16" s="7">
        <v>4.99</v>
      </c>
      <c r="H16" s="7">
        <v>4.9080000000000004</v>
      </c>
      <c r="I16" s="7">
        <v>4.9119999999999999</v>
      </c>
      <c r="J16" s="7">
        <v>4.8869999999999996</v>
      </c>
      <c r="K16">
        <v>4.8540000000000001</v>
      </c>
      <c r="L16" s="9"/>
      <c r="M16" s="7">
        <v>4.819</v>
      </c>
      <c r="N16" s="7">
        <v>4.819</v>
      </c>
      <c r="O16" s="7">
        <v>4.8710000000000004</v>
      </c>
      <c r="P16" s="7">
        <v>4.5949999999999998</v>
      </c>
      <c r="Q16" s="7">
        <v>4.952</v>
      </c>
      <c r="R16" s="7">
        <v>4.8129999999999997</v>
      </c>
      <c r="S16" s="7">
        <f>SUM(Q16:R16)/2</f>
        <v>4.8825000000000003</v>
      </c>
    </row>
    <row r="17" spans="1:19" x14ac:dyDescent="0.2">
      <c r="A17" s="5"/>
      <c r="B17" s="4" t="str">
        <f t="shared" si="0"/>
        <v>A" (Ryd)</v>
      </c>
      <c r="C17" s="7">
        <v>5.7140000000000004</v>
      </c>
      <c r="D17" s="7">
        <v>5.52</v>
      </c>
      <c r="E17" s="7">
        <v>5.9489999999999998</v>
      </c>
      <c r="F17" s="7">
        <v>5.7069999999999999</v>
      </c>
      <c r="G17" s="7">
        <v>5.7140000000000004</v>
      </c>
      <c r="H17" s="7">
        <v>5.6639999999999997</v>
      </c>
      <c r="I17" s="7">
        <v>5.6689999999999996</v>
      </c>
      <c r="J17" s="7">
        <v>5.6580000000000004</v>
      </c>
      <c r="K17">
        <v>5.6269999999999998</v>
      </c>
      <c r="L17" s="9"/>
      <c r="M17" s="7">
        <v>5.8129999999999997</v>
      </c>
      <c r="N17" s="7">
        <v>5.7610000000000001</v>
      </c>
      <c r="O17" s="7">
        <v>5.6820000000000004</v>
      </c>
      <c r="P17" s="7">
        <v>5.6740000000000004</v>
      </c>
      <c r="Q17" s="7">
        <v>5.57</v>
      </c>
      <c r="R17" s="7">
        <v>5.5759999999999996</v>
      </c>
      <c r="S17" s="7">
        <f>SUM(Q17:R17)/2</f>
        <v>5.5730000000000004</v>
      </c>
    </row>
    <row r="18" spans="1:19" x14ac:dyDescent="0.2">
      <c r="A18" s="5"/>
      <c r="B18" s="4" t="str">
        <f t="shared" si="0"/>
        <v>A" (Ryd)</v>
      </c>
      <c r="C18" s="7">
        <v>6.1680000000000001</v>
      </c>
      <c r="D18" s="7">
        <v>6.0129999999999999</v>
      </c>
      <c r="E18" s="7">
        <v>6.4470000000000001</v>
      </c>
      <c r="F18" s="7">
        <v>6.27</v>
      </c>
      <c r="G18" s="7">
        <v>6.2160000000000002</v>
      </c>
      <c r="H18" s="7">
        <v>6.1689999999999996</v>
      </c>
      <c r="I18" s="7">
        <v>6.1749999999999998</v>
      </c>
      <c r="J18" s="7">
        <v>6.1669999999999998</v>
      </c>
      <c r="K18">
        <v>6.1379999999999999</v>
      </c>
      <c r="L18" s="9"/>
      <c r="M18" s="7">
        <v>6.2750000000000004</v>
      </c>
      <c r="N18" s="7">
        <v>6.2249999999999996</v>
      </c>
      <c r="O18" s="7">
        <v>6.1550000000000002</v>
      </c>
      <c r="P18" s="7">
        <v>6.14</v>
      </c>
      <c r="Q18" s="7">
        <v>6.0579999999999998</v>
      </c>
      <c r="R18" s="7">
        <v>6.0650000000000004</v>
      </c>
      <c r="S18" s="7">
        <f>SUM(Q18:R18)/2</f>
        <v>6.0615000000000006</v>
      </c>
    </row>
    <row r="19" spans="1:19" x14ac:dyDescent="0.2">
      <c r="A19" s="5"/>
      <c r="B19" s="4" t="str">
        <f t="shared" si="0"/>
        <v>A' (Val, pi-pi*)</v>
      </c>
      <c r="C19" s="7">
        <v>6.37</v>
      </c>
      <c r="D19" s="7">
        <v>6.1120000000000001</v>
      </c>
      <c r="E19" s="7">
        <v>6.3879999999999999</v>
      </c>
      <c r="F19" s="225">
        <v>6.1829999999999998</v>
      </c>
      <c r="G19" s="7">
        <v>6.22</v>
      </c>
      <c r="H19" s="7">
        <v>6.1710000000000003</v>
      </c>
      <c r="I19" s="7">
        <v>6.1660000000000004</v>
      </c>
      <c r="J19" s="7">
        <v>6.15</v>
      </c>
      <c r="K19">
        <v>6.1280000000000001</v>
      </c>
      <c r="L19" s="9"/>
      <c r="M19" s="7">
        <v>6.048</v>
      </c>
      <c r="N19" s="7">
        <v>6.0869999999999997</v>
      </c>
      <c r="O19" s="7">
        <v>6.1</v>
      </c>
      <c r="P19" s="7">
        <v>5.8630000000000004</v>
      </c>
      <c r="Q19" s="7">
        <v>6.0620000000000003</v>
      </c>
      <c r="R19" s="7">
        <v>5.9850000000000003</v>
      </c>
      <c r="S19" s="7">
        <f t="shared" ref="S19:S23" si="1">SOMME(Q19:R19)/2</f>
        <v>6.0235000000000003</v>
      </c>
    </row>
    <row r="20" spans="1:19" x14ac:dyDescent="0.2">
      <c r="A20" s="6" t="s">
        <v>5</v>
      </c>
      <c r="B20" s="4" t="str">
        <f t="shared" si="0"/>
        <v>A' (Val, pi-pi*)</v>
      </c>
      <c r="C20" s="7">
        <v>4.4450000000000003</v>
      </c>
      <c r="D20" s="7">
        <v>4.3</v>
      </c>
      <c r="E20" s="7">
        <v>4.3289999999999997</v>
      </c>
      <c r="F20" s="7">
        <v>3.7559999999999998</v>
      </c>
      <c r="G20" s="7">
        <v>3.9740000000000002</v>
      </c>
      <c r="H20" s="9"/>
      <c r="I20" s="9"/>
      <c r="J20" s="9"/>
      <c r="K20">
        <v>4.1349999999999998</v>
      </c>
      <c r="L20" s="9"/>
      <c r="M20" s="7">
        <v>4.2850000000000001</v>
      </c>
      <c r="N20" s="7">
        <v>4.2850000000000001</v>
      </c>
      <c r="O20" s="7">
        <v>4.2910000000000004</v>
      </c>
      <c r="P20" s="7">
        <v>4.1580000000000004</v>
      </c>
      <c r="Q20" s="7">
        <v>4.2880000000000003</v>
      </c>
      <c r="R20" s="7">
        <v>3.9089999999999998</v>
      </c>
      <c r="S20" s="7">
        <f t="shared" si="1"/>
        <v>4.0984999999999996</v>
      </c>
    </row>
    <row r="21" spans="1:19" x14ac:dyDescent="0.2">
      <c r="A21" s="5"/>
      <c r="B21" s="4" t="str">
        <f t="shared" si="0"/>
        <v>A' (Val, pi-pi*)</v>
      </c>
      <c r="C21" s="7">
        <v>4.7469999999999999</v>
      </c>
      <c r="D21" s="7">
        <v>4.6100000000000003</v>
      </c>
      <c r="E21" s="7">
        <v>4.7640000000000002</v>
      </c>
      <c r="F21" s="7">
        <v>4.4560000000000004</v>
      </c>
      <c r="G21" s="7">
        <v>4.5439999999999996</v>
      </c>
      <c r="H21" s="9"/>
      <c r="I21" s="9"/>
      <c r="J21" s="9"/>
      <c r="K21">
        <v>4.4939999999999998</v>
      </c>
      <c r="L21" s="9"/>
      <c r="M21" s="7">
        <v>4.625</v>
      </c>
      <c r="N21" s="7">
        <v>4.6399999999999997</v>
      </c>
      <c r="O21" s="7">
        <v>4.633</v>
      </c>
      <c r="P21" s="7">
        <v>4.4530000000000003</v>
      </c>
      <c r="Q21" s="7">
        <v>4.5890000000000004</v>
      </c>
      <c r="R21" s="7">
        <v>4.2779999999999996</v>
      </c>
      <c r="S21" s="7">
        <f t="shared" si="1"/>
        <v>4.4335000000000004</v>
      </c>
    </row>
    <row r="22" spans="1:19" x14ac:dyDescent="0.2">
      <c r="A22" s="5"/>
      <c r="B22" s="4" t="str">
        <f t="shared" si="0"/>
        <v>A' (Val, pi-pi*)</v>
      </c>
      <c r="C22" s="7">
        <v>5.0250000000000004</v>
      </c>
      <c r="D22" s="7">
        <v>4.968</v>
      </c>
      <c r="E22" s="7">
        <v>5.0640000000000001</v>
      </c>
      <c r="F22" s="7">
        <v>4.7640000000000002</v>
      </c>
      <c r="G22" s="7">
        <v>4.835</v>
      </c>
      <c r="H22" s="9"/>
      <c r="I22" s="9"/>
      <c r="J22" s="9"/>
      <c r="K22">
        <v>4.7729999999999997</v>
      </c>
      <c r="L22" s="9"/>
      <c r="M22" s="7">
        <v>4.9009999999999998</v>
      </c>
      <c r="N22" s="7">
        <v>4.9109999999999996</v>
      </c>
      <c r="O22" s="7">
        <v>4.931</v>
      </c>
      <c r="P22" s="7">
        <v>4.7350000000000003</v>
      </c>
      <c r="Q22" s="7">
        <v>4.952</v>
      </c>
      <c r="R22" s="7">
        <v>4.5279999999999996</v>
      </c>
      <c r="S22" s="7">
        <f t="shared" si="1"/>
        <v>4.74</v>
      </c>
    </row>
    <row r="23" spans="1:19" x14ac:dyDescent="0.2">
      <c r="A23" s="5"/>
      <c r="B23" s="4" t="str">
        <f t="shared" si="0"/>
        <v>A" (Ryd)</v>
      </c>
      <c r="C23" s="7">
        <v>5.6820000000000004</v>
      </c>
      <c r="D23" s="7">
        <v>5.468</v>
      </c>
      <c r="E23" s="7">
        <v>5.8739999999999997</v>
      </c>
      <c r="F23" s="7">
        <v>5.6059999999999999</v>
      </c>
      <c r="G23" s="7">
        <v>5.6429999999999998</v>
      </c>
      <c r="H23" s="9"/>
      <c r="I23" s="9"/>
      <c r="J23" s="9"/>
      <c r="K23">
        <v>5.5650000000000004</v>
      </c>
      <c r="L23" s="9"/>
      <c r="M23" s="7">
        <v>5.7750000000000004</v>
      </c>
      <c r="N23" s="7">
        <v>5.7240000000000002</v>
      </c>
      <c r="O23" s="7">
        <v>5.64</v>
      </c>
      <c r="P23" s="7">
        <v>5.6369999999999996</v>
      </c>
      <c r="Q23" s="7">
        <v>5.5149999999999997</v>
      </c>
      <c r="R23" s="7">
        <v>5.5119999999999996</v>
      </c>
      <c r="S23" s="7">
        <f t="shared" si="1"/>
        <v>5.5134999999999996</v>
      </c>
    </row>
    <row r="24" spans="1:19" x14ac:dyDescent="0.2">
      <c r="Q24" s="51"/>
    </row>
    <row r="25" spans="1:19" x14ac:dyDescent="0.2">
      <c r="Q25" s="51"/>
    </row>
  </sheetData>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9FB5C-CC7F-B34F-95BE-4F568398B3CB}">
  <dimension ref="A1:S27"/>
  <sheetViews>
    <sheetView zoomScale="80" zoomScaleNormal="80" workbookViewId="0">
      <selection activeCell="J24" sqref="J24:J25"/>
    </sheetView>
  </sheetViews>
  <sheetFormatPr baseColWidth="10" defaultRowHeight="16" x14ac:dyDescent="0.2"/>
  <sheetData>
    <row r="1" spans="1:19" x14ac:dyDescent="0.2">
      <c r="A1" s="2" t="s">
        <v>21</v>
      </c>
      <c r="B1" s="3"/>
      <c r="C1" s="2" t="s">
        <v>0</v>
      </c>
      <c r="D1" s="198"/>
      <c r="E1">
        <f>NB(C4:C12)</f>
        <v>9</v>
      </c>
      <c r="F1" s="51" t="s">
        <v>722</v>
      </c>
      <c r="G1" s="93" t="s">
        <v>2131</v>
      </c>
      <c r="H1" s="93"/>
      <c r="L1" s="93" t="s">
        <v>1607</v>
      </c>
      <c r="N1" s="93"/>
    </row>
    <row r="2" spans="1:19" x14ac:dyDescent="0.2">
      <c r="A2" s="6" t="s">
        <v>32</v>
      </c>
      <c r="B2" s="5"/>
      <c r="C2" s="5" t="s">
        <v>30</v>
      </c>
      <c r="D2" s="5" t="s">
        <v>30</v>
      </c>
      <c r="E2" s="5" t="s">
        <v>68</v>
      </c>
      <c r="F2" s="5" t="s">
        <v>30</v>
      </c>
      <c r="G2" s="5" t="s">
        <v>30</v>
      </c>
      <c r="H2" s="5" t="s">
        <v>30</v>
      </c>
      <c r="I2" s="5"/>
      <c r="J2" s="98" t="s">
        <v>29</v>
      </c>
      <c r="K2" s="98" t="s">
        <v>29</v>
      </c>
      <c r="L2" s="98" t="s">
        <v>247</v>
      </c>
      <c r="M2" s="98" t="s">
        <v>247</v>
      </c>
      <c r="N2" s="98" t="s">
        <v>28</v>
      </c>
    </row>
    <row r="3" spans="1:19" x14ac:dyDescent="0.2">
      <c r="A3" s="5"/>
      <c r="B3" s="5"/>
      <c r="C3" s="6" t="s">
        <v>2087</v>
      </c>
      <c r="D3" s="6" t="s">
        <v>1</v>
      </c>
      <c r="E3" s="6" t="s">
        <v>2</v>
      </c>
      <c r="F3" s="6" t="s">
        <v>2086</v>
      </c>
      <c r="G3" s="6" t="s">
        <v>35</v>
      </c>
      <c r="H3" s="6" t="s">
        <v>50</v>
      </c>
      <c r="I3" s="6" t="s">
        <v>1326</v>
      </c>
      <c r="J3" s="95" t="s">
        <v>67</v>
      </c>
      <c r="K3" s="99" t="s">
        <v>38</v>
      </c>
      <c r="L3" s="99" t="s">
        <v>248</v>
      </c>
      <c r="M3" s="99" t="s">
        <v>248</v>
      </c>
      <c r="N3" s="99" t="s">
        <v>52</v>
      </c>
    </row>
    <row r="4" spans="1:19" x14ac:dyDescent="0.2">
      <c r="A4" s="6" t="s">
        <v>98</v>
      </c>
      <c r="B4" s="4" t="s">
        <v>126</v>
      </c>
      <c r="C4" s="7">
        <v>3.2490000000000001</v>
      </c>
      <c r="D4" s="7">
        <v>2.5910000000000002</v>
      </c>
      <c r="E4" s="7">
        <v>2.6059999999999999</v>
      </c>
      <c r="F4" s="7">
        <v>3.2589999999999999</v>
      </c>
      <c r="G4" s="7">
        <v>2.585</v>
      </c>
      <c r="H4" s="7">
        <v>3.2690000000000001</v>
      </c>
      <c r="I4" s="7">
        <f t="shared" ref="I4:I11" si="0">H4+G4-F4+E4-D4</f>
        <v>2.6100000000000003</v>
      </c>
      <c r="J4" s="20">
        <v>90.8</v>
      </c>
      <c r="K4" s="21" t="s">
        <v>77</v>
      </c>
      <c r="L4" s="93" t="s">
        <v>1613</v>
      </c>
      <c r="M4" s="1">
        <v>80</v>
      </c>
      <c r="N4" s="122" t="s">
        <v>1600</v>
      </c>
    </row>
    <row r="5" spans="1:19" x14ac:dyDescent="0.2">
      <c r="A5" s="5"/>
      <c r="B5" s="4" t="s">
        <v>60</v>
      </c>
      <c r="C5" s="7">
        <v>3.62</v>
      </c>
      <c r="D5" s="7">
        <v>2.923</v>
      </c>
      <c r="E5" s="7">
        <v>2.899</v>
      </c>
      <c r="F5" s="7">
        <v>3.6269999999999998</v>
      </c>
      <c r="G5" s="7">
        <v>2.9140000000000001</v>
      </c>
      <c r="H5" s="7">
        <v>3.64</v>
      </c>
      <c r="I5" s="7">
        <f t="shared" si="0"/>
        <v>2.9030000000000005</v>
      </c>
      <c r="J5" s="20">
        <v>90.9</v>
      </c>
      <c r="K5" s="7"/>
      <c r="L5" s="93" t="s">
        <v>1608</v>
      </c>
      <c r="M5" s="1">
        <v>99</v>
      </c>
      <c r="N5" s="122" t="s">
        <v>403</v>
      </c>
    </row>
    <row r="6" spans="1:19" x14ac:dyDescent="0.2">
      <c r="A6" s="5"/>
      <c r="B6" s="4" t="s">
        <v>126</v>
      </c>
      <c r="C6" s="7">
        <v>3.81</v>
      </c>
      <c r="D6" s="7">
        <v>3.1160000000000001</v>
      </c>
      <c r="E6" s="7">
        <v>3.0640000000000001</v>
      </c>
      <c r="F6" s="7">
        <v>3.8159999999999998</v>
      </c>
      <c r="G6" s="7">
        <v>3.1059999999999999</v>
      </c>
      <c r="H6" s="7">
        <v>3.8260000000000001</v>
      </c>
      <c r="I6" s="7">
        <f t="shared" si="0"/>
        <v>3.0640000000000005</v>
      </c>
      <c r="J6" s="20">
        <v>91.2</v>
      </c>
      <c r="K6" s="21" t="s">
        <v>139</v>
      </c>
      <c r="L6" s="93" t="s">
        <v>1608</v>
      </c>
      <c r="M6" s="1">
        <v>99</v>
      </c>
      <c r="N6" s="122" t="s">
        <v>1601</v>
      </c>
    </row>
    <row r="7" spans="1:19" x14ac:dyDescent="0.2">
      <c r="A7" s="5"/>
      <c r="B7" s="4" t="s">
        <v>60</v>
      </c>
      <c r="C7" s="7">
        <v>4.3319999999999999</v>
      </c>
      <c r="D7" s="7">
        <v>3.548</v>
      </c>
      <c r="E7" s="7">
        <v>3.448</v>
      </c>
      <c r="F7" s="7">
        <v>4.3380000000000001</v>
      </c>
      <c r="G7" s="7">
        <v>3.5369999999999999</v>
      </c>
      <c r="H7" s="7">
        <v>4.3470000000000004</v>
      </c>
      <c r="I7" s="7">
        <f t="shared" si="0"/>
        <v>3.4459999999999997</v>
      </c>
      <c r="J7" s="20">
        <v>91.3</v>
      </c>
      <c r="K7" s="7"/>
      <c r="L7" s="93" t="s">
        <v>1609</v>
      </c>
      <c r="M7" s="1">
        <v>115</v>
      </c>
      <c r="N7" s="122" t="s">
        <v>1270</v>
      </c>
    </row>
    <row r="8" spans="1:19" x14ac:dyDescent="0.2">
      <c r="A8" s="6"/>
      <c r="B8" s="4" t="s">
        <v>126</v>
      </c>
      <c r="C8" s="7">
        <v>4.2930000000000001</v>
      </c>
      <c r="D8" s="7">
        <v>3.6059999999999999</v>
      </c>
      <c r="E8" s="7">
        <v>3.4969999999999999</v>
      </c>
      <c r="F8" s="7">
        <v>4.2949999999999999</v>
      </c>
      <c r="G8" s="7">
        <v>3.5950000000000002</v>
      </c>
      <c r="H8" s="7">
        <v>4.3029999999999999</v>
      </c>
      <c r="I8" s="7">
        <f t="shared" si="0"/>
        <v>3.4939999999999998</v>
      </c>
      <c r="J8" s="20">
        <v>91.2</v>
      </c>
      <c r="K8" s="21" t="s">
        <v>77</v>
      </c>
      <c r="L8" s="93" t="s">
        <v>1610</v>
      </c>
      <c r="M8" s="1">
        <v>122</v>
      </c>
      <c r="N8" s="122" t="s">
        <v>1602</v>
      </c>
    </row>
    <row r="9" spans="1:19" x14ac:dyDescent="0.2">
      <c r="A9" s="5"/>
      <c r="B9" s="4" t="s">
        <v>192</v>
      </c>
      <c r="C9" s="7">
        <v>4.452</v>
      </c>
      <c r="D9" s="7">
        <v>3.6859999999999999</v>
      </c>
      <c r="E9" s="7">
        <v>3.6970000000000001</v>
      </c>
      <c r="F9" s="7">
        <v>4.5460000000000003</v>
      </c>
      <c r="G9" s="7">
        <v>3.7480000000000002</v>
      </c>
      <c r="H9" s="7">
        <v>4.5789999999999997</v>
      </c>
      <c r="I9" s="7">
        <f t="shared" si="0"/>
        <v>3.7919999999999998</v>
      </c>
      <c r="J9" s="20">
        <v>85</v>
      </c>
      <c r="K9" s="21" t="s">
        <v>73</v>
      </c>
      <c r="L9" s="93" t="s">
        <v>1614</v>
      </c>
      <c r="M9" s="1">
        <v>69</v>
      </c>
      <c r="N9" s="122" t="s">
        <v>1605</v>
      </c>
      <c r="P9" s="1" t="s">
        <v>1628</v>
      </c>
    </row>
    <row r="10" spans="1:19" x14ac:dyDescent="0.2">
      <c r="A10" s="5"/>
      <c r="B10" s="4" t="s">
        <v>57</v>
      </c>
      <c r="C10" s="7">
        <v>3.9390000000000001</v>
      </c>
      <c r="D10" s="7">
        <v>3.8620000000000001</v>
      </c>
      <c r="E10" s="7">
        <v>3.8479999999999999</v>
      </c>
      <c r="F10" s="7">
        <v>3.9359999999999999</v>
      </c>
      <c r="G10" s="7">
        <v>3.867</v>
      </c>
      <c r="H10" s="7">
        <v>3.9359999999999999</v>
      </c>
      <c r="I10" s="7">
        <f t="shared" si="0"/>
        <v>3.8529999999999998</v>
      </c>
      <c r="J10" s="20">
        <v>87.3</v>
      </c>
      <c r="K10" s="21" t="s">
        <v>1357</v>
      </c>
      <c r="L10" s="93" t="s">
        <v>1611</v>
      </c>
      <c r="M10" s="1">
        <v>6</v>
      </c>
      <c r="N10" s="122" t="s">
        <v>1603</v>
      </c>
    </row>
    <row r="11" spans="1:19" x14ac:dyDescent="0.2">
      <c r="A11" s="5"/>
      <c r="B11" s="4" t="s">
        <v>194</v>
      </c>
      <c r="C11" s="7">
        <v>4.7370000000000001</v>
      </c>
      <c r="D11" s="7">
        <v>3.948</v>
      </c>
      <c r="E11" s="7">
        <v>3.9209999999999998</v>
      </c>
      <c r="F11" s="7">
        <v>4.84</v>
      </c>
      <c r="G11" s="7">
        <v>3.9940000000000002</v>
      </c>
      <c r="H11" s="7">
        <v>4.8719999999999999</v>
      </c>
      <c r="I11" s="7">
        <f t="shared" si="0"/>
        <v>3.9989999999999992</v>
      </c>
      <c r="J11" s="20">
        <v>85.5</v>
      </c>
      <c r="K11" s="21" t="s">
        <v>170</v>
      </c>
      <c r="L11" s="93" t="s">
        <v>1615</v>
      </c>
      <c r="M11" s="1">
        <v>95</v>
      </c>
      <c r="N11" s="122" t="s">
        <v>1604</v>
      </c>
    </row>
    <row r="12" spans="1:19" x14ac:dyDescent="0.2">
      <c r="A12" s="5"/>
      <c r="B12" s="4" t="s">
        <v>58</v>
      </c>
      <c r="C12" s="7">
        <v>4.7080000000000002</v>
      </c>
      <c r="D12" s="7">
        <v>4.5650000000000004</v>
      </c>
      <c r="E12" s="7">
        <v>4.2130000000000001</v>
      </c>
      <c r="F12" s="7">
        <v>4.7080000000000002</v>
      </c>
      <c r="G12" s="7">
        <v>4.5570000000000004</v>
      </c>
      <c r="H12" s="56">
        <v>4.7140000000000004</v>
      </c>
      <c r="I12" s="7">
        <f>H12+G12-F12+E12-D12</f>
        <v>4.2109999999999994</v>
      </c>
      <c r="J12" s="20">
        <v>90.8</v>
      </c>
      <c r="K12" s="21" t="s">
        <v>454</v>
      </c>
      <c r="L12" s="93" t="s">
        <v>422</v>
      </c>
      <c r="M12" s="1">
        <v>31</v>
      </c>
      <c r="N12" s="122" t="s">
        <v>1606</v>
      </c>
    </row>
    <row r="13" spans="1:19" x14ac:dyDescent="0.2">
      <c r="B13" s="1" t="s">
        <v>1612</v>
      </c>
    </row>
    <row r="14" spans="1:19" x14ac:dyDescent="0.2">
      <c r="C14" s="21"/>
      <c r="D14" s="7"/>
      <c r="E14" s="7"/>
      <c r="F14" s="7"/>
      <c r="G14" s="7"/>
      <c r="H14" s="7"/>
    </row>
    <row r="15" spans="1:19" x14ac:dyDescent="0.2">
      <c r="A15" s="6" t="s">
        <v>6</v>
      </c>
      <c r="B15" s="5"/>
      <c r="C15" s="5" t="s">
        <v>7</v>
      </c>
      <c r="D15" s="5" t="s">
        <v>7</v>
      </c>
      <c r="E15" s="5" t="s">
        <v>24</v>
      </c>
      <c r="F15" s="5" t="s">
        <v>27</v>
      </c>
      <c r="G15" s="5" t="s">
        <v>28</v>
      </c>
      <c r="H15" s="5" t="s">
        <v>30</v>
      </c>
      <c r="I15" s="5" t="s">
        <v>29</v>
      </c>
      <c r="J15" s="5" t="s">
        <v>30</v>
      </c>
      <c r="K15" s="5" t="s">
        <v>30</v>
      </c>
      <c r="L15" s="5" t="s">
        <v>30</v>
      </c>
      <c r="M15" s="5" t="s">
        <v>7</v>
      </c>
      <c r="N15" s="5" t="s">
        <v>7</v>
      </c>
      <c r="O15" s="5" t="s">
        <v>7</v>
      </c>
      <c r="P15" s="5" t="s">
        <v>24</v>
      </c>
      <c r="Q15" s="5" t="s">
        <v>24</v>
      </c>
      <c r="R15" s="5" t="s">
        <v>24</v>
      </c>
      <c r="S15" s="5" t="s">
        <v>26</v>
      </c>
    </row>
    <row r="16" spans="1:19" x14ac:dyDescent="0.2">
      <c r="A16" s="5"/>
      <c r="B16" s="5"/>
      <c r="C16" s="6" t="s">
        <v>8</v>
      </c>
      <c r="D16" s="6" t="s">
        <v>9</v>
      </c>
      <c r="E16" s="6" t="s">
        <v>18</v>
      </c>
      <c r="F16" s="6" t="s">
        <v>11</v>
      </c>
      <c r="G16" s="6" t="s">
        <v>10</v>
      </c>
      <c r="H16" s="6" t="s">
        <v>33</v>
      </c>
      <c r="I16" s="6" t="s">
        <v>12</v>
      </c>
      <c r="J16" s="6" t="s">
        <v>13</v>
      </c>
      <c r="K16" s="6" t="s">
        <v>14</v>
      </c>
      <c r="L16" s="6" t="s">
        <v>99</v>
      </c>
      <c r="M16" s="6" t="s">
        <v>17</v>
      </c>
      <c r="N16" s="6" t="s">
        <v>19</v>
      </c>
      <c r="O16" s="6" t="s">
        <v>20</v>
      </c>
      <c r="P16" s="6" t="s">
        <v>17</v>
      </c>
      <c r="Q16" s="6" t="s">
        <v>15</v>
      </c>
      <c r="R16" s="6" t="s">
        <v>16</v>
      </c>
      <c r="S16" s="6" t="s">
        <v>25</v>
      </c>
    </row>
    <row r="17" spans="1:19" x14ac:dyDescent="0.2">
      <c r="A17" s="6" t="s">
        <v>98</v>
      </c>
      <c r="B17" s="4" t="str">
        <f>B4</f>
        <v>B1 (Ryd, pi-3s)</v>
      </c>
      <c r="C17" s="7">
        <v>2.5550000000000002</v>
      </c>
      <c r="D17" s="7">
        <v>2.411</v>
      </c>
      <c r="E17" s="7">
        <v>2.9319999999999999</v>
      </c>
      <c r="F17" s="7">
        <v>2.6469999999999998</v>
      </c>
      <c r="G17" s="7">
        <v>2.6680000000000001</v>
      </c>
      <c r="H17" s="7">
        <v>2.6360000000000001</v>
      </c>
      <c r="I17" s="7">
        <v>2.6469999999999998</v>
      </c>
      <c r="J17" s="7">
        <v>2.6349999999999998</v>
      </c>
      <c r="K17" s="7">
        <v>2.6059999999999999</v>
      </c>
      <c r="L17" s="9"/>
      <c r="M17" s="7">
        <v>2.609</v>
      </c>
      <c r="N17" s="7">
        <v>2.5880000000000001</v>
      </c>
      <c r="O17" s="7">
        <v>2.5299999999999998</v>
      </c>
      <c r="P17" s="7">
        <v>2.4660000000000002</v>
      </c>
      <c r="Q17" s="7">
        <v>2.3980000000000001</v>
      </c>
      <c r="R17" s="7">
        <v>2.5750000000000002</v>
      </c>
      <c r="S17" s="7">
        <f t="shared" ref="S17:S25" si="1">SOMME(Q17:R17)/2</f>
        <v>2.4865000000000004</v>
      </c>
    </row>
    <row r="18" spans="1:19" x14ac:dyDescent="0.2">
      <c r="A18" s="5"/>
      <c r="B18" s="4" t="str">
        <f>B5</f>
        <v>A2 (Ryd, pi-3p)</v>
      </c>
      <c r="C18" s="7">
        <v>2.7949999999999999</v>
      </c>
      <c r="D18" s="7">
        <v>2.6749999999999998</v>
      </c>
      <c r="E18" s="7">
        <v>3.214</v>
      </c>
      <c r="F18" s="7">
        <v>2.9329999999999998</v>
      </c>
      <c r="G18" s="7">
        <v>2.948</v>
      </c>
      <c r="H18" s="7">
        <v>2.9249999999999998</v>
      </c>
      <c r="I18" s="7">
        <v>2.9369999999999998</v>
      </c>
      <c r="J18" s="7">
        <v>2.9249999999999998</v>
      </c>
      <c r="K18" s="7">
        <v>2.899</v>
      </c>
      <c r="L18" s="9"/>
      <c r="M18" s="7">
        <v>2.88</v>
      </c>
      <c r="N18" s="7">
        <v>2.8610000000000002</v>
      </c>
      <c r="O18">
        <v>2.7989999999999999</v>
      </c>
      <c r="P18" s="7">
        <v>2.7389999999999999</v>
      </c>
      <c r="Q18" s="7">
        <v>2.66</v>
      </c>
      <c r="R18" s="7">
        <v>2.8650000000000002</v>
      </c>
      <c r="S18" s="7">
        <f t="shared" si="1"/>
        <v>2.7625000000000002</v>
      </c>
    </row>
    <row r="19" spans="1:19" x14ac:dyDescent="0.2">
      <c r="A19" s="5"/>
      <c r="B19" s="4" t="str">
        <f t="shared" ref="B19:B25" si="2">B6</f>
        <v>B1 (Ryd, pi-3s)</v>
      </c>
      <c r="C19" s="7">
        <v>2.9660000000000002</v>
      </c>
      <c r="D19" s="7">
        <v>2.8479999999999999</v>
      </c>
      <c r="E19" s="7">
        <v>3.3839999999999999</v>
      </c>
      <c r="F19" s="7">
        <v>3.09</v>
      </c>
      <c r="G19" s="7">
        <v>3.11</v>
      </c>
      <c r="H19" s="7">
        <v>3.0910000000000002</v>
      </c>
      <c r="I19" s="7">
        <v>3.1019999999999999</v>
      </c>
      <c r="J19" s="7">
        <v>3.0870000000000002</v>
      </c>
      <c r="K19" s="7">
        <v>3.0640000000000001</v>
      </c>
      <c r="L19" s="9"/>
      <c r="M19" s="7">
        <v>3.0569999999999999</v>
      </c>
      <c r="N19" s="7">
        <v>3.0339999999999998</v>
      </c>
      <c r="O19">
        <v>2.972</v>
      </c>
      <c r="P19" s="7">
        <v>2.9169999999999998</v>
      </c>
      <c r="Q19" s="7">
        <v>2.84</v>
      </c>
      <c r="R19" s="7">
        <v>3.028</v>
      </c>
      <c r="S19" s="7">
        <f t="shared" si="1"/>
        <v>2.9340000000000002</v>
      </c>
    </row>
    <row r="20" spans="1:19" x14ac:dyDescent="0.2">
      <c r="A20" s="5"/>
      <c r="B20" s="4" t="str">
        <f t="shared" si="2"/>
        <v>A2 (Ryd, pi-3p)</v>
      </c>
      <c r="C20" s="7">
        <v>3.3210000000000002</v>
      </c>
      <c r="D20" s="7">
        <v>3.214</v>
      </c>
      <c r="E20" s="7">
        <v>3.762</v>
      </c>
      <c r="F20" s="7">
        <v>3.49</v>
      </c>
      <c r="G20" s="7">
        <v>3.488</v>
      </c>
      <c r="H20" s="7">
        <v>3.4740000000000002</v>
      </c>
      <c r="I20" s="7">
        <v>3.4849999999999999</v>
      </c>
      <c r="J20" s="7">
        <v>3.47</v>
      </c>
      <c r="K20" s="7">
        <v>3.448</v>
      </c>
      <c r="L20" s="9"/>
      <c r="M20" s="7">
        <v>3.423</v>
      </c>
      <c r="N20" s="7">
        <v>3.4009999999999998</v>
      </c>
      <c r="O20">
        <v>3.3380000000000001</v>
      </c>
      <c r="P20" s="7">
        <v>3.2829999999999999</v>
      </c>
      <c r="Q20" s="7">
        <v>3.2029999999999998</v>
      </c>
      <c r="R20" s="7">
        <v>3.4060000000000001</v>
      </c>
      <c r="S20" s="7">
        <f t="shared" si="1"/>
        <v>3.3045</v>
      </c>
    </row>
    <row r="21" spans="1:19" x14ac:dyDescent="0.2">
      <c r="A21" s="6"/>
      <c r="B21" s="4" t="str">
        <f t="shared" si="2"/>
        <v>B1 (Ryd, pi-3s)</v>
      </c>
      <c r="C21" s="7">
        <v>3.367</v>
      </c>
      <c r="D21" s="7">
        <v>3.258</v>
      </c>
      <c r="E21" s="7">
        <v>3.8109999999999999</v>
      </c>
      <c r="F21" s="7">
        <v>3.5489999999999999</v>
      </c>
      <c r="G21" s="7">
        <v>3.5390000000000001</v>
      </c>
      <c r="H21" s="7">
        <v>3.5230000000000001</v>
      </c>
      <c r="I21" s="7">
        <v>3.5339999999999998</v>
      </c>
      <c r="J21" s="7">
        <v>3.52</v>
      </c>
      <c r="K21" s="7">
        <v>3.4969999999999999</v>
      </c>
      <c r="L21" s="9"/>
      <c r="M21" s="7">
        <v>3.468</v>
      </c>
      <c r="N21" s="7">
        <v>3.4449999999999998</v>
      </c>
      <c r="O21">
        <v>3.383</v>
      </c>
      <c r="P21" s="7">
        <v>3.3290000000000002</v>
      </c>
      <c r="Q21" s="7">
        <v>3.2490000000000001</v>
      </c>
      <c r="R21" s="7">
        <v>3.4590000000000001</v>
      </c>
      <c r="S21" s="7">
        <f t="shared" si="1"/>
        <v>3.3540000000000001</v>
      </c>
    </row>
    <row r="22" spans="1:19" x14ac:dyDescent="0.2">
      <c r="A22" s="5"/>
      <c r="B22" s="4" t="str">
        <f t="shared" si="2"/>
        <v>B2 (Ryd, n-3s)</v>
      </c>
      <c r="C22" s="7">
        <v>2.8359999999999999</v>
      </c>
      <c r="D22" s="7">
        <v>2.9140000000000001</v>
      </c>
      <c r="E22" s="7">
        <v>4.1669999999999998</v>
      </c>
      <c r="F22" s="9"/>
      <c r="G22" s="7">
        <v>4.1139999999999999</v>
      </c>
      <c r="H22" s="7">
        <v>3.89</v>
      </c>
      <c r="I22" s="7">
        <v>3.91</v>
      </c>
      <c r="J22" s="7">
        <v>3.8620000000000001</v>
      </c>
      <c r="K22" s="7">
        <v>3.6970000000000001</v>
      </c>
      <c r="L22" s="9"/>
      <c r="M22" s="7">
        <v>3.71</v>
      </c>
      <c r="N22" s="7">
        <v>3.778</v>
      </c>
      <c r="O22">
        <v>3.4980000000000002</v>
      </c>
      <c r="P22" s="7">
        <v>3.492</v>
      </c>
      <c r="Q22" s="7">
        <v>2.871</v>
      </c>
      <c r="R22" s="7">
        <v>4.7279999999999998</v>
      </c>
      <c r="S22" s="7">
        <f t="shared" ref="S22" si="3">SOMME(Q22:R22)/2</f>
        <v>3.7995000000000001</v>
      </c>
    </row>
    <row r="23" spans="1:19" x14ac:dyDescent="0.2">
      <c r="A23" s="5"/>
      <c r="B23" s="4" t="str">
        <f t="shared" si="2"/>
        <v>B2 (Val, pi-pi*)</v>
      </c>
      <c r="C23" s="7">
        <v>3.9809999999999999</v>
      </c>
      <c r="D23" s="7">
        <v>3.82</v>
      </c>
      <c r="E23" s="7">
        <v>4.25</v>
      </c>
      <c r="F23" s="7">
        <v>4.0629999999999997</v>
      </c>
      <c r="G23" s="7">
        <v>3.9889999999999999</v>
      </c>
      <c r="H23" s="7">
        <v>3.9279999999999999</v>
      </c>
      <c r="I23" s="7">
        <v>3.8839999999999999</v>
      </c>
      <c r="J23" s="7">
        <v>3.9180000000000001</v>
      </c>
      <c r="K23" s="7">
        <v>3.847</v>
      </c>
      <c r="L23" s="9"/>
      <c r="M23" s="7">
        <v>3.8319999999999999</v>
      </c>
      <c r="N23" s="7">
        <v>3.891</v>
      </c>
      <c r="O23">
        <v>3.8820000000000001</v>
      </c>
      <c r="P23" s="7">
        <v>3.6150000000000002</v>
      </c>
      <c r="Q23" s="7">
        <v>3.7389999999999999</v>
      </c>
      <c r="R23" s="7">
        <v>3.8969999999999998</v>
      </c>
      <c r="S23" s="7">
        <f t="shared" si="1"/>
        <v>3.8179999999999996</v>
      </c>
    </row>
    <row r="24" spans="1:19" x14ac:dyDescent="0.2">
      <c r="A24" s="5"/>
      <c r="B24" s="4" t="str">
        <f t="shared" si="2"/>
        <v>A1 (Ryd, n-3p)</v>
      </c>
      <c r="C24" s="7">
        <v>2.7719999999999998</v>
      </c>
      <c r="D24" s="7">
        <v>3.0859999999999999</v>
      </c>
      <c r="E24" s="7">
        <v>4.3680000000000003</v>
      </c>
      <c r="F24" s="9"/>
      <c r="G24" s="7">
        <v>4.2679999999999998</v>
      </c>
      <c r="H24" s="7">
        <v>4.077</v>
      </c>
      <c r="I24" s="7">
        <v>4.1079999999999997</v>
      </c>
      <c r="J24" s="7">
        <v>4.0839999999999996</v>
      </c>
      <c r="K24" s="7">
        <v>3.9209999999999998</v>
      </c>
      <c r="L24" s="9"/>
      <c r="M24" s="7">
        <v>3.851</v>
      </c>
      <c r="N24" s="7">
        <v>3.92</v>
      </c>
      <c r="O24">
        <v>3.6389999999999998</v>
      </c>
      <c r="P24" s="7">
        <v>3.6339999999999999</v>
      </c>
      <c r="Q24" s="7">
        <v>3.04</v>
      </c>
      <c r="R24" s="7">
        <v>4.9080000000000004</v>
      </c>
      <c r="S24" s="7">
        <f t="shared" si="1"/>
        <v>3.9740000000000002</v>
      </c>
    </row>
    <row r="25" spans="1:19" x14ac:dyDescent="0.2">
      <c r="A25" s="5"/>
      <c r="B25" s="4" t="str">
        <f t="shared" si="2"/>
        <v>A1 (Val, pi-pi*)</v>
      </c>
      <c r="C25" s="7">
        <v>4.2629999999999999</v>
      </c>
      <c r="D25" s="7">
        <v>4.1100000000000003</v>
      </c>
      <c r="E25" s="7">
        <v>4.5540000000000003</v>
      </c>
      <c r="F25" s="7">
        <v>4.2300000000000004</v>
      </c>
      <c r="G25" s="7">
        <v>4.2889999999999997</v>
      </c>
      <c r="H25" s="7">
        <v>4.2430000000000003</v>
      </c>
      <c r="I25" s="7">
        <v>4.2169999999999996</v>
      </c>
      <c r="J25" s="7">
        <v>4.2430000000000003</v>
      </c>
      <c r="K25" s="7">
        <v>4.2130000000000001</v>
      </c>
      <c r="L25" s="9"/>
      <c r="M25" s="7">
        <v>4.2469999999999999</v>
      </c>
      <c r="N25" s="7">
        <v>4.2320000000000002</v>
      </c>
      <c r="O25">
        <v>4.1929999999999996</v>
      </c>
      <c r="P25" s="7">
        <v>4.4059999999999997</v>
      </c>
      <c r="Q25" s="7">
        <v>4.0919999999999996</v>
      </c>
      <c r="R25" s="7">
        <v>4.1870000000000003</v>
      </c>
      <c r="S25" s="7">
        <f t="shared" si="1"/>
        <v>4.1395</v>
      </c>
    </row>
    <row r="26" spans="1:19" x14ac:dyDescent="0.2">
      <c r="C26" s="1" t="s">
        <v>1616</v>
      </c>
    </row>
    <row r="27" spans="1:19" x14ac:dyDescent="0.2">
      <c r="Q27" s="51"/>
    </row>
  </sheetData>
  <pageMargins left="0.7" right="0.7" top="0.75" bottom="0.75" header="0.3" footer="0.3"/>
  <pageSetup orientation="portrait" horizontalDpi="0" verticalDpi="0"/>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A7907-7967-C949-B19F-E7AF9AB80EB2}">
  <dimension ref="A1:S33"/>
  <sheetViews>
    <sheetView zoomScale="80" zoomScaleNormal="80" workbookViewId="0">
      <selection activeCell="H5" sqref="H5"/>
    </sheetView>
  </sheetViews>
  <sheetFormatPr baseColWidth="10" defaultRowHeight="16" x14ac:dyDescent="0.2"/>
  <sheetData>
    <row r="1" spans="1:15" x14ac:dyDescent="0.2">
      <c r="A1" s="2" t="s">
        <v>1516</v>
      </c>
      <c r="B1" s="3"/>
      <c r="C1" s="2" t="s">
        <v>0</v>
      </c>
      <c r="D1" s="198"/>
      <c r="E1" s="41">
        <f>NB(C4:C16)</f>
        <v>13</v>
      </c>
      <c r="F1" s="145" t="s">
        <v>722</v>
      </c>
      <c r="G1" s="1" t="s">
        <v>1438</v>
      </c>
      <c r="J1" s="1" t="s">
        <v>1785</v>
      </c>
      <c r="L1" s="1"/>
    </row>
    <row r="2" spans="1:15" x14ac:dyDescent="0.2">
      <c r="A2" s="6" t="s">
        <v>32</v>
      </c>
      <c r="B2" s="5"/>
      <c r="C2" s="5" t="s">
        <v>30</v>
      </c>
      <c r="D2" s="5" t="s">
        <v>30</v>
      </c>
      <c r="E2" s="5" t="s">
        <v>30</v>
      </c>
      <c r="F2" s="5" t="s">
        <v>30</v>
      </c>
      <c r="G2" s="5"/>
      <c r="H2" s="98" t="s">
        <v>29</v>
      </c>
      <c r="I2" s="98" t="s">
        <v>29</v>
      </c>
      <c r="J2" s="98" t="s">
        <v>247</v>
      </c>
      <c r="K2" s="98" t="s">
        <v>247</v>
      </c>
      <c r="L2" s="98" t="s">
        <v>28</v>
      </c>
      <c r="O2" s="5" t="s">
        <v>30</v>
      </c>
    </row>
    <row r="3" spans="1:15" x14ac:dyDescent="0.2">
      <c r="A3" s="5"/>
      <c r="B3" s="5"/>
      <c r="C3" s="6" t="s">
        <v>2087</v>
      </c>
      <c r="D3" s="6" t="s">
        <v>1</v>
      </c>
      <c r="E3" s="6" t="s">
        <v>2</v>
      </c>
      <c r="F3" s="6" t="s">
        <v>2086</v>
      </c>
      <c r="G3" s="6" t="s">
        <v>1326</v>
      </c>
      <c r="H3" s="95" t="s">
        <v>67</v>
      </c>
      <c r="I3" s="95" t="s">
        <v>38</v>
      </c>
      <c r="J3" s="99" t="s">
        <v>248</v>
      </c>
      <c r="K3" s="99" t="s">
        <v>248</v>
      </c>
      <c r="L3" s="99" t="s">
        <v>52</v>
      </c>
      <c r="O3" s="6" t="s">
        <v>1629</v>
      </c>
    </row>
    <row r="4" spans="1:15" x14ac:dyDescent="0.2">
      <c r="A4" s="6" t="s">
        <v>1668</v>
      </c>
      <c r="B4" s="4" t="s">
        <v>57</v>
      </c>
      <c r="C4" s="7">
        <v>4.8029999999999999</v>
      </c>
      <c r="D4" s="7">
        <v>4.7300000000000004</v>
      </c>
      <c r="E4" s="7">
        <v>4.7130000000000001</v>
      </c>
      <c r="F4" s="7">
        <v>4.7850000000000001</v>
      </c>
      <c r="G4" s="7">
        <f>E4+F4-C4</f>
        <v>4.6950000000000012</v>
      </c>
      <c r="H4" s="215">
        <v>86.5</v>
      </c>
      <c r="I4" s="214" t="s">
        <v>43</v>
      </c>
      <c r="J4" s="1" t="s">
        <v>1719</v>
      </c>
      <c r="K4" s="1">
        <v>1</v>
      </c>
      <c r="L4" s="101" t="s">
        <v>1684</v>
      </c>
    </row>
    <row r="5" spans="1:15" x14ac:dyDescent="0.2">
      <c r="A5" s="5"/>
      <c r="B5" s="4" t="s">
        <v>58</v>
      </c>
      <c r="C5" s="7">
        <v>5.1219999999999999</v>
      </c>
      <c r="D5" s="7">
        <v>5.01</v>
      </c>
      <c r="E5" s="7">
        <v>5.0019999999999998</v>
      </c>
      <c r="F5" s="7">
        <v>5.1230000000000002</v>
      </c>
      <c r="G5" s="7">
        <f t="shared" ref="G5:G16" si="0">E5+F5-C5</f>
        <v>5.0030000000000001</v>
      </c>
      <c r="H5" s="214" t="s">
        <v>43</v>
      </c>
      <c r="I5" s="214" t="s">
        <v>43</v>
      </c>
      <c r="J5" s="1" t="s">
        <v>1720</v>
      </c>
      <c r="K5" s="1">
        <v>3</v>
      </c>
      <c r="L5" s="101" t="s">
        <v>1685</v>
      </c>
    </row>
    <row r="6" spans="1:15" x14ac:dyDescent="0.2">
      <c r="A6" s="5"/>
      <c r="B6" s="4" t="s">
        <v>1686</v>
      </c>
      <c r="C6" s="7">
        <v>5.452</v>
      </c>
      <c r="D6" s="7">
        <v>5.3369999999999997</v>
      </c>
      <c r="E6" s="7">
        <v>5.32</v>
      </c>
      <c r="F6" s="7">
        <v>5.4779999999999998</v>
      </c>
      <c r="G6" s="7">
        <f t="shared" si="0"/>
        <v>5.3460000000000001</v>
      </c>
      <c r="H6" s="214" t="s">
        <v>43</v>
      </c>
      <c r="I6" s="214" t="s">
        <v>43</v>
      </c>
      <c r="J6" s="1" t="s">
        <v>1720</v>
      </c>
      <c r="K6" s="1">
        <v>3</v>
      </c>
      <c r="L6" s="101" t="s">
        <v>1687</v>
      </c>
      <c r="O6">
        <v>5.5309999999999997</v>
      </c>
    </row>
    <row r="7" spans="1:15" x14ac:dyDescent="0.2">
      <c r="A7" s="5"/>
      <c r="B7" s="4" t="s">
        <v>126</v>
      </c>
      <c r="C7" s="7">
        <v>5.71</v>
      </c>
      <c r="D7" s="7">
        <v>5.4880000000000004</v>
      </c>
      <c r="E7" s="7">
        <v>5.5739999999999998</v>
      </c>
      <c r="F7" s="7">
        <v>5.71</v>
      </c>
      <c r="G7" s="7">
        <f t="shared" si="0"/>
        <v>5.573999999999999</v>
      </c>
      <c r="H7" s="215">
        <v>91.8</v>
      </c>
      <c r="I7" s="214" t="s">
        <v>43</v>
      </c>
      <c r="J7" s="1" t="s">
        <v>1721</v>
      </c>
      <c r="K7" s="1">
        <v>44</v>
      </c>
      <c r="L7" s="101" t="s">
        <v>1688</v>
      </c>
    </row>
    <row r="8" spans="1:15" x14ac:dyDescent="0.2">
      <c r="A8" s="6"/>
      <c r="B8" s="4" t="s">
        <v>56</v>
      </c>
      <c r="C8" s="7">
        <v>5.758</v>
      </c>
      <c r="D8" s="7">
        <v>5.54</v>
      </c>
      <c r="E8" s="7">
        <v>5.62</v>
      </c>
      <c r="F8" s="7">
        <v>5.766</v>
      </c>
      <c r="G8" s="7">
        <f t="shared" si="0"/>
        <v>5.6279999999999992</v>
      </c>
      <c r="H8" s="215">
        <v>91.8</v>
      </c>
      <c r="I8" s="214"/>
      <c r="J8" s="1" t="s">
        <v>1722</v>
      </c>
      <c r="K8" s="1">
        <v>49</v>
      </c>
      <c r="L8" s="101" t="s">
        <v>1689</v>
      </c>
    </row>
    <row r="9" spans="1:15" x14ac:dyDescent="0.2">
      <c r="A9" s="5"/>
      <c r="B9" s="4" t="s">
        <v>1674</v>
      </c>
      <c r="C9" s="7">
        <v>6.0179999999999998</v>
      </c>
      <c r="D9" s="7">
        <v>5.8330000000000002</v>
      </c>
      <c r="E9" s="7">
        <v>5.8170000000000002</v>
      </c>
      <c r="F9" s="7">
        <v>6.0789999999999997</v>
      </c>
      <c r="G9" s="7">
        <f t="shared" si="0"/>
        <v>5.878000000000001</v>
      </c>
      <c r="H9" s="214" t="s">
        <v>43</v>
      </c>
      <c r="I9" s="214" t="s">
        <v>43</v>
      </c>
      <c r="J9" s="1" t="s">
        <v>1720</v>
      </c>
      <c r="K9" s="1">
        <v>3</v>
      </c>
      <c r="L9" s="55" t="s">
        <v>1690</v>
      </c>
      <c r="M9" s="7"/>
      <c r="O9">
        <v>6.1619999999999999</v>
      </c>
    </row>
    <row r="10" spans="1:15" x14ac:dyDescent="0.2">
      <c r="A10" s="6" t="s">
        <v>1669</v>
      </c>
      <c r="B10" s="4" t="s">
        <v>57</v>
      </c>
      <c r="C10" s="7">
        <v>5.1260000000000003</v>
      </c>
      <c r="D10" s="7">
        <v>5.0970000000000004</v>
      </c>
      <c r="E10" s="7">
        <v>5.0709999999999997</v>
      </c>
      <c r="F10" s="7">
        <v>5.0960000000000001</v>
      </c>
      <c r="G10" s="7">
        <f t="shared" si="0"/>
        <v>5.0409999999999995</v>
      </c>
      <c r="H10" s="214" t="s">
        <v>43</v>
      </c>
      <c r="I10" s="214" t="s">
        <v>43</v>
      </c>
      <c r="J10" s="1" t="s">
        <v>1851</v>
      </c>
      <c r="K10" s="1">
        <v>2</v>
      </c>
      <c r="L10" s="55" t="s">
        <v>1691</v>
      </c>
      <c r="M10" s="7"/>
    </row>
    <row r="11" spans="1:15" x14ac:dyDescent="0.2">
      <c r="A11" s="5"/>
      <c r="B11" s="4" t="s">
        <v>391</v>
      </c>
      <c r="C11" s="7">
        <v>5.5819999999999999</v>
      </c>
      <c r="D11" s="7">
        <v>5.4290000000000003</v>
      </c>
      <c r="E11" s="7">
        <v>5.5140000000000002</v>
      </c>
      <c r="F11" s="7">
        <v>5.5919999999999996</v>
      </c>
      <c r="G11" s="7">
        <f t="shared" si="0"/>
        <v>5.524</v>
      </c>
      <c r="H11" s="214" t="s">
        <v>43</v>
      </c>
      <c r="I11" s="214"/>
      <c r="J11" s="1" t="s">
        <v>1852</v>
      </c>
      <c r="K11" s="1">
        <v>39</v>
      </c>
      <c r="L11" s="55" t="s">
        <v>1692</v>
      </c>
      <c r="M11" s="7"/>
    </row>
    <row r="12" spans="1:15" x14ac:dyDescent="0.2">
      <c r="A12" s="5"/>
      <c r="B12" s="4" t="s">
        <v>1686</v>
      </c>
      <c r="C12" s="7">
        <v>5.6719999999999997</v>
      </c>
      <c r="D12" s="7">
        <v>5.5810000000000004</v>
      </c>
      <c r="E12" s="7">
        <v>5.5650000000000004</v>
      </c>
      <c r="F12" s="7">
        <v>5.7220000000000004</v>
      </c>
      <c r="G12" s="7">
        <f t="shared" si="0"/>
        <v>5.6150000000000011</v>
      </c>
      <c r="H12" s="214" t="s">
        <v>43</v>
      </c>
      <c r="I12" s="214" t="s">
        <v>43</v>
      </c>
      <c r="J12" s="1" t="s">
        <v>1853</v>
      </c>
      <c r="K12" s="1">
        <v>8</v>
      </c>
      <c r="L12" s="55" t="s">
        <v>1693</v>
      </c>
      <c r="M12" s="7"/>
      <c r="O12">
        <v>5.7779999999999996</v>
      </c>
    </row>
    <row r="13" spans="1:15" x14ac:dyDescent="0.2">
      <c r="A13" s="5"/>
      <c r="B13" s="4" t="s">
        <v>1674</v>
      </c>
      <c r="C13" s="7">
        <v>5.7889999999999997</v>
      </c>
      <c r="D13" s="7">
        <v>5.6230000000000002</v>
      </c>
      <c r="E13" s="7">
        <v>5.61</v>
      </c>
      <c r="F13" s="7">
        <v>5.8360000000000003</v>
      </c>
      <c r="G13" s="7">
        <f t="shared" si="0"/>
        <v>5.6570000000000018</v>
      </c>
      <c r="H13" s="214" t="s">
        <v>43</v>
      </c>
      <c r="I13" s="214" t="s">
        <v>43</v>
      </c>
      <c r="J13" s="1" t="s">
        <v>1851</v>
      </c>
      <c r="K13" s="1">
        <v>2</v>
      </c>
      <c r="L13" s="55" t="s">
        <v>1694</v>
      </c>
      <c r="M13" s="7"/>
      <c r="O13">
        <v>5.8940000000000001</v>
      </c>
    </row>
    <row r="14" spans="1:15" x14ac:dyDescent="0.2">
      <c r="A14" s="5"/>
      <c r="B14" s="4" t="s">
        <v>390</v>
      </c>
      <c r="C14" s="7">
        <v>6.0430000000000001</v>
      </c>
      <c r="D14" s="7">
        <v>5.8970000000000002</v>
      </c>
      <c r="E14" s="7">
        <v>5.9340000000000002</v>
      </c>
      <c r="F14" s="7">
        <v>6.0549999999999997</v>
      </c>
      <c r="G14" s="7">
        <f t="shared" si="0"/>
        <v>5.9460000000000006</v>
      </c>
      <c r="H14" s="214" t="s">
        <v>43</v>
      </c>
      <c r="I14" s="214" t="s">
        <v>43</v>
      </c>
      <c r="J14" s="1" t="s">
        <v>1854</v>
      </c>
      <c r="K14" s="1">
        <v>16</v>
      </c>
      <c r="L14" s="55" t="s">
        <v>1695</v>
      </c>
      <c r="M14" s="7"/>
    </row>
    <row r="15" spans="1:15" x14ac:dyDescent="0.2">
      <c r="A15" s="5"/>
      <c r="B15" s="4" t="s">
        <v>1696</v>
      </c>
      <c r="C15" s="7">
        <v>6.0259999999999998</v>
      </c>
      <c r="D15" s="7">
        <v>5.9329999999999998</v>
      </c>
      <c r="E15" s="7">
        <v>5.9219999999999997</v>
      </c>
      <c r="F15" s="7">
        <v>6.0529999999999999</v>
      </c>
      <c r="G15" s="7">
        <f t="shared" si="0"/>
        <v>5.9489999999999998</v>
      </c>
      <c r="H15" s="214" t="s">
        <v>43</v>
      </c>
      <c r="I15" s="214"/>
      <c r="J15" s="1" t="s">
        <v>1851</v>
      </c>
      <c r="K15" s="1">
        <v>2</v>
      </c>
      <c r="L15" s="55" t="s">
        <v>1697</v>
      </c>
      <c r="M15" s="7"/>
      <c r="O15">
        <v>6.1210000000000004</v>
      </c>
    </row>
    <row r="16" spans="1:15" x14ac:dyDescent="0.2">
      <c r="A16" s="5"/>
      <c r="B16" s="4" t="s">
        <v>1698</v>
      </c>
      <c r="C16" s="7">
        <v>6.2969999999999997</v>
      </c>
      <c r="D16" s="7">
        <v>6.1230000000000002</v>
      </c>
      <c r="E16" s="7">
        <v>6.1139999999999999</v>
      </c>
      <c r="F16" s="7">
        <v>6.335</v>
      </c>
      <c r="G16" s="7">
        <f t="shared" si="0"/>
        <v>6.1520000000000001</v>
      </c>
      <c r="H16" s="214" t="s">
        <v>43</v>
      </c>
      <c r="I16" s="214" t="s">
        <v>43</v>
      </c>
      <c r="J16" s="1" t="s">
        <v>1891</v>
      </c>
      <c r="K16" s="1">
        <v>6</v>
      </c>
      <c r="L16" s="1" t="s">
        <v>1699</v>
      </c>
      <c r="M16" s="55"/>
      <c r="O16">
        <v>6.4139999999999997</v>
      </c>
    </row>
    <row r="17" spans="1:19" x14ac:dyDescent="0.2">
      <c r="G17" s="1" t="s">
        <v>2045</v>
      </c>
    </row>
    <row r="19" spans="1:19" x14ac:dyDescent="0.2">
      <c r="A19" s="6" t="s">
        <v>6</v>
      </c>
      <c r="B19" s="5"/>
      <c r="C19" s="5" t="s">
        <v>7</v>
      </c>
      <c r="D19" s="5" t="s">
        <v>7</v>
      </c>
      <c r="E19" s="5" t="s">
        <v>24</v>
      </c>
      <c r="F19" s="5" t="s">
        <v>27</v>
      </c>
      <c r="G19" s="5" t="s">
        <v>28</v>
      </c>
      <c r="H19" s="5" t="s">
        <v>30</v>
      </c>
      <c r="I19" s="5" t="s">
        <v>29</v>
      </c>
      <c r="J19" s="5" t="s">
        <v>30</v>
      </c>
      <c r="K19" s="5" t="s">
        <v>30</v>
      </c>
      <c r="L19" s="5"/>
      <c r="M19" s="5" t="s">
        <v>7</v>
      </c>
      <c r="N19" s="5" t="s">
        <v>7</v>
      </c>
      <c r="O19" s="5" t="s">
        <v>7</v>
      </c>
      <c r="P19" s="5" t="s">
        <v>24</v>
      </c>
      <c r="Q19" s="5" t="s">
        <v>24</v>
      </c>
      <c r="R19" s="5" t="s">
        <v>24</v>
      </c>
      <c r="S19" s="5" t="s">
        <v>26</v>
      </c>
    </row>
    <row r="20" spans="1:19" x14ac:dyDescent="0.2">
      <c r="A20" s="5"/>
      <c r="B20" s="5"/>
      <c r="C20" s="6" t="s">
        <v>8</v>
      </c>
      <c r="D20" s="6" t="s">
        <v>9</v>
      </c>
      <c r="E20" s="6" t="s">
        <v>18</v>
      </c>
      <c r="F20" s="6" t="s">
        <v>11</v>
      </c>
      <c r="G20" s="6" t="s">
        <v>10</v>
      </c>
      <c r="H20" s="6" t="s">
        <v>33</v>
      </c>
      <c r="I20" s="6" t="s">
        <v>12</v>
      </c>
      <c r="J20" s="6" t="s">
        <v>13</v>
      </c>
      <c r="K20" s="6" t="s">
        <v>14</v>
      </c>
      <c r="L20" s="6" t="s">
        <v>99</v>
      </c>
      <c r="M20" s="6" t="s">
        <v>17</v>
      </c>
      <c r="N20" s="6" t="s">
        <v>19</v>
      </c>
      <c r="O20" s="6" t="s">
        <v>20</v>
      </c>
      <c r="P20" s="6" t="s">
        <v>17</v>
      </c>
      <c r="Q20" s="6" t="s">
        <v>15</v>
      </c>
      <c r="R20" s="6" t="s">
        <v>16</v>
      </c>
      <c r="S20" s="6" t="s">
        <v>25</v>
      </c>
    </row>
    <row r="21" spans="1:19" x14ac:dyDescent="0.2">
      <c r="A21" s="6" t="str">
        <f>A4</f>
        <v>Singlet/Planar</v>
      </c>
      <c r="B21" s="4" t="str">
        <f>B4</f>
        <v>B2 (Val, pi-pi*)</v>
      </c>
      <c r="C21" s="7">
        <v>4.8929999999999998</v>
      </c>
      <c r="D21" s="7">
        <v>4.8150000000000004</v>
      </c>
      <c r="E21" s="7">
        <v>5.1740000000000004</v>
      </c>
      <c r="F21" s="9"/>
      <c r="G21" s="7">
        <v>4.8689999999999998</v>
      </c>
      <c r="H21" s="7">
        <v>4.7830000000000004</v>
      </c>
      <c r="I21" s="7">
        <v>4.7869999999999999</v>
      </c>
      <c r="J21" s="7">
        <v>4.7560000000000002</v>
      </c>
      <c r="K21" s="7">
        <v>4.7130000000000001</v>
      </c>
      <c r="L21" s="9"/>
      <c r="M21" s="7">
        <v>4.7160000000000002</v>
      </c>
      <c r="N21" s="7">
        <v>4.71</v>
      </c>
      <c r="O21" s="7">
        <v>4.7510000000000003</v>
      </c>
      <c r="P21" s="7">
        <v>4.4909999999999997</v>
      </c>
      <c r="Q21" s="7">
        <v>4.8129999999999997</v>
      </c>
      <c r="R21" s="7">
        <v>4.6689999999999996</v>
      </c>
      <c r="S21" s="7">
        <f t="shared" ref="S21:S33" si="1">SOMME(Q21:R21)/2</f>
        <v>4.7409999999999997</v>
      </c>
    </row>
    <row r="22" spans="1:19" x14ac:dyDescent="0.2">
      <c r="A22" s="5"/>
      <c r="B22" s="4" t="str">
        <f>B5</f>
        <v>A1 (Val, pi-pi*)</v>
      </c>
      <c r="C22" s="7">
        <v>5.3230000000000004</v>
      </c>
      <c r="D22" s="7">
        <v>4.9960000000000004</v>
      </c>
      <c r="E22" s="7">
        <v>5.4409999999999998</v>
      </c>
      <c r="F22" s="9"/>
      <c r="G22" s="7">
        <v>5.15</v>
      </c>
      <c r="H22" s="7">
        <v>5.0640000000000001</v>
      </c>
      <c r="I22" s="7">
        <v>5.0620000000000003</v>
      </c>
      <c r="J22" s="7">
        <v>5.0469999999999997</v>
      </c>
      <c r="K22" s="7">
        <v>5.0019999999999998</v>
      </c>
      <c r="L22" s="9"/>
      <c r="M22" s="7">
        <v>5.0810000000000004</v>
      </c>
      <c r="N22" s="7">
        <v>5.0970000000000004</v>
      </c>
      <c r="O22" s="7">
        <v>5.0659999999999998</v>
      </c>
      <c r="P22" s="7">
        <v>4.8710000000000004</v>
      </c>
      <c r="Q22" s="7">
        <v>4.9669999999999996</v>
      </c>
      <c r="R22" s="7">
        <v>4.92</v>
      </c>
      <c r="S22" s="7">
        <f t="shared" si="1"/>
        <v>4.9435000000000002</v>
      </c>
    </row>
    <row r="23" spans="1:19" x14ac:dyDescent="0.2">
      <c r="A23" s="5"/>
      <c r="B23" s="4" t="str">
        <f>B6</f>
        <v>B2 (Val, CT, pi-pi*)</v>
      </c>
      <c r="C23" s="7">
        <v>5.7249999999999996</v>
      </c>
      <c r="D23" s="7">
        <v>5.367</v>
      </c>
      <c r="E23" s="7">
        <v>5.8639999999999999</v>
      </c>
      <c r="F23" s="9"/>
      <c r="G23" s="7">
        <v>5.6280000000000001</v>
      </c>
      <c r="H23" s="7">
        <v>5.4450000000000003</v>
      </c>
      <c r="I23" s="7">
        <v>5.4260000000000002</v>
      </c>
      <c r="J23" s="7">
        <v>5.4089999999999998</v>
      </c>
      <c r="K23" s="7">
        <v>5.32</v>
      </c>
      <c r="L23" s="9"/>
      <c r="M23" s="7">
        <v>5.6580000000000004</v>
      </c>
      <c r="N23" s="7">
        <v>5.6479999999999997</v>
      </c>
      <c r="O23" s="7">
        <v>5.5609999999999999</v>
      </c>
      <c r="P23" s="7">
        <v>5.4710000000000001</v>
      </c>
      <c r="Q23" s="7">
        <v>5.3970000000000002</v>
      </c>
      <c r="R23" s="7">
        <v>5.2869999999999999</v>
      </c>
      <c r="S23" s="7">
        <f t="shared" si="1"/>
        <v>5.3420000000000005</v>
      </c>
    </row>
    <row r="24" spans="1:19" x14ac:dyDescent="0.2">
      <c r="A24" s="5"/>
      <c r="B24" s="4" t="str">
        <f>B7</f>
        <v>B1 (Ryd, pi-3s)</v>
      </c>
      <c r="C24" s="7">
        <v>5.5970000000000004</v>
      </c>
      <c r="D24" s="7">
        <v>5.4489999999999998</v>
      </c>
      <c r="E24" s="7">
        <v>5.9550000000000001</v>
      </c>
      <c r="F24" s="9"/>
      <c r="G24" s="7">
        <v>5.6470000000000002</v>
      </c>
      <c r="H24" s="7">
        <v>5.609</v>
      </c>
      <c r="I24" s="7">
        <v>5.617</v>
      </c>
      <c r="J24" s="7">
        <v>5.609</v>
      </c>
      <c r="K24" s="7">
        <v>5.5739999999999998</v>
      </c>
      <c r="L24" s="9"/>
      <c r="M24" s="7">
        <v>5.7350000000000003</v>
      </c>
      <c r="N24" s="7">
        <v>5.6790000000000003</v>
      </c>
      <c r="O24" s="7">
        <v>5.6029999999999998</v>
      </c>
      <c r="P24" s="7">
        <v>5.5970000000000004</v>
      </c>
      <c r="Q24" s="7">
        <v>5.4870000000000001</v>
      </c>
      <c r="R24" s="7">
        <v>5.5220000000000002</v>
      </c>
      <c r="S24" s="7">
        <f t="shared" si="1"/>
        <v>5.5045000000000002</v>
      </c>
    </row>
    <row r="25" spans="1:19" x14ac:dyDescent="0.2">
      <c r="A25" s="6"/>
      <c r="B25" s="4" t="str">
        <f>B8</f>
        <v>A2 (Ryd, pi-3s)</v>
      </c>
      <c r="C25" s="7">
        <v>5.7069999999999999</v>
      </c>
      <c r="D25" s="7">
        <v>5.5910000000000002</v>
      </c>
      <c r="E25" s="7">
        <v>5.9740000000000002</v>
      </c>
      <c r="F25" s="9"/>
      <c r="G25" s="7">
        <v>5.7510000000000003</v>
      </c>
      <c r="H25" s="7">
        <v>5.6660000000000004</v>
      </c>
      <c r="I25" s="7">
        <v>5.67</v>
      </c>
      <c r="J25" s="7">
        <v>5.6580000000000004</v>
      </c>
      <c r="K25" s="7">
        <v>5.62</v>
      </c>
      <c r="L25" s="9"/>
      <c r="M25" s="7">
        <v>5.8659999999999997</v>
      </c>
      <c r="N25" s="7">
        <v>5.8049999999999997</v>
      </c>
      <c r="O25" s="7">
        <v>5.7350000000000003</v>
      </c>
      <c r="P25" s="7">
        <v>5.7510000000000003</v>
      </c>
      <c r="Q25" s="7">
        <v>5.6639999999999997</v>
      </c>
      <c r="R25" s="7">
        <v>5.5780000000000003</v>
      </c>
      <c r="S25" s="7">
        <f t="shared" si="1"/>
        <v>5.6210000000000004</v>
      </c>
    </row>
    <row r="26" spans="1:19" x14ac:dyDescent="0.2">
      <c r="A26" s="5"/>
      <c r="B26" s="4" t="str">
        <f>B9</f>
        <v>A1 (Val, CT, pi-pi*)</v>
      </c>
      <c r="C26" s="7">
        <v>6.5549999999999997</v>
      </c>
      <c r="D26" s="7">
        <v>5.8630000000000004</v>
      </c>
      <c r="E26" s="7">
        <v>6.593</v>
      </c>
      <c r="F26" s="9"/>
      <c r="G26" s="7">
        <v>6.335</v>
      </c>
      <c r="H26" s="7">
        <v>6.02</v>
      </c>
      <c r="I26" s="7">
        <v>6.0019999999999998</v>
      </c>
      <c r="J26" s="7">
        <v>5.9740000000000002</v>
      </c>
      <c r="K26" s="7">
        <v>5.8170000000000002</v>
      </c>
      <c r="L26" s="9"/>
      <c r="M26" s="7">
        <v>6.3680000000000003</v>
      </c>
      <c r="N26" s="7">
        <v>6.3540000000000001</v>
      </c>
      <c r="O26" s="7">
        <v>6.2050000000000001</v>
      </c>
      <c r="P26" s="7">
        <v>6.1580000000000004</v>
      </c>
      <c r="Q26" s="7">
        <v>5.91</v>
      </c>
      <c r="R26" s="7">
        <v>5.9950000000000001</v>
      </c>
      <c r="S26" s="7">
        <f t="shared" si="1"/>
        <v>5.9525000000000006</v>
      </c>
    </row>
    <row r="27" spans="1:19" x14ac:dyDescent="0.2">
      <c r="A27" s="6" t="s">
        <v>1669</v>
      </c>
      <c r="B27" s="4" t="str">
        <f t="shared" ref="B27:B33" si="2">B10</f>
        <v>B2 (Val, pi-pi*)</v>
      </c>
      <c r="C27" s="7">
        <v>5.4130000000000003</v>
      </c>
      <c r="D27" s="7">
        <v>5.2130000000000001</v>
      </c>
      <c r="E27" s="7">
        <v>5.4829999999999997</v>
      </c>
      <c r="F27" s="9"/>
      <c r="G27" s="7">
        <v>5.1970000000000001</v>
      </c>
      <c r="H27" s="7">
        <v>5.1280000000000001</v>
      </c>
      <c r="I27" s="7">
        <v>5.1340000000000003</v>
      </c>
      <c r="J27" s="7">
        <v>5.101</v>
      </c>
      <c r="K27" s="7">
        <v>5.0709999999999997</v>
      </c>
      <c r="L27" s="9"/>
      <c r="M27" s="7">
        <v>5.0229999999999997</v>
      </c>
      <c r="N27" s="7">
        <v>5.0110000000000001</v>
      </c>
      <c r="O27" s="7">
        <v>5.0839999999999996</v>
      </c>
      <c r="P27" s="7">
        <v>4.7990000000000004</v>
      </c>
      <c r="Q27">
        <v>5.2240000000000002</v>
      </c>
      <c r="R27" s="7">
        <v>5</v>
      </c>
      <c r="S27" s="7">
        <f t="shared" si="1"/>
        <v>5.1120000000000001</v>
      </c>
    </row>
    <row r="28" spans="1:19" x14ac:dyDescent="0.2">
      <c r="A28" s="5"/>
      <c r="B28" s="4" t="str">
        <f t="shared" si="2"/>
        <v>A2 (Ryd, n.d.)</v>
      </c>
      <c r="C28" s="7">
        <v>5.59</v>
      </c>
      <c r="D28" s="7">
        <v>5.4820000000000002</v>
      </c>
      <c r="E28" s="7">
        <v>5.8540000000000001</v>
      </c>
      <c r="F28" s="9"/>
      <c r="G28" s="7">
        <v>5.6269999999999998</v>
      </c>
      <c r="H28" s="7">
        <v>5.548</v>
      </c>
      <c r="I28" s="7">
        <v>5.5529999999999999</v>
      </c>
      <c r="J28" s="7">
        <v>5.5430000000000001</v>
      </c>
      <c r="K28" s="7">
        <v>5.5140000000000002</v>
      </c>
      <c r="L28" s="9"/>
      <c r="M28" s="7">
        <v>5.7389999999999999</v>
      </c>
      <c r="N28">
        <v>5.6760000000000002</v>
      </c>
      <c r="O28" s="7">
        <v>5.6120000000000001</v>
      </c>
      <c r="P28" s="7">
        <v>5.625</v>
      </c>
      <c r="Q28" s="7">
        <v>5.5529999999999999</v>
      </c>
      <c r="R28" s="7">
        <v>5.4610000000000003</v>
      </c>
      <c r="S28" s="7">
        <f t="shared" si="1"/>
        <v>5.5069999999999997</v>
      </c>
    </row>
    <row r="29" spans="1:19" x14ac:dyDescent="0.2">
      <c r="A29" s="5"/>
      <c r="B29" s="4" t="str">
        <f t="shared" si="2"/>
        <v>B2 (Val, CT, pi-pi*)</v>
      </c>
      <c r="C29" s="7">
        <v>5.8719999999999999</v>
      </c>
      <c r="D29" s="7">
        <v>5.5389999999999997</v>
      </c>
      <c r="E29" s="7">
        <v>6.2210000000000001</v>
      </c>
      <c r="F29" s="9"/>
      <c r="G29" s="7">
        <v>5.9539999999999997</v>
      </c>
      <c r="H29" s="7">
        <v>5.843</v>
      </c>
      <c r="I29" s="7">
        <v>5.7210000000000001</v>
      </c>
      <c r="J29" s="7">
        <v>5.6859999999999999</v>
      </c>
      <c r="K29" s="7">
        <v>5.5650000000000004</v>
      </c>
      <c r="L29" s="9"/>
      <c r="M29" s="7">
        <v>6.0419999999999998</v>
      </c>
      <c r="N29" s="7">
        <v>6.0129999999999999</v>
      </c>
      <c r="O29" s="7">
        <v>5.8579999999999997</v>
      </c>
      <c r="P29" s="7">
        <v>5.835</v>
      </c>
      <c r="Q29" s="7">
        <v>5.5759999999999996</v>
      </c>
      <c r="R29" s="7">
        <v>5.7359999999999998</v>
      </c>
      <c r="S29" s="7">
        <f t="shared" si="1"/>
        <v>5.6559999999999997</v>
      </c>
    </row>
    <row r="30" spans="1:19" x14ac:dyDescent="0.2">
      <c r="A30" s="5"/>
      <c r="B30" s="4" t="str">
        <f t="shared" si="2"/>
        <v>A1 (Val, CT, pi-pi*)</v>
      </c>
      <c r="C30">
        <v>5.9589999999999996</v>
      </c>
      <c r="D30">
        <v>5.6310000000000002</v>
      </c>
      <c r="E30">
        <v>6.2549999999999999</v>
      </c>
      <c r="F30" s="9"/>
      <c r="G30" s="7">
        <v>5.9989999999999997</v>
      </c>
      <c r="H30">
        <v>5.7649999999999997</v>
      </c>
      <c r="I30">
        <v>5.7569999999999997</v>
      </c>
      <c r="J30" s="7">
        <v>5.73</v>
      </c>
      <c r="K30" s="7">
        <v>5.61</v>
      </c>
      <c r="L30" s="9"/>
      <c r="M30">
        <v>6.0039999999999996</v>
      </c>
      <c r="N30">
        <v>5.9880000000000004</v>
      </c>
      <c r="O30">
        <v>5.891</v>
      </c>
      <c r="P30" s="7">
        <v>5.7930000000000001</v>
      </c>
      <c r="Q30">
        <v>5.6749999999999998</v>
      </c>
      <c r="R30" s="7">
        <v>5.7610000000000001</v>
      </c>
      <c r="S30" s="7">
        <f t="shared" si="1"/>
        <v>5.718</v>
      </c>
    </row>
    <row r="31" spans="1:19" x14ac:dyDescent="0.2">
      <c r="A31" s="5"/>
      <c r="B31" s="4" t="str">
        <f t="shared" si="2"/>
        <v>B1 (Ryd, n.d.)</v>
      </c>
      <c r="C31">
        <v>6.0880000000000001</v>
      </c>
      <c r="D31">
        <v>5.9509999999999996</v>
      </c>
      <c r="E31" s="7">
        <v>6.32</v>
      </c>
      <c r="F31" s="9"/>
      <c r="G31" s="7">
        <v>6.0780000000000003</v>
      </c>
      <c r="H31">
        <v>5.9859999999999998</v>
      </c>
      <c r="I31" s="7">
        <v>5.9820000000000002</v>
      </c>
      <c r="J31" s="7">
        <v>5.9710000000000001</v>
      </c>
      <c r="K31" s="7">
        <v>5.9340000000000002</v>
      </c>
      <c r="L31" s="9"/>
      <c r="M31">
        <v>6.165</v>
      </c>
      <c r="N31">
        <v>6.1130000000000004</v>
      </c>
      <c r="O31">
        <v>6.0629999999999997</v>
      </c>
      <c r="P31" s="7">
        <v>6.0270000000000001</v>
      </c>
      <c r="Q31">
        <v>6.0359999999999996</v>
      </c>
      <c r="R31" s="7">
        <v>5.8520000000000003</v>
      </c>
      <c r="S31" s="7">
        <f t="shared" si="1"/>
        <v>5.944</v>
      </c>
    </row>
    <row r="32" spans="1:19" x14ac:dyDescent="0.2">
      <c r="A32" s="5"/>
      <c r="B32" s="4" t="str">
        <f t="shared" si="2"/>
        <v>A2 (Val, CT, pi-pi*)</v>
      </c>
      <c r="C32">
        <v>6.7690000000000001</v>
      </c>
      <c r="D32">
        <v>5.8360000000000003</v>
      </c>
      <c r="E32">
        <v>6.5579999999999998</v>
      </c>
      <c r="F32" s="9"/>
      <c r="G32" s="7">
        <v>6.258</v>
      </c>
      <c r="H32" s="7">
        <v>6.0430000000000001</v>
      </c>
      <c r="I32" s="7">
        <v>6.0830000000000002</v>
      </c>
      <c r="J32" s="7">
        <v>6.0330000000000004</v>
      </c>
      <c r="K32" s="7">
        <v>5.9219999999999997</v>
      </c>
      <c r="L32" s="9"/>
      <c r="M32">
        <v>6.2720000000000002</v>
      </c>
      <c r="N32" s="7">
        <v>6.28</v>
      </c>
      <c r="O32">
        <v>6.1319999999999997</v>
      </c>
      <c r="P32" s="7">
        <v>6.0309999999999997</v>
      </c>
      <c r="Q32">
        <v>5.8170000000000002</v>
      </c>
      <c r="R32" s="7">
        <v>6.1550000000000002</v>
      </c>
      <c r="S32" s="7">
        <f t="shared" si="1"/>
        <v>5.9860000000000007</v>
      </c>
    </row>
    <row r="33" spans="1:19" x14ac:dyDescent="0.2">
      <c r="A33" s="5"/>
      <c r="B33" s="4" t="str">
        <f t="shared" si="2"/>
        <v>B1 (Val, CT, pi-pi*)</v>
      </c>
      <c r="C33" s="9"/>
      <c r="D33">
        <v>6.0209999999999999</v>
      </c>
      <c r="E33" s="7">
        <v>6.7690000000000001</v>
      </c>
      <c r="F33" s="9"/>
      <c r="G33" s="7">
        <v>6.4980000000000002</v>
      </c>
      <c r="H33">
        <v>6.2960000000000003</v>
      </c>
      <c r="I33" s="7">
        <v>6.2519999999999998</v>
      </c>
      <c r="J33" s="7">
        <v>6.2409999999999997</v>
      </c>
      <c r="K33" s="7">
        <v>6.1139999999999999</v>
      </c>
      <c r="L33" s="9"/>
      <c r="M33">
        <v>6.4809999999999999</v>
      </c>
      <c r="N33">
        <v>6.4749999999999996</v>
      </c>
      <c r="O33">
        <v>6.3289999999999997</v>
      </c>
      <c r="P33" s="7">
        <v>6.2530000000000001</v>
      </c>
      <c r="Q33">
        <v>5.992</v>
      </c>
      <c r="R33" s="7">
        <v>6.367</v>
      </c>
      <c r="S33" s="7">
        <f t="shared" si="1"/>
        <v>6.1795</v>
      </c>
    </row>
  </sheetData>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A5DC0-47E4-5B47-9C8A-4F0EBDA2070D}">
  <dimension ref="A1:S37"/>
  <sheetViews>
    <sheetView zoomScale="80" zoomScaleNormal="80" workbookViewId="0">
      <selection activeCell="F4" sqref="F4:F18"/>
    </sheetView>
  </sheetViews>
  <sheetFormatPr baseColWidth="10" defaultRowHeight="16" x14ac:dyDescent="0.2"/>
  <sheetData>
    <row r="1" spans="1:14" x14ac:dyDescent="0.2">
      <c r="A1" s="2" t="s">
        <v>21</v>
      </c>
      <c r="B1" s="3"/>
      <c r="C1" s="2" t="s">
        <v>0</v>
      </c>
      <c r="D1" s="198"/>
      <c r="E1" s="41">
        <f>COUNT(C4:C18)</f>
        <v>15</v>
      </c>
      <c r="F1" s="145" t="s">
        <v>722</v>
      </c>
      <c r="G1" s="1" t="s">
        <v>1729</v>
      </c>
      <c r="J1" s="1" t="s">
        <v>1742</v>
      </c>
    </row>
    <row r="2" spans="1:14" x14ac:dyDescent="0.2">
      <c r="A2" s="6" t="s">
        <v>32</v>
      </c>
      <c r="B2" s="5"/>
      <c r="C2" s="5" t="s">
        <v>34</v>
      </c>
      <c r="D2" s="5" t="s">
        <v>34</v>
      </c>
      <c r="E2" s="5" t="s">
        <v>34</v>
      </c>
      <c r="F2" s="5" t="s">
        <v>30</v>
      </c>
      <c r="G2" s="5"/>
      <c r="H2" s="98" t="s">
        <v>29</v>
      </c>
      <c r="I2" s="98" t="s">
        <v>29</v>
      </c>
      <c r="J2" s="98" t="s">
        <v>247</v>
      </c>
      <c r="K2" s="98" t="s">
        <v>247</v>
      </c>
      <c r="L2" s="98" t="s">
        <v>28</v>
      </c>
    </row>
    <row r="3" spans="1:14" x14ac:dyDescent="0.2">
      <c r="A3" s="5"/>
      <c r="B3" s="5"/>
      <c r="C3" s="6" t="s">
        <v>2087</v>
      </c>
      <c r="D3" s="6" t="s">
        <v>1</v>
      </c>
      <c r="E3" s="6" t="s">
        <v>2</v>
      </c>
      <c r="F3" s="6" t="s">
        <v>2086</v>
      </c>
      <c r="G3" s="6" t="s">
        <v>1326</v>
      </c>
      <c r="H3" s="95" t="s">
        <v>67</v>
      </c>
      <c r="I3" s="95" t="s">
        <v>38</v>
      </c>
      <c r="J3" s="99" t="s">
        <v>248</v>
      </c>
      <c r="K3" s="99" t="s">
        <v>248</v>
      </c>
      <c r="L3" s="99" t="s">
        <v>52</v>
      </c>
    </row>
    <row r="4" spans="1:14" x14ac:dyDescent="0.2">
      <c r="A4" s="6" t="s">
        <v>98</v>
      </c>
      <c r="B4" s="4" t="s">
        <v>1740</v>
      </c>
      <c r="C4" s="13">
        <v>3.9860000000000002</v>
      </c>
      <c r="D4" s="13">
        <v>3.8889999999999998</v>
      </c>
      <c r="E4" s="13">
        <v>3.8719999999999999</v>
      </c>
      <c r="F4" s="13">
        <v>4.0119999999999996</v>
      </c>
      <c r="G4" s="7">
        <f>F4+E4-C4</f>
        <v>3.8979999999999992</v>
      </c>
      <c r="H4" s="1">
        <v>85.4</v>
      </c>
      <c r="J4" s="1" t="s">
        <v>1745</v>
      </c>
      <c r="K4" s="1">
        <v>-5</v>
      </c>
      <c r="L4" s="1" t="s">
        <v>1730</v>
      </c>
    </row>
    <row r="5" spans="1:14" x14ac:dyDescent="0.2">
      <c r="A5" s="5"/>
      <c r="B5" s="4" t="s">
        <v>1741</v>
      </c>
      <c r="C5" s="13">
        <v>4.4269999999999996</v>
      </c>
      <c r="D5" s="13">
        <v>4.3170000000000002</v>
      </c>
      <c r="E5" s="13">
        <v>4.2830000000000004</v>
      </c>
      <c r="F5" s="13">
        <v>4.4459999999999997</v>
      </c>
      <c r="G5" s="7">
        <f t="shared" ref="G5:G13" si="0">F5+E5-C5</f>
        <v>4.3019999999999996</v>
      </c>
      <c r="H5" s="20">
        <v>87</v>
      </c>
      <c r="I5" s="214" t="s">
        <v>43</v>
      </c>
      <c r="J5" s="1" t="s">
        <v>1747</v>
      </c>
      <c r="K5" s="1">
        <v>-4</v>
      </c>
      <c r="L5" s="1" t="s">
        <v>1732</v>
      </c>
    </row>
    <row r="6" spans="1:14" x14ac:dyDescent="0.2">
      <c r="A6" s="5"/>
      <c r="B6" s="4" t="s">
        <v>58</v>
      </c>
      <c r="C6" s="13">
        <v>4.5389999999999997</v>
      </c>
      <c r="D6" s="13">
        <v>4.5010000000000003</v>
      </c>
      <c r="E6" s="13">
        <v>4.4729999999999999</v>
      </c>
      <c r="F6" s="13">
        <v>4.5170000000000003</v>
      </c>
      <c r="G6" s="7">
        <f t="shared" si="0"/>
        <v>4.4510000000000005</v>
      </c>
      <c r="H6" s="1">
        <v>85.5</v>
      </c>
      <c r="I6" s="214" t="s">
        <v>43</v>
      </c>
      <c r="J6" s="1" t="s">
        <v>1743</v>
      </c>
      <c r="K6" s="1">
        <v>1</v>
      </c>
      <c r="L6" s="1" t="s">
        <v>1733</v>
      </c>
    </row>
    <row r="7" spans="1:14" x14ac:dyDescent="0.2">
      <c r="A7" s="5"/>
      <c r="B7" s="4" t="s">
        <v>57</v>
      </c>
      <c r="C7" s="13">
        <v>5.3639999999999999</v>
      </c>
      <c r="D7" s="13">
        <v>5.2009999999999996</v>
      </c>
      <c r="E7" s="13">
        <v>5.1459999999999999</v>
      </c>
      <c r="F7" s="13">
        <v>5.4059999999999997</v>
      </c>
      <c r="G7" s="7">
        <f t="shared" si="0"/>
        <v>5.1879999999999997</v>
      </c>
      <c r="H7" s="1">
        <v>89.7</v>
      </c>
      <c r="I7" s="214" t="s">
        <v>43</v>
      </c>
      <c r="J7" s="1" t="s">
        <v>1746</v>
      </c>
      <c r="K7" s="1">
        <v>2</v>
      </c>
      <c r="L7" s="1" t="s">
        <v>1731</v>
      </c>
    </row>
    <row r="8" spans="1:14" x14ac:dyDescent="0.2">
      <c r="A8" s="6"/>
      <c r="B8" s="4" t="s">
        <v>1741</v>
      </c>
      <c r="C8" s="13">
        <v>5.6619999999999999</v>
      </c>
      <c r="D8" s="13">
        <v>5.5609999999999999</v>
      </c>
      <c r="E8" s="13">
        <v>5.52</v>
      </c>
      <c r="F8" s="13">
        <v>5.69</v>
      </c>
      <c r="G8" s="7">
        <f t="shared" si="0"/>
        <v>5.5480000000000009</v>
      </c>
      <c r="H8" s="1">
        <v>85.7</v>
      </c>
      <c r="I8" s="214" t="s">
        <v>43</v>
      </c>
      <c r="J8" s="1" t="s">
        <v>1750</v>
      </c>
      <c r="K8" s="1">
        <v>-3</v>
      </c>
      <c r="L8" s="1" t="s">
        <v>1734</v>
      </c>
    </row>
    <row r="9" spans="1:14" x14ac:dyDescent="0.2">
      <c r="A9" s="6"/>
      <c r="B9" s="4" t="s">
        <v>191</v>
      </c>
      <c r="C9" s="13">
        <v>5.9539999999999997</v>
      </c>
      <c r="D9" s="13">
        <v>5.7450000000000001</v>
      </c>
      <c r="E9" s="13">
        <v>5.7439999999999998</v>
      </c>
      <c r="F9" s="13">
        <v>6.0519999999999996</v>
      </c>
      <c r="G9" s="7">
        <f t="shared" si="0"/>
        <v>5.8419999999999996</v>
      </c>
      <c r="H9" s="1">
        <v>81.2</v>
      </c>
      <c r="J9" s="1" t="s">
        <v>1749</v>
      </c>
      <c r="K9" s="1">
        <v>-1</v>
      </c>
      <c r="L9" s="1" t="s">
        <v>1737</v>
      </c>
    </row>
    <row r="10" spans="1:14" x14ac:dyDescent="0.2">
      <c r="A10" s="6"/>
      <c r="B10" s="4" t="s">
        <v>1740</v>
      </c>
      <c r="C10" s="13">
        <v>6.0369999999999999</v>
      </c>
      <c r="D10" s="13">
        <v>5.93</v>
      </c>
      <c r="E10" s="13">
        <v>5.87</v>
      </c>
      <c r="F10" s="13">
        <v>6.0430000000000001</v>
      </c>
      <c r="G10" s="7">
        <f t="shared" si="0"/>
        <v>5.8760000000000003</v>
      </c>
      <c r="H10" s="214" t="s">
        <v>43</v>
      </c>
      <c r="J10" s="1" t="s">
        <v>1747</v>
      </c>
      <c r="K10" s="1">
        <v>-4</v>
      </c>
      <c r="L10" s="1" t="s">
        <v>1735</v>
      </c>
    </row>
    <row r="11" spans="1:14" x14ac:dyDescent="0.2">
      <c r="A11" s="6"/>
      <c r="B11" s="4" t="s">
        <v>58</v>
      </c>
      <c r="C11" s="13">
        <v>6.2430000000000003</v>
      </c>
      <c r="D11" s="13">
        <v>6.1849999999999996</v>
      </c>
      <c r="E11" s="13">
        <v>6.1479999999999997</v>
      </c>
      <c r="F11" s="13">
        <v>6.2039999999999997</v>
      </c>
      <c r="G11" s="7">
        <f t="shared" si="0"/>
        <v>6.109</v>
      </c>
      <c r="H11" s="1">
        <v>83.1</v>
      </c>
      <c r="I11" s="214" t="s">
        <v>43</v>
      </c>
      <c r="J11" s="1" t="s">
        <v>1746</v>
      </c>
      <c r="K11" s="1">
        <v>2</v>
      </c>
      <c r="L11" s="1" t="s">
        <v>1736</v>
      </c>
      <c r="N11" s="1"/>
    </row>
    <row r="12" spans="1:14" x14ac:dyDescent="0.2">
      <c r="A12" s="6"/>
      <c r="B12" s="4" t="s">
        <v>379</v>
      </c>
      <c r="C12" s="13">
        <v>6.3789999999999996</v>
      </c>
      <c r="D12" s="13">
        <v>6.133</v>
      </c>
      <c r="E12" s="13">
        <v>6.234</v>
      </c>
      <c r="F12" s="13">
        <v>6.4080000000000004</v>
      </c>
      <c r="G12" s="7">
        <f t="shared" si="0"/>
        <v>6.2629999999999999</v>
      </c>
      <c r="H12" s="20">
        <v>87</v>
      </c>
      <c r="I12" s="214" t="s">
        <v>43</v>
      </c>
      <c r="J12" s="1" t="s">
        <v>862</v>
      </c>
      <c r="K12" s="1">
        <v>38</v>
      </c>
      <c r="L12" s="1" t="s">
        <v>1738</v>
      </c>
    </row>
    <row r="13" spans="1:14" x14ac:dyDescent="0.2">
      <c r="A13" s="6"/>
      <c r="B13" s="4" t="s">
        <v>58</v>
      </c>
      <c r="C13" s="13">
        <v>6.51</v>
      </c>
      <c r="D13" s="13">
        <v>6.41</v>
      </c>
      <c r="E13" s="13">
        <v>6.3639999999999999</v>
      </c>
      <c r="F13" s="13">
        <v>6.5540000000000003</v>
      </c>
      <c r="G13" s="7">
        <f t="shared" si="0"/>
        <v>6.4079999999999995</v>
      </c>
      <c r="H13" s="214" t="s">
        <v>43</v>
      </c>
      <c r="I13" s="214" t="s">
        <v>43</v>
      </c>
      <c r="J13" s="1" t="s">
        <v>1744</v>
      </c>
      <c r="K13" s="1">
        <v>5</v>
      </c>
      <c r="L13" s="1" t="s">
        <v>1739</v>
      </c>
    </row>
    <row r="14" spans="1:14" x14ac:dyDescent="0.2">
      <c r="A14" s="6"/>
      <c r="B14" s="4" t="s">
        <v>391</v>
      </c>
      <c r="C14" s="13">
        <v>6.6059999999999999</v>
      </c>
      <c r="D14" s="13">
        <v>6.3620000000000001</v>
      </c>
      <c r="E14" s="13">
        <v>6.43</v>
      </c>
      <c r="F14" s="13">
        <v>6.62</v>
      </c>
      <c r="G14" s="7">
        <f>F14+E14-C14</f>
        <v>6.4440000000000008</v>
      </c>
      <c r="H14" s="214" t="s">
        <v>43</v>
      </c>
      <c r="I14" s="214"/>
      <c r="J14" s="1" t="s">
        <v>1748</v>
      </c>
      <c r="K14" s="1">
        <v>48</v>
      </c>
      <c r="L14" s="1" t="s">
        <v>1447</v>
      </c>
    </row>
    <row r="15" spans="1:14" x14ac:dyDescent="0.2">
      <c r="A15" s="6" t="s">
        <v>5</v>
      </c>
      <c r="B15" s="4" t="s">
        <v>57</v>
      </c>
      <c r="C15" s="16">
        <v>3.452</v>
      </c>
      <c r="D15" s="16">
        <v>3.44</v>
      </c>
      <c r="E15" s="16">
        <v>3.43</v>
      </c>
      <c r="F15" s="9"/>
      <c r="G15" s="16">
        <f>E15</f>
        <v>3.43</v>
      </c>
      <c r="H15" s="1">
        <v>97.7</v>
      </c>
      <c r="J15" s="1" t="s">
        <v>1743</v>
      </c>
      <c r="K15" s="1">
        <v>1</v>
      </c>
      <c r="L15" s="1" t="s">
        <v>1731</v>
      </c>
    </row>
    <row r="16" spans="1:14" x14ac:dyDescent="0.2">
      <c r="A16" s="5"/>
      <c r="B16" s="4" t="s">
        <v>1740</v>
      </c>
      <c r="C16" s="16">
        <v>3.7210000000000001</v>
      </c>
      <c r="D16" s="16">
        <v>3.6280000000000001</v>
      </c>
      <c r="E16" s="16">
        <v>3.6259999999999999</v>
      </c>
      <c r="F16" s="9"/>
      <c r="G16" s="16">
        <f>E16</f>
        <v>3.6259999999999999</v>
      </c>
      <c r="H16" s="1">
        <v>95.7</v>
      </c>
      <c r="J16" s="1" t="s">
        <v>1745</v>
      </c>
      <c r="K16" s="1">
        <v>-5</v>
      </c>
      <c r="L16" s="1" t="s">
        <v>1730</v>
      </c>
    </row>
    <row r="17" spans="1:19" x14ac:dyDescent="0.2">
      <c r="A17" s="5"/>
      <c r="B17" s="4" t="s">
        <v>1741</v>
      </c>
      <c r="C17" s="16">
        <v>3.8010000000000002</v>
      </c>
      <c r="D17" s="16">
        <v>3.72</v>
      </c>
      <c r="E17" s="16">
        <v>3.7109999999999999</v>
      </c>
      <c r="F17" s="9"/>
      <c r="G17" s="16">
        <f>E17</f>
        <v>3.7109999999999999</v>
      </c>
      <c r="H17" s="1">
        <v>96.1</v>
      </c>
      <c r="J17" s="1" t="s">
        <v>1745</v>
      </c>
      <c r="K17" s="1">
        <v>-5</v>
      </c>
      <c r="L17" s="1" t="s">
        <v>1732</v>
      </c>
    </row>
    <row r="18" spans="1:19" x14ac:dyDescent="0.2">
      <c r="A18" s="5"/>
      <c r="B18" s="4" t="s">
        <v>58</v>
      </c>
      <c r="C18" s="16">
        <v>4.3330000000000002</v>
      </c>
      <c r="D18" s="16">
        <v>4.266</v>
      </c>
      <c r="E18" s="16">
        <v>4.2240000000000002</v>
      </c>
      <c r="F18" s="9"/>
      <c r="G18" s="16">
        <f>E18</f>
        <v>4.2240000000000002</v>
      </c>
      <c r="H18" s="1">
        <v>96.7</v>
      </c>
      <c r="J18" s="1" t="s">
        <v>1743</v>
      </c>
      <c r="K18" s="1">
        <v>1</v>
      </c>
      <c r="L18" s="1" t="s">
        <v>1733</v>
      </c>
    </row>
    <row r="21" spans="1:19" x14ac:dyDescent="0.2">
      <c r="A21" s="6" t="s">
        <v>6</v>
      </c>
      <c r="B21" s="5"/>
      <c r="C21" s="5" t="s">
        <v>7</v>
      </c>
      <c r="D21" s="5" t="s">
        <v>7</v>
      </c>
      <c r="E21" s="5" t="s">
        <v>24</v>
      </c>
      <c r="F21" s="5" t="s">
        <v>27</v>
      </c>
      <c r="G21" s="5" t="s">
        <v>28</v>
      </c>
      <c r="H21" s="5" t="s">
        <v>30</v>
      </c>
      <c r="I21" s="5" t="s">
        <v>29</v>
      </c>
      <c r="J21" s="5" t="s">
        <v>30</v>
      </c>
      <c r="K21" s="5" t="s">
        <v>30</v>
      </c>
      <c r="L21" s="5"/>
      <c r="M21" s="5" t="s">
        <v>7</v>
      </c>
      <c r="N21" s="5" t="s">
        <v>7</v>
      </c>
      <c r="O21" s="5" t="s">
        <v>7</v>
      </c>
      <c r="P21" s="5" t="s">
        <v>24</v>
      </c>
      <c r="Q21" s="5" t="s">
        <v>24</v>
      </c>
      <c r="R21" s="5" t="s">
        <v>24</v>
      </c>
      <c r="S21" s="5" t="s">
        <v>26</v>
      </c>
    </row>
    <row r="22" spans="1:19" x14ac:dyDescent="0.2">
      <c r="A22" s="5"/>
      <c r="B22" s="5"/>
      <c r="C22" s="6" t="s">
        <v>8</v>
      </c>
      <c r="D22" s="6" t="s">
        <v>9</v>
      </c>
      <c r="E22" s="6" t="s">
        <v>18</v>
      </c>
      <c r="F22" s="6" t="s">
        <v>11</v>
      </c>
      <c r="G22" s="6" t="s">
        <v>10</v>
      </c>
      <c r="H22" s="6" t="s">
        <v>33</v>
      </c>
      <c r="I22" s="6" t="s">
        <v>12</v>
      </c>
      <c r="J22" s="6" t="s">
        <v>13</v>
      </c>
      <c r="K22" s="6" t="s">
        <v>14</v>
      </c>
      <c r="L22" s="6" t="s">
        <v>99</v>
      </c>
      <c r="M22" s="6" t="s">
        <v>17</v>
      </c>
      <c r="N22" s="6" t="s">
        <v>19</v>
      </c>
      <c r="O22" s="6" t="s">
        <v>20</v>
      </c>
      <c r="P22" s="6" t="s">
        <v>17</v>
      </c>
      <c r="Q22" s="6" t="s">
        <v>15</v>
      </c>
      <c r="R22" s="6" t="s">
        <v>16</v>
      </c>
      <c r="S22" s="6" t="s">
        <v>25</v>
      </c>
    </row>
    <row r="23" spans="1:19" x14ac:dyDescent="0.2">
      <c r="A23" s="6" t="s">
        <v>98</v>
      </c>
      <c r="B23" s="4" t="str">
        <f>B4</f>
        <v>A2 (Val, wCT, n-pi*)</v>
      </c>
      <c r="C23" s="7">
        <v>4.28</v>
      </c>
      <c r="D23" s="7">
        <v>3.7559999999999998</v>
      </c>
      <c r="E23" s="7">
        <v>4.4649999999999999</v>
      </c>
      <c r="F23" s="7">
        <v>3.88</v>
      </c>
      <c r="G23" s="7">
        <v>4.2469999999999999</v>
      </c>
      <c r="H23" s="7">
        <v>4.0270000000000001</v>
      </c>
      <c r="I23" s="7">
        <v>4.0199999999999996</v>
      </c>
      <c r="J23" s="7">
        <v>4.0110000000000001</v>
      </c>
      <c r="K23" s="13">
        <v>3.8719999999999999</v>
      </c>
      <c r="L23" s="9"/>
      <c r="M23" s="7">
        <v>4.274</v>
      </c>
      <c r="N23" s="7">
        <v>4.2759999999999998</v>
      </c>
      <c r="O23" s="7">
        <v>4.1109999999999998</v>
      </c>
      <c r="P23" s="7">
        <v>4.0170000000000003</v>
      </c>
      <c r="Q23" s="7">
        <v>3.7589999999999999</v>
      </c>
      <c r="R23" s="7">
        <v>4.1929999999999996</v>
      </c>
      <c r="S23" s="16">
        <v>3.976</v>
      </c>
    </row>
    <row r="24" spans="1:19" x14ac:dyDescent="0.2">
      <c r="A24" s="5"/>
      <c r="B24" s="4" t="str">
        <f>B5</f>
        <v>B1 (Val, wCT, n-pi*)</v>
      </c>
      <c r="C24" s="7">
        <v>4.7169999999999996</v>
      </c>
      <c r="D24" s="7">
        <v>4.1849999999999996</v>
      </c>
      <c r="E24" s="7">
        <v>4.9089999999999998</v>
      </c>
      <c r="F24" s="7">
        <v>4.2530000000000001</v>
      </c>
      <c r="G24" s="7">
        <v>4.6079999999999997</v>
      </c>
      <c r="H24" s="7">
        <v>4.4349999999999996</v>
      </c>
      <c r="I24" s="7">
        <v>4.4269999999999996</v>
      </c>
      <c r="J24" s="7">
        <v>4.4009999999999998</v>
      </c>
      <c r="K24" s="13">
        <v>4.2830000000000004</v>
      </c>
      <c r="L24" s="9"/>
      <c r="M24" s="7">
        <v>4.67</v>
      </c>
      <c r="N24" s="7">
        <v>4.6710000000000003</v>
      </c>
      <c r="O24" s="7">
        <v>4.5140000000000002</v>
      </c>
      <c r="P24" s="7">
        <v>4.42</v>
      </c>
      <c r="Q24" s="7">
        <v>4.1840000000000002</v>
      </c>
      <c r="R24" s="7">
        <v>4.4770000000000003</v>
      </c>
      <c r="S24" s="16">
        <v>4.3305000000000007</v>
      </c>
    </row>
    <row r="25" spans="1:19" x14ac:dyDescent="0.2">
      <c r="A25" s="5"/>
      <c r="B25" s="4" t="str">
        <f>B6</f>
        <v>A1 (Val, pi-pi*)</v>
      </c>
      <c r="C25" s="7">
        <v>4.6550000000000002</v>
      </c>
      <c r="D25" s="7">
        <v>4.5999999999999996</v>
      </c>
      <c r="E25" s="7">
        <v>5.0720000000000001</v>
      </c>
      <c r="F25" s="7">
        <v>4.2590000000000003</v>
      </c>
      <c r="G25" s="7">
        <v>4.6420000000000003</v>
      </c>
      <c r="H25" s="7">
        <v>4.5739999999999998</v>
      </c>
      <c r="I25" s="7">
        <v>4.5780000000000003</v>
      </c>
      <c r="J25" s="7">
        <v>4.5190000000000001</v>
      </c>
      <c r="K25" s="13">
        <v>4.4729999999999999</v>
      </c>
      <c r="L25" s="9"/>
      <c r="M25" s="7">
        <v>4.53</v>
      </c>
      <c r="N25" s="7">
        <v>4.5259999999999998</v>
      </c>
      <c r="O25" s="7">
        <v>4.55</v>
      </c>
      <c r="P25" s="7">
        <v>4.2910000000000004</v>
      </c>
      <c r="Q25" s="7">
        <v>4.6130000000000004</v>
      </c>
      <c r="R25" s="7">
        <v>4.3620000000000001</v>
      </c>
      <c r="S25" s="16">
        <v>4.4875000000000007</v>
      </c>
    </row>
    <row r="26" spans="1:19" x14ac:dyDescent="0.2">
      <c r="A26" s="5"/>
      <c r="B26" s="4" t="str">
        <f>B7</f>
        <v>B2 (Val, pi-pi*)</v>
      </c>
      <c r="C26" s="7">
        <v>5.5220000000000002</v>
      </c>
      <c r="D26" s="7">
        <v>5.1100000000000003</v>
      </c>
      <c r="E26" s="7">
        <v>5.6559999999999997</v>
      </c>
      <c r="F26" s="7">
        <v>5.23</v>
      </c>
      <c r="G26" s="7">
        <v>5.3680000000000003</v>
      </c>
      <c r="H26" s="7">
        <v>5.2460000000000004</v>
      </c>
      <c r="I26" s="7">
        <v>5.24</v>
      </c>
      <c r="J26" s="7">
        <v>5.2140000000000004</v>
      </c>
      <c r="K26" s="13">
        <v>5.1459999999999999</v>
      </c>
      <c r="L26" s="9"/>
      <c r="M26" s="7">
        <v>5.2460000000000004</v>
      </c>
      <c r="N26" s="7">
        <v>5.2789999999999999</v>
      </c>
      <c r="O26" s="7">
        <v>5.2320000000000002</v>
      </c>
      <c r="P26" s="7">
        <v>5.0410000000000004</v>
      </c>
      <c r="Q26" s="7">
        <v>5.1029999999999998</v>
      </c>
      <c r="R26" s="7">
        <v>5.0419999999999998</v>
      </c>
      <c r="S26" s="16">
        <v>5.0724999999999998</v>
      </c>
    </row>
    <row r="27" spans="1:19" x14ac:dyDescent="0.2">
      <c r="A27" s="5"/>
      <c r="B27" s="4" t="str">
        <f>B8</f>
        <v>B1 (Val, wCT, n-pi*)</v>
      </c>
      <c r="C27" s="7">
        <v>5.4509999999999996</v>
      </c>
      <c r="D27" s="7">
        <v>5.3490000000000002</v>
      </c>
      <c r="E27" s="7">
        <v>6.1340000000000003</v>
      </c>
      <c r="F27" s="7">
        <v>5.5650000000000004</v>
      </c>
      <c r="G27" s="7">
        <v>5.9080000000000004</v>
      </c>
      <c r="H27" s="7">
        <v>5.6559999999999997</v>
      </c>
      <c r="I27" s="7">
        <v>5.6580000000000004</v>
      </c>
      <c r="J27" s="7">
        <v>5.66</v>
      </c>
      <c r="K27" s="13">
        <v>5.52</v>
      </c>
      <c r="L27" s="9"/>
      <c r="M27" s="7">
        <v>5.9560000000000004</v>
      </c>
      <c r="N27" s="7">
        <v>5.952</v>
      </c>
      <c r="O27" s="7">
        <v>5.7839999999999998</v>
      </c>
      <c r="P27" s="7">
        <v>5.7009999999999996</v>
      </c>
      <c r="Q27" s="7">
        <v>5.444</v>
      </c>
      <c r="R27" s="7">
        <v>5.8650000000000002</v>
      </c>
      <c r="S27" s="16">
        <v>5.6545000000000005</v>
      </c>
    </row>
    <row r="28" spans="1:19" x14ac:dyDescent="0.2">
      <c r="A28" s="5"/>
      <c r="B28" s="4" t="str">
        <f t="shared" ref="B28:B36" si="1">B9</f>
        <v>A2 (Val, n-pi*)</v>
      </c>
      <c r="C28" s="9"/>
      <c r="D28">
        <v>5.4939999999999998</v>
      </c>
      <c r="E28">
        <v>6.7869999999999999</v>
      </c>
      <c r="F28" s="9"/>
      <c r="G28" s="7">
        <v>6.5410000000000004</v>
      </c>
      <c r="H28">
        <v>6.0670000000000002</v>
      </c>
      <c r="I28" s="7">
        <v>6.0519999999999996</v>
      </c>
      <c r="J28">
        <v>6.0419999999999998</v>
      </c>
      <c r="K28" s="13">
        <v>5.7439999999999998</v>
      </c>
      <c r="L28" s="9"/>
      <c r="M28">
        <v>6.6260000000000003</v>
      </c>
      <c r="N28">
        <v>6.4610000000000003</v>
      </c>
      <c r="O28">
        <v>6.1189999999999998</v>
      </c>
      <c r="P28" s="7">
        <v>6.2110000000000003</v>
      </c>
      <c r="Q28" s="7">
        <v>5.5330000000000004</v>
      </c>
      <c r="R28" s="7">
        <v>6.641</v>
      </c>
      <c r="S28" s="16">
        <v>6.0869999999999997</v>
      </c>
    </row>
    <row r="29" spans="1:19" x14ac:dyDescent="0.2">
      <c r="A29" s="5"/>
      <c r="B29" s="4" t="str">
        <f t="shared" si="1"/>
        <v>A2 (Val, wCT, n-pi*)</v>
      </c>
      <c r="C29" s="7">
        <v>5.827</v>
      </c>
      <c r="D29" s="7">
        <v>5.8109999999999999</v>
      </c>
      <c r="E29" s="7">
        <v>6.5289999999999999</v>
      </c>
      <c r="F29" s="7">
        <v>5.8840000000000003</v>
      </c>
      <c r="G29" s="7">
        <v>6.2240000000000002</v>
      </c>
      <c r="H29" s="7">
        <v>6.0119999999999996</v>
      </c>
      <c r="I29" s="7">
        <v>6.0129999999999999</v>
      </c>
      <c r="J29" s="7">
        <v>5.9850000000000003</v>
      </c>
      <c r="K29" s="13">
        <v>5.87</v>
      </c>
      <c r="L29" s="9"/>
      <c r="M29" s="7">
        <v>6.3220000000000001</v>
      </c>
      <c r="N29" s="7">
        <v>6.3140000000000001</v>
      </c>
      <c r="O29" s="7">
        <v>6.157</v>
      </c>
      <c r="P29" s="7">
        <v>6.0730000000000004</v>
      </c>
      <c r="Q29" s="7">
        <v>5.8170000000000002</v>
      </c>
      <c r="R29" s="7">
        <v>6.0549999999999997</v>
      </c>
      <c r="S29" s="16">
        <v>5.9359999999999999</v>
      </c>
    </row>
    <row r="30" spans="1:19" x14ac:dyDescent="0.2">
      <c r="A30" s="5"/>
      <c r="B30" s="4" t="str">
        <f t="shared" si="1"/>
        <v>A1 (Val, pi-pi*)</v>
      </c>
      <c r="C30" s="7">
        <v>6.44</v>
      </c>
      <c r="D30" s="7">
        <v>6.2859999999999996</v>
      </c>
      <c r="E30" s="7">
        <v>6.8070000000000004</v>
      </c>
      <c r="F30" s="7">
        <v>6.1150000000000002</v>
      </c>
      <c r="G30" s="7">
        <v>6.4219999999999997</v>
      </c>
      <c r="H30" s="7">
        <v>6.2789999999999999</v>
      </c>
      <c r="I30" s="7">
        <v>6.282</v>
      </c>
      <c r="J30" s="7">
        <v>6.2309999999999999</v>
      </c>
      <c r="K30" s="13">
        <v>6.1479999999999997</v>
      </c>
      <c r="L30" s="9"/>
      <c r="M30" s="7">
        <v>6.2530000000000001</v>
      </c>
      <c r="N30" s="7">
        <v>6.2939999999999996</v>
      </c>
      <c r="O30" s="7">
        <v>6.26</v>
      </c>
      <c r="P30" s="7">
        <v>6.01</v>
      </c>
      <c r="Q30" s="7">
        <v>6.3019999999999996</v>
      </c>
      <c r="R30" s="7">
        <v>5.8550000000000004</v>
      </c>
      <c r="S30" s="16">
        <v>6.0785</v>
      </c>
    </row>
    <row r="31" spans="1:19" x14ac:dyDescent="0.2">
      <c r="A31" s="5"/>
      <c r="B31" s="4" t="str">
        <f t="shared" si="1"/>
        <v>B2 (Ryd, n.d.)</v>
      </c>
      <c r="C31" s="9"/>
      <c r="D31" s="7">
        <v>5.6970000000000001</v>
      </c>
      <c r="E31" s="7">
        <v>6.7770000000000001</v>
      </c>
      <c r="F31" s="7">
        <v>6.569</v>
      </c>
      <c r="G31" s="7">
        <v>6.5460000000000003</v>
      </c>
      <c r="H31">
        <v>6.3730000000000002</v>
      </c>
      <c r="I31" s="7">
        <v>6.367</v>
      </c>
      <c r="J31">
        <v>6.4029999999999996</v>
      </c>
      <c r="K31" s="13">
        <v>6.234</v>
      </c>
      <c r="L31" s="9"/>
      <c r="M31" s="7">
        <v>6.6150000000000002</v>
      </c>
      <c r="N31" s="9"/>
      <c r="O31" s="7">
        <v>6.2530000000000001</v>
      </c>
      <c r="P31" s="7">
        <v>6.4119999999999999</v>
      </c>
      <c r="Q31">
        <v>5.7809999999999997</v>
      </c>
      <c r="R31" s="7">
        <v>6.8310000000000004</v>
      </c>
      <c r="S31" s="16">
        <v>6.306</v>
      </c>
    </row>
    <row r="32" spans="1:19" x14ac:dyDescent="0.2">
      <c r="A32" s="5"/>
      <c r="B32" s="4" t="str">
        <f t="shared" si="1"/>
        <v>A1 (Val, pi-pi*)</v>
      </c>
      <c r="C32">
        <v>6.4420000000000002</v>
      </c>
      <c r="D32">
        <v>6.3680000000000003</v>
      </c>
      <c r="E32">
        <v>6.9770000000000003</v>
      </c>
      <c r="F32" s="9"/>
      <c r="G32" s="7">
        <v>6.65</v>
      </c>
      <c r="H32">
        <v>6.5039999999999996</v>
      </c>
      <c r="I32">
        <v>6.4290000000000003</v>
      </c>
      <c r="J32">
        <v>6.4560000000000004</v>
      </c>
      <c r="K32" s="13">
        <v>6.3639999999999999</v>
      </c>
      <c r="L32" s="9"/>
      <c r="M32">
        <v>6.5410000000000004</v>
      </c>
      <c r="N32">
        <v>6.5529999999999999</v>
      </c>
      <c r="O32">
        <v>6.4859999999999998</v>
      </c>
      <c r="P32" s="7">
        <v>6.3289999999999997</v>
      </c>
      <c r="Q32">
        <v>6.3570000000000002</v>
      </c>
      <c r="R32" s="7">
        <v>6.298</v>
      </c>
      <c r="S32" s="16">
        <v>6.3275000000000006</v>
      </c>
    </row>
    <row r="33" spans="1:19" x14ac:dyDescent="0.2">
      <c r="A33" s="5"/>
      <c r="B33" s="4" t="str">
        <f t="shared" si="1"/>
        <v>A2 (Ryd, n.d.)</v>
      </c>
      <c r="C33" s="7">
        <v>6.4829999999999997</v>
      </c>
      <c r="D33" s="7">
        <v>6.3789999999999996</v>
      </c>
      <c r="E33" s="7">
        <v>6.8120000000000003</v>
      </c>
      <c r="F33" s="7">
        <v>6.5579999999999998</v>
      </c>
      <c r="G33" s="7">
        <v>6.5170000000000003</v>
      </c>
      <c r="H33">
        <v>6.4640000000000004</v>
      </c>
      <c r="I33" s="7">
        <v>6.4589999999999996</v>
      </c>
      <c r="J33" s="7">
        <v>6.4610000000000003</v>
      </c>
      <c r="K33" s="13">
        <v>6.43</v>
      </c>
      <c r="L33" s="9"/>
      <c r="M33" s="7">
        <v>6.625</v>
      </c>
      <c r="N33">
        <v>6.577</v>
      </c>
      <c r="O33" s="7">
        <v>6.5110000000000001</v>
      </c>
      <c r="P33" s="7">
        <v>6.5030000000000001</v>
      </c>
      <c r="Q33" s="7">
        <v>6.4320000000000004</v>
      </c>
      <c r="R33" s="7">
        <v>6.2850000000000001</v>
      </c>
      <c r="S33" s="16">
        <v>6.3585000000000003</v>
      </c>
    </row>
    <row r="34" spans="1:19" x14ac:dyDescent="0.2">
      <c r="A34" s="6" t="s">
        <v>5</v>
      </c>
      <c r="B34" s="4" t="str">
        <f t="shared" si="1"/>
        <v>B2 (Val, pi-pi*)</v>
      </c>
      <c r="C34" s="7">
        <v>3.85</v>
      </c>
      <c r="D34" s="7">
        <v>3.5870000000000002</v>
      </c>
      <c r="E34" s="7">
        <v>3.7629999999999999</v>
      </c>
      <c r="F34" s="7">
        <v>3.0150000000000001</v>
      </c>
      <c r="G34" s="7">
        <v>3.319</v>
      </c>
      <c r="H34" s="9"/>
      <c r="I34" s="9"/>
      <c r="J34" s="9"/>
      <c r="K34" s="94"/>
      <c r="L34" s="9"/>
      <c r="M34" s="7">
        <v>3.4969999999999999</v>
      </c>
      <c r="N34" s="7">
        <v>3.6520000000000001</v>
      </c>
      <c r="O34" s="7">
        <v>3.6320000000000001</v>
      </c>
      <c r="P34" s="7">
        <v>3.4980000000000002</v>
      </c>
      <c r="Q34" s="7">
        <v>3.589</v>
      </c>
      <c r="R34" s="7">
        <v>3.1709999999999998</v>
      </c>
      <c r="S34" s="16">
        <v>3.38</v>
      </c>
    </row>
    <row r="35" spans="1:19" x14ac:dyDescent="0.2">
      <c r="A35" s="5"/>
      <c r="B35" s="4" t="str">
        <f t="shared" si="1"/>
        <v>A2 (Val, wCT, n-pi*)</v>
      </c>
      <c r="C35" s="7">
        <v>4.0890000000000004</v>
      </c>
      <c r="D35" s="7">
        <v>3.5139999999999998</v>
      </c>
      <c r="E35" s="7">
        <v>4.0949999999999998</v>
      </c>
      <c r="F35" s="7">
        <v>3.6219999999999999</v>
      </c>
      <c r="G35" s="7">
        <v>3.891</v>
      </c>
      <c r="H35" s="9"/>
      <c r="I35" s="9"/>
      <c r="J35" s="9"/>
      <c r="K35" s="94"/>
      <c r="L35" s="9"/>
      <c r="M35" s="7">
        <v>3.778</v>
      </c>
      <c r="N35" s="7">
        <v>4.0149999999999997</v>
      </c>
      <c r="O35" s="7">
        <v>3.8540000000000001</v>
      </c>
      <c r="P35" s="7">
        <v>3.7789999999999999</v>
      </c>
      <c r="Q35" s="7">
        <v>3.5059999999999998</v>
      </c>
      <c r="R35" s="7">
        <v>3.8319999999999999</v>
      </c>
      <c r="S35" s="16">
        <v>3.6689999999999996</v>
      </c>
    </row>
    <row r="36" spans="1:19" x14ac:dyDescent="0.2">
      <c r="A36" s="5"/>
      <c r="B36" s="4" t="str">
        <f t="shared" si="1"/>
        <v>B1 (Val, wCT, n-pi*)</v>
      </c>
      <c r="C36" s="7">
        <v>4.1050000000000004</v>
      </c>
      <c r="D36" s="7">
        <v>3.6819999999999999</v>
      </c>
      <c r="E36" s="7">
        <v>4.1680000000000001</v>
      </c>
      <c r="F36" s="7">
        <v>3.5070000000000001</v>
      </c>
      <c r="G36" s="7">
        <v>3.899</v>
      </c>
      <c r="H36" s="9"/>
      <c r="I36" s="9"/>
      <c r="J36" s="9"/>
      <c r="K36" s="94"/>
      <c r="L36" s="9"/>
      <c r="M36" s="7">
        <v>3.8980000000000001</v>
      </c>
      <c r="N36" s="7">
        <v>4.12</v>
      </c>
      <c r="O36" s="7">
        <v>3.9769999999999999</v>
      </c>
      <c r="P36" s="7">
        <v>3.899</v>
      </c>
      <c r="Q36" s="7">
        <v>3.6760000000000002</v>
      </c>
      <c r="R36" s="7">
        <v>3.74</v>
      </c>
      <c r="S36" s="16">
        <v>3.7080000000000002</v>
      </c>
    </row>
    <row r="37" spans="1:19" x14ac:dyDescent="0.2">
      <c r="A37" s="5"/>
      <c r="B37" s="4" t="str">
        <f t="shared" ref="B37" si="2">B18</f>
        <v>A1 (Val, pi-pi*)</v>
      </c>
      <c r="C37" s="7">
        <v>4.66</v>
      </c>
      <c r="D37" s="7">
        <v>4.4260000000000002</v>
      </c>
      <c r="E37" s="7">
        <v>4.71</v>
      </c>
      <c r="F37" s="7">
        <v>4.1219999999999999</v>
      </c>
      <c r="G37" s="7">
        <v>4.3150000000000004</v>
      </c>
      <c r="H37" s="9"/>
      <c r="I37" s="9"/>
      <c r="J37" s="9"/>
      <c r="K37" s="94"/>
      <c r="L37" s="9"/>
      <c r="M37" s="7">
        <v>4.1970000000000001</v>
      </c>
      <c r="N37" s="7">
        <v>4.3940000000000001</v>
      </c>
      <c r="O37" s="7">
        <v>4.407</v>
      </c>
      <c r="P37" s="7">
        <v>4.1980000000000004</v>
      </c>
      <c r="Q37" s="7">
        <v>4.4130000000000003</v>
      </c>
      <c r="R37" s="7">
        <v>3.9409999999999998</v>
      </c>
      <c r="S37" s="16">
        <v>4.1769999999999996</v>
      </c>
    </row>
  </sheetData>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56827-D17A-8C49-A39A-65B6FBA58231}">
  <dimension ref="A1:S27"/>
  <sheetViews>
    <sheetView zoomScale="80" zoomScaleNormal="80" workbookViewId="0">
      <selection activeCell="H8" sqref="H8"/>
    </sheetView>
  </sheetViews>
  <sheetFormatPr baseColWidth="10" defaultRowHeight="16" x14ac:dyDescent="0.2"/>
  <sheetData>
    <row r="1" spans="1:19" x14ac:dyDescent="0.2">
      <c r="A1" s="2" t="s">
        <v>21</v>
      </c>
      <c r="B1" s="3"/>
      <c r="C1" s="2" t="s">
        <v>0</v>
      </c>
      <c r="D1" s="198"/>
      <c r="E1" s="41">
        <f>COUNT(C4:C13)</f>
        <v>10</v>
      </c>
      <c r="F1" s="145" t="s">
        <v>722</v>
      </c>
      <c r="G1" s="1" t="s">
        <v>969</v>
      </c>
      <c r="J1" s="93" t="s">
        <v>1437</v>
      </c>
      <c r="M1" s="93"/>
    </row>
    <row r="2" spans="1:19" x14ac:dyDescent="0.2">
      <c r="A2" s="6" t="s">
        <v>32</v>
      </c>
      <c r="B2" s="5"/>
      <c r="C2" s="5" t="s">
        <v>29</v>
      </c>
      <c r="D2" s="5" t="s">
        <v>30</v>
      </c>
      <c r="E2" s="5" t="s">
        <v>68</v>
      </c>
      <c r="F2" s="5" t="s">
        <v>30</v>
      </c>
      <c r="G2" s="5"/>
      <c r="H2" s="98" t="s">
        <v>29</v>
      </c>
      <c r="I2" s="98" t="s">
        <v>29</v>
      </c>
      <c r="J2" s="98" t="s">
        <v>247</v>
      </c>
      <c r="K2" s="98" t="s">
        <v>247</v>
      </c>
      <c r="L2" s="98" t="s">
        <v>28</v>
      </c>
    </row>
    <row r="3" spans="1:19" x14ac:dyDescent="0.2">
      <c r="A3" s="5"/>
      <c r="B3" s="5"/>
      <c r="C3" s="6" t="s">
        <v>2087</v>
      </c>
      <c r="D3" s="6" t="s">
        <v>1</v>
      </c>
      <c r="E3" s="6" t="s">
        <v>2</v>
      </c>
      <c r="F3" s="6" t="s">
        <v>2086</v>
      </c>
      <c r="G3" s="6" t="s">
        <v>1326</v>
      </c>
      <c r="H3" s="95" t="s">
        <v>67</v>
      </c>
      <c r="I3" s="99" t="s">
        <v>38</v>
      </c>
      <c r="J3" s="99" t="s">
        <v>248</v>
      </c>
      <c r="K3" s="99" t="s">
        <v>248</v>
      </c>
      <c r="L3" s="99" t="s">
        <v>52</v>
      </c>
    </row>
    <row r="4" spans="1:19" x14ac:dyDescent="0.2">
      <c r="A4" s="6" t="s">
        <v>98</v>
      </c>
      <c r="B4" s="4" t="s">
        <v>57</v>
      </c>
      <c r="C4">
        <v>2.1709999999999998</v>
      </c>
      <c r="D4">
        <v>2.177</v>
      </c>
      <c r="E4" s="17">
        <v>2.169</v>
      </c>
      <c r="F4" s="19">
        <v>2.1640000000000001</v>
      </c>
      <c r="G4" s="7">
        <f>F4+E4-C4</f>
        <v>2.1620000000000004</v>
      </c>
      <c r="H4" s="39">
        <v>86</v>
      </c>
      <c r="I4" s="1" t="s">
        <v>43</v>
      </c>
      <c r="J4" s="93" t="s">
        <v>1437</v>
      </c>
      <c r="K4" s="1">
        <v>0</v>
      </c>
      <c r="L4" s="1" t="s">
        <v>1442</v>
      </c>
    </row>
    <row r="5" spans="1:19" x14ac:dyDescent="0.2">
      <c r="A5" s="5"/>
      <c r="B5" s="4" t="s">
        <v>1623</v>
      </c>
      <c r="C5">
        <v>3.9590000000000001</v>
      </c>
      <c r="D5">
        <v>3.8780000000000001</v>
      </c>
      <c r="E5" s="17">
        <v>3.843</v>
      </c>
      <c r="F5" s="18">
        <v>3.9649999999999999</v>
      </c>
      <c r="G5" s="7">
        <f t="shared" ref="G5:G9" si="0">F5+E5-C5</f>
        <v>3.8489999999999998</v>
      </c>
      <c r="H5" s="39">
        <v>87.5</v>
      </c>
      <c r="I5" s="1" t="s">
        <v>43</v>
      </c>
      <c r="J5" s="93" t="s">
        <v>1454</v>
      </c>
      <c r="K5" s="1">
        <v>1</v>
      </c>
      <c r="L5" s="1" t="s">
        <v>1443</v>
      </c>
    </row>
    <row r="6" spans="1:19" x14ac:dyDescent="0.2">
      <c r="A6" s="5"/>
      <c r="B6" s="4" t="s">
        <v>389</v>
      </c>
      <c r="C6">
        <v>4.5609999999999999</v>
      </c>
      <c r="D6">
        <v>4.5229999999999997</v>
      </c>
      <c r="E6" s="17">
        <v>4.4909999999999997</v>
      </c>
      <c r="F6" s="18">
        <v>4.58</v>
      </c>
      <c r="G6" s="7">
        <f t="shared" si="0"/>
        <v>4.51</v>
      </c>
      <c r="H6" s="39">
        <v>81.900000000000006</v>
      </c>
      <c r="I6" s="1" t="s">
        <v>43</v>
      </c>
      <c r="J6" s="93" t="s">
        <v>1454</v>
      </c>
      <c r="K6" s="1">
        <v>1</v>
      </c>
      <c r="L6" s="1" t="s">
        <v>1446</v>
      </c>
    </row>
    <row r="7" spans="1:19" x14ac:dyDescent="0.2">
      <c r="A7" s="5"/>
      <c r="B7" s="4" t="s">
        <v>391</v>
      </c>
      <c r="C7">
        <v>5.0119999999999996</v>
      </c>
      <c r="D7">
        <v>4.7830000000000004</v>
      </c>
      <c r="E7" s="17">
        <v>4.8550000000000004</v>
      </c>
      <c r="F7" s="18">
        <v>5.0309999999999997</v>
      </c>
      <c r="G7" s="7">
        <f t="shared" si="0"/>
        <v>4.8739999999999997</v>
      </c>
      <c r="H7" s="39">
        <v>90.8</v>
      </c>
      <c r="J7" s="93" t="s">
        <v>1456</v>
      </c>
      <c r="K7" s="1">
        <v>49</v>
      </c>
      <c r="L7" s="1" t="s">
        <v>1447</v>
      </c>
    </row>
    <row r="8" spans="1:19" x14ac:dyDescent="0.2">
      <c r="A8" s="5"/>
      <c r="B8" s="4" t="s">
        <v>58</v>
      </c>
      <c r="C8">
        <v>5.0179999999999998</v>
      </c>
      <c r="D8">
        <v>4.9409999999999998</v>
      </c>
      <c r="E8" s="17">
        <v>4.9139999999999997</v>
      </c>
      <c r="F8" s="18">
        <v>5.0599999999999996</v>
      </c>
      <c r="G8" s="7">
        <f t="shared" si="0"/>
        <v>4.9560000000000004</v>
      </c>
      <c r="H8" s="39">
        <v>85.5</v>
      </c>
      <c r="I8" s="1" t="s">
        <v>43</v>
      </c>
      <c r="J8" s="93" t="s">
        <v>1455</v>
      </c>
      <c r="K8" s="1">
        <v>2</v>
      </c>
      <c r="L8" s="1" t="s">
        <v>1444</v>
      </c>
    </row>
    <row r="9" spans="1:19" x14ac:dyDescent="0.2">
      <c r="A9" s="5"/>
      <c r="B9" s="4" t="s">
        <v>390</v>
      </c>
      <c r="C9">
        <v>5.3380000000000001</v>
      </c>
      <c r="D9">
        <v>5.2160000000000002</v>
      </c>
      <c r="E9" s="17">
        <v>5.2850000000000001</v>
      </c>
      <c r="F9" s="18">
        <v>5.3550000000000004</v>
      </c>
      <c r="G9" s="7">
        <f t="shared" si="0"/>
        <v>5.3020000000000005</v>
      </c>
      <c r="H9" s="39">
        <v>91.3</v>
      </c>
      <c r="I9" s="1" t="s">
        <v>43</v>
      </c>
      <c r="J9" s="93" t="s">
        <v>1457</v>
      </c>
      <c r="K9" s="1">
        <v>67</v>
      </c>
      <c r="L9" s="1" t="s">
        <v>1448</v>
      </c>
    </row>
    <row r="10" spans="1:19" x14ac:dyDescent="0.2">
      <c r="A10" s="6" t="s">
        <v>5</v>
      </c>
      <c r="B10" s="4" t="s">
        <v>57</v>
      </c>
      <c r="C10" s="7">
        <v>2.2109999999999999</v>
      </c>
      <c r="D10" s="7">
        <v>2.1890000000000001</v>
      </c>
      <c r="E10" s="13">
        <v>2.1760000000000002</v>
      </c>
      <c r="F10" s="36"/>
      <c r="G10" s="13">
        <f>E10</f>
        <v>2.1760000000000002</v>
      </c>
      <c r="H10" s="39">
        <v>96.1</v>
      </c>
      <c r="J10" s="93" t="s">
        <v>1437</v>
      </c>
      <c r="K10" s="1">
        <v>0</v>
      </c>
      <c r="L10" s="1" t="s">
        <v>1442</v>
      </c>
    </row>
    <row r="11" spans="1:19" x14ac:dyDescent="0.2">
      <c r="A11" s="5"/>
      <c r="B11" s="4" t="s">
        <v>58</v>
      </c>
      <c r="C11" s="7">
        <v>2.4300000000000002</v>
      </c>
      <c r="D11" s="7">
        <v>2.4660000000000002</v>
      </c>
      <c r="E11" s="7">
        <v>2.4649999999999999</v>
      </c>
      <c r="F11" s="36"/>
      <c r="G11" s="13">
        <f>E11</f>
        <v>2.4649999999999999</v>
      </c>
      <c r="H11" s="39">
        <v>97.4</v>
      </c>
      <c r="J11" s="93" t="s">
        <v>1437</v>
      </c>
      <c r="K11" s="1">
        <v>0</v>
      </c>
      <c r="L11" s="1" t="s">
        <v>1443</v>
      </c>
    </row>
    <row r="12" spans="1:19" x14ac:dyDescent="0.2">
      <c r="A12" s="5"/>
      <c r="B12" s="4" t="s">
        <v>58</v>
      </c>
      <c r="C12" s="7">
        <v>2.923</v>
      </c>
      <c r="D12" s="7">
        <v>2.9</v>
      </c>
      <c r="E12" s="7">
        <v>2.8820000000000001</v>
      </c>
      <c r="F12" s="36"/>
      <c r="G12" s="13">
        <f>E12</f>
        <v>2.8820000000000001</v>
      </c>
      <c r="H12" s="39">
        <v>96.2</v>
      </c>
      <c r="J12" s="93" t="s">
        <v>1437</v>
      </c>
      <c r="K12" s="1">
        <v>0</v>
      </c>
      <c r="L12" s="1" t="s">
        <v>1444</v>
      </c>
    </row>
    <row r="13" spans="1:19" x14ac:dyDescent="0.2">
      <c r="A13" s="5"/>
      <c r="B13" s="4" t="s">
        <v>57</v>
      </c>
      <c r="C13" s="7">
        <v>4.2030000000000003</v>
      </c>
      <c r="D13" s="7">
        <v>4.1609999999999996</v>
      </c>
      <c r="E13" s="7">
        <v>4.133</v>
      </c>
      <c r="F13" s="36"/>
      <c r="G13" s="13">
        <f>E13</f>
        <v>4.133</v>
      </c>
      <c r="H13" s="39">
        <v>95.9</v>
      </c>
      <c r="I13" s="7"/>
      <c r="J13" s="93" t="s">
        <v>1454</v>
      </c>
      <c r="K13" s="1">
        <v>1</v>
      </c>
      <c r="L13" s="1" t="s">
        <v>1445</v>
      </c>
    </row>
    <row r="14" spans="1:19" x14ac:dyDescent="0.2">
      <c r="A14" s="7"/>
      <c r="B14" s="7"/>
      <c r="C14" s="7"/>
      <c r="D14" s="7"/>
      <c r="E14" s="13"/>
      <c r="F14" s="13"/>
      <c r="G14" s="13"/>
      <c r="H14" s="7"/>
      <c r="I14" s="11"/>
      <c r="J14" s="7"/>
      <c r="K14" s="7"/>
    </row>
    <row r="16" spans="1:19" x14ac:dyDescent="0.2">
      <c r="A16" s="6" t="s">
        <v>6</v>
      </c>
      <c r="B16" s="5"/>
      <c r="C16" s="5" t="s">
        <v>7</v>
      </c>
      <c r="D16" s="5" t="s">
        <v>7</v>
      </c>
      <c r="E16" s="5" t="s">
        <v>24</v>
      </c>
      <c r="F16" s="5" t="s">
        <v>27</v>
      </c>
      <c r="G16" s="5" t="s">
        <v>28</v>
      </c>
      <c r="H16" s="5" t="s">
        <v>30</v>
      </c>
      <c r="I16" s="5" t="s">
        <v>29</v>
      </c>
      <c r="J16" s="5" t="s">
        <v>30</v>
      </c>
      <c r="K16" s="5" t="s">
        <v>68</v>
      </c>
      <c r="L16" s="5"/>
      <c r="M16" s="5" t="s">
        <v>7</v>
      </c>
      <c r="N16" s="5" t="s">
        <v>7</v>
      </c>
      <c r="O16" s="5" t="s">
        <v>7</v>
      </c>
      <c r="P16" s="5" t="s">
        <v>24</v>
      </c>
      <c r="Q16" s="5" t="s">
        <v>24</v>
      </c>
      <c r="R16" s="5" t="s">
        <v>24</v>
      </c>
      <c r="S16" s="5" t="s">
        <v>26</v>
      </c>
    </row>
    <row r="17" spans="1:19" x14ac:dyDescent="0.2">
      <c r="A17" s="5"/>
      <c r="B17" s="5"/>
      <c r="C17" s="6" t="s">
        <v>8</v>
      </c>
      <c r="D17" s="6" t="s">
        <v>9</v>
      </c>
      <c r="E17" s="6" t="s">
        <v>18</v>
      </c>
      <c r="F17" s="6" t="s">
        <v>11</v>
      </c>
      <c r="G17" s="6" t="s">
        <v>10</v>
      </c>
      <c r="H17" s="6" t="s">
        <v>33</v>
      </c>
      <c r="I17" s="6" t="s">
        <v>12</v>
      </c>
      <c r="J17" s="6" t="s">
        <v>13</v>
      </c>
      <c r="K17" s="6" t="s">
        <v>14</v>
      </c>
      <c r="L17" s="6" t="s">
        <v>99</v>
      </c>
      <c r="M17" s="6" t="s">
        <v>17</v>
      </c>
      <c r="N17" s="6" t="s">
        <v>19</v>
      </c>
      <c r="O17" s="6" t="s">
        <v>20</v>
      </c>
      <c r="P17" s="6" t="s">
        <v>17</v>
      </c>
      <c r="Q17" s="6" t="s">
        <v>15</v>
      </c>
      <c r="R17" s="6" t="s">
        <v>16</v>
      </c>
      <c r="S17" s="6" t="s">
        <v>25</v>
      </c>
    </row>
    <row r="18" spans="1:19" x14ac:dyDescent="0.2">
      <c r="A18" s="6" t="str">
        <f>A4</f>
        <v>Singlet</v>
      </c>
      <c r="B18" s="4" t="str">
        <f>B4</f>
        <v>B2 (Val, pi-pi*)</v>
      </c>
      <c r="C18">
        <v>2.2749999999999999</v>
      </c>
      <c r="D18" s="7">
        <v>2.2749999999999999</v>
      </c>
      <c r="E18" s="7">
        <v>2.714</v>
      </c>
      <c r="F18" s="36"/>
      <c r="G18" s="12">
        <v>2.278</v>
      </c>
      <c r="H18" s="7">
        <v>2.25</v>
      </c>
      <c r="I18" s="7">
        <v>2.254</v>
      </c>
      <c r="J18" s="7">
        <v>2.2000000000000002</v>
      </c>
      <c r="K18" s="17">
        <v>2.169</v>
      </c>
      <c r="L18" s="9"/>
      <c r="M18" s="7">
        <v>2.194</v>
      </c>
      <c r="N18" s="7">
        <v>2.2210000000000001</v>
      </c>
      <c r="O18" s="7">
        <v>2.2429999999999999</v>
      </c>
      <c r="P18" s="7">
        <v>1.9730000000000001</v>
      </c>
      <c r="Q18" s="7">
        <v>2.2280000000000002</v>
      </c>
      <c r="R18">
        <v>1.986</v>
      </c>
      <c r="S18" s="7">
        <f>SUM(Q18:R18)/2</f>
        <v>2.1070000000000002</v>
      </c>
    </row>
    <row r="19" spans="1:19" x14ac:dyDescent="0.2">
      <c r="A19" s="5"/>
      <c r="B19" s="4" t="str">
        <f t="shared" ref="B19:B23" si="1">B5</f>
        <v>A1 (CT, pi-pi*)</v>
      </c>
      <c r="C19" s="7">
        <v>4.0979999999999999</v>
      </c>
      <c r="D19" s="7">
        <v>3.8929999999999998</v>
      </c>
      <c r="E19" s="7">
        <v>4.3490000000000002</v>
      </c>
      <c r="F19" s="37"/>
      <c r="G19" s="12">
        <v>3.9729999999999999</v>
      </c>
      <c r="H19" s="7">
        <v>3.9369999999999998</v>
      </c>
      <c r="I19" s="7">
        <v>3.9420000000000002</v>
      </c>
      <c r="J19" s="7">
        <v>3.8769999999999998</v>
      </c>
      <c r="K19" s="17">
        <v>3.843</v>
      </c>
      <c r="L19" s="9"/>
      <c r="M19" s="7">
        <v>3.7490000000000001</v>
      </c>
      <c r="N19" s="7">
        <v>3.806</v>
      </c>
      <c r="O19" s="7">
        <v>3.8359999999999999</v>
      </c>
      <c r="P19" s="7">
        <v>3.5409999999999999</v>
      </c>
      <c r="Q19" s="7">
        <v>3.8210000000000002</v>
      </c>
      <c r="R19" s="7">
        <v>3.61</v>
      </c>
      <c r="S19" s="7">
        <f t="shared" ref="S19:S26" si="2">SUM(Q19:R19)/2</f>
        <v>3.7155</v>
      </c>
    </row>
    <row r="20" spans="1:19" x14ac:dyDescent="0.2">
      <c r="A20" s="5"/>
      <c r="B20" s="4" t="str">
        <f t="shared" si="1"/>
        <v>B2 (CT, pi-pi*)</v>
      </c>
      <c r="C20" s="7">
        <v>4.8010000000000002</v>
      </c>
      <c r="D20" s="7">
        <v>4.6529999999999996</v>
      </c>
      <c r="E20" s="7">
        <v>5.2039999999999997</v>
      </c>
      <c r="F20" s="37"/>
      <c r="G20" s="12">
        <v>4.78</v>
      </c>
      <c r="H20" s="7">
        <v>4.657</v>
      </c>
      <c r="I20" s="7">
        <v>4.641</v>
      </c>
      <c r="J20" s="7">
        <v>4.5789999999999997</v>
      </c>
      <c r="K20" s="17">
        <v>4.4909999999999997</v>
      </c>
      <c r="L20" s="9"/>
      <c r="M20" s="7">
        <v>4.5910000000000002</v>
      </c>
      <c r="N20" s="7">
        <v>4.6070000000000002</v>
      </c>
      <c r="O20" s="7">
        <v>4.6189999999999998</v>
      </c>
      <c r="P20" s="7">
        <v>4.3639999999999999</v>
      </c>
      <c r="Q20" s="7">
        <v>4.633</v>
      </c>
      <c r="R20" s="7">
        <v>4.4160000000000004</v>
      </c>
      <c r="S20" s="7">
        <f t="shared" si="2"/>
        <v>4.5244999999999997</v>
      </c>
    </row>
    <row r="21" spans="1:19" x14ac:dyDescent="0.2">
      <c r="A21" s="5"/>
      <c r="B21" s="4" t="str">
        <f t="shared" si="1"/>
        <v>A2 (Ryd, n.d.)</v>
      </c>
      <c r="C21" s="7">
        <v>4.9119999999999999</v>
      </c>
      <c r="D21" s="7">
        <v>4.766</v>
      </c>
      <c r="E21" s="7">
        <v>5.2619999999999996</v>
      </c>
      <c r="F21" s="37"/>
      <c r="G21" s="12">
        <v>4.9029999999999996</v>
      </c>
      <c r="H21" s="7">
        <v>4.8970000000000002</v>
      </c>
      <c r="I21" s="7">
        <v>4.9050000000000002</v>
      </c>
      <c r="J21" s="7">
        <v>4.8879999999999999</v>
      </c>
      <c r="K21" s="17">
        <v>4.8550000000000004</v>
      </c>
      <c r="L21" s="9"/>
      <c r="M21" s="7">
        <v>4.9649999999999999</v>
      </c>
      <c r="N21" s="7">
        <v>4.9249999999999998</v>
      </c>
      <c r="O21" s="7">
        <v>4.8739999999999997</v>
      </c>
      <c r="P21" s="7">
        <v>4.8380000000000001</v>
      </c>
      <c r="Q21" s="7">
        <v>4.79</v>
      </c>
      <c r="R21" s="7">
        <v>4.702</v>
      </c>
      <c r="S21" s="7">
        <f t="shared" si="2"/>
        <v>4.7460000000000004</v>
      </c>
    </row>
    <row r="22" spans="1:19" x14ac:dyDescent="0.2">
      <c r="A22" s="5"/>
      <c r="B22" s="4" t="str">
        <f t="shared" si="1"/>
        <v>A1 (Val, pi-pi*)</v>
      </c>
      <c r="C22" s="7">
        <v>4.984</v>
      </c>
      <c r="D22" s="7">
        <v>4.82</v>
      </c>
      <c r="E22" s="7">
        <v>5.4980000000000002</v>
      </c>
      <c r="F22" s="37"/>
      <c r="G22" s="12">
        <v>5.2160000000000002</v>
      </c>
      <c r="H22" s="7">
        <v>5.0359999999999996</v>
      </c>
      <c r="I22" s="7">
        <v>4.9859999999999998</v>
      </c>
      <c r="J22" s="7">
        <v>5.0279999999999996</v>
      </c>
      <c r="K22" s="17">
        <v>4.9139999999999997</v>
      </c>
      <c r="L22" s="9"/>
      <c r="M22" s="7">
        <v>4.8620000000000001</v>
      </c>
      <c r="N22" s="7">
        <v>4.9610000000000003</v>
      </c>
      <c r="O22" s="7">
        <v>4.915</v>
      </c>
      <c r="P22" s="7">
        <v>4.6459999999999999</v>
      </c>
      <c r="Q22" s="7">
        <v>4.6959999999999997</v>
      </c>
      <c r="R22" s="7">
        <v>4.6529999999999996</v>
      </c>
      <c r="S22" s="7">
        <f t="shared" si="2"/>
        <v>4.6745000000000001</v>
      </c>
    </row>
    <row r="23" spans="1:19" x14ac:dyDescent="0.2">
      <c r="A23" s="5"/>
      <c r="B23" s="4" t="str">
        <f t="shared" si="1"/>
        <v>B1 (Ryd, n.d.)</v>
      </c>
      <c r="C23" s="7">
        <v>5.2839999999999998</v>
      </c>
      <c r="D23" s="7">
        <v>5.1749999999999998</v>
      </c>
      <c r="E23" s="7">
        <v>5.6680000000000001</v>
      </c>
      <c r="F23" s="37"/>
      <c r="G23" s="11">
        <v>5.3120000000000003</v>
      </c>
      <c r="H23" s="7">
        <v>5.3170000000000002</v>
      </c>
      <c r="I23" s="7">
        <v>5.327</v>
      </c>
      <c r="J23" s="7">
        <v>5.3079999999999998</v>
      </c>
      <c r="K23" s="17">
        <v>5.2850000000000001</v>
      </c>
      <c r="L23" s="9"/>
      <c r="M23" s="7">
        <v>5.3739999999999997</v>
      </c>
      <c r="N23" s="7">
        <v>5.3339999999999996</v>
      </c>
      <c r="O23" s="7">
        <v>5.2809999999999997</v>
      </c>
      <c r="P23" s="7">
        <v>5.25</v>
      </c>
      <c r="Q23" s="7">
        <v>5.202</v>
      </c>
      <c r="R23" s="7">
        <v>5.1079999999999997</v>
      </c>
      <c r="S23" s="7">
        <f t="shared" si="2"/>
        <v>5.1549999999999994</v>
      </c>
    </row>
    <row r="24" spans="1:19" x14ac:dyDescent="0.2">
      <c r="A24" s="6" t="str">
        <f>A10</f>
        <v>Triplet</v>
      </c>
      <c r="B24" s="4" t="str">
        <f t="shared" ref="B24:B27" si="3">B10</f>
        <v>B2 (Val, pi-pi*)</v>
      </c>
      <c r="C24" s="11">
        <v>2.3769999999999998</v>
      </c>
      <c r="D24" s="11">
        <v>2.2919999999999998</v>
      </c>
      <c r="E24" s="11">
        <v>2.714</v>
      </c>
      <c r="F24" s="37"/>
      <c r="G24" s="12">
        <v>2.1989999999999998</v>
      </c>
      <c r="H24" s="9"/>
      <c r="I24" s="9"/>
      <c r="J24" s="9"/>
      <c r="K24" s="9"/>
      <c r="L24" s="9"/>
      <c r="M24" s="11">
        <v>2.331</v>
      </c>
      <c r="N24" s="11">
        <v>2.379</v>
      </c>
      <c r="O24" s="11">
        <v>2.351</v>
      </c>
      <c r="P24" s="11">
        <v>2.1389999999999998</v>
      </c>
      <c r="Q24" s="12">
        <v>2.2269999999999999</v>
      </c>
      <c r="R24" s="11">
        <v>1.8420000000000001</v>
      </c>
      <c r="S24" s="7">
        <f t="shared" si="2"/>
        <v>2.0345</v>
      </c>
    </row>
    <row r="25" spans="1:19" x14ac:dyDescent="0.2">
      <c r="A25" s="5"/>
      <c r="B25" s="4" t="str">
        <f t="shared" si="3"/>
        <v>A1 (Val, pi-pi*)</v>
      </c>
      <c r="C25" s="11">
        <v>2.859</v>
      </c>
      <c r="D25" s="11">
        <v>2.6720000000000002</v>
      </c>
      <c r="E25" s="11">
        <v>4.3490000000000002</v>
      </c>
      <c r="F25" s="37"/>
      <c r="G25" s="12">
        <v>2.2829999999999999</v>
      </c>
      <c r="H25" s="10"/>
      <c r="I25" s="10"/>
      <c r="J25" s="10"/>
      <c r="K25" s="9"/>
      <c r="L25" s="9"/>
      <c r="M25" s="11">
        <v>2.6219999999999999</v>
      </c>
      <c r="N25" s="11">
        <v>2.6349999999999998</v>
      </c>
      <c r="O25" s="11">
        <v>2.6469999999999998</v>
      </c>
      <c r="P25" s="11">
        <v>2.4649999999999999</v>
      </c>
      <c r="Q25" s="12">
        <v>2.6459999999999999</v>
      </c>
      <c r="R25" s="11">
        <v>2.169</v>
      </c>
      <c r="S25" s="7">
        <f t="shared" si="2"/>
        <v>2.4074999999999998</v>
      </c>
    </row>
    <row r="26" spans="1:19" x14ac:dyDescent="0.2">
      <c r="A26" s="5"/>
      <c r="B26" s="4" t="str">
        <f t="shared" si="3"/>
        <v>A1 (Val, pi-pi*)</v>
      </c>
      <c r="C26" s="11">
        <v>3.109</v>
      </c>
      <c r="D26" s="11">
        <v>3.0569999999999999</v>
      </c>
      <c r="E26" s="11">
        <v>5.4980000000000002</v>
      </c>
      <c r="F26" s="37"/>
      <c r="G26" s="12">
        <v>2.9239999999999999</v>
      </c>
      <c r="H26" s="9"/>
      <c r="I26" s="9"/>
      <c r="J26" s="9"/>
      <c r="K26" s="9"/>
      <c r="L26" s="9"/>
      <c r="M26" s="11">
        <v>2.9910000000000001</v>
      </c>
      <c r="N26" s="11">
        <v>3.012</v>
      </c>
      <c r="O26" s="11">
        <v>3.028</v>
      </c>
      <c r="P26" s="11">
        <v>2.806</v>
      </c>
      <c r="Q26" s="12">
        <v>3.024</v>
      </c>
      <c r="R26" s="11">
        <v>2.5459999999999998</v>
      </c>
      <c r="S26" s="7">
        <f t="shared" si="2"/>
        <v>2.7850000000000001</v>
      </c>
    </row>
    <row r="27" spans="1:19" x14ac:dyDescent="0.2">
      <c r="A27" s="5"/>
      <c r="B27" s="4" t="str">
        <f t="shared" si="3"/>
        <v>B2 (Val, pi-pi*)</v>
      </c>
      <c r="C27" s="11">
        <v>4.4240000000000004</v>
      </c>
      <c r="D27" s="11">
        <v>4.3470000000000004</v>
      </c>
      <c r="E27" s="11">
        <v>5.2039999999999997</v>
      </c>
      <c r="F27" s="37"/>
      <c r="G27" s="11">
        <v>4.18</v>
      </c>
      <c r="H27" s="10"/>
      <c r="I27" s="10"/>
      <c r="J27" s="10"/>
      <c r="K27" s="10"/>
      <c r="L27" s="10"/>
      <c r="M27" s="11">
        <v>4.2489999999999997</v>
      </c>
      <c r="N27" s="11">
        <v>4.29</v>
      </c>
      <c r="O27" s="11">
        <v>4.3090000000000002</v>
      </c>
      <c r="P27" s="11">
        <v>4.069</v>
      </c>
      <c r="Q27" s="11">
        <v>4.2990000000000004</v>
      </c>
      <c r="R27" s="11">
        <v>3.758</v>
      </c>
      <c r="S27" s="7">
        <f>SUM(Q27:R27)/2</f>
        <v>4.0285000000000002</v>
      </c>
    </row>
  </sheetData>
  <pageMargins left="0.7" right="0.7" top="0.75" bottom="0.75" header="0.3" footer="0.3"/>
  <pageSetup paperSize="9" orientation="portrait" horizontalDpi="0" verticalDpi="0"/>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F6D8B-EB12-6748-BABE-BFBFA54D0BE9}">
  <dimension ref="A1:Z19"/>
  <sheetViews>
    <sheetView zoomScale="80" zoomScaleNormal="80" workbookViewId="0">
      <selection activeCell="M4" sqref="M4:M7"/>
    </sheetView>
  </sheetViews>
  <sheetFormatPr baseColWidth="10" defaultRowHeight="16" x14ac:dyDescent="0.2"/>
  <sheetData>
    <row r="1" spans="1:26" x14ac:dyDescent="0.2">
      <c r="A1" s="40" t="s">
        <v>74</v>
      </c>
      <c r="B1" s="40"/>
      <c r="C1" s="40" t="s">
        <v>0</v>
      </c>
      <c r="D1" s="198"/>
      <c r="E1" s="41">
        <f>COUNT(C4:C10)</f>
        <v>4</v>
      </c>
      <c r="F1" s="145" t="s">
        <v>722</v>
      </c>
      <c r="G1" s="93" t="s">
        <v>959</v>
      </c>
      <c r="H1" s="41"/>
      <c r="I1" s="41"/>
      <c r="J1" s="41"/>
      <c r="K1" s="41"/>
      <c r="L1" s="41"/>
      <c r="M1" s="41"/>
      <c r="N1" s="41"/>
      <c r="O1" s="41"/>
      <c r="P1" s="41"/>
      <c r="Q1" s="41"/>
      <c r="R1" s="41"/>
      <c r="S1" s="41"/>
      <c r="T1" s="1" t="s">
        <v>366</v>
      </c>
      <c r="U1" s="1"/>
      <c r="V1" s="41"/>
    </row>
    <row r="2" spans="1:26" x14ac:dyDescent="0.2">
      <c r="A2" s="42" t="s">
        <v>32</v>
      </c>
      <c r="B2" s="43"/>
      <c r="C2" s="43" t="s">
        <v>29</v>
      </c>
      <c r="D2" s="43" t="s">
        <v>29</v>
      </c>
      <c r="E2" s="43" t="s">
        <v>29</v>
      </c>
      <c r="F2" s="43" t="s">
        <v>29</v>
      </c>
      <c r="G2" s="43" t="s">
        <v>29</v>
      </c>
      <c r="H2" s="43" t="s">
        <v>55</v>
      </c>
      <c r="I2" s="43" t="s">
        <v>55</v>
      </c>
      <c r="J2" s="43" t="s">
        <v>55</v>
      </c>
      <c r="K2" s="43" t="s">
        <v>30</v>
      </c>
      <c r="L2" s="43" t="s">
        <v>30</v>
      </c>
      <c r="M2" s="43" t="s">
        <v>30</v>
      </c>
      <c r="N2" s="43" t="s">
        <v>85</v>
      </c>
      <c r="O2" s="43" t="s">
        <v>85</v>
      </c>
      <c r="P2" s="43"/>
      <c r="Q2" s="43"/>
      <c r="R2" s="98" t="s">
        <v>29</v>
      </c>
      <c r="S2" s="98" t="s">
        <v>29</v>
      </c>
      <c r="T2" s="98" t="s">
        <v>247</v>
      </c>
      <c r="U2" s="98" t="s">
        <v>247</v>
      </c>
      <c r="V2" s="98" t="s">
        <v>28</v>
      </c>
    </row>
    <row r="3" spans="1:26" x14ac:dyDescent="0.2">
      <c r="A3" s="43"/>
      <c r="B3" s="43"/>
      <c r="C3" s="42" t="s">
        <v>2087</v>
      </c>
      <c r="D3" s="42" t="s">
        <v>1</v>
      </c>
      <c r="E3" s="42" t="s">
        <v>2</v>
      </c>
      <c r="F3" s="42" t="s">
        <v>62</v>
      </c>
      <c r="G3" s="42" t="s">
        <v>69</v>
      </c>
      <c r="H3" s="92" t="s">
        <v>2086</v>
      </c>
      <c r="I3" s="92" t="s">
        <v>35</v>
      </c>
      <c r="J3" s="92" t="s">
        <v>63</v>
      </c>
      <c r="K3" s="92" t="s">
        <v>50</v>
      </c>
      <c r="L3" s="92" t="s">
        <v>106</v>
      </c>
      <c r="M3" s="92" t="s">
        <v>1943</v>
      </c>
      <c r="N3" s="52" t="s">
        <v>1978</v>
      </c>
      <c r="O3" s="52" t="s">
        <v>86</v>
      </c>
      <c r="P3" s="42" t="s">
        <v>1326</v>
      </c>
      <c r="Q3" s="42" t="s">
        <v>1392</v>
      </c>
      <c r="R3" s="95" t="s">
        <v>67</v>
      </c>
      <c r="S3" s="99" t="s">
        <v>38</v>
      </c>
      <c r="T3" s="99" t="s">
        <v>248</v>
      </c>
      <c r="U3" s="99" t="s">
        <v>248</v>
      </c>
      <c r="V3" s="99" t="s">
        <v>52</v>
      </c>
    </row>
    <row r="4" spans="1:26" x14ac:dyDescent="0.2">
      <c r="A4" s="42" t="s">
        <v>98</v>
      </c>
      <c r="B4" s="44" t="s">
        <v>190</v>
      </c>
      <c r="C4" s="136">
        <v>3.9020000000000001</v>
      </c>
      <c r="D4" s="136">
        <v>3.8460000000000001</v>
      </c>
      <c r="E4" s="136">
        <v>3.8250000000000002</v>
      </c>
      <c r="F4" s="7">
        <v>3.831</v>
      </c>
      <c r="G4" s="7">
        <v>3.8210000000000002</v>
      </c>
      <c r="H4" s="137">
        <v>3.8719999999999999</v>
      </c>
      <c r="I4" s="136">
        <v>3.8210000000000002</v>
      </c>
      <c r="J4" s="136">
        <v>3.8039999999999998</v>
      </c>
      <c r="K4" s="137">
        <v>3.8769999999999998</v>
      </c>
      <c r="L4" s="136">
        <v>3.8250000000000002</v>
      </c>
      <c r="M4" s="137">
        <v>3.8769999999999998</v>
      </c>
      <c r="N4" s="78" t="s">
        <v>645</v>
      </c>
      <c r="O4" s="169" t="s">
        <v>652</v>
      </c>
      <c r="P4" s="45">
        <f>J4+L4-I4</f>
        <v>3.8079999999999994</v>
      </c>
      <c r="Q4" s="45">
        <f>P4+F4-E4</f>
        <v>3.8139999999999992</v>
      </c>
      <c r="R4" s="20">
        <v>89</v>
      </c>
      <c r="S4" s="21" t="s">
        <v>73</v>
      </c>
      <c r="T4" s="1" t="s">
        <v>366</v>
      </c>
      <c r="U4" s="1">
        <v>0</v>
      </c>
      <c r="V4" s="93" t="s">
        <v>653</v>
      </c>
    </row>
    <row r="5" spans="1:26" x14ac:dyDescent="0.2">
      <c r="A5" s="42"/>
      <c r="B5" s="44" t="s">
        <v>574</v>
      </c>
      <c r="C5" s="136">
        <v>5.6950000000000003</v>
      </c>
      <c r="D5" s="136">
        <v>5.5869999999999997</v>
      </c>
      <c r="E5" s="136">
        <v>5.5060000000000002</v>
      </c>
      <c r="F5" s="7">
        <v>5.4960000000000004</v>
      </c>
      <c r="G5" s="7">
        <v>5.4969999999999999</v>
      </c>
      <c r="H5" s="137">
        <v>5.7290000000000001</v>
      </c>
      <c r="I5" s="136">
        <v>5.617</v>
      </c>
      <c r="J5" s="136">
        <v>5.5389999999999997</v>
      </c>
      <c r="K5" s="137">
        <v>5.7</v>
      </c>
      <c r="L5" s="137">
        <v>5.5910000000000002</v>
      </c>
      <c r="M5" s="137">
        <v>5.7</v>
      </c>
      <c r="N5" s="78" t="s">
        <v>646</v>
      </c>
      <c r="O5" s="169" t="s">
        <v>651</v>
      </c>
      <c r="P5" s="45">
        <f>J5+L5-I5</f>
        <v>5.512999999999999</v>
      </c>
      <c r="Q5" s="45">
        <f>P5+F5-E5</f>
        <v>5.5030000000000001</v>
      </c>
      <c r="R5" s="20">
        <v>92.9</v>
      </c>
      <c r="S5" s="21" t="s">
        <v>73</v>
      </c>
      <c r="T5" s="1" t="s">
        <v>367</v>
      </c>
      <c r="U5" s="1">
        <v>1</v>
      </c>
      <c r="V5" s="93" t="s">
        <v>654</v>
      </c>
      <c r="W5" t="s">
        <v>664</v>
      </c>
    </row>
    <row r="6" spans="1:26" x14ac:dyDescent="0.2">
      <c r="A6" s="42" t="s">
        <v>5</v>
      </c>
      <c r="B6" s="44" t="s">
        <v>190</v>
      </c>
      <c r="C6" s="7">
        <v>3.5649999999999999</v>
      </c>
      <c r="D6" s="7">
        <v>3.4950000000000001</v>
      </c>
      <c r="E6">
        <v>3.4910000000000001</v>
      </c>
      <c r="F6" s="7">
        <v>3.5030000000000001</v>
      </c>
      <c r="G6" s="7">
        <v>3.492</v>
      </c>
      <c r="H6" s="7">
        <v>3.544</v>
      </c>
      <c r="I6" s="7">
        <v>3.4780000000000002</v>
      </c>
      <c r="J6" s="72"/>
      <c r="K6" s="72"/>
      <c r="L6" s="72"/>
      <c r="M6" s="72"/>
      <c r="N6" s="169" t="s">
        <v>647</v>
      </c>
      <c r="O6" s="169" t="s">
        <v>650</v>
      </c>
      <c r="P6" s="45">
        <f>E6+I6-D6</f>
        <v>3.4740000000000002</v>
      </c>
      <c r="Q6" s="45">
        <f>P6+F6-E6</f>
        <v>3.4860000000000002</v>
      </c>
      <c r="R6" s="20">
        <v>97.4</v>
      </c>
      <c r="S6" s="20"/>
      <c r="T6" s="1" t="s">
        <v>366</v>
      </c>
      <c r="U6" s="1">
        <v>0</v>
      </c>
      <c r="V6" s="93" t="s">
        <v>653</v>
      </c>
    </row>
    <row r="7" spans="1:26" x14ac:dyDescent="0.2">
      <c r="A7" s="42"/>
      <c r="B7" s="44" t="s">
        <v>201</v>
      </c>
      <c r="C7" s="7">
        <v>4.4619999999999997</v>
      </c>
      <c r="D7" s="7">
        <v>4.4390000000000001</v>
      </c>
      <c r="E7">
        <v>4.4279999999999999</v>
      </c>
      <c r="F7">
        <v>4.4390000000000001</v>
      </c>
      <c r="G7">
        <v>4.4349999999999996</v>
      </c>
      <c r="H7" s="7">
        <v>4.4660000000000002</v>
      </c>
      <c r="I7" s="7">
        <v>4.4390000000000001</v>
      </c>
      <c r="J7" s="72"/>
      <c r="K7" s="72"/>
      <c r="L7" s="72"/>
      <c r="M7" s="72"/>
      <c r="N7" s="169" t="s">
        <v>648</v>
      </c>
      <c r="O7" s="169" t="s">
        <v>649</v>
      </c>
      <c r="P7" s="45">
        <f>E7+I7-D7</f>
        <v>4.4280000000000008</v>
      </c>
      <c r="Q7" s="45">
        <f>P7+F7-E7</f>
        <v>4.4390000000000009</v>
      </c>
      <c r="R7" s="1">
        <v>98.3</v>
      </c>
      <c r="S7" s="20"/>
      <c r="T7" s="1" t="s">
        <v>367</v>
      </c>
      <c r="U7" s="1">
        <v>1</v>
      </c>
      <c r="V7" s="93" t="s">
        <v>655</v>
      </c>
    </row>
    <row r="8" spans="1:26" x14ac:dyDescent="0.2">
      <c r="A8" s="41"/>
      <c r="B8" s="41"/>
      <c r="C8" s="41"/>
      <c r="D8" s="41"/>
      <c r="E8" s="41"/>
      <c r="F8" s="41"/>
      <c r="G8" s="41"/>
      <c r="H8" s="41"/>
      <c r="I8" s="41"/>
      <c r="J8" s="41"/>
      <c r="K8" s="41"/>
      <c r="L8" s="41"/>
      <c r="M8" s="41"/>
      <c r="N8" s="41"/>
      <c r="O8" s="41"/>
      <c r="P8" s="41"/>
      <c r="Q8" s="41"/>
      <c r="S8" s="20"/>
      <c r="T8" s="41"/>
      <c r="U8" s="41"/>
    </row>
    <row r="9" spans="1:26" x14ac:dyDescent="0.2">
      <c r="A9" s="41"/>
      <c r="B9" s="41"/>
      <c r="C9" s="41"/>
      <c r="D9" s="41"/>
      <c r="E9" s="41"/>
      <c r="F9" s="41"/>
      <c r="G9" s="41"/>
      <c r="H9" s="41"/>
      <c r="I9" s="41"/>
      <c r="J9" s="41"/>
      <c r="K9" s="41"/>
      <c r="L9" s="41"/>
      <c r="M9" s="41"/>
      <c r="N9" s="41"/>
      <c r="O9" s="41"/>
      <c r="P9" s="41"/>
      <c r="Q9" s="41"/>
      <c r="R9" s="41"/>
      <c r="T9" s="20"/>
      <c r="U9" s="41"/>
      <c r="V9" s="41"/>
    </row>
    <row r="10" spans="1:26" x14ac:dyDescent="0.2">
      <c r="A10" s="42" t="s">
        <v>6</v>
      </c>
      <c r="B10" s="43"/>
      <c r="C10" s="130" t="s">
        <v>7</v>
      </c>
      <c r="D10" s="130" t="s">
        <v>29</v>
      </c>
      <c r="E10" s="130" t="s">
        <v>24</v>
      </c>
      <c r="F10" s="130" t="s">
        <v>27</v>
      </c>
      <c r="G10" s="130" t="s">
        <v>29</v>
      </c>
      <c r="H10" s="130" t="s">
        <v>30</v>
      </c>
      <c r="I10" s="130" t="s">
        <v>29</v>
      </c>
      <c r="J10" s="130" t="s">
        <v>30</v>
      </c>
      <c r="K10" s="130" t="s">
        <v>34</v>
      </c>
      <c r="L10" s="130" t="s">
        <v>55</v>
      </c>
      <c r="M10" s="130" t="s">
        <v>7</v>
      </c>
      <c r="N10" s="130" t="s">
        <v>7</v>
      </c>
      <c r="O10" s="130" t="s">
        <v>7</v>
      </c>
      <c r="P10" s="130" t="s">
        <v>24</v>
      </c>
      <c r="Q10" s="130" t="s">
        <v>24</v>
      </c>
      <c r="R10" s="130" t="s">
        <v>24</v>
      </c>
      <c r="S10" s="130" t="s">
        <v>26</v>
      </c>
      <c r="T10" s="153" t="s">
        <v>834</v>
      </c>
      <c r="U10" s="153" t="s">
        <v>834</v>
      </c>
      <c r="V10" s="153" t="s">
        <v>834</v>
      </c>
      <c r="W10" s="153" t="s">
        <v>834</v>
      </c>
      <c r="X10" s="153" t="s">
        <v>834</v>
      </c>
      <c r="Y10" s="153" t="s">
        <v>834</v>
      </c>
      <c r="Z10" s="153" t="s">
        <v>834</v>
      </c>
    </row>
    <row r="11" spans="1:26" x14ac:dyDescent="0.2">
      <c r="A11" s="43"/>
      <c r="B11" s="43"/>
      <c r="C11" s="131" t="s">
        <v>8</v>
      </c>
      <c r="D11" s="131" t="s">
        <v>9</v>
      </c>
      <c r="E11" s="131" t="s">
        <v>18</v>
      </c>
      <c r="F11" s="131" t="s">
        <v>11</v>
      </c>
      <c r="G11" s="131" t="s">
        <v>10</v>
      </c>
      <c r="H11" s="131" t="s">
        <v>33</v>
      </c>
      <c r="I11" s="131" t="s">
        <v>12</v>
      </c>
      <c r="J11" s="131" t="s">
        <v>13</v>
      </c>
      <c r="K11" s="131" t="s">
        <v>14</v>
      </c>
      <c r="L11" s="131" t="s">
        <v>99</v>
      </c>
      <c r="M11" s="131" t="s">
        <v>17</v>
      </c>
      <c r="N11" s="131" t="s">
        <v>19</v>
      </c>
      <c r="O11" s="131" t="s">
        <v>20</v>
      </c>
      <c r="P11" s="131" t="s">
        <v>17</v>
      </c>
      <c r="Q11" s="131" t="s">
        <v>15</v>
      </c>
      <c r="R11" s="131" t="s">
        <v>16</v>
      </c>
      <c r="S11" s="131" t="s">
        <v>25</v>
      </c>
      <c r="T11" s="154" t="s">
        <v>835</v>
      </c>
      <c r="U11" s="154" t="s">
        <v>836</v>
      </c>
      <c r="V11" s="154" t="s">
        <v>837</v>
      </c>
      <c r="W11" s="154" t="s">
        <v>838</v>
      </c>
      <c r="X11" s="154" t="s">
        <v>839</v>
      </c>
      <c r="Y11" s="154" t="s">
        <v>840</v>
      </c>
      <c r="Z11" s="154" t="s">
        <v>841</v>
      </c>
    </row>
    <row r="12" spans="1:26" x14ac:dyDescent="0.2">
      <c r="A12" s="42" t="s">
        <v>4</v>
      </c>
      <c r="B12" s="44" t="str">
        <f>B4</f>
        <v>A" (Val, n-pi*)</v>
      </c>
      <c r="C12" s="13">
        <v>3.95</v>
      </c>
      <c r="D12" s="13">
        <v>3.9550000000000001</v>
      </c>
      <c r="E12" s="13">
        <v>3.9489999999999998</v>
      </c>
      <c r="F12" s="13">
        <v>3.7810000000000001</v>
      </c>
      <c r="G12" s="13">
        <v>3.9420000000000002</v>
      </c>
      <c r="H12" s="13">
        <v>3.8650000000000002</v>
      </c>
      <c r="I12" s="13">
        <v>3.8620000000000001</v>
      </c>
      <c r="J12" s="13">
        <v>3.8519999999999999</v>
      </c>
      <c r="K12" s="136">
        <v>3.8250000000000002</v>
      </c>
      <c r="L12" s="136">
        <v>3.8210000000000002</v>
      </c>
      <c r="M12" s="13">
        <v>4</v>
      </c>
      <c r="N12" s="13">
        <v>4.1550000000000002</v>
      </c>
      <c r="O12" s="13">
        <v>4.09</v>
      </c>
      <c r="P12" s="13">
        <v>3.7839999999999998</v>
      </c>
      <c r="Q12" s="13">
        <v>3.7810000000000001</v>
      </c>
      <c r="R12" s="13">
        <v>3.8079999999999998</v>
      </c>
      <c r="S12" s="14" t="b">
        <v>0</v>
      </c>
      <c r="T12" s="156">
        <v>4</v>
      </c>
      <c r="U12" s="156">
        <v>3.92</v>
      </c>
      <c r="V12" s="156">
        <v>3.64</v>
      </c>
      <c r="W12" s="156">
        <v>3.9</v>
      </c>
      <c r="X12" s="156">
        <v>3.86</v>
      </c>
      <c r="Y12" s="156">
        <v>3.98</v>
      </c>
      <c r="Z12" s="156">
        <v>3.95</v>
      </c>
    </row>
    <row r="13" spans="1:26" x14ac:dyDescent="0.2">
      <c r="A13" s="43"/>
      <c r="B13" s="44" t="str">
        <f t="shared" ref="B13:B15" si="0">B5</f>
        <v>A" (Val, pi-pi*)</v>
      </c>
      <c r="C13" s="13">
        <v>5.9539999999999997</v>
      </c>
      <c r="D13" s="13">
        <v>5.7140000000000004</v>
      </c>
      <c r="E13" s="13">
        <v>5.7910000000000004</v>
      </c>
      <c r="F13" s="13">
        <v>5.6029999999999998</v>
      </c>
      <c r="G13" s="13">
        <v>5.6920000000000002</v>
      </c>
      <c r="H13" s="13">
        <v>5.5739999999999998</v>
      </c>
      <c r="I13" s="13">
        <v>5.5679999999999996</v>
      </c>
      <c r="J13" s="13">
        <v>5.548</v>
      </c>
      <c r="K13" s="136">
        <v>5.5060000000000002</v>
      </c>
      <c r="L13" s="136">
        <v>5.617</v>
      </c>
      <c r="M13" s="13">
        <v>5.9249999999999998</v>
      </c>
      <c r="N13" s="13">
        <v>5.9279999999999999</v>
      </c>
      <c r="O13" s="13">
        <v>5.8579999999999997</v>
      </c>
      <c r="P13" s="13">
        <v>5.77</v>
      </c>
      <c r="Q13" s="13">
        <v>5.7309999999999999</v>
      </c>
      <c r="R13" s="13">
        <v>5.2030000000000003</v>
      </c>
      <c r="S13" s="14">
        <v>5.4670000000000005</v>
      </c>
      <c r="T13" s="156">
        <v>6.62</v>
      </c>
      <c r="U13" s="156">
        <v>5.82</v>
      </c>
      <c r="V13" s="156">
        <v>5.49</v>
      </c>
      <c r="W13" s="156">
        <v>5.81</v>
      </c>
      <c r="X13" s="156">
        <v>5.72</v>
      </c>
      <c r="Y13" s="156">
        <v>5.58</v>
      </c>
      <c r="Z13" s="156">
        <v>5.5</v>
      </c>
    </row>
    <row r="14" spans="1:26" x14ac:dyDescent="0.2">
      <c r="A14" s="42" t="str">
        <f>A6</f>
        <v>Triplet</v>
      </c>
      <c r="B14" s="44" t="str">
        <f t="shared" si="0"/>
        <v>A" (Val, n-pi*)</v>
      </c>
      <c r="C14" s="13">
        <v>3.5539999999999998</v>
      </c>
      <c r="D14" s="13">
        <v>3.53</v>
      </c>
      <c r="E14" s="13">
        <v>3.55</v>
      </c>
      <c r="F14" s="13">
        <v>3.4430000000000001</v>
      </c>
      <c r="G14" s="13">
        <v>3.53</v>
      </c>
      <c r="H14" s="72"/>
      <c r="I14" s="72"/>
      <c r="J14" s="72"/>
      <c r="K14">
        <v>3.4910000000000001</v>
      </c>
      <c r="L14" s="72"/>
      <c r="M14" s="13">
        <v>3.6779999999999999</v>
      </c>
      <c r="N14" s="13">
        <v>3.8140000000000001</v>
      </c>
      <c r="O14" s="13">
        <v>3.72</v>
      </c>
      <c r="P14" s="13">
        <v>3.4830000000000001</v>
      </c>
      <c r="Q14" s="13">
        <v>3.375</v>
      </c>
      <c r="R14" s="13">
        <v>3.4470000000000001</v>
      </c>
      <c r="S14" s="14">
        <v>3.411</v>
      </c>
      <c r="T14" s="156">
        <v>3.52</v>
      </c>
      <c r="U14" s="156">
        <v>3.48</v>
      </c>
      <c r="V14" s="156">
        <v>3.26</v>
      </c>
      <c r="W14" s="156">
        <v>3.52</v>
      </c>
      <c r="X14" s="156">
        <v>3.5</v>
      </c>
      <c r="Y14" s="156">
        <v>3.61</v>
      </c>
      <c r="Z14" s="156">
        <v>3.59</v>
      </c>
    </row>
    <row r="15" spans="1:26" x14ac:dyDescent="0.2">
      <c r="A15" s="43"/>
      <c r="B15" s="44" t="str">
        <f t="shared" si="0"/>
        <v>A' (Val, pi-pi*)</v>
      </c>
      <c r="C15" s="13">
        <v>4.806</v>
      </c>
      <c r="D15" s="13">
        <v>4.7089999999999996</v>
      </c>
      <c r="E15" s="13">
        <v>4.6479999999999997</v>
      </c>
      <c r="F15" s="13">
        <v>4.3099999999999996</v>
      </c>
      <c r="G15" s="13">
        <v>4.399</v>
      </c>
      <c r="H15" s="72"/>
      <c r="I15" s="72"/>
      <c r="J15" s="72"/>
      <c r="K15">
        <v>4.4279999999999999</v>
      </c>
      <c r="L15" s="72"/>
      <c r="M15" s="13">
        <v>4.6289999999999996</v>
      </c>
      <c r="N15" s="13">
        <v>4.6589999999999998</v>
      </c>
      <c r="O15" s="13">
        <v>4.6829999999999998</v>
      </c>
      <c r="P15" s="13">
        <v>4.5140000000000002</v>
      </c>
      <c r="Q15" s="13">
        <v>4.6680000000000001</v>
      </c>
      <c r="R15" s="13">
        <v>4.1020000000000003</v>
      </c>
      <c r="S15" s="14">
        <v>4.3849999999999998</v>
      </c>
      <c r="T15" s="156">
        <v>4.6900000000000004</v>
      </c>
      <c r="U15" s="156">
        <v>4.59</v>
      </c>
      <c r="V15" s="156">
        <v>4.3</v>
      </c>
      <c r="W15" s="156">
        <v>4.59</v>
      </c>
      <c r="X15" s="156">
        <v>4.54</v>
      </c>
      <c r="Y15" s="156">
        <v>4.66</v>
      </c>
      <c r="Z15" s="156">
        <v>4.63</v>
      </c>
    </row>
    <row r="16" spans="1:26" x14ac:dyDescent="0.2">
      <c r="A16" s="41"/>
      <c r="B16" s="41"/>
      <c r="T16" s="41"/>
      <c r="U16" s="41"/>
    </row>
    <row r="17" spans="1:21" x14ac:dyDescent="0.2">
      <c r="A17" s="41"/>
      <c r="B17" s="41"/>
      <c r="C17" s="41"/>
      <c r="D17" s="41"/>
      <c r="E17" s="41"/>
      <c r="F17" s="41"/>
      <c r="G17" s="41"/>
      <c r="H17" s="41"/>
      <c r="I17" s="41"/>
      <c r="J17" s="41"/>
      <c r="K17" s="41"/>
      <c r="L17" s="41"/>
      <c r="M17" s="41"/>
      <c r="N17" s="41"/>
      <c r="O17" s="41"/>
      <c r="P17" s="41"/>
      <c r="Q17" s="41"/>
      <c r="R17" s="41"/>
      <c r="S17" s="41"/>
      <c r="T17" s="41"/>
      <c r="U17" s="41"/>
    </row>
    <row r="18" spans="1:21" x14ac:dyDescent="0.2">
      <c r="K18" s="41"/>
      <c r="L18" s="41"/>
    </row>
    <row r="19" spans="1:21" x14ac:dyDescent="0.2">
      <c r="K19" s="41"/>
      <c r="L19" s="41"/>
    </row>
  </sheetData>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5922B-B727-6246-82D5-10A957A3815C}">
  <dimension ref="A1:S31"/>
  <sheetViews>
    <sheetView zoomScale="80" zoomScaleNormal="80" workbookViewId="0">
      <selection activeCell="H6" sqref="H6"/>
    </sheetView>
  </sheetViews>
  <sheetFormatPr baseColWidth="10" defaultRowHeight="16" x14ac:dyDescent="0.2"/>
  <cols>
    <col min="22" max="22" width="9.83203125" customWidth="1"/>
  </cols>
  <sheetData>
    <row r="1" spans="1:19" x14ac:dyDescent="0.2">
      <c r="A1" s="40" t="s">
        <v>21</v>
      </c>
      <c r="B1" s="40"/>
      <c r="C1" s="40" t="s">
        <v>0</v>
      </c>
      <c r="D1" s="198"/>
      <c r="E1">
        <f>NB(C4:C12)</f>
        <v>9</v>
      </c>
      <c r="F1" s="51" t="s">
        <v>722</v>
      </c>
      <c r="G1" s="93" t="s">
        <v>2131</v>
      </c>
      <c r="H1" s="93"/>
      <c r="M1" s="93" t="s">
        <v>1996</v>
      </c>
      <c r="O1" s="93"/>
      <c r="Q1" s="93"/>
    </row>
    <row r="2" spans="1:19" x14ac:dyDescent="0.2">
      <c r="A2" s="6" t="s">
        <v>32</v>
      </c>
      <c r="B2" s="5"/>
      <c r="C2" s="5" t="s">
        <v>34</v>
      </c>
      <c r="D2" s="5" t="s">
        <v>34</v>
      </c>
      <c r="E2" s="5" t="s">
        <v>34</v>
      </c>
      <c r="F2" s="5" t="s">
        <v>55</v>
      </c>
      <c r="G2" s="5" t="s">
        <v>30</v>
      </c>
      <c r="H2" s="5" t="s">
        <v>30</v>
      </c>
      <c r="I2" s="5" t="s">
        <v>30</v>
      </c>
      <c r="J2" s="5"/>
      <c r="K2" s="98" t="s">
        <v>29</v>
      </c>
      <c r="L2" s="98" t="s">
        <v>29</v>
      </c>
      <c r="M2" s="98" t="s">
        <v>247</v>
      </c>
      <c r="N2" s="98" t="s">
        <v>247</v>
      </c>
      <c r="O2" s="98" t="s">
        <v>28</v>
      </c>
      <c r="Q2" s="93"/>
    </row>
    <row r="3" spans="1:19" x14ac:dyDescent="0.2">
      <c r="A3" s="5"/>
      <c r="B3" s="5"/>
      <c r="C3" s="6" t="s">
        <v>2087</v>
      </c>
      <c r="D3" s="6" t="s">
        <v>1</v>
      </c>
      <c r="E3" s="6" t="s">
        <v>2</v>
      </c>
      <c r="F3" s="52" t="s">
        <v>2086</v>
      </c>
      <c r="G3" s="52" t="s">
        <v>35</v>
      </c>
      <c r="H3" s="52" t="s">
        <v>63</v>
      </c>
      <c r="I3" s="52" t="s">
        <v>50</v>
      </c>
      <c r="J3" s="52" t="s">
        <v>1326</v>
      </c>
      <c r="K3" s="95" t="s">
        <v>67</v>
      </c>
      <c r="L3" s="99" t="s">
        <v>38</v>
      </c>
      <c r="M3" s="99" t="s">
        <v>248</v>
      </c>
      <c r="N3" s="99" t="s">
        <v>248</v>
      </c>
      <c r="O3" s="99" t="s">
        <v>52</v>
      </c>
      <c r="Q3" s="93"/>
    </row>
    <row r="4" spans="1:19" x14ac:dyDescent="0.2">
      <c r="A4" s="6" t="s">
        <v>98</v>
      </c>
      <c r="B4" s="4" t="s">
        <v>191</v>
      </c>
      <c r="C4" s="151">
        <v>4.109</v>
      </c>
      <c r="D4" s="151">
        <v>4.0469999999999997</v>
      </c>
      <c r="E4" s="7">
        <v>4.0220000000000002</v>
      </c>
      <c r="F4" s="45">
        <v>4.0979999999999999</v>
      </c>
      <c r="G4" s="151">
        <v>4.0430000000000001</v>
      </c>
      <c r="H4" s="151">
        <v>4.0250000000000004</v>
      </c>
      <c r="I4" s="151">
        <v>4.0890000000000004</v>
      </c>
      <c r="J4" s="16">
        <f t="shared" ref="J4:J9" si="0">H4+I4-F4</f>
        <v>4.0160000000000009</v>
      </c>
      <c r="K4" s="162">
        <v>86.3</v>
      </c>
      <c r="L4" s="87"/>
      <c r="M4" s="93" t="s">
        <v>1997</v>
      </c>
      <c r="N4" s="1">
        <v>-4</v>
      </c>
      <c r="O4" s="1" t="s">
        <v>1988</v>
      </c>
      <c r="Q4" s="93"/>
    </row>
    <row r="5" spans="1:19" x14ac:dyDescent="0.2">
      <c r="A5" s="5"/>
      <c r="B5" s="4" t="s">
        <v>392</v>
      </c>
      <c r="C5" s="151">
        <v>5.2679999999999998</v>
      </c>
      <c r="D5" s="151">
        <v>5.1150000000000002</v>
      </c>
      <c r="E5" s="7">
        <v>5.109</v>
      </c>
      <c r="F5" s="45">
        <v>5.3609999999999998</v>
      </c>
      <c r="G5" s="151">
        <v>5.2190000000000003</v>
      </c>
      <c r="H5" s="151">
        <v>5.2329999999999997</v>
      </c>
      <c r="I5" s="151">
        <v>5.3259999999999996</v>
      </c>
      <c r="J5" s="16">
        <f t="shared" si="0"/>
        <v>5.1979999999999995</v>
      </c>
      <c r="K5" s="162">
        <v>81.7</v>
      </c>
      <c r="L5" s="87" t="s">
        <v>73</v>
      </c>
      <c r="M5" s="93" t="s">
        <v>1999</v>
      </c>
      <c r="N5" s="1">
        <v>-1</v>
      </c>
      <c r="O5" s="1" t="s">
        <v>1989</v>
      </c>
      <c r="Q5" s="93"/>
    </row>
    <row r="6" spans="1:19" x14ac:dyDescent="0.2">
      <c r="A6" s="5"/>
      <c r="B6" s="4" t="s">
        <v>58</v>
      </c>
      <c r="C6" s="151">
        <v>5.7770000000000001</v>
      </c>
      <c r="D6" s="151">
        <v>5.68</v>
      </c>
      <c r="E6" s="7">
        <v>5.6520000000000001</v>
      </c>
      <c r="F6" s="45">
        <v>5.7779999999999996</v>
      </c>
      <c r="G6" s="151">
        <v>5.6820000000000004</v>
      </c>
      <c r="H6" s="151">
        <v>5.665</v>
      </c>
      <c r="I6" s="151">
        <v>5.7409999999999997</v>
      </c>
      <c r="J6" s="16">
        <f t="shared" si="0"/>
        <v>5.6279999999999992</v>
      </c>
      <c r="K6" s="162">
        <v>86.6</v>
      </c>
      <c r="L6" s="87" t="s">
        <v>576</v>
      </c>
      <c r="M6" s="93" t="s">
        <v>1996</v>
      </c>
      <c r="N6" s="1">
        <v>0</v>
      </c>
      <c r="O6" s="1" t="s">
        <v>1990</v>
      </c>
      <c r="Q6" s="93"/>
    </row>
    <row r="7" spans="1:19" x14ac:dyDescent="0.2">
      <c r="A7" s="5"/>
      <c r="B7" s="4" t="s">
        <v>57</v>
      </c>
      <c r="C7" s="151">
        <v>5.93</v>
      </c>
      <c r="D7" s="151">
        <v>5.7640000000000002</v>
      </c>
      <c r="E7" s="7">
        <v>5.7489999999999997</v>
      </c>
      <c r="F7" s="45">
        <v>5.9329999999999998</v>
      </c>
      <c r="G7" s="151">
        <v>5.7720000000000002</v>
      </c>
      <c r="H7" s="151">
        <v>5.7679999999999998</v>
      </c>
      <c r="I7" s="151">
        <v>5.9139999999999997</v>
      </c>
      <c r="J7" s="16">
        <f t="shared" si="0"/>
        <v>5.7489999999999988</v>
      </c>
      <c r="K7" s="162">
        <v>87.1</v>
      </c>
      <c r="L7" s="87" t="s">
        <v>75</v>
      </c>
      <c r="M7" s="93" t="s">
        <v>1998</v>
      </c>
      <c r="N7" s="1">
        <v>-1</v>
      </c>
      <c r="O7" s="1" t="s">
        <v>1991</v>
      </c>
      <c r="Q7" s="93"/>
    </row>
    <row r="8" spans="1:19" x14ac:dyDescent="0.2">
      <c r="A8" s="5"/>
      <c r="B8" s="4" t="s">
        <v>192</v>
      </c>
      <c r="C8" s="151">
        <v>6.5220000000000002</v>
      </c>
      <c r="D8" s="151">
        <v>6.2759999999999998</v>
      </c>
      <c r="E8" s="7">
        <v>6.3890000000000002</v>
      </c>
      <c r="F8" s="45">
        <v>6.5919999999999996</v>
      </c>
      <c r="G8" s="151">
        <v>6.3390000000000004</v>
      </c>
      <c r="H8" s="151">
        <v>6.4589999999999996</v>
      </c>
      <c r="I8" s="151">
        <v>6.5990000000000002</v>
      </c>
      <c r="J8" s="16">
        <f t="shared" si="0"/>
        <v>6.4660000000000002</v>
      </c>
      <c r="K8" s="162">
        <v>86.2</v>
      </c>
      <c r="L8" s="87" t="s">
        <v>129</v>
      </c>
      <c r="M8" s="93" t="s">
        <v>1384</v>
      </c>
      <c r="N8" s="1">
        <v>38</v>
      </c>
      <c r="O8" s="1" t="s">
        <v>1993</v>
      </c>
      <c r="Q8" s="93"/>
    </row>
    <row r="9" spans="1:19" x14ac:dyDescent="0.2">
      <c r="A9" s="5"/>
      <c r="B9" s="4" t="s">
        <v>126</v>
      </c>
      <c r="C9" s="151">
        <v>6.601</v>
      </c>
      <c r="D9" s="151">
        <v>6.4390000000000001</v>
      </c>
      <c r="E9" s="7">
        <v>6.5380000000000003</v>
      </c>
      <c r="F9" s="45">
        <v>6.6079999999999997</v>
      </c>
      <c r="G9" s="151">
        <v>6.4420000000000002</v>
      </c>
      <c r="H9" s="151">
        <v>6.548</v>
      </c>
      <c r="I9" s="151">
        <v>6.6059999999999999</v>
      </c>
      <c r="J9" s="16">
        <f t="shared" si="0"/>
        <v>6.5460000000000003</v>
      </c>
      <c r="K9" s="162">
        <v>91.1</v>
      </c>
      <c r="L9" s="87" t="s">
        <v>1834</v>
      </c>
      <c r="M9" s="93" t="s">
        <v>1384</v>
      </c>
      <c r="N9" s="1">
        <v>38</v>
      </c>
      <c r="O9" s="1" t="s">
        <v>1992</v>
      </c>
      <c r="Q9" s="93"/>
    </row>
    <row r="10" spans="1:19" x14ac:dyDescent="0.2">
      <c r="A10" s="6" t="s">
        <v>5</v>
      </c>
      <c r="B10" s="4" t="s">
        <v>191</v>
      </c>
      <c r="C10" s="151">
        <v>3.9119999999999999</v>
      </c>
      <c r="D10" s="151">
        <v>3.8490000000000002</v>
      </c>
      <c r="E10" s="151">
        <v>3.8319999999999999</v>
      </c>
      <c r="F10" s="45">
        <v>3.899</v>
      </c>
      <c r="G10" s="72"/>
      <c r="H10" s="72"/>
      <c r="I10" s="72"/>
      <c r="J10" s="16">
        <f>E10+F10-C10</f>
        <v>3.819</v>
      </c>
      <c r="K10" s="162">
        <v>96.3</v>
      </c>
      <c r="L10" s="87"/>
      <c r="M10" s="93" t="s">
        <v>1997</v>
      </c>
      <c r="N10" s="1">
        <v>-4</v>
      </c>
      <c r="O10" s="1" t="s">
        <v>1988</v>
      </c>
      <c r="Q10" s="93"/>
    </row>
    <row r="11" spans="1:19" x14ac:dyDescent="0.2">
      <c r="A11" s="6"/>
      <c r="B11" s="4" t="s">
        <v>58</v>
      </c>
      <c r="C11" s="151">
        <v>4.0209999999999999</v>
      </c>
      <c r="D11" s="151">
        <v>4</v>
      </c>
      <c r="E11" s="151">
        <v>3.9870000000000001</v>
      </c>
      <c r="F11" s="45">
        <v>4.0010000000000003</v>
      </c>
      <c r="G11" s="72"/>
      <c r="H11" s="72"/>
      <c r="I11" s="72"/>
      <c r="J11" s="16">
        <f>E11+F11-C11</f>
        <v>3.9670000000000005</v>
      </c>
      <c r="K11" s="162">
        <v>97.9</v>
      </c>
      <c r="L11" s="87"/>
      <c r="M11" s="93" t="s">
        <v>1995</v>
      </c>
      <c r="N11" s="1">
        <v>-2</v>
      </c>
      <c r="O11" s="1" t="s">
        <v>1990</v>
      </c>
      <c r="Q11" s="93"/>
    </row>
    <row r="12" spans="1:19" x14ac:dyDescent="0.2">
      <c r="A12" s="6"/>
      <c r="B12" s="4" t="s">
        <v>57</v>
      </c>
      <c r="C12" s="151">
        <v>4.4749999999999996</v>
      </c>
      <c r="D12" s="151">
        <v>4.4550000000000001</v>
      </c>
      <c r="E12" s="151">
        <v>4.4450000000000003</v>
      </c>
      <c r="F12" s="45">
        <v>4.4610000000000003</v>
      </c>
      <c r="G12" s="72"/>
      <c r="H12" s="72"/>
      <c r="I12" s="72"/>
      <c r="J12" s="16">
        <f>E12+F12-C12</f>
        <v>4.4310000000000009</v>
      </c>
      <c r="K12" s="162">
        <v>98</v>
      </c>
      <c r="L12" s="87"/>
      <c r="M12" s="93" t="s">
        <v>1998</v>
      </c>
      <c r="N12" s="1">
        <v>-1</v>
      </c>
      <c r="O12" s="1" t="s">
        <v>1994</v>
      </c>
      <c r="Q12" s="93"/>
    </row>
    <row r="13" spans="1:19" x14ac:dyDescent="0.2">
      <c r="A13" s="151"/>
      <c r="B13" s="151"/>
      <c r="C13" s="151"/>
      <c r="D13" s="121"/>
      <c r="E13" s="151"/>
      <c r="F13" s="45"/>
      <c r="G13" s="151"/>
      <c r="H13" s="151"/>
      <c r="I13" s="151"/>
      <c r="J13" s="151"/>
      <c r="K13" s="162"/>
      <c r="L13" s="87"/>
      <c r="M13" s="93"/>
      <c r="N13" s="1"/>
      <c r="O13" s="1"/>
      <c r="Q13" s="93"/>
    </row>
    <row r="14" spans="1:19" x14ac:dyDescent="0.2">
      <c r="A14" s="151"/>
    </row>
    <row r="15" spans="1:19" x14ac:dyDescent="0.2">
      <c r="A15" s="6" t="s">
        <v>6</v>
      </c>
      <c r="B15" s="5"/>
      <c r="C15" s="5" t="s">
        <v>7</v>
      </c>
      <c r="D15" s="5" t="s">
        <v>7</v>
      </c>
      <c r="E15" s="5" t="s">
        <v>24</v>
      </c>
      <c r="F15" s="5" t="s">
        <v>27</v>
      </c>
      <c r="G15" s="5" t="s">
        <v>28</v>
      </c>
      <c r="H15" s="5" t="s">
        <v>30</v>
      </c>
      <c r="I15" s="5" t="s">
        <v>29</v>
      </c>
      <c r="J15" s="5" t="s">
        <v>30</v>
      </c>
      <c r="K15" s="5" t="s">
        <v>30</v>
      </c>
      <c r="L15" s="5" t="s">
        <v>30</v>
      </c>
      <c r="M15" s="5" t="s">
        <v>7</v>
      </c>
      <c r="N15" s="5" t="s">
        <v>7</v>
      </c>
      <c r="O15" s="5" t="s">
        <v>7</v>
      </c>
      <c r="P15" s="5" t="s">
        <v>24</v>
      </c>
      <c r="Q15" s="5" t="s">
        <v>24</v>
      </c>
      <c r="R15" s="5" t="s">
        <v>24</v>
      </c>
      <c r="S15" s="5" t="s">
        <v>26</v>
      </c>
    </row>
    <row r="16" spans="1:19" x14ac:dyDescent="0.2">
      <c r="A16" s="5"/>
      <c r="B16" s="5"/>
      <c r="C16" s="6" t="s">
        <v>8</v>
      </c>
      <c r="D16" s="6" t="s">
        <v>9</v>
      </c>
      <c r="E16" s="6" t="s">
        <v>18</v>
      </c>
      <c r="F16" s="6" t="s">
        <v>11</v>
      </c>
      <c r="G16" s="6" t="s">
        <v>10</v>
      </c>
      <c r="H16" s="6" t="s">
        <v>33</v>
      </c>
      <c r="I16" s="6" t="s">
        <v>12</v>
      </c>
      <c r="J16" s="6" t="s">
        <v>13</v>
      </c>
      <c r="K16" s="6" t="s">
        <v>14</v>
      </c>
      <c r="L16" s="6" t="s">
        <v>99</v>
      </c>
      <c r="M16" s="6" t="s">
        <v>17</v>
      </c>
      <c r="N16" s="6" t="s">
        <v>19</v>
      </c>
      <c r="O16" s="6" t="s">
        <v>20</v>
      </c>
      <c r="P16" s="6" t="s">
        <v>17</v>
      </c>
      <c r="Q16" s="6" t="s">
        <v>15</v>
      </c>
      <c r="R16" s="6" t="s">
        <v>16</v>
      </c>
      <c r="S16" s="6" t="s">
        <v>25</v>
      </c>
    </row>
    <row r="17" spans="1:19" x14ac:dyDescent="0.2">
      <c r="A17" s="6" t="str">
        <f>A4</f>
        <v>Singlet</v>
      </c>
      <c r="B17" s="4" t="str">
        <f>B4</f>
        <v>A2 (Val, n-pi*)</v>
      </c>
      <c r="C17" s="151">
        <v>4.1269999999999998</v>
      </c>
      <c r="D17" s="7">
        <v>4.1100000000000003</v>
      </c>
      <c r="E17" s="7">
        <v>4.3630000000000004</v>
      </c>
      <c r="F17" s="7">
        <v>3.9729999999999999</v>
      </c>
      <c r="G17" s="7">
        <v>4.2610000000000001</v>
      </c>
      <c r="H17" s="7">
        <v>4.1349999999999998</v>
      </c>
      <c r="I17" s="7">
        <v>4.1269999999999998</v>
      </c>
      <c r="J17" s="7">
        <v>4.0910000000000002</v>
      </c>
      <c r="K17" s="7">
        <v>4.0220000000000002</v>
      </c>
      <c r="L17" s="151">
        <v>4.0250000000000004</v>
      </c>
      <c r="M17" s="7">
        <v>4.1669999999999998</v>
      </c>
      <c r="N17" s="7">
        <v>4.3520000000000003</v>
      </c>
      <c r="O17" s="7">
        <v>4.2750000000000004</v>
      </c>
      <c r="P17" s="7">
        <v>3.92</v>
      </c>
      <c r="Q17" s="7">
        <v>3.9009999999999998</v>
      </c>
      <c r="R17" s="7">
        <v>4.1980000000000004</v>
      </c>
      <c r="S17" s="7">
        <f>MOYENNE(Q17:R17)</f>
        <v>4.0495000000000001</v>
      </c>
    </row>
    <row r="18" spans="1:19" x14ac:dyDescent="0.2">
      <c r="A18" s="5"/>
      <c r="B18" s="4" t="str">
        <f t="shared" ref="B18:B25" si="1">B5</f>
        <v>B1 (Val, n-pi*)</v>
      </c>
      <c r="C18" s="151">
        <v>5.4390000000000001</v>
      </c>
      <c r="D18" s="7">
        <v>4.9059999999999997</v>
      </c>
      <c r="E18" s="7">
        <v>5.9210000000000003</v>
      </c>
      <c r="F18" s="7">
        <v>5.6180000000000003</v>
      </c>
      <c r="G18" s="7">
        <v>5.9</v>
      </c>
      <c r="H18" s="7">
        <v>5.4059999999999997</v>
      </c>
      <c r="I18" s="7">
        <v>5.3860000000000001</v>
      </c>
      <c r="J18" s="7">
        <v>5.3470000000000004</v>
      </c>
      <c r="K18" s="7">
        <v>5.109</v>
      </c>
      <c r="L18" s="151">
        <v>5.234</v>
      </c>
      <c r="M18" s="7">
        <v>5.8159999999999998</v>
      </c>
      <c r="N18" s="7">
        <v>5.9180000000000001</v>
      </c>
      <c r="O18" s="7">
        <v>5.58</v>
      </c>
      <c r="P18" s="7">
        <v>5.5289999999999999</v>
      </c>
      <c r="Q18" s="7">
        <v>4.8689999999999998</v>
      </c>
      <c r="R18" s="7">
        <v>6.0430000000000001</v>
      </c>
      <c r="S18" s="7">
        <f t="shared" ref="S18:S25" si="2">MOYENNE(Q18:R18)</f>
        <v>5.4559999999999995</v>
      </c>
    </row>
    <row r="19" spans="1:19" x14ac:dyDescent="0.2">
      <c r="A19" s="5"/>
      <c r="B19" s="4" t="str">
        <f t="shared" si="1"/>
        <v>A1 (Val, pi-pi*)</v>
      </c>
      <c r="C19" s="151">
        <v>5.7240000000000002</v>
      </c>
      <c r="D19" s="7">
        <v>5.76</v>
      </c>
      <c r="E19" s="7">
        <v>6.101</v>
      </c>
      <c r="F19" s="225">
        <v>5.6130000000000004</v>
      </c>
      <c r="G19" s="7">
        <v>5.9329999999999998</v>
      </c>
      <c r="H19" s="7">
        <v>5.75</v>
      </c>
      <c r="I19" s="7">
        <v>5.7350000000000003</v>
      </c>
      <c r="J19" s="7">
        <v>5.7320000000000002</v>
      </c>
      <c r="K19" s="7">
        <v>5.6520000000000001</v>
      </c>
      <c r="L19" s="151">
        <v>5.665</v>
      </c>
      <c r="M19" s="7">
        <v>5.9009999999999998</v>
      </c>
      <c r="N19" s="7">
        <v>6.0289999999999999</v>
      </c>
      <c r="O19" s="7">
        <v>5.9370000000000003</v>
      </c>
      <c r="P19" s="7">
        <v>5.6619999999999999</v>
      </c>
      <c r="Q19" s="7">
        <v>5.6150000000000002</v>
      </c>
      <c r="R19" s="7">
        <v>5.5679999999999996</v>
      </c>
      <c r="S19" s="7">
        <f t="shared" si="2"/>
        <v>5.5914999999999999</v>
      </c>
    </row>
    <row r="20" spans="1:19" x14ac:dyDescent="0.2">
      <c r="A20" s="5"/>
      <c r="B20" s="4" t="str">
        <f t="shared" si="1"/>
        <v>B2 (Val, pi-pi*)</v>
      </c>
      <c r="C20" s="151">
        <v>6.22</v>
      </c>
      <c r="D20" s="7">
        <v>5.7359999999999998</v>
      </c>
      <c r="E20" s="7">
        <v>6.1029999999999998</v>
      </c>
      <c r="F20" s="7">
        <v>5.7679999999999998</v>
      </c>
      <c r="G20" s="7">
        <v>6.0220000000000002</v>
      </c>
      <c r="H20" s="7">
        <v>5.8440000000000003</v>
      </c>
      <c r="I20" s="7">
        <v>5.8419999999999996</v>
      </c>
      <c r="J20" s="7">
        <v>5.8289999999999997</v>
      </c>
      <c r="K20" s="7">
        <v>5.7489999999999997</v>
      </c>
      <c r="L20" s="151">
        <v>5.7679999999999998</v>
      </c>
      <c r="M20" s="7">
        <v>5.9720000000000004</v>
      </c>
      <c r="N20" s="7">
        <v>6.0419999999999998</v>
      </c>
      <c r="O20" s="7">
        <v>5.95</v>
      </c>
      <c r="P20" s="7">
        <v>5.7510000000000003</v>
      </c>
      <c r="Q20" s="7">
        <v>5.6689999999999996</v>
      </c>
      <c r="R20" s="7">
        <v>5.84</v>
      </c>
      <c r="S20" s="7">
        <f t="shared" si="2"/>
        <v>5.7545000000000002</v>
      </c>
    </row>
    <row r="21" spans="1:19" x14ac:dyDescent="0.2">
      <c r="A21" s="5"/>
      <c r="B21" s="4" t="str">
        <f t="shared" si="1"/>
        <v>B2 (Ryd, n-3s)</v>
      </c>
      <c r="C21" s="151">
        <v>5.9119999999999999</v>
      </c>
      <c r="D21" s="7">
        <v>5.8209999999999997</v>
      </c>
      <c r="E21" s="7">
        <v>6.8860000000000001</v>
      </c>
      <c r="F21" s="7">
        <v>7.2009999999999996</v>
      </c>
      <c r="G21" s="7">
        <v>6.798</v>
      </c>
      <c r="H21" s="7">
        <v>6.5819999999999999</v>
      </c>
      <c r="I21" s="7">
        <v>6.5670000000000002</v>
      </c>
      <c r="J21" s="7">
        <v>6.57</v>
      </c>
      <c r="K21" s="7">
        <v>6.3890000000000002</v>
      </c>
      <c r="L21" s="151">
        <v>6.4589999999999996</v>
      </c>
      <c r="M21" s="7">
        <v>6.6360000000000001</v>
      </c>
      <c r="N21" s="7">
        <v>6.6840000000000002</v>
      </c>
      <c r="O21" s="7">
        <v>6.3979999999999997</v>
      </c>
      <c r="P21" s="7">
        <v>6.42</v>
      </c>
      <c r="Q21" s="7">
        <v>5.8250000000000002</v>
      </c>
      <c r="R21" s="7">
        <v>7.2110000000000003</v>
      </c>
      <c r="S21" s="7">
        <f>MOYENNE(Q21:R21)</f>
        <v>6.5180000000000007</v>
      </c>
    </row>
    <row r="22" spans="1:19" x14ac:dyDescent="0.2">
      <c r="A22" s="5"/>
      <c r="B22" s="4" t="str">
        <f t="shared" si="1"/>
        <v>B1 (Ryd, pi-3s)</v>
      </c>
      <c r="C22" s="151">
        <v>6.6159999999999997</v>
      </c>
      <c r="D22" s="7">
        <v>6.4480000000000004</v>
      </c>
      <c r="E22" s="7">
        <v>6.8689999999999998</v>
      </c>
      <c r="F22" s="7">
        <v>6.6920000000000002</v>
      </c>
      <c r="G22" s="7">
        <v>6.6660000000000004</v>
      </c>
      <c r="H22" s="7">
        <v>6.5810000000000004</v>
      </c>
      <c r="I22" s="7">
        <v>6.5890000000000004</v>
      </c>
      <c r="J22" s="7">
        <v>6.5910000000000002</v>
      </c>
      <c r="K22" s="7">
        <v>6.5380000000000003</v>
      </c>
      <c r="L22" s="151">
        <v>6.548</v>
      </c>
      <c r="M22" s="7">
        <v>6.7779999999999996</v>
      </c>
      <c r="N22" s="7">
        <v>6.7489999999999997</v>
      </c>
      <c r="O22" s="7">
        <v>6.6479999999999997</v>
      </c>
      <c r="P22" s="7">
        <v>6.6239999999999997</v>
      </c>
      <c r="Q22" s="7">
        <v>6.4619999999999997</v>
      </c>
      <c r="R22" s="7">
        <v>6.5389999999999997</v>
      </c>
      <c r="S22" s="7">
        <f t="shared" si="2"/>
        <v>6.5004999999999997</v>
      </c>
    </row>
    <row r="23" spans="1:19" x14ac:dyDescent="0.2">
      <c r="A23" s="6" t="str">
        <f>A10</f>
        <v>Triplet</v>
      </c>
      <c r="B23" s="4" t="str">
        <f t="shared" si="1"/>
        <v>A2 (Val, n-pi*)</v>
      </c>
      <c r="C23" s="151">
        <v>3.9119999999999999</v>
      </c>
      <c r="D23" s="7">
        <v>3.855</v>
      </c>
      <c r="E23" s="7">
        <v>4.0880000000000001</v>
      </c>
      <c r="F23" s="7">
        <v>3.7349999999999999</v>
      </c>
      <c r="G23" s="7">
        <v>3.9740000000000002</v>
      </c>
      <c r="H23" s="72"/>
      <c r="I23" s="72"/>
      <c r="J23" s="72"/>
      <c r="K23" s="151">
        <v>3.8319999999999999</v>
      </c>
      <c r="L23" s="72"/>
      <c r="M23" s="7">
        <v>3.9889999999999999</v>
      </c>
      <c r="N23" s="7">
        <v>4.1470000000000002</v>
      </c>
      <c r="O23" s="7">
        <v>4.0579999999999998</v>
      </c>
      <c r="P23" s="7">
        <v>3.7589999999999999</v>
      </c>
      <c r="Q23" s="7">
        <v>3.6560000000000001</v>
      </c>
      <c r="R23" s="7">
        <v>3.95</v>
      </c>
      <c r="S23" s="7">
        <f t="shared" ref="S23" si="3">MOYENNE(Q23:R23)</f>
        <v>3.8029999999999999</v>
      </c>
    </row>
    <row r="24" spans="1:19" x14ac:dyDescent="0.2">
      <c r="A24" s="6"/>
      <c r="B24" s="4" t="str">
        <f t="shared" si="1"/>
        <v>A1 (Val, pi-pi*)</v>
      </c>
      <c r="C24" s="151">
        <v>4.2869999999999999</v>
      </c>
      <c r="D24" s="7">
        <v>4.141</v>
      </c>
      <c r="E24" s="7">
        <v>4.1970000000000001</v>
      </c>
      <c r="F24" s="7">
        <v>3.726</v>
      </c>
      <c r="G24" s="7">
        <v>3.944</v>
      </c>
      <c r="H24" s="72"/>
      <c r="I24" s="72"/>
      <c r="J24" s="72"/>
      <c r="K24" s="151">
        <v>3.9870000000000001</v>
      </c>
      <c r="L24" s="72"/>
      <c r="M24" s="7">
        <v>4.101</v>
      </c>
      <c r="N24" s="7">
        <v>4.141</v>
      </c>
      <c r="O24" s="7">
        <v>4.1440000000000001</v>
      </c>
      <c r="P24" s="7">
        <v>3.944</v>
      </c>
      <c r="Q24" s="7">
        <v>4.0549999999999997</v>
      </c>
      <c r="R24" s="7">
        <v>3.73</v>
      </c>
      <c r="S24" s="7">
        <f t="shared" ref="S24" si="4">MOYENNE(Q24:R24)</f>
        <v>3.8925000000000001</v>
      </c>
    </row>
    <row r="25" spans="1:19" x14ac:dyDescent="0.2">
      <c r="A25" s="5"/>
      <c r="B25" s="4" t="str">
        <f t="shared" si="1"/>
        <v>B2 (Val, pi-pi*)</v>
      </c>
      <c r="C25" s="151">
        <v>4.7460000000000004</v>
      </c>
      <c r="D25" s="7">
        <v>4.5330000000000004</v>
      </c>
      <c r="E25" s="7">
        <v>4.5659999999999998</v>
      </c>
      <c r="F25" s="7">
        <v>4.1500000000000004</v>
      </c>
      <c r="G25" s="7">
        <v>4.4089999999999998</v>
      </c>
      <c r="H25" s="72"/>
      <c r="I25" s="72"/>
      <c r="J25" s="72"/>
      <c r="K25" s="151">
        <v>4.4450000000000003</v>
      </c>
      <c r="L25" s="72"/>
      <c r="M25" s="7">
        <v>4.5999999999999996</v>
      </c>
      <c r="N25" s="7">
        <v>4.6360000000000001</v>
      </c>
      <c r="O25" s="7">
        <v>4.6050000000000004</v>
      </c>
      <c r="P25" s="7">
        <v>4.46</v>
      </c>
      <c r="Q25" s="7">
        <v>4.47</v>
      </c>
      <c r="R25" s="7">
        <v>4.2489999999999997</v>
      </c>
      <c r="S25" s="7">
        <f t="shared" si="2"/>
        <v>4.3594999999999997</v>
      </c>
    </row>
    <row r="26" spans="1:19" x14ac:dyDescent="0.2">
      <c r="C26" s="121"/>
      <c r="K26" s="7"/>
      <c r="L26" s="7"/>
      <c r="M26" s="7"/>
      <c r="N26" s="7"/>
      <c r="O26" s="7"/>
      <c r="P26" s="7"/>
      <c r="Q26" s="7"/>
      <c r="R26" s="7"/>
    </row>
    <row r="27" spans="1:19" x14ac:dyDescent="0.2">
      <c r="C27" s="121"/>
    </row>
    <row r="30" spans="1:19" x14ac:dyDescent="0.2">
      <c r="G30" s="199"/>
    </row>
    <row r="31" spans="1:19" x14ac:dyDescent="0.2">
      <c r="G31" s="199"/>
    </row>
  </sheetData>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486E8-D348-9446-963C-7BFBF193E45F}">
  <dimension ref="A1:AA60"/>
  <sheetViews>
    <sheetView topLeftCell="B1" zoomScale="80" zoomScaleNormal="80" workbookViewId="0">
      <selection activeCell="K20" sqref="K20"/>
    </sheetView>
  </sheetViews>
  <sheetFormatPr baseColWidth="10" defaultRowHeight="16" x14ac:dyDescent="0.2"/>
  <cols>
    <col min="22" max="22" width="9.83203125" customWidth="1"/>
  </cols>
  <sheetData>
    <row r="1" spans="1:24" x14ac:dyDescent="0.2">
      <c r="A1" s="40" t="s">
        <v>74</v>
      </c>
      <c r="B1" s="40"/>
      <c r="C1" s="40" t="s">
        <v>0</v>
      </c>
      <c r="D1" s="198"/>
      <c r="E1">
        <f>COUNT(C4:C28)</f>
        <v>25</v>
      </c>
      <c r="F1" s="51" t="s">
        <v>722</v>
      </c>
      <c r="G1" s="93" t="s">
        <v>959</v>
      </c>
      <c r="R1" s="93" t="s">
        <v>299</v>
      </c>
      <c r="S1" s="93"/>
    </row>
    <row r="2" spans="1:24" x14ac:dyDescent="0.2">
      <c r="A2" s="6" t="s">
        <v>32</v>
      </c>
      <c r="B2" s="5"/>
      <c r="C2" s="5" t="s">
        <v>34</v>
      </c>
      <c r="D2" s="5" t="s">
        <v>34</v>
      </c>
      <c r="E2" s="5" t="s">
        <v>34</v>
      </c>
      <c r="F2" s="5" t="s">
        <v>29</v>
      </c>
      <c r="G2" s="5" t="s">
        <v>29</v>
      </c>
      <c r="H2" s="5" t="s">
        <v>55</v>
      </c>
      <c r="I2" s="5" t="s">
        <v>55</v>
      </c>
      <c r="J2" s="5" t="s">
        <v>30</v>
      </c>
      <c r="K2" s="5" t="s">
        <v>30</v>
      </c>
      <c r="L2" s="5" t="s">
        <v>30</v>
      </c>
      <c r="M2" s="43" t="s">
        <v>85</v>
      </c>
      <c r="N2" s="5"/>
      <c r="O2" s="5"/>
      <c r="P2" s="98" t="s">
        <v>29</v>
      </c>
      <c r="Q2" s="98" t="s">
        <v>29</v>
      </c>
      <c r="R2" s="98" t="s">
        <v>247</v>
      </c>
      <c r="S2" s="98" t="s">
        <v>247</v>
      </c>
      <c r="T2" s="98" t="s">
        <v>28</v>
      </c>
    </row>
    <row r="3" spans="1:24" x14ac:dyDescent="0.2">
      <c r="A3" s="5"/>
      <c r="B3" s="5"/>
      <c r="C3" s="6" t="s">
        <v>2087</v>
      </c>
      <c r="D3" s="6" t="s">
        <v>1</v>
      </c>
      <c r="E3" s="6" t="s">
        <v>2</v>
      </c>
      <c r="F3" s="6" t="s">
        <v>62</v>
      </c>
      <c r="G3" s="6" t="s">
        <v>69</v>
      </c>
      <c r="H3" s="52" t="s">
        <v>2086</v>
      </c>
      <c r="I3" s="52" t="s">
        <v>35</v>
      </c>
      <c r="J3" s="52" t="s">
        <v>63</v>
      </c>
      <c r="K3" s="52" t="s">
        <v>50</v>
      </c>
      <c r="L3" s="52" t="s">
        <v>106</v>
      </c>
      <c r="M3" s="52" t="s">
        <v>1978</v>
      </c>
      <c r="N3" s="52" t="s">
        <v>1326</v>
      </c>
      <c r="O3" s="42" t="s">
        <v>1392</v>
      </c>
      <c r="P3" s="95" t="s">
        <v>67</v>
      </c>
      <c r="Q3" s="99" t="s">
        <v>38</v>
      </c>
      <c r="R3" s="99" t="s">
        <v>248</v>
      </c>
      <c r="S3" s="99" t="s">
        <v>248</v>
      </c>
      <c r="T3" s="99" t="s">
        <v>52</v>
      </c>
    </row>
    <row r="4" spans="1:24" x14ac:dyDescent="0.2">
      <c r="A4" s="6" t="s">
        <v>98</v>
      </c>
      <c r="B4" s="4" t="s">
        <v>803</v>
      </c>
      <c r="C4" s="7">
        <v>4.2809999999999997</v>
      </c>
      <c r="D4" s="7">
        <v>4.1890000000000001</v>
      </c>
      <c r="E4" s="7">
        <v>4.1420000000000003</v>
      </c>
      <c r="F4" s="7">
        <v>4.141</v>
      </c>
      <c r="G4" s="7">
        <v>4.1340000000000003</v>
      </c>
      <c r="H4" s="7">
        <v>4.282</v>
      </c>
      <c r="I4" s="7">
        <v>4.1900000000000004</v>
      </c>
      <c r="J4" s="7">
        <v>4.149</v>
      </c>
      <c r="K4" s="7">
        <v>4.2770000000000001</v>
      </c>
      <c r="L4" s="72"/>
      <c r="M4" s="72"/>
      <c r="N4" s="7">
        <f t="shared" ref="N4:N19" si="0">J4+K4-H4</f>
        <v>4.1440000000000001</v>
      </c>
      <c r="O4" s="45">
        <f t="shared" ref="O4:O19" si="1">N4+F4-E4</f>
        <v>4.1429999999999998</v>
      </c>
      <c r="P4" s="81">
        <v>90.1</v>
      </c>
      <c r="Q4" s="89" t="s">
        <v>129</v>
      </c>
      <c r="R4" s="93" t="s">
        <v>538</v>
      </c>
      <c r="S4" s="1">
        <v>-1</v>
      </c>
      <c r="T4" s="1" t="s">
        <v>1049</v>
      </c>
    </row>
    <row r="5" spans="1:24" x14ac:dyDescent="0.2">
      <c r="A5" s="5"/>
      <c r="B5" s="4" t="s">
        <v>781</v>
      </c>
      <c r="C5" s="7">
        <v>5.0780000000000003</v>
      </c>
      <c r="D5" s="7">
        <v>4.976</v>
      </c>
      <c r="E5" s="7">
        <v>4.9669999999999996</v>
      </c>
      <c r="F5" s="7">
        <v>4.9770000000000003</v>
      </c>
      <c r="G5" s="7">
        <v>4.9669999999999996</v>
      </c>
      <c r="H5" s="7">
        <v>5.0780000000000003</v>
      </c>
      <c r="I5" s="7">
        <v>4.9779999999999998</v>
      </c>
      <c r="J5" s="7">
        <v>4.9770000000000003</v>
      </c>
      <c r="K5" s="133">
        <v>5.0709999999999997</v>
      </c>
      <c r="L5" s="72"/>
      <c r="M5" s="72"/>
      <c r="N5" s="7">
        <f t="shared" si="0"/>
        <v>4.97</v>
      </c>
      <c r="O5" s="45">
        <f t="shared" si="1"/>
        <v>4.9799999999999995</v>
      </c>
      <c r="P5" s="81">
        <v>88.6</v>
      </c>
      <c r="Q5" s="87"/>
      <c r="R5" s="93" t="s">
        <v>299</v>
      </c>
      <c r="S5" s="1">
        <v>0</v>
      </c>
      <c r="T5" s="1" t="s">
        <v>1050</v>
      </c>
    </row>
    <row r="6" spans="1:24" x14ac:dyDescent="0.2">
      <c r="A6" s="5"/>
      <c r="B6" s="4" t="s">
        <v>805</v>
      </c>
      <c r="C6" s="7">
        <v>5.101</v>
      </c>
      <c r="D6" s="7">
        <v>5.07</v>
      </c>
      <c r="E6" s="7">
        <v>5.0289999999999999</v>
      </c>
      <c r="F6" s="7">
        <v>5.024</v>
      </c>
      <c r="G6" s="7">
        <v>5.0179999999999998</v>
      </c>
      <c r="H6" s="7">
        <v>5.0819999999999999</v>
      </c>
      <c r="I6" s="7">
        <v>5.0529999999999999</v>
      </c>
      <c r="J6" s="7">
        <v>5.0179999999999998</v>
      </c>
      <c r="K6" s="7">
        <v>5.0519999999999996</v>
      </c>
      <c r="L6" s="72"/>
      <c r="M6" s="72"/>
      <c r="N6" s="7">
        <f t="shared" si="0"/>
        <v>4.9880000000000004</v>
      </c>
      <c r="O6" s="45">
        <f t="shared" si="1"/>
        <v>4.9830000000000005</v>
      </c>
      <c r="P6" s="81">
        <v>86.9</v>
      </c>
      <c r="Q6" s="89" t="s">
        <v>185</v>
      </c>
      <c r="R6" s="93" t="s">
        <v>1075</v>
      </c>
      <c r="S6" s="1">
        <v>2</v>
      </c>
      <c r="T6" s="1" t="s">
        <v>1051</v>
      </c>
    </row>
    <row r="7" spans="1:24" x14ac:dyDescent="0.2">
      <c r="A7" s="5"/>
      <c r="B7" s="4" t="s">
        <v>806</v>
      </c>
      <c r="C7" s="7">
        <v>5.8630000000000004</v>
      </c>
      <c r="D7" s="7">
        <v>5.78</v>
      </c>
      <c r="E7" s="7">
        <v>5.7140000000000004</v>
      </c>
      <c r="F7" s="7">
        <v>5.7089999999999996</v>
      </c>
      <c r="G7" s="7">
        <v>5.6920000000000002</v>
      </c>
      <c r="H7" s="7">
        <v>5.8460000000000001</v>
      </c>
      <c r="I7" s="7">
        <v>5.7670000000000003</v>
      </c>
      <c r="J7" s="7">
        <v>5.7110000000000003</v>
      </c>
      <c r="K7" s="7">
        <v>5.8170000000000002</v>
      </c>
      <c r="L7" s="72"/>
      <c r="M7" s="72"/>
      <c r="N7" s="7">
        <f t="shared" si="0"/>
        <v>5.6820000000000004</v>
      </c>
      <c r="O7" s="45">
        <f t="shared" si="1"/>
        <v>5.6769999999999996</v>
      </c>
      <c r="P7" s="81">
        <v>85.6</v>
      </c>
      <c r="Q7" s="87"/>
      <c r="R7" s="93" t="s">
        <v>299</v>
      </c>
      <c r="S7" s="1">
        <v>0</v>
      </c>
      <c r="T7" s="1" t="s">
        <v>1052</v>
      </c>
    </row>
    <row r="8" spans="1:24" x14ac:dyDescent="0.2">
      <c r="A8" s="5"/>
      <c r="B8" s="4" t="s">
        <v>1042</v>
      </c>
      <c r="C8" s="7">
        <v>6.74</v>
      </c>
      <c r="D8" s="7">
        <v>6.5410000000000004</v>
      </c>
      <c r="E8" s="7">
        <v>6.6559999999999997</v>
      </c>
      <c r="F8" s="7">
        <v>6.6970000000000001</v>
      </c>
      <c r="G8" s="7">
        <v>6.7080000000000002</v>
      </c>
      <c r="H8" s="7">
        <v>6.7359999999999998</v>
      </c>
      <c r="I8" s="7">
        <v>6.5279999999999996</v>
      </c>
      <c r="J8" s="7">
        <v>6.65</v>
      </c>
      <c r="K8" s="7">
        <v>6.7489999999999997</v>
      </c>
      <c r="L8" s="7">
        <v>6.56</v>
      </c>
      <c r="M8" s="72"/>
      <c r="N8" s="7">
        <f t="shared" si="0"/>
        <v>6.6630000000000011</v>
      </c>
      <c r="O8" s="45">
        <f t="shared" si="1"/>
        <v>6.7040000000000015</v>
      </c>
      <c r="P8" s="81">
        <v>91.1</v>
      </c>
      <c r="Q8" s="87"/>
      <c r="R8" s="93" t="s">
        <v>1071</v>
      </c>
      <c r="S8" s="1">
        <v>39</v>
      </c>
      <c r="T8" s="1" t="s">
        <v>1053</v>
      </c>
      <c r="X8" s="7"/>
    </row>
    <row r="9" spans="1:24" x14ac:dyDescent="0.2">
      <c r="A9" s="6"/>
      <c r="B9" s="4" t="s">
        <v>804</v>
      </c>
      <c r="C9" s="7">
        <v>6.8650000000000002</v>
      </c>
      <c r="D9" s="7">
        <v>6.7519999999999998</v>
      </c>
      <c r="E9" s="7">
        <v>6.7249999999999996</v>
      </c>
      <c r="F9" s="7">
        <v>6.734</v>
      </c>
      <c r="G9" s="7">
        <v>6.7110000000000003</v>
      </c>
      <c r="H9" s="7">
        <v>6.8559999999999999</v>
      </c>
      <c r="I9" s="7">
        <v>6.7489999999999997</v>
      </c>
      <c r="J9" s="7">
        <v>6.7370000000000001</v>
      </c>
      <c r="K9" s="56">
        <v>6.8220000000000001</v>
      </c>
      <c r="L9" s="72"/>
      <c r="M9" s="72"/>
      <c r="N9" s="7">
        <f t="shared" si="0"/>
        <v>6.7030000000000012</v>
      </c>
      <c r="O9" s="45">
        <f t="shared" si="1"/>
        <v>6.7120000000000015</v>
      </c>
      <c r="P9" s="81">
        <v>84.2</v>
      </c>
      <c r="Q9" s="87"/>
      <c r="R9" s="93" t="s">
        <v>300</v>
      </c>
      <c r="S9" s="1">
        <v>1</v>
      </c>
      <c r="T9" s="1" t="s">
        <v>1054</v>
      </c>
    </row>
    <row r="10" spans="1:24" x14ac:dyDescent="0.2">
      <c r="A10" s="6"/>
      <c r="B10" s="4" t="s">
        <v>187</v>
      </c>
      <c r="C10" s="7">
        <v>7.0960000000000001</v>
      </c>
      <c r="D10" s="7">
        <v>6.9249999999999998</v>
      </c>
      <c r="E10" s="7">
        <v>6.8620000000000001</v>
      </c>
      <c r="F10" s="7">
        <v>6.8529999999999998</v>
      </c>
      <c r="G10" s="7">
        <v>6.8529999999999998</v>
      </c>
      <c r="H10" s="7">
        <v>7.1070000000000002</v>
      </c>
      <c r="I10" s="7">
        <v>6.9329999999999998</v>
      </c>
      <c r="J10" s="7">
        <v>6.8739999999999997</v>
      </c>
      <c r="K10" s="7">
        <v>7.0860000000000003</v>
      </c>
      <c r="L10" s="72"/>
      <c r="M10" s="72"/>
      <c r="N10" s="7">
        <f t="shared" si="0"/>
        <v>6.8530000000000006</v>
      </c>
      <c r="O10" s="45">
        <f t="shared" si="1"/>
        <v>6.8439999999999994</v>
      </c>
      <c r="P10" s="81">
        <v>92.8</v>
      </c>
      <c r="Q10" s="89" t="s">
        <v>1046</v>
      </c>
      <c r="R10" s="93" t="s">
        <v>536</v>
      </c>
      <c r="S10" s="1">
        <v>3</v>
      </c>
      <c r="T10" s="1" t="s">
        <v>1055</v>
      </c>
    </row>
    <row r="11" spans="1:24" x14ac:dyDescent="0.2">
      <c r="A11" s="6"/>
      <c r="B11" s="4" t="s">
        <v>1043</v>
      </c>
      <c r="C11" s="7">
        <v>7.3620000000000001</v>
      </c>
      <c r="D11" s="7">
        <v>7.1349999999999998</v>
      </c>
      <c r="E11" s="7">
        <v>7.202</v>
      </c>
      <c r="F11" s="7">
        <v>7.2249999999999996</v>
      </c>
      <c r="G11" s="7">
        <v>7.2430000000000003</v>
      </c>
      <c r="H11" s="7">
        <v>7.3769999999999998</v>
      </c>
      <c r="I11" s="7">
        <v>7.141</v>
      </c>
      <c r="J11">
        <v>7.2140000000000004</v>
      </c>
      <c r="K11" s="133">
        <v>7.3659999999999997</v>
      </c>
      <c r="L11" s="72"/>
      <c r="M11" s="72"/>
      <c r="N11" s="7">
        <f t="shared" si="0"/>
        <v>7.2030000000000003</v>
      </c>
      <c r="O11" s="45">
        <f t="shared" si="1"/>
        <v>7.2260000000000009</v>
      </c>
      <c r="P11" s="81">
        <v>93.8</v>
      </c>
      <c r="Q11" s="87"/>
      <c r="R11" s="93" t="s">
        <v>1079</v>
      </c>
      <c r="S11" s="1">
        <v>40</v>
      </c>
      <c r="T11" s="1" t="s">
        <v>1056</v>
      </c>
    </row>
    <row r="12" spans="1:24" x14ac:dyDescent="0.2">
      <c r="A12" s="6"/>
      <c r="B12" s="4" t="s">
        <v>1044</v>
      </c>
      <c r="C12" s="7">
        <v>7.3890000000000002</v>
      </c>
      <c r="D12" s="7">
        <v>7.1390000000000002</v>
      </c>
      <c r="E12" s="7">
        <v>7.2530000000000001</v>
      </c>
      <c r="F12" s="7">
        <v>7.2910000000000004</v>
      </c>
      <c r="G12" s="7">
        <v>7.2990000000000004</v>
      </c>
      <c r="H12" s="7">
        <v>7.3940000000000001</v>
      </c>
      <c r="I12" s="7">
        <v>7.1310000000000002</v>
      </c>
      <c r="J12">
        <v>7.2519999999999998</v>
      </c>
      <c r="K12" s="7">
        <v>7.4089999999999998</v>
      </c>
      <c r="L12" s="72"/>
      <c r="M12" s="72"/>
      <c r="N12" s="7">
        <f t="shared" si="0"/>
        <v>7.2669999999999995</v>
      </c>
      <c r="O12" s="45">
        <f t="shared" si="1"/>
        <v>7.3049999999999997</v>
      </c>
      <c r="P12" s="81">
        <v>90.8</v>
      </c>
      <c r="Q12" s="89" t="s">
        <v>82</v>
      </c>
      <c r="R12" s="93" t="s">
        <v>1076</v>
      </c>
      <c r="S12" s="1">
        <v>60</v>
      </c>
      <c r="T12" s="96" t="s">
        <v>1184</v>
      </c>
    </row>
    <row r="13" spans="1:24" x14ac:dyDescent="0.2">
      <c r="A13" s="6"/>
      <c r="B13" s="4" t="s">
        <v>1045</v>
      </c>
      <c r="C13" s="7">
        <v>7.556</v>
      </c>
      <c r="D13" s="7">
        <v>7.3769999999999998</v>
      </c>
      <c r="E13" s="7">
        <v>7.4530000000000003</v>
      </c>
      <c r="F13" s="7">
        <v>7.4820000000000002</v>
      </c>
      <c r="G13" s="7">
        <v>7.4889999999999999</v>
      </c>
      <c r="H13" s="7">
        <v>7.5549999999999997</v>
      </c>
      <c r="I13" s="7">
        <v>7.3650000000000002</v>
      </c>
      <c r="J13">
        <v>7.4480000000000004</v>
      </c>
      <c r="K13" s="7">
        <v>7.5590000000000002</v>
      </c>
      <c r="L13" s="72"/>
      <c r="M13" s="72"/>
      <c r="N13" s="7">
        <f t="shared" si="0"/>
        <v>7.4520000000000017</v>
      </c>
      <c r="O13" s="45">
        <f t="shared" si="1"/>
        <v>7.4810000000000008</v>
      </c>
      <c r="P13" s="81">
        <v>91.4</v>
      </c>
      <c r="Q13" s="89" t="s">
        <v>1047</v>
      </c>
      <c r="R13" s="93" t="s">
        <v>535</v>
      </c>
      <c r="S13" s="1">
        <v>34</v>
      </c>
      <c r="T13" s="96" t="s">
        <v>1057</v>
      </c>
    </row>
    <row r="14" spans="1:24" x14ac:dyDescent="0.2">
      <c r="A14" s="6"/>
      <c r="B14" s="4" t="s">
        <v>1061</v>
      </c>
      <c r="C14" s="7">
        <v>7.96</v>
      </c>
      <c r="D14" s="7">
        <v>7.7060000000000004</v>
      </c>
      <c r="E14" s="7">
        <v>7.7709999999999999</v>
      </c>
      <c r="F14" s="7">
        <v>7.7939999999999996</v>
      </c>
      <c r="G14" s="7">
        <v>7.7119999999999997</v>
      </c>
      <c r="H14" s="7">
        <v>7.9820000000000002</v>
      </c>
      <c r="I14" s="7">
        <v>7.7160000000000002</v>
      </c>
      <c r="J14" s="133">
        <v>7.7880000000000003</v>
      </c>
      <c r="K14" s="7">
        <v>7.9720000000000004</v>
      </c>
      <c r="L14" s="72"/>
      <c r="M14" s="72"/>
      <c r="N14" s="7">
        <f t="shared" si="0"/>
        <v>7.7780000000000014</v>
      </c>
      <c r="O14" s="45">
        <f t="shared" si="1"/>
        <v>7.801000000000001</v>
      </c>
      <c r="P14" s="81">
        <v>93.4</v>
      </c>
      <c r="Q14" s="89" t="s">
        <v>1089</v>
      </c>
      <c r="R14" s="93" t="s">
        <v>1073</v>
      </c>
      <c r="S14" s="1">
        <v>59</v>
      </c>
      <c r="T14" s="96" t="s">
        <v>1069</v>
      </c>
    </row>
    <row r="15" spans="1:24" x14ac:dyDescent="0.2">
      <c r="A15" s="6"/>
      <c r="B15" s="4" t="s">
        <v>803</v>
      </c>
      <c r="C15" s="7">
        <v>7.9859999999999998</v>
      </c>
      <c r="D15" s="7">
        <v>7.8659999999999997</v>
      </c>
      <c r="E15" s="7">
        <v>7.78</v>
      </c>
      <c r="F15" s="7">
        <v>7.702</v>
      </c>
      <c r="G15" s="7">
        <v>7.8079999999999998</v>
      </c>
      <c r="H15" s="7">
        <v>7.9749999999999996</v>
      </c>
      <c r="I15" s="7">
        <v>7.8490000000000002</v>
      </c>
      <c r="J15">
        <v>7.7670000000000003</v>
      </c>
      <c r="K15" s="7">
        <v>7.9870000000000001</v>
      </c>
      <c r="L15" s="72"/>
      <c r="M15" s="72"/>
      <c r="N15" s="7">
        <f t="shared" si="0"/>
        <v>7.7790000000000017</v>
      </c>
      <c r="O15" s="45">
        <f t="shared" si="1"/>
        <v>7.7010000000000014</v>
      </c>
      <c r="P15" s="81">
        <v>91.6</v>
      </c>
      <c r="Q15" s="89" t="s">
        <v>575</v>
      </c>
      <c r="R15" s="93" t="s">
        <v>1074</v>
      </c>
      <c r="S15" s="1">
        <v>32</v>
      </c>
      <c r="T15" s="96" t="s">
        <v>1060</v>
      </c>
    </row>
    <row r="16" spans="1:24" x14ac:dyDescent="0.2">
      <c r="A16" s="6"/>
      <c r="B16" s="4" t="s">
        <v>805</v>
      </c>
      <c r="C16" s="7">
        <v>7.992</v>
      </c>
      <c r="D16" s="7">
        <v>7.8970000000000002</v>
      </c>
      <c r="E16" s="7">
        <v>7.86</v>
      </c>
      <c r="F16" s="7">
        <v>7.8520000000000003</v>
      </c>
      <c r="G16" s="7">
        <v>7.8529999999999998</v>
      </c>
      <c r="H16" s="7">
        <v>7.9969999999999999</v>
      </c>
      <c r="I16" s="7">
        <v>7.9</v>
      </c>
      <c r="J16" s="7">
        <v>7.8719999999999999</v>
      </c>
      <c r="K16" s="7">
        <v>7.9720000000000004</v>
      </c>
      <c r="L16" s="72"/>
      <c r="M16" s="72"/>
      <c r="N16" s="7">
        <f t="shared" si="0"/>
        <v>7.8470000000000013</v>
      </c>
      <c r="O16" s="45">
        <f t="shared" si="1"/>
        <v>7.8390000000000013</v>
      </c>
      <c r="P16" s="81">
        <v>90.3</v>
      </c>
      <c r="Q16" s="89" t="s">
        <v>1118</v>
      </c>
      <c r="R16" s="93" t="s">
        <v>1077</v>
      </c>
      <c r="S16" s="1">
        <v>17</v>
      </c>
      <c r="T16" s="96" t="s">
        <v>1059</v>
      </c>
    </row>
    <row r="17" spans="1:26" x14ac:dyDescent="0.2">
      <c r="A17" s="6"/>
      <c r="B17" s="4" t="s">
        <v>1064</v>
      </c>
      <c r="C17" s="7">
        <v>8.0730000000000004</v>
      </c>
      <c r="D17" s="7">
        <v>7.8929999999999998</v>
      </c>
      <c r="E17" s="7">
        <v>7.9240000000000004</v>
      </c>
      <c r="F17" s="7">
        <v>7.9130000000000003</v>
      </c>
      <c r="G17" s="7">
        <v>7.9240000000000004</v>
      </c>
      <c r="H17" s="7">
        <v>8.0690000000000008</v>
      </c>
      <c r="I17" s="7">
        <v>7.8840000000000003</v>
      </c>
      <c r="J17" s="7">
        <v>7.9210000000000003</v>
      </c>
      <c r="K17" s="7">
        <v>8.0489999999999995</v>
      </c>
      <c r="L17" s="72"/>
      <c r="M17" s="72"/>
      <c r="N17" s="7">
        <f t="shared" si="0"/>
        <v>7.900999999999998</v>
      </c>
      <c r="O17" s="45">
        <f t="shared" si="1"/>
        <v>7.8899999999999979</v>
      </c>
      <c r="P17" s="81">
        <v>90.7</v>
      </c>
      <c r="Q17" s="177"/>
      <c r="R17" s="93" t="s">
        <v>1078</v>
      </c>
      <c r="S17" s="1">
        <v>37</v>
      </c>
      <c r="T17" s="96" t="s">
        <v>1063</v>
      </c>
    </row>
    <row r="18" spans="1:26" x14ac:dyDescent="0.2">
      <c r="A18" s="6"/>
      <c r="B18" s="4" t="s">
        <v>187</v>
      </c>
      <c r="C18" s="7">
        <v>8.1910000000000007</v>
      </c>
      <c r="D18" s="7">
        <v>7.992</v>
      </c>
      <c r="E18" s="7">
        <v>7.9379999999999997</v>
      </c>
      <c r="F18" s="7">
        <v>7.9329999999999998</v>
      </c>
      <c r="G18" s="7">
        <v>7.9320000000000004</v>
      </c>
      <c r="H18" s="7">
        <v>8.2279999999999998</v>
      </c>
      <c r="I18" s="7">
        <v>8.0269999999999992</v>
      </c>
      <c r="J18" s="56">
        <v>7.9809999999999999</v>
      </c>
      <c r="K18" s="7">
        <v>8.1859999999999999</v>
      </c>
      <c r="L18" s="72"/>
      <c r="M18" s="72"/>
      <c r="N18" s="7">
        <f t="shared" si="0"/>
        <v>7.9390000000000018</v>
      </c>
      <c r="O18" s="45">
        <f t="shared" si="1"/>
        <v>7.9340000000000019</v>
      </c>
      <c r="P18" s="81">
        <v>90.5</v>
      </c>
      <c r="Q18" s="89" t="s">
        <v>1048</v>
      </c>
      <c r="R18" s="72"/>
      <c r="S18" s="72"/>
      <c r="T18" s="96" t="s">
        <v>1058</v>
      </c>
    </row>
    <row r="19" spans="1:26" x14ac:dyDescent="0.2">
      <c r="A19" s="6"/>
      <c r="B19" s="4" t="s">
        <v>1065</v>
      </c>
      <c r="C19" s="7">
        <v>8.1579999999999995</v>
      </c>
      <c r="D19" s="7">
        <v>7.9059999999999997</v>
      </c>
      <c r="E19" s="7">
        <v>8.0009999999999994</v>
      </c>
      <c r="F19" s="7">
        <v>8.0299999999999994</v>
      </c>
      <c r="G19" s="7">
        <v>8.0389999999999997</v>
      </c>
      <c r="H19" s="7">
        <v>8.1549999999999994</v>
      </c>
      <c r="I19" s="7">
        <v>7.891</v>
      </c>
      <c r="J19">
        <v>7.9930000000000003</v>
      </c>
      <c r="K19">
        <v>8.1690000000000005</v>
      </c>
      <c r="L19" s="72"/>
      <c r="M19" s="72"/>
      <c r="N19" s="7">
        <f t="shared" si="0"/>
        <v>8.0069999999999997</v>
      </c>
      <c r="O19" s="45">
        <f t="shared" si="1"/>
        <v>8.0359999999999996</v>
      </c>
      <c r="P19" s="81">
        <v>91.2</v>
      </c>
      <c r="Q19" s="89"/>
      <c r="R19" s="93" t="s">
        <v>1072</v>
      </c>
      <c r="S19" s="1">
        <v>75</v>
      </c>
      <c r="T19" s="96" t="s">
        <v>1062</v>
      </c>
    </row>
    <row r="20" spans="1:26" x14ac:dyDescent="0.2">
      <c r="A20" s="6"/>
      <c r="B20" s="201" t="s">
        <v>808</v>
      </c>
      <c r="C20" s="7">
        <v>9.2739999999999991</v>
      </c>
      <c r="D20" s="7">
        <v>9.1720000000000006</v>
      </c>
      <c r="E20" s="7">
        <v>9.1679999999999993</v>
      </c>
      <c r="F20" s="72"/>
      <c r="G20" s="72"/>
      <c r="H20" s="7">
        <v>8.7940000000000005</v>
      </c>
      <c r="I20" s="7">
        <v>8.6969999999999992</v>
      </c>
      <c r="J20" s="7">
        <v>8.8130000000000006</v>
      </c>
      <c r="K20" s="7">
        <v>8.0489999999999995</v>
      </c>
      <c r="L20" s="7">
        <v>7.9859999999999998</v>
      </c>
      <c r="M20" s="72"/>
      <c r="N20" s="7">
        <v>7.9039999999999999</v>
      </c>
      <c r="O20" s="72"/>
      <c r="P20" s="81">
        <v>12</v>
      </c>
      <c r="Q20" s="87"/>
      <c r="R20" s="72"/>
      <c r="S20" s="72"/>
      <c r="T20" s="96" t="s">
        <v>1081</v>
      </c>
      <c r="U20" t="s">
        <v>794</v>
      </c>
      <c r="W20" t="s">
        <v>2047</v>
      </c>
    </row>
    <row r="21" spans="1:26" x14ac:dyDescent="0.2">
      <c r="A21" s="6"/>
      <c r="B21" s="4" t="s">
        <v>1003</v>
      </c>
      <c r="C21" s="7">
        <v>8.8789999999999996</v>
      </c>
      <c r="D21" s="7">
        <v>8.7710000000000008</v>
      </c>
      <c r="E21" s="7">
        <v>8.6969999999999992</v>
      </c>
      <c r="F21" s="72"/>
      <c r="G21" s="72"/>
      <c r="H21" s="7">
        <v>8.8580000000000005</v>
      </c>
      <c r="I21" s="7">
        <v>8.7750000000000004</v>
      </c>
      <c r="J21" s="7">
        <v>8.6929999999999996</v>
      </c>
      <c r="K21" s="7">
        <v>8.5820000000000007</v>
      </c>
      <c r="L21" s="7">
        <v>8.56</v>
      </c>
      <c r="M21" s="78" t="s">
        <v>2044</v>
      </c>
      <c r="N21" s="7">
        <v>8.48</v>
      </c>
      <c r="O21" s="72"/>
      <c r="P21" s="81">
        <v>71</v>
      </c>
      <c r="Q21" s="87"/>
      <c r="R21" s="72"/>
      <c r="S21" s="72"/>
      <c r="T21" s="96" t="s">
        <v>1080</v>
      </c>
      <c r="U21" t="s">
        <v>794</v>
      </c>
      <c r="W21" t="s">
        <v>2047</v>
      </c>
    </row>
    <row r="22" spans="1:26" x14ac:dyDescent="0.2">
      <c r="A22" s="6" t="s">
        <v>5</v>
      </c>
      <c r="B22" s="4" t="s">
        <v>803</v>
      </c>
      <c r="C22" s="7">
        <v>3.6760000000000002</v>
      </c>
      <c r="D22" s="7">
        <v>3.601</v>
      </c>
      <c r="E22" s="7">
        <v>3.5880000000000001</v>
      </c>
      <c r="F22" s="7">
        <v>3.5939999999999999</v>
      </c>
      <c r="G22" s="7">
        <v>3.5880000000000001</v>
      </c>
      <c r="H22" s="7">
        <v>3.6789999999999998</v>
      </c>
      <c r="I22" s="7">
        <v>3.605</v>
      </c>
      <c r="J22" s="72"/>
      <c r="K22" s="72"/>
      <c r="L22" s="72"/>
      <c r="M22" s="72"/>
      <c r="N22" s="7">
        <f t="shared" ref="N22:N28" si="2">I22+E22-D22</f>
        <v>3.5919999999999996</v>
      </c>
      <c r="O22" s="45">
        <f t="shared" ref="O22:O28" si="3">N22+F22-E22</f>
        <v>3.5979999999999999</v>
      </c>
      <c r="P22" s="81">
        <v>97.3</v>
      </c>
      <c r="Q22" s="87"/>
      <c r="R22" s="93" t="s">
        <v>299</v>
      </c>
      <c r="S22" s="1" t="s">
        <v>100</v>
      </c>
      <c r="T22" s="1" t="s">
        <v>1049</v>
      </c>
    </row>
    <row r="23" spans="1:26" x14ac:dyDescent="0.2">
      <c r="A23" s="6"/>
      <c r="B23" s="4" t="s">
        <v>187</v>
      </c>
      <c r="C23" s="7">
        <v>4.3890000000000002</v>
      </c>
      <c r="D23" s="7">
        <v>4.3959999999999999</v>
      </c>
      <c r="E23" s="7">
        <v>4.3879999999999999</v>
      </c>
      <c r="F23" s="7">
        <v>4.3949999999999996</v>
      </c>
      <c r="G23" s="7">
        <v>4.3949999999999996</v>
      </c>
      <c r="H23" s="7">
        <v>4.3639999999999999</v>
      </c>
      <c r="I23" s="7">
        <v>4.3630000000000004</v>
      </c>
      <c r="J23" s="72"/>
      <c r="K23" s="72"/>
      <c r="L23" s="72"/>
      <c r="M23" s="72"/>
      <c r="N23" s="7">
        <f t="shared" si="2"/>
        <v>4.3550000000000013</v>
      </c>
      <c r="O23" s="45">
        <f t="shared" si="3"/>
        <v>4.3620000000000001</v>
      </c>
      <c r="P23" s="81">
        <v>98.5</v>
      </c>
      <c r="Q23" s="87"/>
      <c r="R23" s="93" t="s">
        <v>300</v>
      </c>
      <c r="S23" s="1">
        <v>1</v>
      </c>
      <c r="T23" s="1" t="s">
        <v>1066</v>
      </c>
    </row>
    <row r="24" spans="1:26" x14ac:dyDescent="0.2">
      <c r="A24" s="6"/>
      <c r="B24" s="4" t="s">
        <v>805</v>
      </c>
      <c r="C24" s="7">
        <v>4.5549999999999997</v>
      </c>
      <c r="D24" s="7">
        <v>4.4569999999999999</v>
      </c>
      <c r="E24" s="7">
        <v>4.4020000000000001</v>
      </c>
      <c r="F24" s="7">
        <v>4.3949999999999996</v>
      </c>
      <c r="G24" s="7">
        <v>4.3949999999999996</v>
      </c>
      <c r="H24" s="7">
        <v>4.5549999999999997</v>
      </c>
      <c r="I24" s="7">
        <v>4.4539999999999997</v>
      </c>
      <c r="J24" s="72"/>
      <c r="K24" s="72"/>
      <c r="L24" s="72"/>
      <c r="M24" s="72"/>
      <c r="N24" s="7">
        <f t="shared" si="2"/>
        <v>4.399</v>
      </c>
      <c r="O24" s="45">
        <f t="shared" si="3"/>
        <v>4.3920000000000003</v>
      </c>
      <c r="P24" s="81">
        <v>97.6</v>
      </c>
      <c r="Q24" s="87"/>
      <c r="R24" s="93" t="s">
        <v>300</v>
      </c>
      <c r="S24" s="1">
        <v>1</v>
      </c>
      <c r="T24" s="1" t="s">
        <v>1067</v>
      </c>
    </row>
    <row r="25" spans="1:26" x14ac:dyDescent="0.2">
      <c r="A25" s="6"/>
      <c r="B25" s="4" t="s">
        <v>781</v>
      </c>
      <c r="C25" s="7">
        <v>5.05</v>
      </c>
      <c r="D25" s="7">
        <v>4.9340000000000002</v>
      </c>
      <c r="E25" s="7">
        <v>4.9279999999999999</v>
      </c>
      <c r="F25" s="7">
        <v>4.9400000000000004</v>
      </c>
      <c r="G25" s="7">
        <v>4.9290000000000003</v>
      </c>
      <c r="H25" s="7">
        <v>5.0460000000000003</v>
      </c>
      <c r="I25" s="7">
        <v>4.9320000000000004</v>
      </c>
      <c r="J25" s="72"/>
      <c r="K25" s="72"/>
      <c r="L25" s="72"/>
      <c r="M25" s="72"/>
      <c r="N25" s="7">
        <f t="shared" si="2"/>
        <v>4.9259999999999993</v>
      </c>
      <c r="O25" s="45">
        <f t="shared" si="3"/>
        <v>4.9379999999999997</v>
      </c>
      <c r="P25" s="81">
        <v>96.1</v>
      </c>
      <c r="Q25" s="87"/>
      <c r="R25" s="93" t="s">
        <v>299</v>
      </c>
      <c r="S25" s="1">
        <v>0</v>
      </c>
      <c r="T25" s="1" t="s">
        <v>1050</v>
      </c>
    </row>
    <row r="26" spans="1:26" x14ac:dyDescent="0.2">
      <c r="A26" s="6"/>
      <c r="B26" s="4" t="s">
        <v>806</v>
      </c>
      <c r="C26" s="7">
        <v>5.1760000000000002</v>
      </c>
      <c r="D26" s="7">
        <v>5.1139999999999999</v>
      </c>
      <c r="E26" s="7">
        <v>5.0830000000000002</v>
      </c>
      <c r="F26" s="7">
        <v>5.0880000000000001</v>
      </c>
      <c r="G26" s="7">
        <v>5.0709999999999997</v>
      </c>
      <c r="H26" s="7">
        <v>5.1719999999999997</v>
      </c>
      <c r="I26" s="7">
        <v>5.1100000000000003</v>
      </c>
      <c r="J26" s="72"/>
      <c r="K26" s="72"/>
      <c r="L26" s="72"/>
      <c r="M26" s="72"/>
      <c r="N26" s="7">
        <f t="shared" si="2"/>
        <v>5.0790000000000015</v>
      </c>
      <c r="O26" s="45">
        <f t="shared" si="3"/>
        <v>5.0840000000000014</v>
      </c>
      <c r="P26" s="81">
        <v>97</v>
      </c>
      <c r="Q26" s="87"/>
      <c r="R26" s="93" t="s">
        <v>538</v>
      </c>
      <c r="S26" s="1">
        <v>-1</v>
      </c>
      <c r="T26" s="1" t="s">
        <v>1068</v>
      </c>
    </row>
    <row r="27" spans="1:26" x14ac:dyDescent="0.2">
      <c r="A27" s="6"/>
      <c r="B27" s="4" t="s">
        <v>187</v>
      </c>
      <c r="C27" s="7">
        <v>5.3769999999999998</v>
      </c>
      <c r="D27" s="7">
        <v>5.3250000000000002</v>
      </c>
      <c r="E27" s="7">
        <v>5.2869999999999999</v>
      </c>
      <c r="F27" s="7">
        <v>5.2880000000000003</v>
      </c>
      <c r="G27" s="7">
        <v>5.2809999999999997</v>
      </c>
      <c r="H27" s="7">
        <v>5.3659999999999997</v>
      </c>
      <c r="I27" s="7">
        <v>5.3129999999999997</v>
      </c>
      <c r="J27" s="72"/>
      <c r="K27" s="72"/>
      <c r="L27" s="72"/>
      <c r="M27" s="72"/>
      <c r="N27" s="7">
        <f t="shared" si="2"/>
        <v>5.2749999999999995</v>
      </c>
      <c r="O27" s="45">
        <f t="shared" si="3"/>
        <v>5.2759999999999989</v>
      </c>
      <c r="P27" s="81">
        <v>97</v>
      </c>
      <c r="Q27" s="87"/>
      <c r="R27" s="93" t="s">
        <v>300</v>
      </c>
      <c r="S27" s="1">
        <v>1</v>
      </c>
      <c r="T27" s="96" t="s">
        <v>1058</v>
      </c>
    </row>
    <row r="28" spans="1:26" x14ac:dyDescent="0.2">
      <c r="A28" s="4"/>
      <c r="B28" s="4" t="s">
        <v>1042</v>
      </c>
      <c r="C28" s="7">
        <v>6.6719999999999997</v>
      </c>
      <c r="D28" s="7">
        <v>6.4880000000000004</v>
      </c>
      <c r="E28" s="7">
        <v>6.6059999999999999</v>
      </c>
      <c r="F28" s="7">
        <v>6.6479999999999997</v>
      </c>
      <c r="G28" s="7">
        <v>6.6589999999999998</v>
      </c>
      <c r="H28" s="7">
        <v>6.665</v>
      </c>
      <c r="I28" s="7">
        <v>6.4749999999999996</v>
      </c>
      <c r="J28" s="72"/>
      <c r="K28" s="72"/>
      <c r="L28" s="72"/>
      <c r="M28" s="72"/>
      <c r="N28" s="7">
        <f t="shared" si="2"/>
        <v>6.5929999999999991</v>
      </c>
      <c r="O28" s="45">
        <f t="shared" si="3"/>
        <v>6.6349999999999998</v>
      </c>
      <c r="P28" s="81">
        <v>96.7</v>
      </c>
      <c r="R28" s="93" t="s">
        <v>1070</v>
      </c>
      <c r="S28" s="1">
        <v>38</v>
      </c>
      <c r="T28" s="1" t="s">
        <v>1053</v>
      </c>
    </row>
    <row r="29" spans="1:26" x14ac:dyDescent="0.2">
      <c r="A29" s="7"/>
      <c r="B29" s="21" t="s">
        <v>1300</v>
      </c>
      <c r="C29" s="7"/>
      <c r="D29" s="7"/>
      <c r="E29" s="7"/>
      <c r="F29" s="7"/>
      <c r="G29" s="7"/>
      <c r="H29" s="7"/>
      <c r="I29" s="7"/>
      <c r="J29" s="7"/>
      <c r="K29" s="7"/>
      <c r="M29" s="41"/>
      <c r="N29" s="81"/>
      <c r="P29" s="93"/>
      <c r="Q29" s="1"/>
      <c r="R29" s="1"/>
    </row>
    <row r="31" spans="1:26" x14ac:dyDescent="0.2">
      <c r="A31" s="6" t="s">
        <v>6</v>
      </c>
      <c r="B31" s="5"/>
      <c r="C31" s="5" t="s">
        <v>7</v>
      </c>
      <c r="D31" s="5" t="s">
        <v>7</v>
      </c>
      <c r="E31" s="5" t="s">
        <v>24</v>
      </c>
      <c r="F31" s="5" t="s">
        <v>27</v>
      </c>
      <c r="G31" s="5" t="s">
        <v>28</v>
      </c>
      <c r="H31" s="5" t="s">
        <v>30</v>
      </c>
      <c r="I31" s="5" t="s">
        <v>29</v>
      </c>
      <c r="J31" s="5" t="s">
        <v>30</v>
      </c>
      <c r="K31" s="5" t="s">
        <v>100</v>
      </c>
      <c r="L31" s="5" t="s">
        <v>30</v>
      </c>
      <c r="M31" s="5" t="s">
        <v>7</v>
      </c>
      <c r="N31" s="5" t="s">
        <v>7</v>
      </c>
      <c r="O31" s="5" t="s">
        <v>7</v>
      </c>
      <c r="P31" s="5" t="s">
        <v>24</v>
      </c>
      <c r="Q31" s="5" t="s">
        <v>24</v>
      </c>
      <c r="R31" s="5" t="s">
        <v>24</v>
      </c>
      <c r="S31" s="5" t="s">
        <v>26</v>
      </c>
      <c r="T31" s="153" t="s">
        <v>834</v>
      </c>
      <c r="U31" s="153" t="s">
        <v>834</v>
      </c>
      <c r="V31" s="153" t="s">
        <v>834</v>
      </c>
      <c r="W31" s="153" t="s">
        <v>834</v>
      </c>
      <c r="X31" s="153" t="s">
        <v>834</v>
      </c>
      <c r="Y31" s="153" t="s">
        <v>834</v>
      </c>
      <c r="Z31" s="153" t="s">
        <v>834</v>
      </c>
    </row>
    <row r="32" spans="1:26" x14ac:dyDescent="0.2">
      <c r="A32" s="5"/>
      <c r="B32" s="5"/>
      <c r="C32" s="6" t="s">
        <v>8</v>
      </c>
      <c r="D32" s="6" t="s">
        <v>9</v>
      </c>
      <c r="E32" s="6" t="s">
        <v>18</v>
      </c>
      <c r="F32" s="6" t="s">
        <v>11</v>
      </c>
      <c r="G32" s="6" t="s">
        <v>10</v>
      </c>
      <c r="H32" s="6" t="s">
        <v>33</v>
      </c>
      <c r="I32" s="6" t="s">
        <v>12</v>
      </c>
      <c r="J32" s="6" t="s">
        <v>13</v>
      </c>
      <c r="K32" s="6" t="s">
        <v>14</v>
      </c>
      <c r="L32" s="6" t="s">
        <v>99</v>
      </c>
      <c r="M32" s="6" t="s">
        <v>17</v>
      </c>
      <c r="N32" s="6" t="s">
        <v>19</v>
      </c>
      <c r="O32" s="6" t="s">
        <v>20</v>
      </c>
      <c r="P32" s="6" t="s">
        <v>17</v>
      </c>
      <c r="Q32" s="6" t="s">
        <v>15</v>
      </c>
      <c r="R32" s="6" t="s">
        <v>16</v>
      </c>
      <c r="S32" s="6" t="s">
        <v>25</v>
      </c>
      <c r="T32" s="154" t="s">
        <v>835</v>
      </c>
      <c r="U32" s="154" t="s">
        <v>836</v>
      </c>
      <c r="V32" s="154" t="s">
        <v>837</v>
      </c>
      <c r="W32" s="154" t="s">
        <v>838</v>
      </c>
      <c r="X32" s="154" t="s">
        <v>839</v>
      </c>
      <c r="Y32" s="154" t="s">
        <v>840</v>
      </c>
      <c r="Z32" s="154" t="s">
        <v>841</v>
      </c>
    </row>
    <row r="33" spans="1:27" x14ac:dyDescent="0.2">
      <c r="A33" s="6" t="str">
        <f>A4</f>
        <v>Singlet</v>
      </c>
      <c r="B33" s="4" t="str">
        <f>B4</f>
        <v>B3u (Val, n-pi*)</v>
      </c>
      <c r="C33" s="13">
        <v>4.3730000000000002</v>
      </c>
      <c r="D33" s="13">
        <v>4.1390000000000002</v>
      </c>
      <c r="E33" s="7">
        <v>4.5789999999999997</v>
      </c>
      <c r="F33" s="7">
        <v>4.1050000000000004</v>
      </c>
      <c r="G33" s="7">
        <v>4.3220000000000001</v>
      </c>
      <c r="H33" s="13">
        <v>4.2130000000000001</v>
      </c>
      <c r="I33" s="13">
        <v>4.2130000000000001</v>
      </c>
      <c r="J33" s="13">
        <v>4.1989999999999998</v>
      </c>
      <c r="K33" s="7">
        <v>4.1420000000000003</v>
      </c>
      <c r="L33" s="7">
        <v>4.149</v>
      </c>
      <c r="M33" s="13">
        <v>4.4640000000000004</v>
      </c>
      <c r="N33" s="13">
        <v>4.4349999999999996</v>
      </c>
      <c r="O33" s="13">
        <v>4.3380000000000001</v>
      </c>
      <c r="P33" s="13">
        <v>4.2409999999999997</v>
      </c>
      <c r="Q33" s="13">
        <v>4.1669999999999998</v>
      </c>
      <c r="R33" s="13">
        <v>4.133</v>
      </c>
      <c r="S33" s="45">
        <v>4.1500000000000004</v>
      </c>
      <c r="T33" s="156">
        <v>4.76</v>
      </c>
      <c r="U33" s="156">
        <v>4.09</v>
      </c>
      <c r="V33" s="156">
        <v>3.66</v>
      </c>
      <c r="W33" s="185">
        <v>4.3099999999999996</v>
      </c>
      <c r="X33" s="185">
        <v>4.3</v>
      </c>
      <c r="Y33" s="156">
        <v>4.22</v>
      </c>
      <c r="Z33" s="156">
        <v>4.17</v>
      </c>
    </row>
    <row r="34" spans="1:27" x14ac:dyDescent="0.2">
      <c r="A34" s="5"/>
      <c r="B34" s="4" t="str">
        <f t="shared" ref="B34:B42" si="4">B5</f>
        <v>Au (Val, n-pi*)</v>
      </c>
      <c r="C34" s="13">
        <v>4.9130000000000003</v>
      </c>
      <c r="D34" s="13">
        <v>4.8559999999999999</v>
      </c>
      <c r="E34" s="7">
        <v>5.399</v>
      </c>
      <c r="F34" s="7">
        <v>4.9459999999999997</v>
      </c>
      <c r="G34" s="7">
        <v>5.2229999999999999</v>
      </c>
      <c r="H34" s="13">
        <v>5.0350000000000001</v>
      </c>
      <c r="I34" s="13">
        <v>5.0380000000000003</v>
      </c>
      <c r="J34" s="7">
        <v>5.0579999999999998</v>
      </c>
      <c r="K34" s="7">
        <v>4.9669999999999996</v>
      </c>
      <c r="L34" s="7">
        <v>4.9770000000000003</v>
      </c>
      <c r="M34" s="13">
        <v>5.3129999999999997</v>
      </c>
      <c r="N34" s="13">
        <v>5.282</v>
      </c>
      <c r="O34" s="13">
        <v>5.1390000000000002</v>
      </c>
      <c r="P34" s="13">
        <v>5.0709999999999997</v>
      </c>
      <c r="Q34" s="13">
        <v>4.8810000000000002</v>
      </c>
      <c r="R34" s="13">
        <v>5.2140000000000004</v>
      </c>
      <c r="S34" s="45">
        <v>5.0475000000000003</v>
      </c>
      <c r="T34" s="156">
        <v>5.9</v>
      </c>
      <c r="U34" s="156">
        <v>4.76</v>
      </c>
      <c r="V34" s="156">
        <v>4.26</v>
      </c>
      <c r="W34" s="185">
        <v>5.0999999999999996</v>
      </c>
      <c r="X34" s="185">
        <v>5.0999999999999996</v>
      </c>
      <c r="Y34" s="156">
        <v>4.82</v>
      </c>
      <c r="Z34" s="156">
        <v>4.7699999999999996</v>
      </c>
    </row>
    <row r="35" spans="1:27" x14ac:dyDescent="0.2">
      <c r="A35" s="5"/>
      <c r="B35" s="4" t="str">
        <f t="shared" si="4"/>
        <v>B2u (Val, pi-pi*)</v>
      </c>
      <c r="C35" s="13">
        <v>5.2569999999999997</v>
      </c>
      <c r="D35" s="13">
        <v>5.14</v>
      </c>
      <c r="E35" s="7">
        <v>5.4960000000000004</v>
      </c>
      <c r="F35" s="7">
        <v>4.8029999999999999</v>
      </c>
      <c r="G35" s="7">
        <v>5.1539999999999999</v>
      </c>
      <c r="H35" s="13">
        <v>5.0860000000000003</v>
      </c>
      <c r="I35" s="13">
        <v>5.09</v>
      </c>
      <c r="J35" s="13">
        <v>5.0590000000000002</v>
      </c>
      <c r="K35" s="7">
        <v>5.0289999999999999</v>
      </c>
      <c r="L35" s="7">
        <v>5.0179999999999998</v>
      </c>
      <c r="M35" s="13">
        <v>4.9489999999999998</v>
      </c>
      <c r="N35" s="13">
        <v>4.9279999999999999</v>
      </c>
      <c r="O35" s="13">
        <v>5</v>
      </c>
      <c r="P35" s="13">
        <v>4.7110000000000003</v>
      </c>
      <c r="Q35" s="13">
        <v>5.1660000000000004</v>
      </c>
      <c r="R35" s="13">
        <v>4.883</v>
      </c>
      <c r="S35" s="45">
        <v>5.0244999999999997</v>
      </c>
      <c r="T35" s="156">
        <v>4.97</v>
      </c>
      <c r="U35" s="156">
        <v>5.13</v>
      </c>
      <c r="V35" s="156">
        <v>4.6500000000000004</v>
      </c>
      <c r="W35" s="185">
        <v>5.09</v>
      </c>
      <c r="X35" s="185">
        <v>5.03</v>
      </c>
      <c r="Y35" s="156">
        <v>5.36</v>
      </c>
      <c r="Z35" s="156">
        <v>5.32</v>
      </c>
    </row>
    <row r="36" spans="1:27" x14ac:dyDescent="0.2">
      <c r="A36" s="5"/>
      <c r="B36" s="4" t="str">
        <f t="shared" si="4"/>
        <v>B2g (Val, n-pi*)</v>
      </c>
      <c r="C36" s="13">
        <v>6.218</v>
      </c>
      <c r="D36" s="13">
        <v>5.859</v>
      </c>
      <c r="E36" s="13">
        <v>6.2290000000000001</v>
      </c>
      <c r="F36" s="7">
        <v>5.7270000000000003</v>
      </c>
      <c r="G36" s="7">
        <v>6.0039999999999996</v>
      </c>
      <c r="H36" s="13">
        <v>5.8540000000000001</v>
      </c>
      <c r="I36" s="13">
        <v>5.843</v>
      </c>
      <c r="J36" s="13">
        <v>5.798</v>
      </c>
      <c r="K36" s="7">
        <v>5.7140000000000004</v>
      </c>
      <c r="L36" s="7">
        <v>5.7110000000000003</v>
      </c>
      <c r="M36" s="13">
        <v>6.1139999999999999</v>
      </c>
      <c r="N36" s="13">
        <v>6.1020000000000003</v>
      </c>
      <c r="O36" s="13">
        <v>6.024</v>
      </c>
      <c r="P36" s="13">
        <v>5.89</v>
      </c>
      <c r="Q36" s="13">
        <v>5.8689999999999998</v>
      </c>
      <c r="R36" s="13">
        <v>5.6740000000000004</v>
      </c>
      <c r="S36" s="45">
        <v>5.7714999999999996</v>
      </c>
      <c r="T36" s="156">
        <v>5.8</v>
      </c>
      <c r="U36" s="156">
        <v>5.68</v>
      </c>
      <c r="V36" s="156">
        <v>5.27</v>
      </c>
      <c r="W36" s="185">
        <v>5.73</v>
      </c>
      <c r="X36" s="185">
        <v>5.7</v>
      </c>
      <c r="Y36" s="156">
        <v>5.92</v>
      </c>
      <c r="Z36" s="156">
        <v>5.88</v>
      </c>
    </row>
    <row r="37" spans="1:27" x14ac:dyDescent="0.2">
      <c r="A37" s="5"/>
      <c r="B37" s="4" t="str">
        <f t="shared" si="4"/>
        <v>Ag (Ryd, n-3s)</v>
      </c>
      <c r="C37" s="13">
        <v>6.202</v>
      </c>
      <c r="D37" s="13">
        <v>6.2039999999999997</v>
      </c>
      <c r="E37" s="13">
        <v>7.04</v>
      </c>
      <c r="F37" s="7">
        <v>6.7610000000000001</v>
      </c>
      <c r="G37" s="7">
        <v>6.83</v>
      </c>
      <c r="H37" s="13">
        <v>6.7039999999999997</v>
      </c>
      <c r="I37" s="13">
        <v>6.71</v>
      </c>
      <c r="J37" s="13">
        <v>6.7430000000000003</v>
      </c>
      <c r="K37" s="7">
        <v>6.6559999999999997</v>
      </c>
      <c r="L37" s="7">
        <v>6.65</v>
      </c>
      <c r="M37" s="13">
        <v>6.9930000000000003</v>
      </c>
      <c r="N37" s="13">
        <v>6.89</v>
      </c>
      <c r="O37" s="13">
        <v>6.66</v>
      </c>
      <c r="P37" s="13">
        <v>6.8159999999999998</v>
      </c>
      <c r="Q37" s="13">
        <v>6.3010000000000002</v>
      </c>
      <c r="R37" s="13">
        <v>6.9569999999999999</v>
      </c>
      <c r="S37" s="45">
        <v>6.6289999999999996</v>
      </c>
      <c r="T37" s="156">
        <v>6.69</v>
      </c>
      <c r="U37" s="156">
        <v>6.66</v>
      </c>
      <c r="V37" s="156">
        <v>6.27</v>
      </c>
      <c r="W37" s="185">
        <v>6.81</v>
      </c>
      <c r="X37" s="185">
        <v>6.8</v>
      </c>
      <c r="Y37" s="156">
        <v>6.73</v>
      </c>
      <c r="Z37" s="156">
        <v>6.7</v>
      </c>
    </row>
    <row r="38" spans="1:27" x14ac:dyDescent="0.2">
      <c r="A38" s="5"/>
      <c r="B38" s="4" t="str">
        <f t="shared" si="4"/>
        <v>B1g (Val, n-pi*)</v>
      </c>
      <c r="C38" s="148"/>
      <c r="D38" s="13">
        <v>6.67</v>
      </c>
      <c r="E38" s="13">
        <v>7.2960000000000003</v>
      </c>
      <c r="F38" s="7">
        <v>7.24</v>
      </c>
      <c r="G38" s="7">
        <v>7.1360000000000001</v>
      </c>
      <c r="H38" s="13">
        <v>6.8490000000000002</v>
      </c>
      <c r="I38" s="13">
        <v>6.8490000000000002</v>
      </c>
      <c r="J38" s="7">
        <v>6.8659999999999997</v>
      </c>
      <c r="K38" s="7">
        <v>6.7249999999999996</v>
      </c>
      <c r="L38" s="7">
        <v>6.7370000000000001</v>
      </c>
      <c r="M38" s="13">
        <v>7.11</v>
      </c>
      <c r="N38" s="13">
        <v>7.09</v>
      </c>
      <c r="O38" s="13">
        <v>6.9489999999999998</v>
      </c>
      <c r="P38" s="13">
        <v>6.8410000000000002</v>
      </c>
      <c r="Q38" s="13">
        <v>6.68</v>
      </c>
      <c r="R38" s="13">
        <v>7.1760000000000002</v>
      </c>
      <c r="S38" s="45">
        <v>6.9279999999999999</v>
      </c>
      <c r="T38" s="156">
        <v>7.16</v>
      </c>
      <c r="U38" s="156">
        <v>6.61</v>
      </c>
      <c r="V38" s="156">
        <v>6.07</v>
      </c>
      <c r="W38" s="185">
        <v>6.78</v>
      </c>
      <c r="X38" s="185">
        <v>6.76</v>
      </c>
      <c r="Y38" s="156">
        <v>6.8</v>
      </c>
      <c r="Z38" s="156">
        <v>6.75</v>
      </c>
    </row>
    <row r="39" spans="1:27" x14ac:dyDescent="0.2">
      <c r="A39" s="5"/>
      <c r="B39" s="4" t="str">
        <f t="shared" si="4"/>
        <v>B1u (Val, pi-pi*)</v>
      </c>
      <c r="C39" s="13">
        <v>7.1269999999999998</v>
      </c>
      <c r="D39" s="13">
        <v>6.8890000000000002</v>
      </c>
      <c r="E39" s="13">
        <v>7.1390000000000002</v>
      </c>
      <c r="F39" s="7">
        <v>6.9160000000000004</v>
      </c>
      <c r="G39" s="7">
        <v>6.9580000000000002</v>
      </c>
      <c r="H39" s="13">
        <v>6.9109999999999996</v>
      </c>
      <c r="I39" s="13">
        <v>6.9</v>
      </c>
      <c r="J39" s="13">
        <v>6.8769999999999998</v>
      </c>
      <c r="K39" s="7">
        <v>6.8620000000000001</v>
      </c>
      <c r="L39" s="7">
        <v>6.8739999999999997</v>
      </c>
      <c r="M39" s="13">
        <v>6.7770000000000001</v>
      </c>
      <c r="N39" s="13">
        <v>6.8090000000000002</v>
      </c>
      <c r="O39" s="13">
        <v>6.8460000000000001</v>
      </c>
      <c r="P39" s="13">
        <v>6.6040000000000001</v>
      </c>
      <c r="Q39" s="13">
        <v>6.8780000000000001</v>
      </c>
      <c r="R39" s="13">
        <v>6.6559999999999997</v>
      </c>
      <c r="S39" s="45">
        <v>6.7669999999999995</v>
      </c>
      <c r="T39" s="156">
        <v>8.0399999999999991</v>
      </c>
      <c r="U39" s="156">
        <v>7.14</v>
      </c>
      <c r="V39" s="156">
        <v>6.72</v>
      </c>
      <c r="W39" s="185">
        <v>7.2</v>
      </c>
      <c r="X39" s="185">
        <v>7.12</v>
      </c>
      <c r="Y39" s="156">
        <v>6.89</v>
      </c>
      <c r="Z39" s="156">
        <v>6.81</v>
      </c>
    </row>
    <row r="40" spans="1:27" x14ac:dyDescent="0.2">
      <c r="A40" s="5"/>
      <c r="B40" s="4" t="str">
        <f t="shared" si="4"/>
        <v>B1g (Ryd, pi-3s)</v>
      </c>
      <c r="C40" s="13">
        <v>7.3140000000000001</v>
      </c>
      <c r="D40" s="13">
        <v>7.2119999999999997</v>
      </c>
      <c r="E40" s="13">
        <v>7.5019999999999998</v>
      </c>
      <c r="F40" s="13">
        <v>7.3339999999999996</v>
      </c>
      <c r="G40" s="7">
        <v>7.26</v>
      </c>
      <c r="H40" s="13">
        <v>7.218</v>
      </c>
      <c r="I40" s="13">
        <v>7.2240000000000002</v>
      </c>
      <c r="J40" s="7">
        <v>7.2119999999999997</v>
      </c>
      <c r="K40" s="7">
        <v>7.202</v>
      </c>
      <c r="L40">
        <v>7.2140000000000004</v>
      </c>
      <c r="M40" s="13">
        <v>7.3250000000000002</v>
      </c>
      <c r="N40" s="13">
        <v>7.2720000000000002</v>
      </c>
      <c r="O40" s="13">
        <v>7.2530000000000001</v>
      </c>
      <c r="P40" s="13">
        <v>7.2160000000000002</v>
      </c>
      <c r="Q40" s="13">
        <v>7.2670000000000003</v>
      </c>
      <c r="R40" s="13">
        <v>6.9989999999999997</v>
      </c>
      <c r="S40" s="45">
        <v>7.133</v>
      </c>
      <c r="T40" s="156">
        <v>6.73</v>
      </c>
      <c r="U40" s="156">
        <v>7.41</v>
      </c>
      <c r="V40" s="156">
        <v>7.27</v>
      </c>
      <c r="W40" s="185">
        <v>7.24</v>
      </c>
      <c r="X40" s="185">
        <v>7.18</v>
      </c>
      <c r="Y40" s="156">
        <v>7.33</v>
      </c>
      <c r="Z40" s="156">
        <v>7.33</v>
      </c>
    </row>
    <row r="41" spans="1:27" x14ac:dyDescent="0.2">
      <c r="A41" s="5"/>
      <c r="B41" s="4" t="str">
        <f t="shared" si="4"/>
        <v>B2u (Ryd, n-3p)</v>
      </c>
      <c r="C41" s="13">
        <v>7.2949999999999999</v>
      </c>
      <c r="D41" s="13">
        <v>6.742</v>
      </c>
      <c r="E41" s="13">
        <v>7.6539999999999999</v>
      </c>
      <c r="F41" s="7">
        <v>7.4029999999999996</v>
      </c>
      <c r="G41" s="7">
        <v>7.4409999999999998</v>
      </c>
      <c r="H41" s="13">
        <v>7.3090000000000002</v>
      </c>
      <c r="I41" s="13">
        <v>7.3150000000000004</v>
      </c>
      <c r="J41" s="13">
        <v>7.3479999999999999</v>
      </c>
      <c r="K41" s="7">
        <v>7.2530000000000001</v>
      </c>
      <c r="L41">
        <v>7.2519999999999998</v>
      </c>
      <c r="M41" s="13">
        <v>7.577</v>
      </c>
      <c r="N41" s="13">
        <v>7.4720000000000004</v>
      </c>
      <c r="O41" s="13">
        <v>7.2249999999999996</v>
      </c>
      <c r="P41" s="13">
        <v>7.3970000000000002</v>
      </c>
      <c r="Q41" s="13">
        <v>6.8390000000000004</v>
      </c>
      <c r="R41" s="13">
        <v>7.5739999999999998</v>
      </c>
      <c r="S41" s="45">
        <v>7.2065000000000001</v>
      </c>
      <c r="T41" s="156">
        <v>7.49</v>
      </c>
      <c r="U41" s="156">
        <v>7.34</v>
      </c>
      <c r="V41" s="156">
        <v>6.93</v>
      </c>
      <c r="W41" s="185">
        <v>7.43</v>
      </c>
      <c r="X41" s="185">
        <v>7.4</v>
      </c>
      <c r="Y41" s="156">
        <v>7.29</v>
      </c>
      <c r="Z41" s="156">
        <v>7.25</v>
      </c>
    </row>
    <row r="42" spans="1:27" x14ac:dyDescent="0.2">
      <c r="A42" s="5"/>
      <c r="B42" s="4" t="str">
        <f t="shared" si="4"/>
        <v>B1u (Ryd, n-3p)</v>
      </c>
      <c r="C42" s="13">
        <v>7.1909999999999998</v>
      </c>
      <c r="D42" s="13">
        <v>7.032</v>
      </c>
      <c r="E42" s="13">
        <v>7.806</v>
      </c>
      <c r="F42" s="7">
        <v>7.5149999999999997</v>
      </c>
      <c r="G42" s="7">
        <v>7.5960000000000001</v>
      </c>
      <c r="H42" s="13">
        <v>7.4960000000000004</v>
      </c>
      <c r="I42" s="13">
        <v>7.5</v>
      </c>
      <c r="J42" s="13">
        <v>7.524</v>
      </c>
      <c r="K42" s="7">
        <v>7.4530000000000003</v>
      </c>
      <c r="L42">
        <v>7.4480000000000004</v>
      </c>
      <c r="M42" s="13">
        <v>7.6920000000000002</v>
      </c>
      <c r="N42" s="13">
        <v>7.5979999999999999</v>
      </c>
      <c r="O42" s="13">
        <v>7.407</v>
      </c>
      <c r="P42" s="13">
        <v>7.5190000000000001</v>
      </c>
      <c r="Q42" s="13">
        <v>7.109</v>
      </c>
      <c r="R42" s="13">
        <v>7.5949999999999998</v>
      </c>
      <c r="S42" s="45">
        <v>7.3520000000000003</v>
      </c>
      <c r="T42" s="156">
        <v>7.83</v>
      </c>
      <c r="U42" s="156">
        <v>7.55</v>
      </c>
      <c r="V42" s="156">
        <v>7.08</v>
      </c>
      <c r="W42" s="185">
        <v>7.64</v>
      </c>
      <c r="X42" s="185">
        <v>7.59</v>
      </c>
      <c r="Y42" s="156">
        <v>7.49</v>
      </c>
      <c r="Z42" s="156">
        <v>7.42</v>
      </c>
      <c r="AA42" s="51"/>
    </row>
    <row r="43" spans="1:27" x14ac:dyDescent="0.2">
      <c r="A43" s="5"/>
      <c r="B43" s="4" t="str">
        <f t="shared" ref="B43:B46" si="5">B14</f>
        <v>B3u (Ryd, pi-3p)</v>
      </c>
      <c r="C43" s="7">
        <v>7.8529999999999998</v>
      </c>
      <c r="D43" s="7">
        <v>7.7590000000000003</v>
      </c>
      <c r="E43" s="7">
        <v>8.0640000000000001</v>
      </c>
      <c r="F43" s="7">
        <v>7.8209999999999997</v>
      </c>
      <c r="G43" s="7">
        <v>7.8280000000000003</v>
      </c>
      <c r="H43" s="13">
        <v>7.7910000000000004</v>
      </c>
      <c r="I43" s="13">
        <v>7.7960000000000003</v>
      </c>
      <c r="J43" s="13">
        <v>7.7809999999999997</v>
      </c>
      <c r="K43" s="7">
        <v>7.7709999999999999</v>
      </c>
      <c r="L43" s="133">
        <v>7.7880000000000003</v>
      </c>
      <c r="M43" s="13">
        <v>7.89</v>
      </c>
      <c r="N43" s="13">
        <v>7.84</v>
      </c>
      <c r="O43" s="13">
        <v>7.8129999999999997</v>
      </c>
      <c r="P43" s="13">
        <v>7.782</v>
      </c>
      <c r="Q43" s="13">
        <v>7.8109999999999999</v>
      </c>
      <c r="R43" s="13">
        <v>7.5640000000000001</v>
      </c>
      <c r="S43" s="45">
        <v>7.6875</v>
      </c>
      <c r="T43" s="128"/>
      <c r="U43" s="128"/>
      <c r="V43" s="128"/>
      <c r="W43" s="107"/>
      <c r="X43" s="107"/>
      <c r="Y43" s="128"/>
      <c r="Z43" s="128"/>
      <c r="AA43" s="51"/>
    </row>
    <row r="44" spans="1:27" x14ac:dyDescent="0.2">
      <c r="A44" s="5"/>
      <c r="B44" s="4" t="str">
        <f t="shared" si="5"/>
        <v>B3u (Val, n-pi*)</v>
      </c>
      <c r="C44" s="7">
        <v>7.2910000000000004</v>
      </c>
      <c r="D44" s="7">
        <v>7.3289999999999997</v>
      </c>
      <c r="E44" s="7">
        <v>8.1639999999999997</v>
      </c>
      <c r="F44" s="7">
        <v>7.9180000000000001</v>
      </c>
      <c r="G44" s="7">
        <v>7.94</v>
      </c>
      <c r="H44" s="13">
        <v>7.8230000000000004</v>
      </c>
      <c r="I44" s="13">
        <v>7.8310000000000004</v>
      </c>
      <c r="J44" s="13">
        <v>7.8639999999999999</v>
      </c>
      <c r="K44" s="7">
        <v>7.78</v>
      </c>
      <c r="L44">
        <v>7.7670000000000003</v>
      </c>
      <c r="M44" s="13">
        <v>8.1</v>
      </c>
      <c r="N44" s="13">
        <v>7.9909999999999997</v>
      </c>
      <c r="O44" s="13">
        <v>7.7679999999999998</v>
      </c>
      <c r="P44" s="13">
        <v>7.923</v>
      </c>
      <c r="Q44" s="13">
        <v>7.4279999999999999</v>
      </c>
      <c r="R44" s="13">
        <v>8.07</v>
      </c>
      <c r="S44" s="45">
        <v>7.7490000000000006</v>
      </c>
      <c r="T44" s="128"/>
      <c r="U44" s="128"/>
      <c r="V44" s="128"/>
      <c r="W44" s="107"/>
      <c r="X44" s="107"/>
      <c r="Y44" s="128"/>
      <c r="Z44" s="128"/>
      <c r="AA44" s="51"/>
    </row>
    <row r="45" spans="1:27" x14ac:dyDescent="0.2">
      <c r="A45" s="5"/>
      <c r="B45" s="4" t="str">
        <f t="shared" si="5"/>
        <v>B2u (Val, pi-pi*)</v>
      </c>
      <c r="C45" s="148"/>
      <c r="D45" s="13">
        <v>7.8920000000000003</v>
      </c>
      <c r="E45" s="7">
        <v>8.2880000000000003</v>
      </c>
      <c r="F45" s="148"/>
      <c r="G45" s="7">
        <v>8.0370000000000008</v>
      </c>
      <c r="H45" s="13">
        <v>7.9450000000000003</v>
      </c>
      <c r="I45" s="13">
        <v>7.9130000000000003</v>
      </c>
      <c r="J45" s="13">
        <v>7.9109999999999996</v>
      </c>
      <c r="K45" s="7">
        <v>7.86</v>
      </c>
      <c r="L45" s="7">
        <v>7.8719999999999999</v>
      </c>
      <c r="M45" s="13">
        <v>7.9669999999999996</v>
      </c>
      <c r="N45" s="13">
        <v>7.9459999999999997</v>
      </c>
      <c r="O45" s="13">
        <v>7.9279999999999999</v>
      </c>
      <c r="P45" s="13">
        <v>7.7830000000000004</v>
      </c>
      <c r="Q45" s="13">
        <v>7.9050000000000002</v>
      </c>
      <c r="R45" s="13">
        <v>7.7910000000000004</v>
      </c>
      <c r="S45" s="45">
        <v>7.8480000000000008</v>
      </c>
      <c r="T45" s="128"/>
      <c r="U45" s="128"/>
      <c r="V45" s="128"/>
      <c r="W45" s="107"/>
      <c r="X45" s="107"/>
      <c r="Y45" s="128"/>
      <c r="Z45" s="128"/>
      <c r="AA45" s="51"/>
    </row>
    <row r="46" spans="1:27" x14ac:dyDescent="0.2">
      <c r="A46" s="5"/>
      <c r="B46" s="4" t="str">
        <f t="shared" si="5"/>
        <v>Ag (Ryd, n.d.)</v>
      </c>
      <c r="C46" s="13">
        <v>7.49</v>
      </c>
      <c r="D46" s="13">
        <v>7.4950000000000001</v>
      </c>
      <c r="E46" s="7">
        <v>8.3360000000000003</v>
      </c>
      <c r="F46" s="7">
        <v>8.1519999999999992</v>
      </c>
      <c r="G46" s="7">
        <v>8.125</v>
      </c>
      <c r="H46" s="13">
        <v>7.9820000000000002</v>
      </c>
      <c r="I46" s="13">
        <v>7.9870000000000001</v>
      </c>
      <c r="J46" s="13">
        <v>8.02</v>
      </c>
      <c r="K46" s="7">
        <v>7.9240000000000004</v>
      </c>
      <c r="L46" s="7">
        <v>7.9210000000000003</v>
      </c>
      <c r="M46" s="13">
        <v>8.2970000000000006</v>
      </c>
      <c r="N46" s="13">
        <v>8.1959999999999997</v>
      </c>
      <c r="O46" s="13">
        <v>7.9610000000000003</v>
      </c>
      <c r="P46" s="13">
        <v>8.1140000000000008</v>
      </c>
      <c r="Q46" s="13">
        <v>7.5890000000000004</v>
      </c>
      <c r="R46" s="13">
        <v>8.2530000000000001</v>
      </c>
      <c r="S46" s="45">
        <v>7.9210000000000003</v>
      </c>
      <c r="T46" s="128"/>
      <c r="U46" s="128"/>
      <c r="V46" s="128"/>
      <c r="W46" s="107"/>
      <c r="X46" s="107"/>
      <c r="Y46" s="128"/>
      <c r="Z46" s="128"/>
      <c r="AA46" s="51"/>
    </row>
    <row r="47" spans="1:27" x14ac:dyDescent="0.2">
      <c r="A47" s="5"/>
      <c r="B47" s="4" t="str">
        <f>B18</f>
        <v>B1u (Val, pi-pi*)</v>
      </c>
      <c r="C47" s="13">
        <v>7.8449999999999998</v>
      </c>
      <c r="D47" s="72"/>
      <c r="E47" s="7">
        <v>8.4309999999999992</v>
      </c>
      <c r="F47" s="22">
        <v>7.9909999999999997</v>
      </c>
      <c r="G47" s="7">
        <v>8.2089999999999996</v>
      </c>
      <c r="H47" s="13">
        <v>8.0050000000000008</v>
      </c>
      <c r="I47" s="13">
        <v>7.9779999999999998</v>
      </c>
      <c r="J47" s="13">
        <v>8.0210000000000008</v>
      </c>
      <c r="K47" s="7">
        <v>7.9379999999999997</v>
      </c>
      <c r="L47" s="56">
        <v>7.9809999999999999</v>
      </c>
      <c r="M47" s="13">
        <v>8.1259999999999994</v>
      </c>
      <c r="N47" s="13">
        <v>8.1300000000000008</v>
      </c>
      <c r="O47" s="13">
        <v>8.0749999999999993</v>
      </c>
      <c r="P47" s="13">
        <v>7.9269999999999996</v>
      </c>
      <c r="Q47" s="72"/>
      <c r="R47" s="72"/>
      <c r="S47" s="72"/>
      <c r="T47" s="156">
        <v>9.65</v>
      </c>
      <c r="U47" s="156">
        <v>8.59</v>
      </c>
      <c r="V47" s="156">
        <v>7.96</v>
      </c>
      <c r="W47" s="185">
        <v>8.68</v>
      </c>
      <c r="X47" s="185">
        <v>8.57</v>
      </c>
      <c r="Y47" s="156">
        <v>8.42</v>
      </c>
      <c r="Z47" s="156">
        <v>8.25</v>
      </c>
      <c r="AA47" s="51"/>
    </row>
    <row r="48" spans="1:27" x14ac:dyDescent="0.2">
      <c r="A48" s="5"/>
      <c r="B48" s="4" t="str">
        <f>B19</f>
        <v>B3g (Ryd, n.d.)</v>
      </c>
      <c r="C48" s="13">
        <v>7.4009999999999998</v>
      </c>
      <c r="D48" s="13">
        <v>7.4729999999999999</v>
      </c>
      <c r="E48" s="7">
        <v>8.3650000000000002</v>
      </c>
      <c r="F48" s="7">
        <v>8.1170000000000009</v>
      </c>
      <c r="G48" s="7">
        <v>8.1560000000000006</v>
      </c>
      <c r="H48" s="13">
        <v>8.0459999999999994</v>
      </c>
      <c r="I48" s="13">
        <v>8.0530000000000008</v>
      </c>
      <c r="J48" s="13">
        <v>8.0830000000000002</v>
      </c>
      <c r="K48" s="7">
        <v>8.0009999999999994</v>
      </c>
      <c r="L48">
        <v>7.9930000000000003</v>
      </c>
      <c r="M48" s="13">
        <v>8.2680000000000007</v>
      </c>
      <c r="N48" s="13">
        <v>8.1620000000000008</v>
      </c>
      <c r="O48" s="13">
        <v>7.93</v>
      </c>
      <c r="P48" s="13">
        <v>8.093</v>
      </c>
      <c r="Q48" s="13">
        <v>7.5720000000000001</v>
      </c>
      <c r="R48" s="13">
        <v>8.2769999999999992</v>
      </c>
      <c r="S48" s="45">
        <v>7.9245000000000001</v>
      </c>
      <c r="T48" s="128"/>
      <c r="U48" s="128"/>
      <c r="V48" s="128"/>
      <c r="W48" s="107"/>
      <c r="X48" s="107"/>
      <c r="Y48" s="128"/>
      <c r="Z48" s="128"/>
      <c r="AA48" s="51"/>
    </row>
    <row r="49" spans="1:26" x14ac:dyDescent="0.2">
      <c r="A49" s="5"/>
      <c r="B49" s="4" t="str">
        <f t="shared" ref="B49" si="6">B20</f>
        <v>Ag (Val, dou, n,n-pi*,pi*)</v>
      </c>
      <c r="C49" s="72"/>
      <c r="D49" s="72"/>
      <c r="E49" s="72"/>
      <c r="F49" s="72"/>
      <c r="G49" s="72"/>
      <c r="H49" s="72"/>
      <c r="I49" s="72"/>
      <c r="J49" s="7">
        <v>9.6470000000000002</v>
      </c>
      <c r="K49" s="7">
        <v>9.1679999999999993</v>
      </c>
      <c r="L49" s="72"/>
      <c r="M49" s="72"/>
      <c r="N49" s="72"/>
      <c r="O49" s="72"/>
      <c r="P49" s="72"/>
      <c r="Q49" s="72"/>
      <c r="R49" s="72"/>
      <c r="S49" s="72"/>
      <c r="T49" s="13">
        <v>8.0939999999999994</v>
      </c>
      <c r="U49" s="13">
        <v>7.8449999999999998</v>
      </c>
      <c r="V49" s="71">
        <v>7.5839999999999996</v>
      </c>
      <c r="W49" s="57">
        <v>7.9450000000000003</v>
      </c>
      <c r="X49" s="57">
        <v>7.9489999999999998</v>
      </c>
      <c r="Y49" s="13">
        <v>8.0670000000000002</v>
      </c>
      <c r="Z49" s="13">
        <v>8.0370000000000008</v>
      </c>
    </row>
    <row r="50" spans="1:26" x14ac:dyDescent="0.2">
      <c r="A50" s="5"/>
      <c r="B50" s="4" t="str">
        <f t="shared" ref="B50:B57" si="7">B21</f>
        <v>Ag (Val, par dou, pi-pi*)</v>
      </c>
      <c r="C50" s="72"/>
      <c r="D50" s="72"/>
      <c r="E50" s="72"/>
      <c r="F50" s="72"/>
      <c r="G50" s="72"/>
      <c r="H50" s="72"/>
      <c r="I50" s="72"/>
      <c r="J50" s="7">
        <v>8.8989999999999991</v>
      </c>
      <c r="K50" s="7">
        <v>8.6969999999999992</v>
      </c>
      <c r="L50" s="7">
        <v>8.6929999999999996</v>
      </c>
      <c r="M50" s="72"/>
      <c r="N50" s="72"/>
      <c r="O50" s="72"/>
      <c r="P50" s="72"/>
      <c r="Q50" s="72"/>
      <c r="R50" s="72"/>
      <c r="S50" s="72"/>
      <c r="T50" s="13">
        <v>8.4359999999999999</v>
      </c>
      <c r="U50" s="13">
        <v>8.7460000000000004</v>
      </c>
      <c r="V50" s="71">
        <v>8.2080000000000002</v>
      </c>
      <c r="W50" s="57">
        <v>8.6760000000000002</v>
      </c>
      <c r="X50" s="57">
        <v>8.6240000000000006</v>
      </c>
      <c r="Y50" s="13">
        <v>9.0510000000000002</v>
      </c>
      <c r="Z50" s="13">
        <v>8.9990000000000006</v>
      </c>
    </row>
    <row r="51" spans="1:26" x14ac:dyDescent="0.2">
      <c r="A51" s="6" t="str">
        <f>A22</f>
        <v>Triplet</v>
      </c>
      <c r="B51" s="4" t="str">
        <f t="shared" si="7"/>
        <v>B3u (Val, n-pi*)</v>
      </c>
      <c r="C51" s="13">
        <v>3.8410000000000002</v>
      </c>
      <c r="D51" s="13">
        <v>3.6019999999999999</v>
      </c>
      <c r="E51" s="13">
        <v>3.9350000000000001</v>
      </c>
      <c r="F51" s="13">
        <v>3.49</v>
      </c>
      <c r="G51" s="13">
        <v>3.702</v>
      </c>
      <c r="H51" s="72"/>
      <c r="I51" s="72"/>
      <c r="J51" s="72"/>
      <c r="K51" s="7">
        <v>3.5880000000000001</v>
      </c>
      <c r="L51" s="72"/>
      <c r="M51" s="7">
        <v>3.9489999999999998</v>
      </c>
      <c r="N51" s="7">
        <v>3.93</v>
      </c>
      <c r="O51" s="13">
        <v>3.8210000000000002</v>
      </c>
      <c r="P51" s="13">
        <v>3.7509999999999999</v>
      </c>
      <c r="Q51" s="13">
        <v>3.6179999999999999</v>
      </c>
      <c r="R51" s="13">
        <v>3.5179999999999998</v>
      </c>
      <c r="S51" s="45">
        <v>3.5679999999999996</v>
      </c>
      <c r="T51" s="156">
        <v>4.16</v>
      </c>
      <c r="U51" s="156">
        <v>3.49</v>
      </c>
      <c r="V51" s="156">
        <v>3.08</v>
      </c>
      <c r="W51" s="185">
        <v>3.72</v>
      </c>
      <c r="X51" s="185">
        <v>3.71</v>
      </c>
      <c r="Y51" s="156">
        <v>3.61</v>
      </c>
      <c r="Z51" s="156">
        <v>3.56</v>
      </c>
    </row>
    <row r="52" spans="1:26" x14ac:dyDescent="0.2">
      <c r="A52" s="5"/>
      <c r="B52" s="4" t="str">
        <f t="shared" si="7"/>
        <v>B1u (Val, pi-pi*)</v>
      </c>
      <c r="C52" s="13">
        <v>4.7640000000000002</v>
      </c>
      <c r="D52" s="13">
        <v>4.5990000000000002</v>
      </c>
      <c r="E52" s="13">
        <v>4.5970000000000004</v>
      </c>
      <c r="F52" s="13">
        <v>3.9289999999999998</v>
      </c>
      <c r="G52" s="13">
        <v>4.1929999999999996</v>
      </c>
      <c r="H52" s="72"/>
      <c r="I52" s="72"/>
      <c r="J52" s="72"/>
      <c r="K52" s="7">
        <v>4.3879999999999999</v>
      </c>
      <c r="L52" s="72"/>
      <c r="M52" s="7">
        <v>4.532</v>
      </c>
      <c r="N52" s="7">
        <v>4.53</v>
      </c>
      <c r="O52" s="13">
        <v>4.5540000000000003</v>
      </c>
      <c r="P52" s="13">
        <v>4.4130000000000003</v>
      </c>
      <c r="Q52" s="13">
        <v>4.5940000000000003</v>
      </c>
      <c r="R52" s="13">
        <v>4.0970000000000004</v>
      </c>
      <c r="S52" s="45">
        <v>4.3455000000000004</v>
      </c>
      <c r="T52" s="156">
        <v>3.98</v>
      </c>
      <c r="U52" s="156">
        <v>4.4400000000000004</v>
      </c>
      <c r="V52" s="156">
        <v>4.1500000000000004</v>
      </c>
      <c r="W52" s="185">
        <v>4.34</v>
      </c>
      <c r="X52" s="185">
        <v>4.28</v>
      </c>
      <c r="Y52" s="156">
        <v>4.58</v>
      </c>
      <c r="Z52" s="156">
        <v>4.57</v>
      </c>
    </row>
    <row r="53" spans="1:26" x14ac:dyDescent="0.2">
      <c r="A53" s="5"/>
      <c r="B53" s="4" t="str">
        <f t="shared" si="7"/>
        <v>B2u (Val, pi-pi*)</v>
      </c>
      <c r="C53" s="13">
        <v>4.673</v>
      </c>
      <c r="D53" s="13">
        <v>4.5670000000000002</v>
      </c>
      <c r="E53" s="13">
        <v>4.7149999999999999</v>
      </c>
      <c r="F53" s="13">
        <v>4.32</v>
      </c>
      <c r="G53" s="13">
        <v>4.4020000000000001</v>
      </c>
      <c r="H53" s="72"/>
      <c r="I53" s="72"/>
      <c r="J53" s="72"/>
      <c r="K53" s="7">
        <v>4.4020000000000001</v>
      </c>
      <c r="L53" s="72"/>
      <c r="M53" s="7">
        <v>4.5220000000000002</v>
      </c>
      <c r="N53" s="7">
        <v>4.524</v>
      </c>
      <c r="O53" s="13">
        <v>4.54</v>
      </c>
      <c r="P53" s="13">
        <v>4.3520000000000003</v>
      </c>
      <c r="Q53" s="13">
        <v>4.5730000000000004</v>
      </c>
      <c r="R53" s="13">
        <v>4.05</v>
      </c>
      <c r="S53" s="45">
        <v>4.3115000000000006</v>
      </c>
      <c r="T53" s="156">
        <v>4.62</v>
      </c>
      <c r="U53" s="156">
        <v>4.4400000000000004</v>
      </c>
      <c r="V53" s="156">
        <v>4.09</v>
      </c>
      <c r="W53" s="185">
        <v>4.47</v>
      </c>
      <c r="X53" s="185">
        <v>4.41</v>
      </c>
      <c r="Y53" s="156">
        <v>4.46</v>
      </c>
      <c r="Z53" s="156">
        <v>4.42</v>
      </c>
    </row>
    <row r="54" spans="1:26" x14ac:dyDescent="0.2">
      <c r="A54" s="5"/>
      <c r="B54" s="4" t="str">
        <f t="shared" si="7"/>
        <v>Au (Val, n-pi*)</v>
      </c>
      <c r="C54" s="13">
        <v>4.9279999999999999</v>
      </c>
      <c r="D54" s="13">
        <v>4.8150000000000004</v>
      </c>
      <c r="E54" s="13">
        <v>5.34</v>
      </c>
      <c r="F54" s="13">
        <v>5.0140000000000002</v>
      </c>
      <c r="G54" s="13">
        <v>5.165</v>
      </c>
      <c r="H54" s="72"/>
      <c r="I54" s="72"/>
      <c r="J54" s="72"/>
      <c r="K54" s="7">
        <v>4.9279999999999999</v>
      </c>
      <c r="L54" s="72"/>
      <c r="M54" s="13">
        <v>5.3070000000000004</v>
      </c>
      <c r="N54" s="13">
        <v>5.2770000000000001</v>
      </c>
      <c r="O54" s="13">
        <v>5.1219999999999999</v>
      </c>
      <c r="P54" s="13">
        <v>5.0750000000000002</v>
      </c>
      <c r="Q54" s="13">
        <v>4.84</v>
      </c>
      <c r="R54" s="13">
        <v>5.1420000000000003</v>
      </c>
      <c r="S54" s="45">
        <v>4.9909999999999997</v>
      </c>
      <c r="T54" s="156">
        <v>5.85</v>
      </c>
      <c r="U54" s="156">
        <v>4.7300000000000004</v>
      </c>
      <c r="V54" s="156">
        <v>4.21</v>
      </c>
      <c r="W54" s="185">
        <v>5.07</v>
      </c>
      <c r="X54" s="185">
        <v>5.07</v>
      </c>
      <c r="Y54" s="156">
        <v>4.8</v>
      </c>
      <c r="Z54" s="156">
        <v>4.75</v>
      </c>
    </row>
    <row r="55" spans="1:26" x14ac:dyDescent="0.2">
      <c r="A55" s="5"/>
      <c r="B55" s="4" t="str">
        <f t="shared" si="7"/>
        <v>B2g (Val, n-pi*)</v>
      </c>
      <c r="C55" s="13">
        <v>5.415</v>
      </c>
      <c r="D55" s="13">
        <v>5.1680000000000001</v>
      </c>
      <c r="E55" s="13">
        <v>5.3920000000000003</v>
      </c>
      <c r="F55" s="13">
        <v>4.9290000000000003</v>
      </c>
      <c r="G55" s="13">
        <v>5.2069999999999999</v>
      </c>
      <c r="H55" s="72"/>
      <c r="I55" s="72"/>
      <c r="J55" s="72"/>
      <c r="K55" s="7">
        <v>5.0830000000000002</v>
      </c>
      <c r="L55" s="72"/>
      <c r="M55" s="13">
        <v>5.4249999999999998</v>
      </c>
      <c r="N55" s="13">
        <v>5.4269999999999996</v>
      </c>
      <c r="O55" s="13">
        <v>5.3419999999999996</v>
      </c>
      <c r="P55" s="13">
        <v>5.2370000000000001</v>
      </c>
      <c r="Q55" s="13">
        <v>5.16</v>
      </c>
      <c r="R55" s="13">
        <v>5.0019999999999998</v>
      </c>
      <c r="S55" s="45">
        <v>5.0809999999999995</v>
      </c>
      <c r="T55" s="156">
        <v>5.25</v>
      </c>
      <c r="U55" s="156">
        <v>5.04</v>
      </c>
      <c r="V55" s="156">
        <v>4.66</v>
      </c>
      <c r="W55" s="185">
        <v>5.14</v>
      </c>
      <c r="X55" s="185">
        <v>5.1100000000000003</v>
      </c>
      <c r="Y55" s="156">
        <v>5.25</v>
      </c>
      <c r="Z55" s="156">
        <v>5.21</v>
      </c>
    </row>
    <row r="56" spans="1:26" x14ac:dyDescent="0.2">
      <c r="A56" s="5"/>
      <c r="B56" s="4" t="str">
        <f t="shared" si="7"/>
        <v>B1u (Val, pi-pi*)</v>
      </c>
      <c r="C56" s="13">
        <v>5.5940000000000003</v>
      </c>
      <c r="D56" s="13">
        <v>5.5880000000000001</v>
      </c>
      <c r="E56" s="13">
        <v>5.6970000000000001</v>
      </c>
      <c r="F56" s="13">
        <v>5.2169999999999996</v>
      </c>
      <c r="G56" s="13">
        <v>5.3529999999999998</v>
      </c>
      <c r="H56" s="72"/>
      <c r="I56" s="72"/>
      <c r="J56" s="72"/>
      <c r="K56" s="7">
        <v>5.2869999999999999</v>
      </c>
      <c r="L56" s="72"/>
      <c r="M56" s="13">
        <v>5.4260000000000002</v>
      </c>
      <c r="N56" s="13">
        <v>5.431</v>
      </c>
      <c r="O56" s="13">
        <v>5.484</v>
      </c>
      <c r="P56" s="13">
        <v>5.25</v>
      </c>
      <c r="Q56" s="13">
        <v>5.5750000000000002</v>
      </c>
      <c r="R56" s="13">
        <v>4.9400000000000004</v>
      </c>
      <c r="S56" s="45">
        <v>5.2575000000000003</v>
      </c>
      <c r="T56" s="156">
        <v>5.15</v>
      </c>
      <c r="U56" s="156">
        <v>5.29</v>
      </c>
      <c r="V56" s="156">
        <v>4.92</v>
      </c>
      <c r="W56" s="185">
        <v>5.25</v>
      </c>
      <c r="X56" s="185">
        <v>5.19</v>
      </c>
      <c r="Y56" s="156">
        <v>5.37</v>
      </c>
      <c r="Z56" s="156">
        <v>5.35</v>
      </c>
    </row>
    <row r="57" spans="1:26" x14ac:dyDescent="0.2">
      <c r="A57" s="5"/>
      <c r="B57" s="4" t="str">
        <f t="shared" si="7"/>
        <v>Ag (Ryd, n-3s)</v>
      </c>
      <c r="C57" s="13">
        <v>6.2990000000000004</v>
      </c>
      <c r="D57" s="13">
        <v>6.1660000000000004</v>
      </c>
      <c r="E57" s="13">
        <v>6.9779999999999998</v>
      </c>
      <c r="F57" s="13">
        <v>6.7910000000000004</v>
      </c>
      <c r="G57" s="13">
        <v>6.77</v>
      </c>
      <c r="H57" s="72"/>
      <c r="I57" s="72"/>
      <c r="J57" s="72"/>
      <c r="K57" s="7">
        <v>6.6059999999999999</v>
      </c>
      <c r="L57" s="72"/>
      <c r="M57" s="7">
        <v>6.96</v>
      </c>
      <c r="N57" s="7">
        <v>6.8559999999999999</v>
      </c>
      <c r="O57" s="13">
        <v>6.625</v>
      </c>
      <c r="P57" s="13">
        <v>6.7859999999999996</v>
      </c>
      <c r="Q57" s="13">
        <v>6.2629999999999999</v>
      </c>
      <c r="R57" s="13">
        <v>6.8890000000000002</v>
      </c>
      <c r="S57" s="45">
        <v>6.5760000000000005</v>
      </c>
      <c r="T57" s="128"/>
      <c r="U57" s="128"/>
      <c r="V57" s="128"/>
      <c r="W57" s="107"/>
      <c r="X57" s="107"/>
      <c r="Y57" s="128"/>
      <c r="Z57" s="128"/>
    </row>
    <row r="60" spans="1:26" x14ac:dyDescent="0.2">
      <c r="I60">
        <v>0.31457929837780002</v>
      </c>
      <c r="J60">
        <f>I60*27.211399</f>
        <v>8.5601428052983692</v>
      </c>
    </row>
  </sheetData>
  <pageMargins left="0.7" right="0.7" top="0.75" bottom="0.75" header="0.3" footer="0.3"/>
  <pageSetup paperSize="9" orientation="portrait" horizontalDpi="0" verticalDpi="0"/>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4A9D00-C3F6-394D-8149-442EDEE5ADE5}">
  <dimension ref="A1:AA47"/>
  <sheetViews>
    <sheetView zoomScale="80" zoomScaleNormal="80" workbookViewId="0">
      <selection activeCell="J4" sqref="J4:J20"/>
    </sheetView>
  </sheetViews>
  <sheetFormatPr baseColWidth="10" defaultRowHeight="16" x14ac:dyDescent="0.2"/>
  <cols>
    <col min="22" max="22" width="9.83203125" customWidth="1"/>
  </cols>
  <sheetData>
    <row r="1" spans="1:17" x14ac:dyDescent="0.2">
      <c r="A1" s="40" t="s">
        <v>74</v>
      </c>
      <c r="B1" s="40"/>
      <c r="C1" s="40" t="s">
        <v>0</v>
      </c>
      <c r="D1" s="198"/>
      <c r="E1">
        <f>COUNT(C4:C20)</f>
        <v>17</v>
      </c>
      <c r="F1" s="51" t="s">
        <v>722</v>
      </c>
      <c r="G1" s="93" t="s">
        <v>959</v>
      </c>
      <c r="O1" s="93" t="s">
        <v>536</v>
      </c>
      <c r="Q1" s="93"/>
    </row>
    <row r="2" spans="1:17" x14ac:dyDescent="0.2">
      <c r="A2" s="6" t="s">
        <v>32</v>
      </c>
      <c r="B2" s="5"/>
      <c r="C2" s="5" t="s">
        <v>34</v>
      </c>
      <c r="D2" s="5" t="s">
        <v>34</v>
      </c>
      <c r="E2" s="5" t="s">
        <v>34</v>
      </c>
      <c r="F2" s="5" t="s">
        <v>29</v>
      </c>
      <c r="G2" s="5" t="s">
        <v>55</v>
      </c>
      <c r="H2" s="5" t="s">
        <v>55</v>
      </c>
      <c r="I2" s="5" t="s">
        <v>30</v>
      </c>
      <c r="J2" s="5" t="s">
        <v>30</v>
      </c>
      <c r="K2" s="5"/>
      <c r="L2" s="5"/>
      <c r="M2" s="98" t="s">
        <v>29</v>
      </c>
      <c r="N2" s="98" t="s">
        <v>29</v>
      </c>
      <c r="O2" s="98" t="s">
        <v>247</v>
      </c>
      <c r="P2" s="98" t="s">
        <v>247</v>
      </c>
      <c r="Q2" s="98" t="s">
        <v>28</v>
      </c>
    </row>
    <row r="3" spans="1:17" x14ac:dyDescent="0.2">
      <c r="A3" s="5"/>
      <c r="B3" s="5"/>
      <c r="C3" s="6" t="s">
        <v>2087</v>
      </c>
      <c r="D3" s="6" t="s">
        <v>1</v>
      </c>
      <c r="E3" s="6" t="s">
        <v>2</v>
      </c>
      <c r="F3" s="6" t="s">
        <v>62</v>
      </c>
      <c r="G3" s="52" t="s">
        <v>2086</v>
      </c>
      <c r="H3" s="52" t="s">
        <v>35</v>
      </c>
      <c r="I3" s="52" t="s">
        <v>63</v>
      </c>
      <c r="J3" s="52" t="s">
        <v>50</v>
      </c>
      <c r="K3" s="52" t="s">
        <v>1326</v>
      </c>
      <c r="L3" s="42" t="s">
        <v>1392</v>
      </c>
      <c r="M3" s="95" t="s">
        <v>67</v>
      </c>
      <c r="N3" s="99" t="s">
        <v>38</v>
      </c>
      <c r="O3" s="99" t="s">
        <v>248</v>
      </c>
      <c r="P3" s="99" t="s">
        <v>248</v>
      </c>
      <c r="Q3" s="99" t="s">
        <v>52</v>
      </c>
    </row>
    <row r="4" spans="1:17" x14ac:dyDescent="0.2">
      <c r="A4" s="6" t="s">
        <v>98</v>
      </c>
      <c r="B4" s="4" t="s">
        <v>392</v>
      </c>
      <c r="C4" s="45">
        <v>3.952</v>
      </c>
      <c r="D4" s="45">
        <v>3.863</v>
      </c>
      <c r="E4" s="151">
        <v>3.8279999999999998</v>
      </c>
      <c r="F4" s="151">
        <v>3.8279999999999998</v>
      </c>
      <c r="G4" s="151">
        <v>3.9470000000000001</v>
      </c>
      <c r="H4" s="45">
        <v>3.8610000000000002</v>
      </c>
      <c r="I4" s="151">
        <v>3.8319999999999999</v>
      </c>
      <c r="J4" s="151">
        <v>3.9449999999999998</v>
      </c>
      <c r="K4" s="16">
        <f>J4+I4-G4</f>
        <v>3.8299999999999992</v>
      </c>
      <c r="L4" s="7">
        <f>K4+F4-E4</f>
        <v>3.8299999999999996</v>
      </c>
      <c r="M4" s="162">
        <v>89</v>
      </c>
      <c r="N4" s="54" t="s">
        <v>139</v>
      </c>
      <c r="O4" s="93" t="s">
        <v>536</v>
      </c>
      <c r="P4" s="1">
        <v>0</v>
      </c>
      <c r="Q4" s="96" t="s">
        <v>1123</v>
      </c>
    </row>
    <row r="5" spans="1:17" x14ac:dyDescent="0.2">
      <c r="A5" s="5"/>
      <c r="B5" s="4" t="s">
        <v>191</v>
      </c>
      <c r="C5" s="45">
        <v>4.4939999999999998</v>
      </c>
      <c r="D5" s="151">
        <v>4.3940000000000001</v>
      </c>
      <c r="E5" s="151">
        <v>4.3730000000000002</v>
      </c>
      <c r="F5" s="151">
        <v>4.38</v>
      </c>
      <c r="G5" s="151">
        <v>4.484</v>
      </c>
      <c r="H5" s="151">
        <v>4.3899999999999997</v>
      </c>
      <c r="I5">
        <v>4.3780000000000001</v>
      </c>
      <c r="J5" s="151">
        <v>4.476</v>
      </c>
      <c r="K5" s="16">
        <f t="shared" ref="K5:K12" si="0">J5+I5-G5</f>
        <v>4.3699999999999992</v>
      </c>
      <c r="L5" s="7">
        <f t="shared" ref="L5:L20" si="1">K5+F5-E5</f>
        <v>4.3769999999999998</v>
      </c>
      <c r="M5" s="162">
        <v>86.9</v>
      </c>
      <c r="N5" s="21"/>
      <c r="O5" s="93" t="s">
        <v>536</v>
      </c>
      <c r="P5" s="1">
        <v>0</v>
      </c>
      <c r="Q5" s="96" t="s">
        <v>1122</v>
      </c>
    </row>
    <row r="6" spans="1:17" x14ac:dyDescent="0.2">
      <c r="A6" s="5"/>
      <c r="B6" s="4" t="s">
        <v>58</v>
      </c>
      <c r="C6" s="45">
        <v>5.3579999999999997</v>
      </c>
      <c r="D6" s="45">
        <v>5.327</v>
      </c>
      <c r="E6" s="151">
        <v>5.2930000000000001</v>
      </c>
      <c r="F6" s="151">
        <v>5.2910000000000004</v>
      </c>
      <c r="G6" s="45">
        <v>5.3239999999999998</v>
      </c>
      <c r="H6" s="45">
        <v>5.2949999999999999</v>
      </c>
      <c r="I6">
        <v>5.2690000000000001</v>
      </c>
      <c r="J6" s="45">
        <v>5.3</v>
      </c>
      <c r="K6" s="16">
        <f t="shared" si="0"/>
        <v>5.2449999999999992</v>
      </c>
      <c r="L6" s="7">
        <f t="shared" si="1"/>
        <v>5.2429999999999994</v>
      </c>
      <c r="M6" s="162">
        <v>85.8</v>
      </c>
      <c r="N6" s="54" t="s">
        <v>1395</v>
      </c>
      <c r="O6" s="93" t="s">
        <v>1146</v>
      </c>
      <c r="P6" s="1">
        <v>2</v>
      </c>
      <c r="Q6" s="96" t="s">
        <v>1124</v>
      </c>
    </row>
    <row r="7" spans="1:17" x14ac:dyDescent="0.2">
      <c r="A7" s="5"/>
      <c r="B7" s="4" t="s">
        <v>191</v>
      </c>
      <c r="C7" s="45">
        <v>5.883</v>
      </c>
      <c r="D7" s="45">
        <v>5.8019999999999996</v>
      </c>
      <c r="E7" s="151">
        <v>5.742</v>
      </c>
      <c r="F7" s="151">
        <v>5.7409999999999997</v>
      </c>
      <c r="G7" s="151">
        <v>5.86</v>
      </c>
      <c r="H7" s="151">
        <v>5.7839999999999998</v>
      </c>
      <c r="I7">
        <v>5.734</v>
      </c>
      <c r="J7" s="45">
        <v>5.8410000000000002</v>
      </c>
      <c r="K7" s="16">
        <f t="shared" si="0"/>
        <v>5.714999999999999</v>
      </c>
      <c r="L7" s="7">
        <f t="shared" si="1"/>
        <v>5.7139999999999995</v>
      </c>
      <c r="M7" s="162">
        <v>86.2</v>
      </c>
      <c r="N7" s="21"/>
      <c r="O7" s="93" t="s">
        <v>536</v>
      </c>
      <c r="P7" s="1">
        <v>0</v>
      </c>
      <c r="Q7" s="96" t="s">
        <v>1128</v>
      </c>
    </row>
    <row r="8" spans="1:17" x14ac:dyDescent="0.2">
      <c r="A8" s="5"/>
      <c r="B8" s="4" t="s">
        <v>192</v>
      </c>
      <c r="C8" s="45">
        <v>6.2610000000000001</v>
      </c>
      <c r="D8" s="45">
        <v>6.0590000000000002</v>
      </c>
      <c r="E8" s="151">
        <v>6.173</v>
      </c>
      <c r="F8" s="151">
        <v>6.2130000000000001</v>
      </c>
      <c r="G8" s="45">
        <v>6.2709999999999999</v>
      </c>
      <c r="H8" s="151">
        <v>6.0629999999999997</v>
      </c>
      <c r="I8">
        <v>6.1829999999999998</v>
      </c>
      <c r="J8">
        <v>6.2910000000000004</v>
      </c>
      <c r="K8" s="16">
        <f t="shared" si="0"/>
        <v>6.2030000000000003</v>
      </c>
      <c r="L8" s="7">
        <f t="shared" si="1"/>
        <v>6.2430000000000003</v>
      </c>
      <c r="M8" s="162">
        <v>88.5</v>
      </c>
      <c r="N8" s="54" t="s">
        <v>77</v>
      </c>
      <c r="O8" s="93" t="s">
        <v>1079</v>
      </c>
      <c r="P8" s="1">
        <v>37</v>
      </c>
      <c r="Q8" s="96" t="s">
        <v>1125</v>
      </c>
    </row>
    <row r="9" spans="1:17" x14ac:dyDescent="0.2">
      <c r="A9" s="6"/>
      <c r="B9" s="4" t="s">
        <v>392</v>
      </c>
      <c r="C9" s="45">
        <v>6.5140000000000002</v>
      </c>
      <c r="D9" s="45">
        <v>6.4119999999999999</v>
      </c>
      <c r="E9" s="151">
        <v>6.3689999999999998</v>
      </c>
      <c r="F9" s="151">
        <v>6.3739999999999997</v>
      </c>
      <c r="G9" s="45">
        <v>6.508</v>
      </c>
      <c r="H9" s="45">
        <v>6.4109999999999996</v>
      </c>
      <c r="I9">
        <v>6.3760000000000003</v>
      </c>
      <c r="J9">
        <v>6.4889999999999999</v>
      </c>
      <c r="K9" s="16">
        <f t="shared" si="0"/>
        <v>6.3570000000000002</v>
      </c>
      <c r="L9" s="7">
        <f t="shared" si="1"/>
        <v>6.3620000000000001</v>
      </c>
      <c r="M9" s="162">
        <v>87</v>
      </c>
      <c r="N9" s="21" t="s">
        <v>90</v>
      </c>
      <c r="O9" s="93" t="s">
        <v>536</v>
      </c>
      <c r="P9" s="1">
        <v>0</v>
      </c>
      <c r="Q9" s="96" t="s">
        <v>1126</v>
      </c>
    </row>
    <row r="10" spans="1:17" x14ac:dyDescent="0.2">
      <c r="A10" s="6"/>
      <c r="B10" s="4" t="s">
        <v>57</v>
      </c>
      <c r="C10" s="7">
        <v>6.9580000000000002</v>
      </c>
      <c r="D10" s="7">
        <v>6.7910000000000004</v>
      </c>
      <c r="E10" s="151">
        <v>6.7409999999999997</v>
      </c>
      <c r="F10" s="151">
        <v>6.7320000000000002</v>
      </c>
      <c r="G10" s="7">
        <v>6.9710000000000001</v>
      </c>
      <c r="H10" s="7">
        <v>6.7969999999999997</v>
      </c>
      <c r="I10">
        <v>6.7549999999999999</v>
      </c>
      <c r="J10">
        <v>6.9420000000000002</v>
      </c>
      <c r="K10" s="16">
        <f t="shared" si="0"/>
        <v>6.7259999999999991</v>
      </c>
      <c r="L10" s="7">
        <f t="shared" si="1"/>
        <v>6.7169999999999987</v>
      </c>
      <c r="M10" s="162">
        <v>90.6</v>
      </c>
      <c r="N10" s="21" t="s">
        <v>170</v>
      </c>
      <c r="O10" s="93" t="s">
        <v>801</v>
      </c>
      <c r="P10" s="1">
        <v>8</v>
      </c>
      <c r="Q10" s="96" t="s">
        <v>1127</v>
      </c>
    </row>
    <row r="11" spans="1:17" x14ac:dyDescent="0.2">
      <c r="A11" s="4"/>
      <c r="B11" s="4" t="s">
        <v>194</v>
      </c>
      <c r="C11" s="7">
        <v>6.915</v>
      </c>
      <c r="D11" s="7">
        <v>6.71</v>
      </c>
      <c r="E11" s="151">
        <v>6.8230000000000004</v>
      </c>
      <c r="F11" s="151">
        <v>6.86</v>
      </c>
      <c r="G11" s="7">
        <v>6.9260000000000002</v>
      </c>
      <c r="H11" s="7">
        <v>6.71</v>
      </c>
      <c r="I11">
        <v>6.8280000000000003</v>
      </c>
      <c r="J11">
        <v>6.9470000000000001</v>
      </c>
      <c r="K11" s="16">
        <f t="shared" si="0"/>
        <v>6.8490000000000002</v>
      </c>
      <c r="L11" s="7">
        <f t="shared" si="1"/>
        <v>6.8859999999999992</v>
      </c>
      <c r="M11" s="162">
        <v>88.7</v>
      </c>
      <c r="N11" s="54" t="s">
        <v>75</v>
      </c>
      <c r="O11" s="93" t="s">
        <v>304</v>
      </c>
      <c r="P11" s="1">
        <v>62</v>
      </c>
      <c r="Q11" s="96" t="s">
        <v>1129</v>
      </c>
    </row>
    <row r="12" spans="1:17" x14ac:dyDescent="0.2">
      <c r="A12" s="4"/>
      <c r="B12" s="4" t="s">
        <v>192</v>
      </c>
      <c r="C12" s="7">
        <v>7.242</v>
      </c>
      <c r="D12">
        <v>6.9980000000000002</v>
      </c>
      <c r="E12" s="151">
        <v>7.0650000000000004</v>
      </c>
      <c r="F12" s="151">
        <v>7.0860000000000003</v>
      </c>
      <c r="G12">
        <v>7.2610000000000001</v>
      </c>
      <c r="H12">
        <v>7.0049999999999999</v>
      </c>
      <c r="I12">
        <v>7.0739999999999998</v>
      </c>
      <c r="J12">
        <v>7.2679999999999998</v>
      </c>
      <c r="K12" s="16">
        <f t="shared" si="0"/>
        <v>7.0809999999999986</v>
      </c>
      <c r="L12" s="7">
        <f t="shared" si="1"/>
        <v>7.1019999999999976</v>
      </c>
      <c r="M12" s="162">
        <v>89</v>
      </c>
      <c r="N12" s="21" t="s">
        <v>454</v>
      </c>
      <c r="O12" s="93" t="s">
        <v>304</v>
      </c>
      <c r="P12" s="1">
        <v>62</v>
      </c>
      <c r="Q12" s="96" t="s">
        <v>1130</v>
      </c>
    </row>
    <row r="13" spans="1:17" x14ac:dyDescent="0.2">
      <c r="A13" s="4"/>
      <c r="B13" s="4" t="s">
        <v>191</v>
      </c>
      <c r="C13" s="7">
        <v>7.5830000000000002</v>
      </c>
      <c r="D13" s="7">
        <v>7.4409999999999998</v>
      </c>
      <c r="E13" s="151">
        <v>7.35</v>
      </c>
      <c r="F13" s="151">
        <v>7.2629999999999999</v>
      </c>
      <c r="G13">
        <v>7.5819999999999999</v>
      </c>
      <c r="H13">
        <v>7.4340000000000002</v>
      </c>
      <c r="I13">
        <v>7.3470000000000004</v>
      </c>
      <c r="J13">
        <v>7.5979999999999999</v>
      </c>
      <c r="K13" s="16">
        <f t="shared" ref="K13:K14" si="2">J13+I13-G13</f>
        <v>7.3630000000000004</v>
      </c>
      <c r="L13" s="7">
        <f t="shared" si="1"/>
        <v>7.2760000000000016</v>
      </c>
      <c r="M13" s="162">
        <v>88.7</v>
      </c>
      <c r="N13" s="21"/>
      <c r="O13" s="93" t="s">
        <v>535</v>
      </c>
      <c r="P13" s="1">
        <v>31</v>
      </c>
      <c r="Q13" s="96" t="s">
        <v>1131</v>
      </c>
    </row>
    <row r="14" spans="1:17" x14ac:dyDescent="0.2">
      <c r="A14" s="4"/>
      <c r="B14" s="4" t="s">
        <v>57</v>
      </c>
      <c r="C14" s="7">
        <v>7.5919999999999996</v>
      </c>
      <c r="D14" s="7">
        <v>7.4480000000000004</v>
      </c>
      <c r="E14" s="151">
        <v>7.4089999999999998</v>
      </c>
      <c r="F14" s="151">
        <v>7.4029999999999996</v>
      </c>
      <c r="G14">
        <v>7.6079999999999997</v>
      </c>
      <c r="H14" s="7">
        <v>7.4619999999999997</v>
      </c>
      <c r="I14" s="133">
        <v>7.4379999999999997</v>
      </c>
      <c r="J14">
        <v>7.5869999999999997</v>
      </c>
      <c r="K14" s="16">
        <f t="shared" si="2"/>
        <v>7.4169999999999989</v>
      </c>
      <c r="L14" s="7">
        <f t="shared" si="1"/>
        <v>7.4109999999999987</v>
      </c>
      <c r="M14" s="162">
        <v>90.6</v>
      </c>
      <c r="N14" s="21" t="s">
        <v>1318</v>
      </c>
      <c r="O14" s="93" t="s">
        <v>1136</v>
      </c>
      <c r="P14" s="1">
        <v>6</v>
      </c>
      <c r="Q14" s="96" t="s">
        <v>1132</v>
      </c>
    </row>
    <row r="15" spans="1:17" x14ac:dyDescent="0.2">
      <c r="A15" s="4"/>
      <c r="B15" s="4" t="s">
        <v>54</v>
      </c>
      <c r="C15" s="7">
        <v>7.6589999999999998</v>
      </c>
      <c r="D15">
        <v>7.4950000000000001</v>
      </c>
      <c r="E15" s="151">
        <v>7.5350000000000001</v>
      </c>
      <c r="F15" s="151">
        <v>7.5439999999999996</v>
      </c>
      <c r="G15" s="7">
        <v>7.6710000000000003</v>
      </c>
      <c r="H15">
        <v>7.4969999999999999</v>
      </c>
      <c r="I15">
        <v>7.5490000000000004</v>
      </c>
      <c r="J15">
        <v>7.6660000000000004</v>
      </c>
      <c r="K15" s="16">
        <f t="shared" ref="K15:K16" si="3">J15+I15-G15</f>
        <v>7.5439999999999996</v>
      </c>
      <c r="L15" s="7">
        <f t="shared" si="1"/>
        <v>7.552999999999999</v>
      </c>
      <c r="M15" s="162">
        <v>89.5</v>
      </c>
      <c r="N15" s="21" t="s">
        <v>1396</v>
      </c>
      <c r="O15" s="149"/>
      <c r="P15" s="149"/>
      <c r="Q15" s="96" t="s">
        <v>1134</v>
      </c>
    </row>
    <row r="16" spans="1:17" x14ac:dyDescent="0.2">
      <c r="A16" s="4"/>
      <c r="B16" s="4" t="s">
        <v>56</v>
      </c>
      <c r="C16" s="7">
        <v>7.7370000000000001</v>
      </c>
      <c r="D16">
        <v>7.5170000000000003</v>
      </c>
      <c r="E16" s="151">
        <v>7.5839999999999996</v>
      </c>
      <c r="F16" s="151">
        <v>7.61</v>
      </c>
      <c r="G16">
        <v>7.7469999999999999</v>
      </c>
      <c r="H16">
        <v>7.5179999999999998</v>
      </c>
      <c r="I16">
        <v>7.5910000000000002</v>
      </c>
      <c r="J16">
        <v>7.7380000000000004</v>
      </c>
      <c r="K16" s="16">
        <f t="shared" si="3"/>
        <v>7.5820000000000007</v>
      </c>
      <c r="L16" s="7">
        <f t="shared" si="1"/>
        <v>7.6080000000000005</v>
      </c>
      <c r="M16" s="162">
        <v>92.3</v>
      </c>
      <c r="N16" s="21"/>
      <c r="O16" s="93" t="s">
        <v>1135</v>
      </c>
      <c r="P16" s="1">
        <v>43</v>
      </c>
      <c r="Q16" s="96" t="s">
        <v>1133</v>
      </c>
    </row>
    <row r="17" spans="1:26" x14ac:dyDescent="0.2">
      <c r="A17" s="6" t="s">
        <v>5</v>
      </c>
      <c r="B17" s="4" t="s">
        <v>392</v>
      </c>
      <c r="C17" s="151">
        <v>3.266</v>
      </c>
      <c r="D17" s="151">
        <v>3.2010000000000001</v>
      </c>
      <c r="E17" s="151">
        <v>3.194</v>
      </c>
      <c r="F17" s="45">
        <v>3.202</v>
      </c>
      <c r="G17" s="45">
        <v>3.2610000000000001</v>
      </c>
      <c r="H17" s="45">
        <v>3.1989999999999998</v>
      </c>
      <c r="I17" s="72"/>
      <c r="J17" s="72"/>
      <c r="K17" s="16">
        <f>E17+H17-D17</f>
        <v>3.1919999999999997</v>
      </c>
      <c r="L17" s="7">
        <f t="shared" si="1"/>
        <v>3.2</v>
      </c>
      <c r="M17" s="162">
        <v>97.1</v>
      </c>
      <c r="N17" s="87"/>
      <c r="O17" s="93" t="s">
        <v>1075</v>
      </c>
      <c r="P17" s="1">
        <v>-1</v>
      </c>
      <c r="Q17" s="1" t="s">
        <v>1119</v>
      </c>
    </row>
    <row r="18" spans="1:26" x14ac:dyDescent="0.2">
      <c r="A18" s="6"/>
      <c r="B18" s="4" t="s">
        <v>191</v>
      </c>
      <c r="C18" s="151">
        <v>4.1989999999999998</v>
      </c>
      <c r="D18" s="151">
        <v>4.1109999999999998</v>
      </c>
      <c r="E18" s="151">
        <v>4.1059999999999999</v>
      </c>
      <c r="F18" s="45">
        <v>4.1159999999999997</v>
      </c>
      <c r="G18" s="151">
        <v>4.1890000000000001</v>
      </c>
      <c r="H18" s="151">
        <v>4.1059999999999999</v>
      </c>
      <c r="I18" s="72"/>
      <c r="J18" s="72"/>
      <c r="K18" s="16">
        <f t="shared" ref="K18:K20" si="4">E18+H18-D18</f>
        <v>4.101</v>
      </c>
      <c r="L18" s="7">
        <f t="shared" si="1"/>
        <v>4.1109999999999989</v>
      </c>
      <c r="M18" s="162">
        <v>96.2</v>
      </c>
      <c r="N18" s="87"/>
      <c r="O18" s="93" t="s">
        <v>536</v>
      </c>
      <c r="P18" s="1">
        <v>0</v>
      </c>
      <c r="Q18" s="96" t="s">
        <v>1122</v>
      </c>
    </row>
    <row r="19" spans="1:26" x14ac:dyDescent="0.2">
      <c r="A19" s="6"/>
      <c r="B19" s="4" t="s">
        <v>57</v>
      </c>
      <c r="C19" s="151">
        <v>4.3879999999999999</v>
      </c>
      <c r="D19" s="151">
        <v>4.391</v>
      </c>
      <c r="E19" s="151">
        <v>4.3810000000000002</v>
      </c>
      <c r="F19" s="45">
        <v>4.3890000000000002</v>
      </c>
      <c r="G19" s="45">
        <v>4.3559999999999999</v>
      </c>
      <c r="H19" s="45">
        <v>4.351</v>
      </c>
      <c r="I19" s="72"/>
      <c r="J19" s="72"/>
      <c r="K19" s="16">
        <f t="shared" si="4"/>
        <v>4.3409999999999993</v>
      </c>
      <c r="L19" s="7">
        <f t="shared" si="1"/>
        <v>4.3490000000000002</v>
      </c>
      <c r="M19" s="162">
        <v>98.5</v>
      </c>
      <c r="N19" s="87"/>
      <c r="O19" s="93" t="s">
        <v>301</v>
      </c>
      <c r="P19" s="1">
        <v>1</v>
      </c>
      <c r="Q19" s="1" t="s">
        <v>1120</v>
      </c>
    </row>
    <row r="20" spans="1:26" x14ac:dyDescent="0.2">
      <c r="A20" s="6"/>
      <c r="B20" s="4" t="s">
        <v>58</v>
      </c>
      <c r="C20" s="151">
        <v>4.9429999999999996</v>
      </c>
      <c r="D20" s="151">
        <v>4.87</v>
      </c>
      <c r="E20" s="151">
        <v>4.827</v>
      </c>
      <c r="F20" s="45">
        <v>4.8250000000000002</v>
      </c>
      <c r="G20" s="45">
        <v>4.9400000000000004</v>
      </c>
      <c r="H20" s="151">
        <v>4.8650000000000002</v>
      </c>
      <c r="I20" s="72"/>
      <c r="J20" s="72"/>
      <c r="K20" s="16">
        <f t="shared" si="4"/>
        <v>4.8220000000000001</v>
      </c>
      <c r="L20" s="7">
        <f t="shared" si="1"/>
        <v>4.82</v>
      </c>
      <c r="M20" s="162">
        <v>97.3</v>
      </c>
      <c r="N20" s="87"/>
      <c r="O20" s="93" t="s">
        <v>1146</v>
      </c>
      <c r="P20" s="1">
        <v>2</v>
      </c>
      <c r="Q20" s="1" t="s">
        <v>1121</v>
      </c>
    </row>
    <row r="21" spans="1:26" x14ac:dyDescent="0.2">
      <c r="A21" s="151"/>
      <c r="B21" s="151"/>
      <c r="C21" s="121" t="s">
        <v>1144</v>
      </c>
      <c r="D21" s="121"/>
      <c r="E21" s="151"/>
      <c r="F21" s="45"/>
      <c r="G21" s="45"/>
      <c r="H21" s="151"/>
      <c r="I21" s="151"/>
      <c r="J21" s="151"/>
      <c r="L21" s="157"/>
      <c r="M21" s="162"/>
      <c r="N21" s="87"/>
      <c r="O21" s="93"/>
      <c r="P21" s="1"/>
      <c r="Q21" s="1"/>
    </row>
    <row r="23" spans="1:26" x14ac:dyDescent="0.2">
      <c r="A23" s="6" t="s">
        <v>6</v>
      </c>
      <c r="B23" s="5"/>
      <c r="C23" s="5" t="s">
        <v>7</v>
      </c>
      <c r="D23" s="5" t="s">
        <v>7</v>
      </c>
      <c r="E23" s="5" t="s">
        <v>24</v>
      </c>
      <c r="F23" s="5" t="s">
        <v>27</v>
      </c>
      <c r="G23" s="5" t="s">
        <v>28</v>
      </c>
      <c r="H23" s="5" t="s">
        <v>30</v>
      </c>
      <c r="I23" s="5" t="s">
        <v>29</v>
      </c>
      <c r="J23" s="5" t="s">
        <v>30</v>
      </c>
      <c r="K23" s="5" t="s">
        <v>30</v>
      </c>
      <c r="L23" s="5" t="s">
        <v>30</v>
      </c>
      <c r="M23" s="5" t="s">
        <v>7</v>
      </c>
      <c r="N23" s="5" t="s">
        <v>7</v>
      </c>
      <c r="O23" s="5" t="s">
        <v>7</v>
      </c>
      <c r="P23" s="5" t="s">
        <v>24</v>
      </c>
      <c r="Q23" s="5" t="s">
        <v>24</v>
      </c>
      <c r="R23" s="5" t="s">
        <v>24</v>
      </c>
      <c r="S23" s="5" t="s">
        <v>26</v>
      </c>
      <c r="T23" s="153" t="s">
        <v>834</v>
      </c>
      <c r="U23" s="153" t="s">
        <v>834</v>
      </c>
      <c r="V23" s="153" t="s">
        <v>834</v>
      </c>
      <c r="W23" s="153" t="s">
        <v>834</v>
      </c>
      <c r="X23" s="153" t="s">
        <v>834</v>
      </c>
      <c r="Y23" s="153" t="s">
        <v>834</v>
      </c>
      <c r="Z23" s="153" t="s">
        <v>834</v>
      </c>
    </row>
    <row r="24" spans="1:26" x14ac:dyDescent="0.2">
      <c r="A24" s="5"/>
      <c r="B24" s="5"/>
      <c r="C24" s="6" t="s">
        <v>8</v>
      </c>
      <c r="D24" s="6" t="s">
        <v>9</v>
      </c>
      <c r="E24" s="6" t="s">
        <v>18</v>
      </c>
      <c r="F24" s="6" t="s">
        <v>11</v>
      </c>
      <c r="G24" s="6" t="s">
        <v>10</v>
      </c>
      <c r="H24" s="6" t="s">
        <v>33</v>
      </c>
      <c r="I24" s="6" t="s">
        <v>12</v>
      </c>
      <c r="J24" s="6" t="s">
        <v>13</v>
      </c>
      <c r="K24" s="6" t="s">
        <v>14</v>
      </c>
      <c r="L24" s="6" t="s">
        <v>99</v>
      </c>
      <c r="M24" s="6" t="s">
        <v>17</v>
      </c>
      <c r="N24" s="6" t="s">
        <v>19</v>
      </c>
      <c r="O24" s="6" t="s">
        <v>20</v>
      </c>
      <c r="P24" s="6" t="s">
        <v>17</v>
      </c>
      <c r="Q24" s="6" t="s">
        <v>15</v>
      </c>
      <c r="R24" s="6" t="s">
        <v>16</v>
      </c>
      <c r="S24" s="6" t="s">
        <v>25</v>
      </c>
      <c r="T24" s="154" t="s">
        <v>835</v>
      </c>
      <c r="U24" s="154" t="s">
        <v>836</v>
      </c>
      <c r="V24" s="154" t="s">
        <v>837</v>
      </c>
      <c r="W24" s="154" t="s">
        <v>838</v>
      </c>
      <c r="X24" s="154" t="s">
        <v>839</v>
      </c>
      <c r="Y24" s="154" t="s">
        <v>840</v>
      </c>
      <c r="Z24" s="154" t="s">
        <v>841</v>
      </c>
    </row>
    <row r="25" spans="1:26" x14ac:dyDescent="0.2">
      <c r="A25" s="6" t="str">
        <f>A4</f>
        <v>Singlet</v>
      </c>
      <c r="B25" s="4" t="str">
        <f>B4</f>
        <v>B1 (Val, n-pi*)</v>
      </c>
      <c r="C25" s="14">
        <v>4.1219999999999999</v>
      </c>
      <c r="D25" s="14">
        <v>3.778</v>
      </c>
      <c r="E25" s="14">
        <v>4.2789999999999999</v>
      </c>
      <c r="F25" s="14">
        <v>3.74</v>
      </c>
      <c r="G25" s="45">
        <v>4.0250000000000004</v>
      </c>
      <c r="H25" s="45">
        <v>3.9039999999999999</v>
      </c>
      <c r="I25" s="45">
        <v>3.9060000000000001</v>
      </c>
      <c r="J25" s="151">
        <v>3.8940000000000001</v>
      </c>
      <c r="K25" s="151">
        <v>3.8279999999999998</v>
      </c>
      <c r="L25" s="151">
        <v>3.8319999999999999</v>
      </c>
      <c r="M25" s="14">
        <v>4.1369999999999996</v>
      </c>
      <c r="N25" s="14">
        <v>4.1210000000000004</v>
      </c>
      <c r="O25" s="14">
        <v>4.008</v>
      </c>
      <c r="P25" s="151">
        <v>3.903</v>
      </c>
      <c r="Q25" s="151">
        <v>3.7890000000000001</v>
      </c>
      <c r="R25" s="151">
        <v>3.863</v>
      </c>
      <c r="S25" s="14">
        <v>3.8260000000000001</v>
      </c>
      <c r="T25" s="66">
        <v>4.29</v>
      </c>
      <c r="U25" s="66">
        <v>3.74</v>
      </c>
      <c r="V25" s="66">
        <v>3.36</v>
      </c>
      <c r="W25" s="66">
        <v>3.94</v>
      </c>
      <c r="X25" s="66">
        <v>3.92</v>
      </c>
      <c r="Y25" s="66">
        <v>3.84</v>
      </c>
      <c r="Z25" s="66">
        <v>3.8</v>
      </c>
    </row>
    <row r="26" spans="1:26" x14ac:dyDescent="0.2">
      <c r="A26" s="5"/>
      <c r="B26" s="4" t="str">
        <f t="shared" ref="B26:B41" si="5">B5</f>
        <v>A2 (Val, n-pi*)</v>
      </c>
      <c r="C26" s="14">
        <v>4.8479999999999999</v>
      </c>
      <c r="D26" s="14">
        <v>4.2590000000000003</v>
      </c>
      <c r="E26" s="14">
        <v>4.8470000000000004</v>
      </c>
      <c r="F26" s="14">
        <v>4.3959999999999999</v>
      </c>
      <c r="G26" s="45">
        <v>4.6529999999999996</v>
      </c>
      <c r="H26" s="45">
        <v>4.4630000000000001</v>
      </c>
      <c r="I26" s="45">
        <v>4.4630000000000001</v>
      </c>
      <c r="J26" s="45">
        <v>4.4720000000000004</v>
      </c>
      <c r="K26" s="151">
        <v>4.3730000000000002</v>
      </c>
      <c r="L26">
        <v>4.3780000000000001</v>
      </c>
      <c r="M26" s="14">
        <v>4.7060000000000004</v>
      </c>
      <c r="N26" s="14">
        <v>4.6840000000000002</v>
      </c>
      <c r="O26" s="14">
        <v>4.5430000000000001</v>
      </c>
      <c r="P26" s="151">
        <v>4.4560000000000004</v>
      </c>
      <c r="Q26" s="151">
        <v>4.2720000000000002</v>
      </c>
      <c r="R26" s="151">
        <v>4.6040000000000001</v>
      </c>
      <c r="S26" s="14">
        <v>4.4380000000000006</v>
      </c>
      <c r="T26" s="66">
        <v>4.83</v>
      </c>
      <c r="U26" s="66">
        <v>4.29</v>
      </c>
      <c r="V26" s="66">
        <v>3.87</v>
      </c>
      <c r="W26" s="66">
        <v>4.49</v>
      </c>
      <c r="X26" s="66">
        <v>4.4800000000000004</v>
      </c>
      <c r="Y26" s="66">
        <v>4.4400000000000004</v>
      </c>
      <c r="Z26" s="66">
        <v>4.4000000000000004</v>
      </c>
    </row>
    <row r="27" spans="1:26" x14ac:dyDescent="0.2">
      <c r="A27" s="5"/>
      <c r="B27" s="4" t="str">
        <f t="shared" si="5"/>
        <v>A1 (Val, pi-pi*)</v>
      </c>
      <c r="C27" s="14">
        <v>5.5110000000000001</v>
      </c>
      <c r="D27" s="14">
        <v>5.4290000000000003</v>
      </c>
      <c r="E27" s="14">
        <v>5.77</v>
      </c>
      <c r="F27" s="14">
        <v>5.0220000000000002</v>
      </c>
      <c r="G27" s="45">
        <v>5.4249999999999998</v>
      </c>
      <c r="H27" s="45">
        <v>5.3570000000000002</v>
      </c>
      <c r="I27" s="45">
        <v>5.3650000000000002</v>
      </c>
      <c r="J27" s="151">
        <v>5.3220000000000001</v>
      </c>
      <c r="K27" s="151">
        <v>5.2930000000000001</v>
      </c>
      <c r="L27">
        <v>5.2690000000000001</v>
      </c>
      <c r="M27" s="14">
        <v>5.2060000000000004</v>
      </c>
      <c r="N27" s="14">
        <v>5.1959999999999997</v>
      </c>
      <c r="O27" s="14">
        <v>5.2729999999999997</v>
      </c>
      <c r="P27" s="151">
        <v>4.96</v>
      </c>
      <c r="Q27" s="151">
        <v>5.4390000000000001</v>
      </c>
      <c r="R27" s="151">
        <v>5.1790000000000003</v>
      </c>
      <c r="S27" s="14">
        <v>5.3090000000000002</v>
      </c>
      <c r="T27" s="66">
        <v>5.12</v>
      </c>
      <c r="U27" s="66">
        <v>5.34</v>
      </c>
      <c r="V27" s="66">
        <v>4.87</v>
      </c>
      <c r="W27" s="66">
        <v>5.3</v>
      </c>
      <c r="X27" s="66">
        <v>5.25</v>
      </c>
      <c r="Y27" s="66">
        <v>5.61</v>
      </c>
      <c r="Z27" s="66">
        <v>5.58</v>
      </c>
    </row>
    <row r="28" spans="1:26" x14ac:dyDescent="0.2">
      <c r="A28" s="5"/>
      <c r="B28" s="4" t="str">
        <f t="shared" si="5"/>
        <v>A2 (Val, n-pi*)</v>
      </c>
      <c r="C28" s="14">
        <v>5.62</v>
      </c>
      <c r="D28" s="14">
        <v>5.7880000000000003</v>
      </c>
      <c r="E28" s="14">
        <v>6.2610000000000001</v>
      </c>
      <c r="F28" s="14">
        <v>5.7210000000000001</v>
      </c>
      <c r="G28" s="45">
        <v>6.0129999999999999</v>
      </c>
      <c r="H28" s="45">
        <v>5.8460000000000001</v>
      </c>
      <c r="I28" s="45">
        <v>5.8479999999999999</v>
      </c>
      <c r="J28" s="45">
        <v>5.8220000000000001</v>
      </c>
      <c r="K28" s="151">
        <v>5.742</v>
      </c>
      <c r="L28">
        <v>5.734</v>
      </c>
      <c r="M28" s="14">
        <v>6.1660000000000004</v>
      </c>
      <c r="N28" s="14">
        <v>6.1470000000000002</v>
      </c>
      <c r="O28" s="14">
        <v>6.0279999999999996</v>
      </c>
      <c r="P28" s="151">
        <v>5.9340000000000002</v>
      </c>
      <c r="Q28" s="151">
        <v>5.806</v>
      </c>
      <c r="R28" s="151">
        <v>5.7380000000000004</v>
      </c>
      <c r="S28" s="14">
        <v>5.7720000000000002</v>
      </c>
      <c r="T28" s="66">
        <v>6.26</v>
      </c>
      <c r="U28" s="66">
        <v>5.73</v>
      </c>
      <c r="V28" s="66">
        <v>5.19</v>
      </c>
      <c r="W28" s="66">
        <v>5.93</v>
      </c>
      <c r="X28" s="66">
        <v>5.89</v>
      </c>
      <c r="Y28" s="66">
        <v>5.95</v>
      </c>
      <c r="Z28" s="66">
        <v>5.88</v>
      </c>
    </row>
    <row r="29" spans="1:26" x14ac:dyDescent="0.2">
      <c r="A29" s="5"/>
      <c r="B29" s="4" t="str">
        <f t="shared" si="5"/>
        <v>B2 (Ryd, n-3s)</v>
      </c>
      <c r="C29" s="14">
        <v>5.8360000000000003</v>
      </c>
      <c r="D29" s="14">
        <v>5.593</v>
      </c>
      <c r="E29" s="14">
        <v>6.657</v>
      </c>
      <c r="F29" s="14">
        <v>6.3550000000000004</v>
      </c>
      <c r="G29" s="45">
        <v>6.4210000000000003</v>
      </c>
      <c r="H29" s="45">
        <v>6.2619999999999996</v>
      </c>
      <c r="I29" s="45">
        <v>6.266</v>
      </c>
      <c r="J29" s="151">
        <v>6.3049999999999997</v>
      </c>
      <c r="K29" s="151">
        <v>6.173</v>
      </c>
      <c r="L29">
        <v>6.1829999999999998</v>
      </c>
      <c r="M29" s="14">
        <v>6.5049999999999999</v>
      </c>
      <c r="N29" s="14">
        <v>6.407</v>
      </c>
      <c r="O29" s="14">
        <v>6.1379999999999999</v>
      </c>
      <c r="P29" s="151">
        <v>6.3049999999999997</v>
      </c>
      <c r="Q29" s="151">
        <v>5.6849999999999996</v>
      </c>
      <c r="R29" s="151">
        <v>6.6669999999999998</v>
      </c>
      <c r="S29" s="14">
        <v>6.1760000000000002</v>
      </c>
      <c r="T29" s="66">
        <v>5.99</v>
      </c>
      <c r="U29" s="66">
        <v>6.18</v>
      </c>
      <c r="V29" s="66">
        <v>5.9</v>
      </c>
      <c r="W29" s="66">
        <v>6.28</v>
      </c>
      <c r="X29" s="66">
        <v>6.27</v>
      </c>
      <c r="Y29" s="66">
        <v>6.23</v>
      </c>
      <c r="Z29" s="66">
        <v>6.21</v>
      </c>
    </row>
    <row r="30" spans="1:26" x14ac:dyDescent="0.2">
      <c r="A30" s="5"/>
      <c r="B30" s="4" t="str">
        <f t="shared" si="5"/>
        <v>B1 (Val, n-pi*)</v>
      </c>
      <c r="C30" s="14">
        <v>6.3940000000000001</v>
      </c>
      <c r="D30" s="14">
        <v>6.3339999999999996</v>
      </c>
      <c r="E30" s="14">
        <v>6.8540000000000001</v>
      </c>
      <c r="F30" s="14">
        <v>6.4059999999999997</v>
      </c>
      <c r="G30" s="45">
        <v>6.6669999999999998</v>
      </c>
      <c r="H30" s="45">
        <v>6.46</v>
      </c>
      <c r="I30" s="45">
        <v>6.4610000000000003</v>
      </c>
      <c r="J30" s="45">
        <v>6.4729999999999999</v>
      </c>
      <c r="K30" s="151">
        <v>6.3689999999999998</v>
      </c>
      <c r="L30">
        <v>6.3760000000000003</v>
      </c>
      <c r="M30" s="14">
        <v>6.742</v>
      </c>
      <c r="N30" s="14">
        <v>6.72</v>
      </c>
      <c r="O30" s="14">
        <v>6.5910000000000002</v>
      </c>
      <c r="P30" s="151">
        <v>6.4989999999999997</v>
      </c>
      <c r="Q30" s="151">
        <v>6.3460000000000001</v>
      </c>
      <c r="R30" s="151">
        <v>6.6189999999999998</v>
      </c>
      <c r="S30" s="14">
        <v>6.4824999999999999</v>
      </c>
      <c r="T30" s="66">
        <v>7.16</v>
      </c>
      <c r="U30" s="66">
        <v>6.5</v>
      </c>
      <c r="V30" s="66">
        <v>5.94</v>
      </c>
      <c r="W30" s="66">
        <v>6.72</v>
      </c>
      <c r="X30" s="66">
        <v>6.67</v>
      </c>
      <c r="Y30" s="66">
        <v>6.71</v>
      </c>
      <c r="Z30" s="66">
        <v>6.64</v>
      </c>
    </row>
    <row r="31" spans="1:26" x14ac:dyDescent="0.2">
      <c r="A31" s="5"/>
      <c r="B31" s="4" t="str">
        <f t="shared" si="5"/>
        <v>B2 (Val, pi-pi*)</v>
      </c>
      <c r="C31" s="14">
        <v>7.0890000000000004</v>
      </c>
      <c r="D31" s="14">
        <v>6.8570000000000002</v>
      </c>
      <c r="E31" s="14">
        <v>7.1040000000000001</v>
      </c>
      <c r="F31" s="14">
        <v>6.7880000000000003</v>
      </c>
      <c r="G31" s="45">
        <v>6.8769999999999998</v>
      </c>
      <c r="H31" s="45">
        <v>6.8410000000000002</v>
      </c>
      <c r="I31" s="45">
        <v>6.8070000000000004</v>
      </c>
      <c r="J31" s="45">
        <v>6.7720000000000002</v>
      </c>
      <c r="K31" s="151">
        <v>6.7409999999999997</v>
      </c>
      <c r="L31">
        <v>6.7549999999999999</v>
      </c>
      <c r="M31" s="14">
        <v>6.6890000000000001</v>
      </c>
      <c r="N31" s="14">
        <v>6.7110000000000003</v>
      </c>
      <c r="O31" s="14">
        <v>6.7329999999999997</v>
      </c>
      <c r="P31" s="151">
        <v>6.4989999999999997</v>
      </c>
      <c r="Q31" s="151">
        <v>6.8470000000000004</v>
      </c>
      <c r="R31" s="151">
        <v>6.5369999999999999</v>
      </c>
      <c r="S31" s="14">
        <v>6.6920000000000002</v>
      </c>
      <c r="T31" s="66">
        <v>7.54</v>
      </c>
      <c r="U31" s="66">
        <v>7.26</v>
      </c>
      <c r="V31" s="66">
        <v>6.82</v>
      </c>
      <c r="W31" s="66">
        <v>7.25</v>
      </c>
      <c r="X31" s="66">
        <v>7.17</v>
      </c>
      <c r="Y31" s="66">
        <v>7.2</v>
      </c>
      <c r="Z31" s="66">
        <v>7.1</v>
      </c>
    </row>
    <row r="32" spans="1:26" x14ac:dyDescent="0.2">
      <c r="A32" s="5"/>
      <c r="B32" s="4" t="str">
        <f t="shared" si="5"/>
        <v>A1 (Ryd, n-3p)</v>
      </c>
      <c r="C32" s="14">
        <v>6.2460000000000004</v>
      </c>
      <c r="D32" s="14">
        <v>6.2</v>
      </c>
      <c r="E32" s="14">
        <v>7.2729999999999997</v>
      </c>
      <c r="F32" s="14">
        <v>7.0060000000000002</v>
      </c>
      <c r="G32" s="45">
        <v>7.048</v>
      </c>
      <c r="H32" s="45">
        <v>6.9029999999999996</v>
      </c>
      <c r="I32" s="45">
        <v>6.907</v>
      </c>
      <c r="J32" s="45">
        <v>6.9480000000000004</v>
      </c>
      <c r="K32" s="151">
        <v>6.8230000000000004</v>
      </c>
      <c r="L32">
        <v>6.8280000000000003</v>
      </c>
      <c r="M32" s="151">
        <v>7.0990000000000002</v>
      </c>
      <c r="N32" s="14">
        <v>6.9980000000000002</v>
      </c>
      <c r="O32" s="14">
        <v>6.73</v>
      </c>
      <c r="P32" s="151">
        <v>6.9020000000000001</v>
      </c>
      <c r="Q32" s="151">
        <v>6.2919999999999998</v>
      </c>
      <c r="R32" s="151">
        <v>7.26</v>
      </c>
      <c r="S32" s="14">
        <v>6.7759999999999998</v>
      </c>
      <c r="T32" s="149"/>
      <c r="U32" s="149"/>
      <c r="V32" s="149"/>
      <c r="W32" s="149"/>
      <c r="X32" s="149"/>
      <c r="Y32" s="149"/>
      <c r="Z32" s="149"/>
    </row>
    <row r="33" spans="1:27" x14ac:dyDescent="0.2">
      <c r="A33" s="5"/>
      <c r="B33" s="4" t="str">
        <f t="shared" si="5"/>
        <v>B2 (Ryd, n-3s)</v>
      </c>
      <c r="C33" s="14">
        <v>6.25</v>
      </c>
      <c r="D33" s="14">
        <v>6.4219999999999997</v>
      </c>
      <c r="E33" s="14">
        <v>7.5170000000000003</v>
      </c>
      <c r="F33" s="14">
        <v>7.2690000000000001</v>
      </c>
      <c r="G33" s="45">
        <v>7.29</v>
      </c>
      <c r="H33" s="45">
        <v>7.1159999999999997</v>
      </c>
      <c r="I33" s="45">
        <v>7.1459999999999999</v>
      </c>
      <c r="J33" s="45">
        <v>7.1829999999999998</v>
      </c>
      <c r="K33" s="151">
        <v>7.0650000000000004</v>
      </c>
      <c r="L33">
        <v>7.0739999999999998</v>
      </c>
      <c r="M33" s="151">
        <v>7.3079999999999998</v>
      </c>
      <c r="N33" s="14">
        <v>7.2110000000000003</v>
      </c>
      <c r="O33" s="14">
        <v>6.9749999999999996</v>
      </c>
      <c r="P33" s="151">
        <v>7.1139999999999999</v>
      </c>
      <c r="Q33" s="151">
        <v>6.51</v>
      </c>
      <c r="R33" s="151">
        <v>7.4790000000000001</v>
      </c>
      <c r="S33" s="14">
        <v>6.9945000000000004</v>
      </c>
      <c r="T33" s="149"/>
      <c r="U33" s="149"/>
      <c r="V33" s="149"/>
      <c r="W33" s="149"/>
      <c r="X33" s="149"/>
      <c r="Y33" s="149"/>
      <c r="Z33" s="149"/>
    </row>
    <row r="34" spans="1:27" x14ac:dyDescent="0.2">
      <c r="A34" s="5"/>
      <c r="B34" s="4" t="str">
        <f t="shared" si="5"/>
        <v>A2 (Val, n-pi*)</v>
      </c>
      <c r="C34" s="14">
        <v>6.843</v>
      </c>
      <c r="D34" s="14">
        <v>6.798</v>
      </c>
      <c r="E34" s="14">
        <v>7.798</v>
      </c>
      <c r="F34" s="14">
        <v>7.524</v>
      </c>
      <c r="G34" s="45">
        <v>7.56</v>
      </c>
      <c r="H34" s="45">
        <v>7.4210000000000003</v>
      </c>
      <c r="I34" s="45">
        <v>7.4269999999999996</v>
      </c>
      <c r="J34" s="45">
        <v>7.468</v>
      </c>
      <c r="K34" s="151">
        <v>7.35</v>
      </c>
      <c r="L34">
        <v>7.3470000000000004</v>
      </c>
      <c r="M34" s="151">
        <v>7.6539999999999999</v>
      </c>
      <c r="N34" s="151">
        <v>7.55</v>
      </c>
      <c r="O34" s="14">
        <v>7.298</v>
      </c>
      <c r="P34" s="151">
        <v>7.4589999999999996</v>
      </c>
      <c r="Q34" s="151">
        <v>6.891</v>
      </c>
      <c r="R34">
        <v>7.7759999999999998</v>
      </c>
      <c r="S34" s="14">
        <v>7.3334999999999999</v>
      </c>
      <c r="T34" s="149"/>
      <c r="U34" s="149"/>
      <c r="V34" s="149"/>
      <c r="W34" s="149"/>
      <c r="X34" s="149"/>
      <c r="Y34" s="149"/>
      <c r="Z34" s="149"/>
      <c r="AA34" s="51"/>
    </row>
    <row r="35" spans="1:27" x14ac:dyDescent="0.2">
      <c r="A35" s="5"/>
      <c r="B35" s="4" t="str">
        <f t="shared" si="5"/>
        <v>B2 (Val, pi-pi*)</v>
      </c>
      <c r="C35" s="14">
        <v>7.4710000000000001</v>
      </c>
      <c r="D35" s="72"/>
      <c r="E35" s="14">
        <v>7.8810000000000002</v>
      </c>
      <c r="F35" s="72"/>
      <c r="G35" s="45">
        <v>7.6349999999999998</v>
      </c>
      <c r="H35" s="151">
        <v>7.548</v>
      </c>
      <c r="I35" s="151">
        <v>7.4509999999999996</v>
      </c>
      <c r="J35" s="151">
        <v>7.4829999999999997</v>
      </c>
      <c r="K35" s="151">
        <v>7.4089999999999998</v>
      </c>
      <c r="L35" s="133">
        <v>7.4379999999999997</v>
      </c>
      <c r="M35" s="151">
        <v>7.5750000000000002</v>
      </c>
      <c r="N35" s="151">
        <v>7.56</v>
      </c>
      <c r="O35" s="72"/>
      <c r="P35" s="151">
        <v>7.3780000000000001</v>
      </c>
      <c r="Q35" s="151">
        <v>7.4279999999999999</v>
      </c>
      <c r="R35">
        <v>7.3079999999999998</v>
      </c>
      <c r="S35" s="14">
        <v>7.3680000000000003</v>
      </c>
      <c r="T35" s="149"/>
      <c r="U35" s="149"/>
      <c r="V35" s="149"/>
      <c r="W35" s="149"/>
      <c r="X35" s="149"/>
      <c r="Y35" s="149"/>
      <c r="Z35" s="149"/>
      <c r="AA35" s="51"/>
    </row>
    <row r="36" spans="1:27" x14ac:dyDescent="0.2">
      <c r="A36" s="5"/>
      <c r="B36" s="4" t="str">
        <f t="shared" si="5"/>
        <v>A1 (Mixed)</v>
      </c>
      <c r="C36" s="72"/>
      <c r="D36" s="13">
        <v>6.9909999999999997</v>
      </c>
      <c r="E36" s="13">
        <v>7.9850000000000003</v>
      </c>
      <c r="F36" s="72"/>
      <c r="G36" s="45">
        <v>7.7569999999999997</v>
      </c>
      <c r="H36">
        <v>7.6369999999999996</v>
      </c>
      <c r="I36">
        <v>7.6059999999999999</v>
      </c>
      <c r="J36" s="45">
        <v>7.6310000000000002</v>
      </c>
      <c r="K36" s="151">
        <v>7.5350000000000001</v>
      </c>
      <c r="L36">
        <v>7.5490000000000004</v>
      </c>
      <c r="M36" s="151">
        <v>7.7569999999999997</v>
      </c>
      <c r="N36" s="72"/>
      <c r="O36" s="13">
        <v>7.4710000000000001</v>
      </c>
      <c r="P36" s="151">
        <v>7.5629999999999997</v>
      </c>
      <c r="Q36" s="151">
        <v>7.0819999999999999</v>
      </c>
      <c r="R36" s="149"/>
      <c r="S36" s="149"/>
      <c r="T36" s="149"/>
      <c r="U36" s="149"/>
      <c r="V36" s="149"/>
      <c r="W36" s="149"/>
      <c r="X36" s="149"/>
      <c r="Y36" s="149"/>
      <c r="Z36" s="149"/>
      <c r="AA36" s="51"/>
    </row>
    <row r="37" spans="1:27" x14ac:dyDescent="0.2">
      <c r="A37" s="5"/>
      <c r="B37" s="4" t="str">
        <f t="shared" si="5"/>
        <v>A2 (Ryd, pi-3s)</v>
      </c>
      <c r="C37" s="45">
        <v>7.681</v>
      </c>
      <c r="D37" s="13">
        <v>7.5720000000000001</v>
      </c>
      <c r="E37" s="13">
        <v>7.9340000000000002</v>
      </c>
      <c r="F37" s="14">
        <v>7.6580000000000004</v>
      </c>
      <c r="G37" s="45">
        <v>7.673</v>
      </c>
      <c r="H37" s="45">
        <v>7.6120000000000001</v>
      </c>
      <c r="I37" s="45">
        <v>7.617</v>
      </c>
      <c r="J37" s="45">
        <v>7.6109999999999998</v>
      </c>
      <c r="K37" s="151">
        <v>7.5839999999999996</v>
      </c>
      <c r="L37">
        <v>7.5910000000000002</v>
      </c>
      <c r="M37" s="151">
        <v>7.73</v>
      </c>
      <c r="N37" s="151">
        <v>7.6879999999999997</v>
      </c>
      <c r="O37" s="151">
        <v>7.649</v>
      </c>
      <c r="P37" s="151">
        <v>7.6029999999999998</v>
      </c>
      <c r="Q37" s="151">
        <v>7.6150000000000002</v>
      </c>
      <c r="R37" s="151">
        <v>7.4320000000000004</v>
      </c>
      <c r="S37" s="14">
        <v>7.5235000000000003</v>
      </c>
      <c r="T37" s="149"/>
      <c r="U37" s="149"/>
      <c r="V37" s="149"/>
      <c r="W37" s="149"/>
      <c r="X37" s="149"/>
      <c r="Y37" s="149"/>
      <c r="Z37" s="149"/>
      <c r="AA37" s="51"/>
    </row>
    <row r="38" spans="1:27" x14ac:dyDescent="0.2">
      <c r="A38" s="6" t="str">
        <f>A17</f>
        <v>Triplet</v>
      </c>
      <c r="B38" s="4" t="str">
        <f t="shared" si="5"/>
        <v>B1 (Val, n-pi*)</v>
      </c>
      <c r="C38" s="45">
        <v>3.4950000000000001</v>
      </c>
      <c r="D38" s="45">
        <v>3.181</v>
      </c>
      <c r="E38" s="45">
        <v>3.5339999999999998</v>
      </c>
      <c r="F38" s="45">
        <v>3.0819999999999999</v>
      </c>
      <c r="G38" s="45">
        <v>3.2989999999999999</v>
      </c>
      <c r="H38" s="72"/>
      <c r="I38" s="72"/>
      <c r="J38" s="72"/>
      <c r="K38" s="151">
        <v>3.194</v>
      </c>
      <c r="L38" s="72"/>
      <c r="M38" s="151">
        <v>3.536</v>
      </c>
      <c r="N38" s="151">
        <v>3.53</v>
      </c>
      <c r="O38" s="151">
        <v>3.4140000000000001</v>
      </c>
      <c r="P38" s="151">
        <v>3.3319999999999999</v>
      </c>
      <c r="Q38" s="151">
        <v>3.1850000000000001</v>
      </c>
      <c r="R38" s="151">
        <v>3.1160000000000001</v>
      </c>
      <c r="S38" s="14">
        <v>3.1505000000000001</v>
      </c>
      <c r="T38" s="66">
        <v>3.6</v>
      </c>
      <c r="U38" s="66">
        <v>3.08</v>
      </c>
      <c r="V38" s="66">
        <v>2.72</v>
      </c>
      <c r="W38" s="66">
        <v>3.29</v>
      </c>
      <c r="X38" s="66">
        <v>3.28</v>
      </c>
      <c r="Y38" s="66">
        <v>3.17</v>
      </c>
      <c r="Z38" s="66">
        <v>3.13</v>
      </c>
    </row>
    <row r="39" spans="1:27" x14ac:dyDescent="0.2">
      <c r="A39" s="5"/>
      <c r="B39" s="4" t="str">
        <f t="shared" si="5"/>
        <v>A2 (Val, n-pi*)</v>
      </c>
      <c r="C39" s="45">
        <v>4.6399999999999997</v>
      </c>
      <c r="D39" s="45">
        <v>4.0140000000000002</v>
      </c>
      <c r="E39" s="45">
        <v>4.49</v>
      </c>
      <c r="F39" s="151">
        <v>4.141</v>
      </c>
      <c r="G39" s="151">
        <v>4.3049999999999997</v>
      </c>
      <c r="H39" s="72"/>
      <c r="I39" s="72"/>
      <c r="J39" s="72"/>
      <c r="K39" s="151">
        <v>4.1059999999999999</v>
      </c>
      <c r="L39" s="72"/>
      <c r="M39" s="151">
        <v>4.4580000000000002</v>
      </c>
      <c r="N39" s="151">
        <v>4.4420000000000002</v>
      </c>
      <c r="O39" s="151">
        <v>4.3010000000000002</v>
      </c>
      <c r="P39" s="151">
        <v>4.234</v>
      </c>
      <c r="Q39" s="151">
        <v>4.0190000000000001</v>
      </c>
      <c r="R39" s="151">
        <v>4.2240000000000002</v>
      </c>
      <c r="S39" s="14">
        <v>4.1215000000000002</v>
      </c>
      <c r="T39" s="66">
        <v>4.49</v>
      </c>
      <c r="U39" s="66">
        <v>4.01</v>
      </c>
      <c r="V39" s="66">
        <v>3.59</v>
      </c>
      <c r="W39" s="66">
        <v>4.2</v>
      </c>
      <c r="X39" s="66">
        <v>4.18</v>
      </c>
      <c r="Y39" s="66">
        <v>4.17</v>
      </c>
      <c r="Z39" s="66">
        <v>4.1399999999999997</v>
      </c>
    </row>
    <row r="40" spans="1:27" x14ac:dyDescent="0.2">
      <c r="A40" s="5"/>
      <c r="B40" s="4" t="str">
        <f t="shared" si="5"/>
        <v>B2 (Val, pi-pi*)</v>
      </c>
      <c r="C40" s="45">
        <v>4.7460000000000004</v>
      </c>
      <c r="D40" s="45">
        <v>4.6109999999999998</v>
      </c>
      <c r="E40" s="45">
        <v>4.6219999999999999</v>
      </c>
      <c r="F40" s="41">
        <v>3.879</v>
      </c>
      <c r="G40" s="41">
        <v>4.1689999999999996</v>
      </c>
      <c r="H40" s="72"/>
      <c r="I40" s="72"/>
      <c r="J40" s="72"/>
      <c r="K40" s="151">
        <v>4.3810000000000002</v>
      </c>
      <c r="L40" s="72"/>
      <c r="M40" s="151">
        <v>4.5149999999999997</v>
      </c>
      <c r="N40" s="151">
        <v>4.5129999999999999</v>
      </c>
      <c r="O40" s="151">
        <v>4.5460000000000003</v>
      </c>
      <c r="P40" s="151">
        <v>4.3899999999999997</v>
      </c>
      <c r="Q40" s="151">
        <v>4.6040000000000001</v>
      </c>
      <c r="R40" s="151">
        <v>4.0679999999999996</v>
      </c>
      <c r="S40" s="14">
        <v>4.3360000000000003</v>
      </c>
      <c r="T40" s="66">
        <v>3.93</v>
      </c>
      <c r="U40" s="66">
        <v>4.4400000000000004</v>
      </c>
      <c r="V40" s="66">
        <v>4.13</v>
      </c>
      <c r="W40" s="66">
        <v>4.3</v>
      </c>
      <c r="X40" s="66">
        <v>4.24</v>
      </c>
      <c r="Y40" s="66">
        <v>4.51</v>
      </c>
      <c r="Z40" s="66">
        <v>4.49</v>
      </c>
    </row>
    <row r="41" spans="1:27" x14ac:dyDescent="0.2">
      <c r="A41" s="5"/>
      <c r="B41" s="4" t="str">
        <f t="shared" si="5"/>
        <v>A1 (Val, pi-pi*)</v>
      </c>
      <c r="C41" s="45">
        <v>5.1840000000000002</v>
      </c>
      <c r="D41" s="45">
        <v>5.0679999999999996</v>
      </c>
      <c r="E41" s="45">
        <v>5.19</v>
      </c>
      <c r="F41" s="41">
        <v>4.7759999999999998</v>
      </c>
      <c r="G41" s="41">
        <v>4.8630000000000004</v>
      </c>
      <c r="H41" s="72"/>
      <c r="I41" s="72"/>
      <c r="J41" s="72"/>
      <c r="K41" s="151">
        <v>4.827</v>
      </c>
      <c r="L41" s="72"/>
      <c r="M41" s="151">
        <v>4.9489999999999998</v>
      </c>
      <c r="N41" s="151">
        <v>4.9560000000000004</v>
      </c>
      <c r="O41" s="151">
        <v>4.9960000000000004</v>
      </c>
      <c r="P41" s="151">
        <v>4.7759999999999998</v>
      </c>
      <c r="Q41" s="151">
        <v>5.0590000000000002</v>
      </c>
      <c r="R41" s="151">
        <v>4.4619999999999997</v>
      </c>
      <c r="S41" s="14">
        <v>4.7605000000000004</v>
      </c>
      <c r="T41" s="66">
        <v>4.93</v>
      </c>
      <c r="U41" s="66">
        <v>4.87</v>
      </c>
      <c r="V41" s="66">
        <v>4.4800000000000004</v>
      </c>
      <c r="W41" s="66">
        <v>4.8899999999999997</v>
      </c>
      <c r="X41" s="66">
        <v>4.83</v>
      </c>
      <c r="Y41" s="66">
        <v>4.97</v>
      </c>
      <c r="Z41" s="66">
        <v>4.9400000000000004</v>
      </c>
    </row>
    <row r="42" spans="1:27" x14ac:dyDescent="0.2">
      <c r="C42" s="121" t="s">
        <v>1145</v>
      </c>
      <c r="O42" s="1"/>
      <c r="T42" s="65"/>
      <c r="U42" s="65"/>
      <c r="V42" s="65"/>
      <c r="W42" s="65"/>
      <c r="X42" s="65"/>
      <c r="Y42" s="65"/>
      <c r="Z42" s="65"/>
    </row>
    <row r="43" spans="1:27" x14ac:dyDescent="0.2">
      <c r="C43" s="121"/>
    </row>
    <row r="45" spans="1:27" x14ac:dyDescent="0.2">
      <c r="G45" s="199"/>
    </row>
    <row r="46" spans="1:27" x14ac:dyDescent="0.2">
      <c r="G46" s="199"/>
    </row>
    <row r="47" spans="1:27" x14ac:dyDescent="0.2">
      <c r="G47" s="199"/>
    </row>
  </sheetData>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C1C10-1C22-EE46-A063-CAFCDA1FA237}">
  <dimension ref="A1:AA52"/>
  <sheetViews>
    <sheetView zoomScale="80" zoomScaleNormal="80" workbookViewId="0">
      <selection activeCell="L7" sqref="L7"/>
    </sheetView>
  </sheetViews>
  <sheetFormatPr baseColWidth="10" defaultRowHeight="16" x14ac:dyDescent="0.2"/>
  <cols>
    <col min="22" max="22" width="9.83203125" customWidth="1"/>
  </cols>
  <sheetData>
    <row r="1" spans="1:17" x14ac:dyDescent="0.2">
      <c r="A1" s="40" t="s">
        <v>74</v>
      </c>
      <c r="B1" s="40"/>
      <c r="C1" s="40" t="s">
        <v>0</v>
      </c>
      <c r="D1" s="198"/>
      <c r="E1">
        <f>COUNT(C4:C25)</f>
        <v>22</v>
      </c>
      <c r="F1" s="51" t="s">
        <v>722</v>
      </c>
      <c r="G1" s="93" t="s">
        <v>959</v>
      </c>
      <c r="O1" s="93" t="s">
        <v>1171</v>
      </c>
      <c r="Q1" s="93"/>
    </row>
    <row r="2" spans="1:17" x14ac:dyDescent="0.2">
      <c r="A2" s="6" t="s">
        <v>32</v>
      </c>
      <c r="B2" s="5"/>
      <c r="C2" s="5" t="s">
        <v>34</v>
      </c>
      <c r="D2" s="5" t="s">
        <v>34</v>
      </c>
      <c r="E2" s="5" t="s">
        <v>34</v>
      </c>
      <c r="F2" s="5" t="s">
        <v>29</v>
      </c>
      <c r="G2" s="5" t="s">
        <v>55</v>
      </c>
      <c r="H2" s="5" t="s">
        <v>55</v>
      </c>
      <c r="I2" s="5" t="s">
        <v>30</v>
      </c>
      <c r="J2" s="5" t="s">
        <v>30</v>
      </c>
      <c r="K2" s="5"/>
      <c r="L2" s="5"/>
      <c r="M2" s="98" t="s">
        <v>29</v>
      </c>
      <c r="N2" s="98" t="s">
        <v>29</v>
      </c>
      <c r="O2" s="98" t="s">
        <v>247</v>
      </c>
      <c r="P2" s="98" t="s">
        <v>247</v>
      </c>
      <c r="Q2" s="98" t="s">
        <v>28</v>
      </c>
    </row>
    <row r="3" spans="1:17" x14ac:dyDescent="0.2">
      <c r="A3" s="5"/>
      <c r="B3" s="5"/>
      <c r="C3" s="6" t="s">
        <v>2087</v>
      </c>
      <c r="D3" s="6" t="s">
        <v>1</v>
      </c>
      <c r="E3" s="6" t="s">
        <v>2</v>
      </c>
      <c r="F3" s="6" t="s">
        <v>62</v>
      </c>
      <c r="G3" s="52" t="s">
        <v>2086</v>
      </c>
      <c r="H3" s="52" t="s">
        <v>35</v>
      </c>
      <c r="I3" s="52" t="s">
        <v>63</v>
      </c>
      <c r="J3" s="52" t="s">
        <v>50</v>
      </c>
      <c r="K3" s="42" t="s">
        <v>1326</v>
      </c>
      <c r="L3" s="42" t="s">
        <v>1392</v>
      </c>
      <c r="M3" s="95" t="s">
        <v>67</v>
      </c>
      <c r="N3" s="99" t="s">
        <v>38</v>
      </c>
      <c r="O3" s="99" t="s">
        <v>248</v>
      </c>
      <c r="P3" s="99" t="s">
        <v>248</v>
      </c>
      <c r="Q3" s="99" t="s">
        <v>52</v>
      </c>
    </row>
    <row r="4" spans="1:17" x14ac:dyDescent="0.2">
      <c r="A4" s="6" t="s">
        <v>98</v>
      </c>
      <c r="B4" s="4" t="s">
        <v>392</v>
      </c>
      <c r="C4">
        <v>5.1159999999999997</v>
      </c>
      <c r="D4">
        <v>5.008</v>
      </c>
      <c r="E4">
        <v>4.9619999999999997</v>
      </c>
      <c r="F4">
        <v>4.9640000000000004</v>
      </c>
      <c r="G4">
        <v>5.1029999999999998</v>
      </c>
      <c r="H4">
        <v>4.9989999999999997</v>
      </c>
      <c r="I4">
        <v>4.9610000000000003</v>
      </c>
      <c r="J4">
        <v>5.101</v>
      </c>
      <c r="K4" s="7">
        <f t="shared" ref="K4:K9" si="0">I4+J4-G4</f>
        <v>4.9590000000000014</v>
      </c>
      <c r="L4" s="7">
        <f t="shared" ref="L4:L9" si="1">K4+F4-E4</f>
        <v>4.9610000000000021</v>
      </c>
      <c r="M4" s="81">
        <v>88.4</v>
      </c>
      <c r="N4" s="197" t="s">
        <v>90</v>
      </c>
      <c r="O4" s="93" t="s">
        <v>1171</v>
      </c>
      <c r="P4" s="1">
        <v>0</v>
      </c>
      <c r="Q4" s="1" t="s">
        <v>1169</v>
      </c>
    </row>
    <row r="5" spans="1:17" x14ac:dyDescent="0.2">
      <c r="A5" s="5" t="s">
        <v>100</v>
      </c>
      <c r="B5" s="4" t="s">
        <v>57</v>
      </c>
      <c r="C5">
        <v>5.234</v>
      </c>
      <c r="D5">
        <v>5.2060000000000004</v>
      </c>
      <c r="E5">
        <v>5.1749999999999998</v>
      </c>
      <c r="F5">
        <v>5.1719999999999997</v>
      </c>
      <c r="G5">
        <v>5.2050000000000001</v>
      </c>
      <c r="H5">
        <v>5.1980000000000004</v>
      </c>
      <c r="I5">
        <v>5.1539999999999999</v>
      </c>
      <c r="J5">
        <v>5.1840000000000002</v>
      </c>
      <c r="K5" s="7">
        <f t="shared" si="0"/>
        <v>5.1330000000000009</v>
      </c>
      <c r="L5" s="7">
        <f t="shared" si="1"/>
        <v>5.13</v>
      </c>
      <c r="M5" s="81">
        <v>86.5</v>
      </c>
      <c r="N5" s="197" t="s">
        <v>160</v>
      </c>
      <c r="O5" s="93" t="s">
        <v>1175</v>
      </c>
      <c r="P5" s="1">
        <v>2</v>
      </c>
      <c r="Q5" s="1" t="s">
        <v>1170</v>
      </c>
    </row>
    <row r="6" spans="1:17" x14ac:dyDescent="0.2">
      <c r="A6" s="5"/>
      <c r="B6" s="4" t="s">
        <v>191</v>
      </c>
      <c r="C6">
        <v>5.548</v>
      </c>
      <c r="D6">
        <v>5.4139999999999997</v>
      </c>
      <c r="E6">
        <v>5.3959999999999999</v>
      </c>
      <c r="F6">
        <v>5.4059999999999997</v>
      </c>
      <c r="G6">
        <v>5.5380000000000003</v>
      </c>
      <c r="H6">
        <v>5.4080000000000004</v>
      </c>
      <c r="I6">
        <v>5.3970000000000002</v>
      </c>
      <c r="J6" s="7">
        <v>5.54</v>
      </c>
      <c r="K6" s="7">
        <f t="shared" si="0"/>
        <v>5.3990000000000009</v>
      </c>
      <c r="L6" s="7">
        <f t="shared" si="1"/>
        <v>5.4089999999999998</v>
      </c>
      <c r="M6" s="81">
        <v>87.9</v>
      </c>
      <c r="O6" s="93" t="s">
        <v>1702</v>
      </c>
      <c r="P6" s="1">
        <v>1</v>
      </c>
      <c r="Q6" s="1" t="s">
        <v>1166</v>
      </c>
    </row>
    <row r="7" spans="1:17" x14ac:dyDescent="0.2">
      <c r="A7" s="4"/>
      <c r="B7" s="4" t="s">
        <v>58</v>
      </c>
      <c r="C7">
        <v>6.8360000000000003</v>
      </c>
      <c r="D7">
        <v>6.7130000000000001</v>
      </c>
      <c r="E7" s="7">
        <v>6.63</v>
      </c>
      <c r="F7">
        <v>6.6230000000000002</v>
      </c>
      <c r="G7">
        <v>6.8380000000000001</v>
      </c>
      <c r="H7">
        <v>6.7169999999999996</v>
      </c>
      <c r="I7" s="7">
        <v>6.6369999999999996</v>
      </c>
      <c r="J7">
        <v>6.835</v>
      </c>
      <c r="K7" s="7">
        <f t="shared" si="0"/>
        <v>6.6339999999999995</v>
      </c>
      <c r="L7" s="7">
        <f t="shared" si="1"/>
        <v>6.6269999999999998</v>
      </c>
      <c r="M7" s="81">
        <v>92.1</v>
      </c>
      <c r="N7" s="197" t="s">
        <v>170</v>
      </c>
      <c r="O7" s="93" t="s">
        <v>1706</v>
      </c>
      <c r="P7" s="1">
        <v>4</v>
      </c>
      <c r="Q7" s="96" t="s">
        <v>1172</v>
      </c>
    </row>
    <row r="8" spans="1:17" x14ac:dyDescent="0.2">
      <c r="A8" s="4"/>
      <c r="B8" s="4" t="s">
        <v>245</v>
      </c>
      <c r="C8">
        <v>6.9169999999999998</v>
      </c>
      <c r="D8">
        <v>6.6369999999999996</v>
      </c>
      <c r="E8" s="7">
        <v>6.76</v>
      </c>
      <c r="F8">
        <v>6.798</v>
      </c>
      <c r="G8">
        <v>6.9240000000000004</v>
      </c>
      <c r="H8" s="7">
        <v>6.63</v>
      </c>
      <c r="I8" s="7">
        <v>6.76</v>
      </c>
      <c r="J8">
        <v>6.9290000000000003</v>
      </c>
      <c r="K8" s="7">
        <f t="shared" si="0"/>
        <v>6.7649999999999997</v>
      </c>
      <c r="L8" s="7">
        <f t="shared" si="1"/>
        <v>6.802999999999999</v>
      </c>
      <c r="M8" s="81">
        <v>89.7</v>
      </c>
      <c r="N8" s="197" t="s">
        <v>138</v>
      </c>
      <c r="O8" s="93" t="s">
        <v>1707</v>
      </c>
      <c r="P8" s="1">
        <v>43</v>
      </c>
      <c r="Q8" s="96" t="s">
        <v>1168</v>
      </c>
    </row>
    <row r="9" spans="1:17" x14ac:dyDescent="0.2">
      <c r="A9" s="6"/>
      <c r="B9" s="4" t="s">
        <v>56</v>
      </c>
      <c r="C9">
        <v>6.9779999999999998</v>
      </c>
      <c r="D9">
        <v>6.7439999999999998</v>
      </c>
      <c r="E9" s="7">
        <v>6.8109999999999999</v>
      </c>
      <c r="F9">
        <v>6.8339999999999996</v>
      </c>
      <c r="G9">
        <v>6.992</v>
      </c>
      <c r="H9">
        <v>6.7460000000000004</v>
      </c>
      <c r="I9">
        <v>6.8179999999999996</v>
      </c>
      <c r="J9">
        <v>6.9850000000000003</v>
      </c>
      <c r="K9" s="7">
        <f t="shared" si="0"/>
        <v>6.8110000000000008</v>
      </c>
      <c r="L9" s="7">
        <f t="shared" si="1"/>
        <v>6.8339999999999996</v>
      </c>
      <c r="M9" s="81">
        <v>93.2</v>
      </c>
      <c r="O9" s="93" t="s">
        <v>1703</v>
      </c>
      <c r="P9" s="1">
        <v>44</v>
      </c>
      <c r="Q9" s="1" t="s">
        <v>1056</v>
      </c>
    </row>
    <row r="10" spans="1:17" x14ac:dyDescent="0.2">
      <c r="A10" s="6"/>
      <c r="B10" s="4" t="s">
        <v>57</v>
      </c>
      <c r="C10">
        <v>7.5049999999999999</v>
      </c>
      <c r="D10">
        <v>7.4039999999999999</v>
      </c>
      <c r="E10" s="7">
        <v>7.35</v>
      </c>
      <c r="F10">
        <v>7.351</v>
      </c>
      <c r="G10">
        <v>7.5179999999999998</v>
      </c>
      <c r="H10">
        <v>7.415</v>
      </c>
      <c r="I10">
        <v>7.3579999999999997</v>
      </c>
      <c r="J10">
        <v>7.492</v>
      </c>
      <c r="K10" s="7">
        <f t="shared" ref="K10:K15" si="2">I10+J10-G10</f>
        <v>7.3319999999999999</v>
      </c>
      <c r="L10" s="7">
        <f t="shared" ref="L10:L15" si="3">K10+F10-E10</f>
        <v>7.3330000000000002</v>
      </c>
      <c r="M10" s="81">
        <v>89.9</v>
      </c>
      <c r="N10" s="197" t="s">
        <v>1241</v>
      </c>
      <c r="O10" s="93" t="s">
        <v>302</v>
      </c>
      <c r="P10" s="1">
        <v>10</v>
      </c>
      <c r="Q10" s="96" t="s">
        <v>1174</v>
      </c>
    </row>
    <row r="11" spans="1:17" x14ac:dyDescent="0.2">
      <c r="A11" s="6"/>
      <c r="B11" s="4" t="s">
        <v>195</v>
      </c>
      <c r="C11">
        <v>7.5469999999999997</v>
      </c>
      <c r="D11">
        <v>7.266</v>
      </c>
      <c r="E11" s="7">
        <v>7.3769999999999998</v>
      </c>
      <c r="F11">
        <v>7.4029999999999996</v>
      </c>
      <c r="G11">
        <v>7.5529999999999999</v>
      </c>
      <c r="H11">
        <v>7.2590000000000003</v>
      </c>
      <c r="I11">
        <v>7.3860000000000001</v>
      </c>
      <c r="J11">
        <v>7.5709999999999997</v>
      </c>
      <c r="K11" s="7">
        <f t="shared" si="2"/>
        <v>7.4040000000000008</v>
      </c>
      <c r="L11" s="7">
        <f t="shared" si="3"/>
        <v>7.4300000000000006</v>
      </c>
      <c r="M11" s="81">
        <v>90</v>
      </c>
      <c r="N11" s="197" t="s">
        <v>1242</v>
      </c>
      <c r="O11" s="93" t="s">
        <v>1705</v>
      </c>
      <c r="P11" s="1">
        <v>63</v>
      </c>
      <c r="Q11" s="1" t="s">
        <v>1180</v>
      </c>
    </row>
    <row r="12" spans="1:17" x14ac:dyDescent="0.2">
      <c r="A12" s="4"/>
      <c r="B12" s="4" t="s">
        <v>59</v>
      </c>
      <c r="C12">
        <v>7.5380000000000003</v>
      </c>
      <c r="D12" s="7">
        <v>7.32</v>
      </c>
      <c r="E12">
        <v>7.3849999999999998</v>
      </c>
      <c r="F12">
        <v>7.4050000000000002</v>
      </c>
      <c r="G12">
        <v>7.5540000000000003</v>
      </c>
      <c r="H12">
        <v>7.3230000000000004</v>
      </c>
      <c r="I12">
        <v>7.3920000000000003</v>
      </c>
      <c r="J12" s="7">
        <v>7.55</v>
      </c>
      <c r="K12" s="7">
        <f t="shared" si="2"/>
        <v>7.3879999999999999</v>
      </c>
      <c r="L12" s="7">
        <f t="shared" si="3"/>
        <v>7.4079999999999995</v>
      </c>
      <c r="M12" s="81">
        <v>93.6</v>
      </c>
      <c r="N12" s="197" t="s">
        <v>1240</v>
      </c>
      <c r="O12" s="93" t="s">
        <v>1709</v>
      </c>
      <c r="P12" s="1">
        <v>59</v>
      </c>
      <c r="Q12" s="1" t="s">
        <v>1173</v>
      </c>
    </row>
    <row r="13" spans="1:17" x14ac:dyDescent="0.2">
      <c r="A13" s="4"/>
      <c r="B13" s="4" t="s">
        <v>245</v>
      </c>
      <c r="C13" s="7">
        <v>7.56</v>
      </c>
      <c r="D13">
        <v>7.3380000000000001</v>
      </c>
      <c r="E13">
        <v>7.3879999999999999</v>
      </c>
      <c r="F13">
        <v>7.4020000000000001</v>
      </c>
      <c r="G13" s="7">
        <v>7.5810000000000004</v>
      </c>
      <c r="H13">
        <v>7.3380000000000001</v>
      </c>
      <c r="I13">
        <v>7.4020000000000001</v>
      </c>
      <c r="J13">
        <v>7.577</v>
      </c>
      <c r="K13" s="7">
        <f t="shared" si="2"/>
        <v>7.3979999999999988</v>
      </c>
      <c r="L13" s="7">
        <f t="shared" si="3"/>
        <v>7.411999999999999</v>
      </c>
      <c r="M13" s="81">
        <v>90.5</v>
      </c>
      <c r="N13" s="197" t="s">
        <v>1588</v>
      </c>
      <c r="O13" s="93" t="s">
        <v>1705</v>
      </c>
      <c r="P13" s="1">
        <v>63</v>
      </c>
      <c r="Q13" s="1" t="s">
        <v>1178</v>
      </c>
    </row>
    <row r="14" spans="1:17" x14ac:dyDescent="0.2">
      <c r="A14" s="4"/>
      <c r="B14" s="4" t="s">
        <v>126</v>
      </c>
      <c r="C14" s="7">
        <v>7.6849999999999996</v>
      </c>
      <c r="D14">
        <v>7.4470000000000001</v>
      </c>
      <c r="E14">
        <v>7.516</v>
      </c>
      <c r="F14" s="7">
        <v>7.54</v>
      </c>
      <c r="G14" s="7">
        <v>7.6959999999999997</v>
      </c>
      <c r="H14">
        <v>7.4450000000000003</v>
      </c>
      <c r="I14">
        <v>7.5190000000000001</v>
      </c>
      <c r="J14">
        <v>7.6870000000000003</v>
      </c>
      <c r="K14" s="7">
        <f t="shared" si="2"/>
        <v>7.51</v>
      </c>
      <c r="L14" s="7">
        <f t="shared" si="3"/>
        <v>7.5340000000000007</v>
      </c>
      <c r="M14" s="81">
        <v>91.9</v>
      </c>
      <c r="N14" s="197" t="s">
        <v>73</v>
      </c>
      <c r="O14" s="93" t="s">
        <v>1710</v>
      </c>
      <c r="P14" s="1">
        <v>48</v>
      </c>
      <c r="Q14" s="1" t="s">
        <v>1181</v>
      </c>
    </row>
    <row r="15" spans="1:17" x14ac:dyDescent="0.2">
      <c r="A15" s="4"/>
      <c r="B15" s="4" t="s">
        <v>58</v>
      </c>
      <c r="C15" s="7">
        <v>7.7859999999999996</v>
      </c>
      <c r="D15">
        <v>7.5739999999999998</v>
      </c>
      <c r="E15" s="7">
        <v>7.56</v>
      </c>
      <c r="F15" s="7">
        <v>7.57</v>
      </c>
      <c r="G15" s="7">
        <v>7.8120000000000003</v>
      </c>
      <c r="H15">
        <v>7.5979999999999999</v>
      </c>
      <c r="I15" s="7">
        <v>7.5839999999999996</v>
      </c>
      <c r="J15">
        <v>7.7990000000000004</v>
      </c>
      <c r="K15" s="7">
        <f t="shared" si="2"/>
        <v>7.5709999999999988</v>
      </c>
      <c r="L15" s="7">
        <f t="shared" si="3"/>
        <v>7.5809999999999986</v>
      </c>
      <c r="M15" s="81">
        <v>90.3</v>
      </c>
      <c r="N15" s="197" t="s">
        <v>1589</v>
      </c>
      <c r="O15" s="93" t="s">
        <v>1708</v>
      </c>
      <c r="P15" s="1">
        <v>7</v>
      </c>
      <c r="Q15" s="1" t="s">
        <v>1179</v>
      </c>
    </row>
    <row r="16" spans="1:17" x14ac:dyDescent="0.2">
      <c r="A16" s="6"/>
      <c r="B16" s="4" t="s">
        <v>56</v>
      </c>
      <c r="C16">
        <v>7.8390000000000004</v>
      </c>
      <c r="D16">
        <v>7.5750000000000002</v>
      </c>
      <c r="E16" s="7">
        <v>7.6280000000000001</v>
      </c>
      <c r="F16" s="7">
        <v>7.6440000000000001</v>
      </c>
      <c r="G16">
        <v>7.8550000000000004</v>
      </c>
      <c r="H16">
        <v>7.5780000000000003</v>
      </c>
      <c r="I16">
        <v>7.6349999999999998</v>
      </c>
      <c r="J16">
        <v>7.8479999999999999</v>
      </c>
      <c r="K16" s="7">
        <f t="shared" ref="K16:K17" si="4">I16+J16-G16</f>
        <v>7.6280000000000001</v>
      </c>
      <c r="L16" s="7">
        <f t="shared" ref="L16:L17" si="5">K16+F16-E16</f>
        <v>7.6440000000000001</v>
      </c>
      <c r="M16" s="1">
        <v>93.1</v>
      </c>
      <c r="O16" s="93" t="s">
        <v>1704</v>
      </c>
      <c r="P16" s="1">
        <v>55</v>
      </c>
      <c r="Q16" s="1" t="s">
        <v>1182</v>
      </c>
    </row>
    <row r="17" spans="1:26" x14ac:dyDescent="0.2">
      <c r="A17" s="6"/>
      <c r="B17" s="4" t="s">
        <v>392</v>
      </c>
      <c r="C17">
        <v>8.1120000000000001</v>
      </c>
      <c r="D17">
        <v>7.984</v>
      </c>
      <c r="E17">
        <v>7.8650000000000002</v>
      </c>
      <c r="F17">
        <v>7.7830000000000004</v>
      </c>
      <c r="G17">
        <v>8.1029999999999998</v>
      </c>
      <c r="H17">
        <v>7.9669999999999996</v>
      </c>
      <c r="I17">
        <v>7.8540000000000001</v>
      </c>
      <c r="J17">
        <v>8.1210000000000004</v>
      </c>
      <c r="K17" s="7">
        <f t="shared" si="4"/>
        <v>7.8720000000000017</v>
      </c>
      <c r="L17" s="7">
        <f t="shared" si="5"/>
        <v>7.7900000000000009</v>
      </c>
      <c r="M17" s="81">
        <v>89.9</v>
      </c>
      <c r="N17" s="197" t="s">
        <v>116</v>
      </c>
      <c r="O17" s="93" t="s">
        <v>1159</v>
      </c>
      <c r="P17" s="1">
        <v>35</v>
      </c>
      <c r="Q17" s="1" t="s">
        <v>1183</v>
      </c>
    </row>
    <row r="18" spans="1:26" x14ac:dyDescent="0.2">
      <c r="A18" s="6" t="s">
        <v>5</v>
      </c>
      <c r="B18" s="4" t="s">
        <v>58</v>
      </c>
      <c r="C18">
        <v>4.3319999999999999</v>
      </c>
      <c r="D18" s="7">
        <v>4.3419999999999996</v>
      </c>
      <c r="E18" s="7">
        <v>4.3330000000000002</v>
      </c>
      <c r="F18" s="151">
        <v>4.3410000000000002</v>
      </c>
      <c r="G18">
        <v>4.3109999999999999</v>
      </c>
      <c r="H18">
        <v>4.3120000000000003</v>
      </c>
      <c r="I18" s="72"/>
      <c r="J18" s="72"/>
      <c r="K18" s="7">
        <f>E18+H18-D18</f>
        <v>4.3029999999999999</v>
      </c>
      <c r="L18" s="7">
        <f>K18+F18-E18</f>
        <v>4.3109999999999999</v>
      </c>
      <c r="M18" s="81">
        <v>98.5</v>
      </c>
      <c r="O18" s="93" t="s">
        <v>1175</v>
      </c>
      <c r="P18" s="1">
        <v>2</v>
      </c>
      <c r="Q18" s="96" t="s">
        <v>1163</v>
      </c>
    </row>
    <row r="19" spans="1:26" x14ac:dyDescent="0.2">
      <c r="A19" s="6"/>
      <c r="B19" s="4" t="s">
        <v>392</v>
      </c>
      <c r="C19">
        <v>4.5679999999999996</v>
      </c>
      <c r="D19" s="7">
        <v>4.4740000000000002</v>
      </c>
      <c r="E19">
        <v>4.4580000000000002</v>
      </c>
      <c r="F19" s="151">
        <v>4.4660000000000002</v>
      </c>
      <c r="G19">
        <v>4.5629999999999997</v>
      </c>
      <c r="H19">
        <v>4.4710000000000001</v>
      </c>
      <c r="I19" s="72"/>
      <c r="J19" s="72"/>
      <c r="K19" s="7">
        <f t="shared" ref="K19:K25" si="6">E19+H19-D19</f>
        <v>4.4550000000000001</v>
      </c>
      <c r="L19" s="7">
        <f t="shared" ref="L19:L25" si="7">K19+F19-E19</f>
        <v>4.4629999999999992</v>
      </c>
      <c r="M19" s="81">
        <v>97</v>
      </c>
      <c r="O19" s="93" t="s">
        <v>1171</v>
      </c>
      <c r="P19" s="1">
        <v>0</v>
      </c>
      <c r="Q19" s="1" t="s">
        <v>1169</v>
      </c>
    </row>
    <row r="20" spans="1:26" x14ac:dyDescent="0.2">
      <c r="A20" s="6"/>
      <c r="B20" s="4" t="s">
        <v>57</v>
      </c>
      <c r="C20">
        <v>4.9169999999999998</v>
      </c>
      <c r="D20" s="7">
        <v>4.835</v>
      </c>
      <c r="E20">
        <v>4.7930000000000001</v>
      </c>
      <c r="F20" s="151">
        <v>4.7910000000000004</v>
      </c>
      <c r="G20">
        <v>4.9109999999999996</v>
      </c>
      <c r="H20">
        <v>4.827</v>
      </c>
      <c r="I20" s="72"/>
      <c r="J20" s="72"/>
      <c r="K20" s="7">
        <f t="shared" si="6"/>
        <v>4.785000000000001</v>
      </c>
      <c r="L20" s="7">
        <f t="shared" si="7"/>
        <v>4.7830000000000004</v>
      </c>
      <c r="M20" s="81">
        <v>97.3</v>
      </c>
      <c r="O20" s="93" t="s">
        <v>1175</v>
      </c>
      <c r="P20" s="1">
        <v>2</v>
      </c>
      <c r="Q20" s="1" t="s">
        <v>1164</v>
      </c>
    </row>
    <row r="21" spans="1:26" x14ac:dyDescent="0.2">
      <c r="A21" s="6"/>
      <c r="B21" s="4" t="s">
        <v>58</v>
      </c>
      <c r="C21">
        <v>5.1360000000000001</v>
      </c>
      <c r="D21" s="7">
        <v>5.0789999999999997</v>
      </c>
      <c r="E21">
        <v>5.0460000000000003</v>
      </c>
      <c r="F21" s="151">
        <v>5.048</v>
      </c>
      <c r="G21">
        <v>5.1269999999999998</v>
      </c>
      <c r="H21">
        <v>5.069</v>
      </c>
      <c r="I21" s="72"/>
      <c r="J21" s="72"/>
      <c r="K21" s="7">
        <f t="shared" si="6"/>
        <v>5.0360000000000005</v>
      </c>
      <c r="L21" s="7">
        <f t="shared" si="7"/>
        <v>5.0379999999999994</v>
      </c>
      <c r="M21" s="81">
        <v>97.1</v>
      </c>
      <c r="O21" s="93" t="s">
        <v>1175</v>
      </c>
      <c r="P21" s="1">
        <v>2</v>
      </c>
      <c r="Q21" s="1" t="s">
        <v>1165</v>
      </c>
    </row>
    <row r="22" spans="1:26" x14ac:dyDescent="0.2">
      <c r="A22" s="6"/>
      <c r="B22" s="4" t="s">
        <v>191</v>
      </c>
      <c r="C22" s="7">
        <v>5.51</v>
      </c>
      <c r="D22" s="7">
        <v>5.37</v>
      </c>
      <c r="E22">
        <v>5.3540000000000001</v>
      </c>
      <c r="F22" s="151">
        <v>5.3650000000000002</v>
      </c>
      <c r="G22" s="151">
        <v>5.4950000000000001</v>
      </c>
      <c r="H22">
        <v>5.3579999999999997</v>
      </c>
      <c r="I22" s="72"/>
      <c r="J22" s="72"/>
      <c r="K22" s="7">
        <f t="shared" si="6"/>
        <v>5.3419999999999996</v>
      </c>
      <c r="L22" s="7">
        <f t="shared" si="7"/>
        <v>5.3530000000000006</v>
      </c>
      <c r="M22" s="81">
        <v>95.8</v>
      </c>
      <c r="O22" s="93" t="s">
        <v>1171</v>
      </c>
      <c r="P22" s="1">
        <v>0</v>
      </c>
      <c r="Q22" s="1" t="s">
        <v>1166</v>
      </c>
    </row>
    <row r="23" spans="1:26" x14ac:dyDescent="0.2">
      <c r="A23" s="6"/>
      <c r="B23" s="4" t="s">
        <v>57</v>
      </c>
      <c r="C23">
        <v>6.4560000000000004</v>
      </c>
      <c r="D23" s="7">
        <v>6.298</v>
      </c>
      <c r="E23">
        <v>6.2489999999999997</v>
      </c>
      <c r="F23" s="151">
        <v>6.2480000000000002</v>
      </c>
      <c r="G23">
        <v>6.452</v>
      </c>
      <c r="H23" s="7">
        <v>6.29</v>
      </c>
      <c r="I23" s="72"/>
      <c r="J23" s="72"/>
      <c r="K23" s="7">
        <f t="shared" si="6"/>
        <v>6.2409999999999997</v>
      </c>
      <c r="L23" s="7">
        <f t="shared" si="7"/>
        <v>6.2400000000000011</v>
      </c>
      <c r="M23" s="81">
        <v>97.7</v>
      </c>
      <c r="O23" s="93" t="s">
        <v>1176</v>
      </c>
      <c r="P23" s="1">
        <v>3</v>
      </c>
      <c r="Q23" s="1" t="s">
        <v>1167</v>
      </c>
    </row>
    <row r="24" spans="1:26" x14ac:dyDescent="0.2">
      <c r="A24" s="4"/>
      <c r="B24" s="4" t="s">
        <v>245</v>
      </c>
      <c r="C24">
        <v>6.8109999999999999</v>
      </c>
      <c r="D24">
        <v>6.6050000000000004</v>
      </c>
      <c r="E24" s="7">
        <v>6.71</v>
      </c>
      <c r="F24" s="7">
        <v>6.7489999999999997</v>
      </c>
      <c r="G24">
        <v>6.8070000000000004</v>
      </c>
      <c r="H24">
        <v>6.5949999999999998</v>
      </c>
      <c r="I24" s="72"/>
      <c r="J24" s="72"/>
      <c r="K24" s="7">
        <f t="shared" si="6"/>
        <v>6.6999999999999993</v>
      </c>
      <c r="L24" s="7">
        <f t="shared" si="7"/>
        <v>6.7389999999999981</v>
      </c>
      <c r="M24" s="81">
        <v>95.9</v>
      </c>
      <c r="O24" s="93" t="s">
        <v>1177</v>
      </c>
      <c r="P24" s="1">
        <v>41</v>
      </c>
      <c r="Q24" s="1" t="s">
        <v>1168</v>
      </c>
    </row>
    <row r="25" spans="1:26" x14ac:dyDescent="0.2">
      <c r="A25" s="4"/>
      <c r="B25" s="4" t="s">
        <v>56</v>
      </c>
      <c r="C25">
        <v>6.9009999999999998</v>
      </c>
      <c r="D25" s="7">
        <v>6.6890000000000001</v>
      </c>
      <c r="E25" s="7">
        <v>6.76</v>
      </c>
      <c r="F25" s="7">
        <v>6.7839999999999998</v>
      </c>
      <c r="G25">
        <v>6.915</v>
      </c>
      <c r="H25" s="7">
        <v>6.69</v>
      </c>
      <c r="I25" s="72"/>
      <c r="J25" s="72"/>
      <c r="K25" s="7">
        <f t="shared" si="6"/>
        <v>6.7609999999999992</v>
      </c>
      <c r="L25" s="7">
        <f t="shared" si="7"/>
        <v>6.7849999999999984</v>
      </c>
      <c r="M25" s="81">
        <v>97.7</v>
      </c>
      <c r="O25" s="93" t="s">
        <v>304</v>
      </c>
      <c r="P25" s="1">
        <v>42</v>
      </c>
      <c r="Q25" s="1" t="s">
        <v>1056</v>
      </c>
    </row>
    <row r="26" spans="1:26" x14ac:dyDescent="0.2">
      <c r="A26" s="1" t="s">
        <v>1712</v>
      </c>
    </row>
    <row r="28" spans="1:26" x14ac:dyDescent="0.2">
      <c r="A28" s="6" t="s">
        <v>6</v>
      </c>
      <c r="B28" s="5"/>
      <c r="C28" s="5" t="s">
        <v>7</v>
      </c>
      <c r="D28" s="5" t="s">
        <v>7</v>
      </c>
      <c r="E28" s="5" t="s">
        <v>24</v>
      </c>
      <c r="F28" s="5" t="s">
        <v>27</v>
      </c>
      <c r="G28" s="5" t="s">
        <v>28</v>
      </c>
      <c r="H28" s="5" t="s">
        <v>30</v>
      </c>
      <c r="I28" s="5" t="s">
        <v>29</v>
      </c>
      <c r="J28" s="5" t="s">
        <v>30</v>
      </c>
      <c r="K28" s="5" t="s">
        <v>30</v>
      </c>
      <c r="L28" s="5" t="s">
        <v>30</v>
      </c>
      <c r="M28" s="5" t="s">
        <v>7</v>
      </c>
      <c r="N28" s="5" t="s">
        <v>7</v>
      </c>
      <c r="O28" s="5" t="s">
        <v>7</v>
      </c>
      <c r="P28" s="5" t="s">
        <v>24</v>
      </c>
      <c r="Q28" s="5" t="s">
        <v>24</v>
      </c>
      <c r="R28" s="5" t="s">
        <v>24</v>
      </c>
      <c r="S28" s="5" t="s">
        <v>26</v>
      </c>
      <c r="T28" s="153" t="s">
        <v>834</v>
      </c>
      <c r="U28" s="153" t="s">
        <v>834</v>
      </c>
      <c r="V28" s="153" t="s">
        <v>834</v>
      </c>
      <c r="W28" s="153" t="s">
        <v>834</v>
      </c>
      <c r="X28" s="153" t="s">
        <v>834</v>
      </c>
      <c r="Y28" s="153" t="s">
        <v>834</v>
      </c>
      <c r="Z28" s="153" t="s">
        <v>834</v>
      </c>
    </row>
    <row r="29" spans="1:26" x14ac:dyDescent="0.2">
      <c r="A29" s="5"/>
      <c r="B29" s="5"/>
      <c r="C29" s="6" t="s">
        <v>8</v>
      </c>
      <c r="D29" s="6" t="s">
        <v>9</v>
      </c>
      <c r="E29" s="6" t="s">
        <v>18</v>
      </c>
      <c r="F29" s="6" t="s">
        <v>11</v>
      </c>
      <c r="G29" s="6" t="s">
        <v>10</v>
      </c>
      <c r="H29" s="6" t="s">
        <v>33</v>
      </c>
      <c r="I29" s="6" t="s">
        <v>12</v>
      </c>
      <c r="J29" s="6" t="s">
        <v>13</v>
      </c>
      <c r="K29" s="6" t="s">
        <v>14</v>
      </c>
      <c r="L29" s="6" t="s">
        <v>99</v>
      </c>
      <c r="M29" s="6" t="s">
        <v>17</v>
      </c>
      <c r="N29" s="6" t="s">
        <v>19</v>
      </c>
      <c r="O29" s="6" t="s">
        <v>20</v>
      </c>
      <c r="P29" s="6" t="s">
        <v>17</v>
      </c>
      <c r="Q29" s="6" t="s">
        <v>15</v>
      </c>
      <c r="R29" s="6" t="s">
        <v>16</v>
      </c>
      <c r="S29" s="6" t="s">
        <v>25</v>
      </c>
      <c r="T29" s="154" t="s">
        <v>835</v>
      </c>
      <c r="U29" s="154" t="s">
        <v>836</v>
      </c>
      <c r="V29" s="154" t="s">
        <v>837</v>
      </c>
      <c r="W29" s="154" t="s">
        <v>838</v>
      </c>
      <c r="X29" s="154" t="s">
        <v>839</v>
      </c>
      <c r="Y29" s="154" t="s">
        <v>840</v>
      </c>
      <c r="Z29" s="154" t="s">
        <v>841</v>
      </c>
    </row>
    <row r="30" spans="1:26" x14ac:dyDescent="0.2">
      <c r="A30" s="6" t="str">
        <f>A4</f>
        <v>Singlet</v>
      </c>
      <c r="B30" s="4" t="str">
        <f>B4</f>
        <v>B1 (Val, n-pi*)</v>
      </c>
      <c r="C30" s="137">
        <v>5.218</v>
      </c>
      <c r="D30" s="137">
        <v>4.9909999999999997</v>
      </c>
      <c r="E30" s="137">
        <v>5.359</v>
      </c>
      <c r="F30" s="137">
        <v>4.931</v>
      </c>
      <c r="G30" s="7">
        <v>5.1740000000000004</v>
      </c>
      <c r="H30" s="45">
        <v>5.0410000000000004</v>
      </c>
      <c r="I30" s="45">
        <v>5.0389999999999997</v>
      </c>
      <c r="J30" s="45">
        <v>5.0270000000000001</v>
      </c>
      <c r="K30">
        <v>4.9619999999999997</v>
      </c>
      <c r="L30">
        <v>4.9610000000000003</v>
      </c>
      <c r="M30" s="7">
        <v>5.306</v>
      </c>
      <c r="N30" s="7">
        <v>5.3049999999999997</v>
      </c>
      <c r="O30">
        <v>5.202</v>
      </c>
      <c r="P30">
        <v>5.0869999999999997</v>
      </c>
      <c r="Q30">
        <v>4.9779999999999998</v>
      </c>
      <c r="R30">
        <v>4.9950000000000001</v>
      </c>
      <c r="S30" s="45">
        <v>4.9864999999999995</v>
      </c>
      <c r="T30" s="66">
        <v>5.43</v>
      </c>
      <c r="U30" s="66">
        <v>5.15</v>
      </c>
      <c r="V30" s="66">
        <v>4.8099999999999996</v>
      </c>
      <c r="W30" s="66">
        <v>5.18</v>
      </c>
      <c r="X30" s="66">
        <v>5.13</v>
      </c>
      <c r="Y30" s="66">
        <v>5.19</v>
      </c>
      <c r="Z30" s="66">
        <v>5.15</v>
      </c>
    </row>
    <row r="31" spans="1:26" x14ac:dyDescent="0.2">
      <c r="A31" s="5"/>
      <c r="B31" s="4" t="str">
        <f t="shared" ref="B31:B49" si="8">B5</f>
        <v>B2 (Val, pi-pi*)</v>
      </c>
      <c r="C31" s="137">
        <v>5.3959999999999999</v>
      </c>
      <c r="D31" s="137">
        <v>5.3239999999999998</v>
      </c>
      <c r="E31" s="137">
        <v>5.5659999999999998</v>
      </c>
      <c r="F31" s="137">
        <v>4.9080000000000004</v>
      </c>
      <c r="G31" s="7">
        <v>5.2949999999999999</v>
      </c>
      <c r="H31" s="45">
        <v>5.226</v>
      </c>
      <c r="I31" s="45">
        <v>5.2320000000000002</v>
      </c>
      <c r="J31" s="45">
        <v>5.2030000000000003</v>
      </c>
      <c r="K31">
        <v>5.1749999999999998</v>
      </c>
      <c r="L31">
        <v>5.1539999999999999</v>
      </c>
      <c r="M31" s="7">
        <v>5.0999999999999996</v>
      </c>
      <c r="N31" s="7">
        <v>5.09</v>
      </c>
      <c r="O31">
        <v>5.1669999999999998</v>
      </c>
      <c r="P31">
        <v>4.8719999999999999</v>
      </c>
      <c r="Q31">
        <v>5.3289999999999997</v>
      </c>
      <c r="R31">
        <v>5.0810000000000004</v>
      </c>
      <c r="S31" s="45">
        <v>5.2050000000000001</v>
      </c>
      <c r="T31" s="66">
        <v>5.03</v>
      </c>
      <c r="U31" s="66">
        <v>5.18</v>
      </c>
      <c r="V31" s="66">
        <v>4.76</v>
      </c>
      <c r="W31" s="66">
        <v>5.15</v>
      </c>
      <c r="X31" s="66">
        <v>5.09</v>
      </c>
      <c r="Y31" s="66">
        <v>5.34</v>
      </c>
      <c r="Z31" s="66">
        <v>5.31</v>
      </c>
    </row>
    <row r="32" spans="1:26" x14ac:dyDescent="0.2">
      <c r="A32" s="5"/>
      <c r="B32" s="4" t="str">
        <f t="shared" si="8"/>
        <v>A2 (Val, n-pi*)</v>
      </c>
      <c r="C32" s="137">
        <v>5.3259999999999996</v>
      </c>
      <c r="D32" s="137">
        <v>5.2759999999999998</v>
      </c>
      <c r="E32" s="137">
        <v>5.7679999999999998</v>
      </c>
      <c r="F32" s="137">
        <v>5.3490000000000002</v>
      </c>
      <c r="G32" s="7">
        <v>5.6420000000000003</v>
      </c>
      <c r="H32" s="45">
        <v>5.4589999999999996</v>
      </c>
      <c r="I32" s="45">
        <v>5.4610000000000003</v>
      </c>
      <c r="J32" s="45">
        <v>5.4829999999999997</v>
      </c>
      <c r="K32">
        <v>5.3959999999999999</v>
      </c>
      <c r="L32">
        <v>5.3970000000000002</v>
      </c>
      <c r="M32" s="7">
        <v>6.5359999999999996</v>
      </c>
      <c r="N32" s="7">
        <v>5.6520000000000001</v>
      </c>
      <c r="O32">
        <v>5.5270000000000001</v>
      </c>
      <c r="P32">
        <v>5.4020000000000001</v>
      </c>
      <c r="Q32">
        <v>5.2649999999999997</v>
      </c>
      <c r="R32">
        <v>5.7050000000000001</v>
      </c>
      <c r="S32" s="45">
        <v>5.4849999999999994</v>
      </c>
      <c r="T32" s="66">
        <v>6.3</v>
      </c>
      <c r="U32" s="66">
        <v>5.46</v>
      </c>
      <c r="V32" s="66">
        <v>5.03</v>
      </c>
      <c r="W32" s="66">
        <v>5.63</v>
      </c>
      <c r="X32" s="66">
        <v>5.59</v>
      </c>
      <c r="Y32" s="66">
        <v>5.35</v>
      </c>
      <c r="Z32" s="66">
        <v>5.29</v>
      </c>
    </row>
    <row r="33" spans="1:27" x14ac:dyDescent="0.2">
      <c r="A33" s="5"/>
      <c r="B33" s="4" t="str">
        <f t="shared" si="8"/>
        <v>A1 (Val, pi-pi*)</v>
      </c>
      <c r="C33" s="137">
        <v>6.8369999999999997</v>
      </c>
      <c r="D33" s="137">
        <v>6.6840000000000002</v>
      </c>
      <c r="E33" s="137">
        <v>6.8719999999999999</v>
      </c>
      <c r="F33" s="137">
        <v>6.6520000000000001</v>
      </c>
      <c r="G33" s="7">
        <v>6.7130000000000001</v>
      </c>
      <c r="H33" s="13">
        <v>6.734</v>
      </c>
      <c r="I33" s="13">
        <v>6.6669999999999998</v>
      </c>
      <c r="J33" s="7">
        <v>6.6459999999999999</v>
      </c>
      <c r="K33" s="7">
        <v>6.63</v>
      </c>
      <c r="L33" s="7">
        <v>6.6369999999999996</v>
      </c>
      <c r="M33" s="7">
        <v>6.5359999999999996</v>
      </c>
      <c r="N33" s="7">
        <v>6.5720000000000001</v>
      </c>
      <c r="O33">
        <v>6.6050000000000004</v>
      </c>
      <c r="P33">
        <v>6.3639999999999999</v>
      </c>
      <c r="Q33">
        <v>6.6479999999999997</v>
      </c>
      <c r="R33">
        <v>6.3890000000000002</v>
      </c>
      <c r="S33" s="45">
        <v>6.5184999999999995</v>
      </c>
      <c r="T33" s="66">
        <v>7.9</v>
      </c>
      <c r="U33" s="66">
        <v>6.92</v>
      </c>
      <c r="V33" s="66">
        <v>6.27</v>
      </c>
      <c r="W33" s="66">
        <v>7.04</v>
      </c>
      <c r="X33" s="66">
        <v>6.93</v>
      </c>
      <c r="Y33" s="66">
        <v>6.8</v>
      </c>
      <c r="Z33" s="66">
        <v>6.69</v>
      </c>
    </row>
    <row r="34" spans="1:27" x14ac:dyDescent="0.2">
      <c r="A34" s="5"/>
      <c r="B34" s="4" t="str">
        <f t="shared" si="8"/>
        <v>A1 (Ryd, n-3s)</v>
      </c>
      <c r="C34" s="137">
        <v>6.3780000000000001</v>
      </c>
      <c r="D34" s="137">
        <v>6.2439999999999998</v>
      </c>
      <c r="E34" s="137">
        <v>7.1319999999999997</v>
      </c>
      <c r="F34" s="137">
        <v>6.8810000000000002</v>
      </c>
      <c r="G34" s="7">
        <v>6.9560000000000004</v>
      </c>
      <c r="H34" s="13">
        <v>6.7690000000000001</v>
      </c>
      <c r="I34" s="13">
        <v>6.8319999999999999</v>
      </c>
      <c r="J34" s="7">
        <v>6.8630000000000004</v>
      </c>
      <c r="K34" s="7">
        <v>6.76</v>
      </c>
      <c r="L34" s="7">
        <v>6.76</v>
      </c>
      <c r="M34" s="7">
        <v>7.0359999999999996</v>
      </c>
      <c r="N34" s="7">
        <v>6.9619999999999997</v>
      </c>
      <c r="O34">
        <v>6.734</v>
      </c>
      <c r="P34">
        <v>6.851</v>
      </c>
      <c r="Q34">
        <v>6.3129999999999997</v>
      </c>
      <c r="R34">
        <v>7.1710000000000003</v>
      </c>
      <c r="S34" s="45">
        <v>6.742</v>
      </c>
      <c r="T34" s="66">
        <v>6.4</v>
      </c>
      <c r="U34" s="66">
        <v>6.9</v>
      </c>
      <c r="V34" s="66">
        <v>6.67</v>
      </c>
      <c r="W34" s="66">
        <v>6.97</v>
      </c>
      <c r="X34" s="66">
        <v>6.96</v>
      </c>
      <c r="Y34" s="66">
        <v>7</v>
      </c>
      <c r="Z34" s="66">
        <v>6.99</v>
      </c>
    </row>
    <row r="35" spans="1:27" x14ac:dyDescent="0.2">
      <c r="A35" s="5"/>
      <c r="B35" s="4" t="str">
        <f t="shared" si="8"/>
        <v>A2 (Ryd, pi-3s)</v>
      </c>
      <c r="C35" s="137">
        <v>6.8810000000000002</v>
      </c>
      <c r="D35" s="137">
        <v>6.7859999999999996</v>
      </c>
      <c r="E35" s="137">
        <v>7.0830000000000002</v>
      </c>
      <c r="F35" s="137">
        <v>6.8390000000000004</v>
      </c>
      <c r="G35" s="7">
        <v>6.8680000000000003</v>
      </c>
      <c r="H35" s="45">
        <v>6.827</v>
      </c>
      <c r="I35" s="45">
        <v>6.8330000000000002</v>
      </c>
      <c r="J35" s="45">
        <v>6.8250000000000002</v>
      </c>
      <c r="K35" s="7">
        <v>6.81</v>
      </c>
      <c r="L35">
        <v>6.8179999999999996</v>
      </c>
      <c r="M35" s="7">
        <v>6.9169999999999998</v>
      </c>
      <c r="N35" s="7">
        <v>6.87</v>
      </c>
      <c r="O35">
        <v>6.8419999999999996</v>
      </c>
      <c r="P35">
        <v>6.8029999999999999</v>
      </c>
      <c r="Q35">
        <v>6.8319999999999999</v>
      </c>
      <c r="R35">
        <v>6.6459999999999999</v>
      </c>
      <c r="S35" s="45">
        <v>6.7389999999999999</v>
      </c>
      <c r="T35" s="66">
        <v>6.6</v>
      </c>
      <c r="U35" s="66">
        <v>7.08</v>
      </c>
      <c r="V35" s="66">
        <v>6.87</v>
      </c>
      <c r="W35" s="66">
        <v>6.88</v>
      </c>
      <c r="X35" s="66">
        <v>6.8</v>
      </c>
      <c r="Y35" s="66">
        <v>6.89</v>
      </c>
      <c r="Z35" s="66">
        <v>6.86</v>
      </c>
    </row>
    <row r="36" spans="1:27" x14ac:dyDescent="0.2">
      <c r="A36" s="5"/>
      <c r="B36" s="4" t="str">
        <f t="shared" si="8"/>
        <v>B2 (Val, pi-pi*)</v>
      </c>
      <c r="C36" s="137">
        <v>7.7569999999999997</v>
      </c>
      <c r="D36" s="137">
        <v>7.3710000000000004</v>
      </c>
      <c r="E36" s="137">
        <v>7.7439999999999998</v>
      </c>
      <c r="F36" s="190">
        <v>7.3659999999999997</v>
      </c>
      <c r="G36" s="7">
        <v>7.548</v>
      </c>
      <c r="H36" s="7">
        <v>7.4349999999999996</v>
      </c>
      <c r="I36" s="13">
        <v>7.3970000000000002</v>
      </c>
      <c r="J36" s="13">
        <v>7.4180000000000001</v>
      </c>
      <c r="K36" s="7">
        <v>7.35</v>
      </c>
      <c r="L36">
        <v>7.3579999999999997</v>
      </c>
      <c r="M36" s="7">
        <v>7.4859999999999998</v>
      </c>
      <c r="N36" s="7">
        <v>7.4809999999999999</v>
      </c>
      <c r="O36" s="7">
        <v>7.4480000000000004</v>
      </c>
      <c r="P36">
        <v>7.306</v>
      </c>
      <c r="Q36">
        <v>7.3710000000000004</v>
      </c>
      <c r="R36">
        <v>7.2489999999999997</v>
      </c>
      <c r="S36" s="45">
        <v>7.3100000000000005</v>
      </c>
      <c r="T36" s="66">
        <v>7.45</v>
      </c>
      <c r="U36" s="66">
        <v>7.92</v>
      </c>
      <c r="V36" s="66">
        <v>7.67</v>
      </c>
      <c r="W36" s="66">
        <v>7.8</v>
      </c>
      <c r="X36" s="66">
        <v>7.73</v>
      </c>
      <c r="Y36" s="66">
        <v>7.88</v>
      </c>
      <c r="Z36" s="66">
        <v>7.83</v>
      </c>
    </row>
    <row r="37" spans="1:27" x14ac:dyDescent="0.2">
      <c r="A37" s="5"/>
      <c r="B37" s="4" t="str">
        <f t="shared" si="8"/>
        <v>B2 (Ryd, n-3p)</v>
      </c>
      <c r="C37" s="137">
        <v>6.7640000000000002</v>
      </c>
      <c r="D37" s="137">
        <v>6.8</v>
      </c>
      <c r="E37" s="137">
        <v>7.7380000000000004</v>
      </c>
      <c r="F37" s="137">
        <v>7.5110000000000001</v>
      </c>
      <c r="G37" s="7">
        <v>7.5590000000000002</v>
      </c>
      <c r="H37" s="13">
        <v>7.4329999999999998</v>
      </c>
      <c r="I37" s="13">
        <v>7.4409999999999998</v>
      </c>
      <c r="J37" s="13">
        <v>7.4729999999999999</v>
      </c>
      <c r="K37" s="7">
        <v>7.3769999999999998</v>
      </c>
      <c r="L37">
        <v>7.3860000000000001</v>
      </c>
      <c r="M37" s="7">
        <v>7.6130000000000004</v>
      </c>
      <c r="N37" s="7">
        <v>7.5339999999999998</v>
      </c>
      <c r="O37" s="7">
        <v>7.2869999999999999</v>
      </c>
      <c r="P37">
        <v>7.4260000000000002</v>
      </c>
      <c r="Q37">
        <v>6.8710000000000004</v>
      </c>
      <c r="R37">
        <v>7.7880000000000003</v>
      </c>
      <c r="S37" s="45">
        <v>7.3295000000000003</v>
      </c>
      <c r="T37" s="72"/>
      <c r="U37" s="72"/>
      <c r="V37" s="72"/>
      <c r="W37" s="72"/>
      <c r="X37" s="72"/>
      <c r="Y37" s="72"/>
      <c r="Z37" s="72"/>
      <c r="AA37" s="51"/>
    </row>
    <row r="38" spans="1:27" x14ac:dyDescent="0.2">
      <c r="A38" s="5"/>
      <c r="B38" s="4" t="str">
        <f t="shared" si="8"/>
        <v>B1 (Ryd, pi-3p)</v>
      </c>
      <c r="C38" s="137">
        <v>7.4189999999999996</v>
      </c>
      <c r="D38" s="137">
        <v>7.3369999999999997</v>
      </c>
      <c r="E38" s="137">
        <v>7.6429999999999998</v>
      </c>
      <c r="F38" s="137">
        <v>7.3979999999999997</v>
      </c>
      <c r="G38" s="7">
        <v>7.4290000000000003</v>
      </c>
      <c r="H38" s="7">
        <v>7.399</v>
      </c>
      <c r="I38" s="45">
        <v>7.4050000000000002</v>
      </c>
      <c r="J38" s="7">
        <v>7.3940000000000001</v>
      </c>
      <c r="K38">
        <v>7.3849999999999998</v>
      </c>
      <c r="L38">
        <v>7.3920000000000003</v>
      </c>
      <c r="M38" s="7">
        <v>7.468</v>
      </c>
      <c r="N38" s="7">
        <v>7.4219999999999997</v>
      </c>
      <c r="O38">
        <v>7.3940000000000001</v>
      </c>
      <c r="P38">
        <v>7.3570000000000002</v>
      </c>
      <c r="Q38">
        <v>7.3810000000000002</v>
      </c>
      <c r="R38">
        <v>7.2089999999999996</v>
      </c>
      <c r="S38" s="45">
        <v>7.2949999999999999</v>
      </c>
      <c r="T38" s="66">
        <v>7.12</v>
      </c>
      <c r="U38" s="66">
        <v>7.7</v>
      </c>
      <c r="V38" s="66">
        <v>7.51</v>
      </c>
      <c r="W38" s="66">
        <v>7.48</v>
      </c>
      <c r="X38" s="66">
        <v>7.4</v>
      </c>
      <c r="Y38" s="66">
        <v>7.47</v>
      </c>
      <c r="Z38" s="66">
        <v>7.45</v>
      </c>
    </row>
    <row r="39" spans="1:27" x14ac:dyDescent="0.2">
      <c r="A39" s="5"/>
      <c r="B39" s="4" t="str">
        <f t="shared" si="8"/>
        <v>A1 (Ryd, n-3s)</v>
      </c>
      <c r="C39" s="137">
        <v>6.8070000000000004</v>
      </c>
      <c r="D39" s="137">
        <v>6.9059999999999997</v>
      </c>
      <c r="E39" s="137">
        <v>7.7789999999999999</v>
      </c>
      <c r="F39" s="137">
        <v>7.6719999999999997</v>
      </c>
      <c r="G39" s="7">
        <v>7.593</v>
      </c>
      <c r="H39" s="7">
        <v>7.4740000000000002</v>
      </c>
      <c r="I39" s="13">
        <v>7.4409999999999998</v>
      </c>
      <c r="J39" s="13">
        <v>7.4729999999999999</v>
      </c>
      <c r="K39">
        <v>7.3879999999999999</v>
      </c>
      <c r="L39">
        <v>7.4020000000000001</v>
      </c>
      <c r="M39" s="7">
        <v>7.7560000000000002</v>
      </c>
      <c r="N39" s="7">
        <v>7.5460000000000003</v>
      </c>
      <c r="O39">
        <v>7.3529999999999998</v>
      </c>
      <c r="P39">
        <v>7.569</v>
      </c>
      <c r="Q39">
        <v>6.968</v>
      </c>
      <c r="R39">
        <v>7.9160000000000004</v>
      </c>
      <c r="S39" s="45">
        <v>7.4420000000000002</v>
      </c>
      <c r="T39" s="72"/>
      <c r="U39" s="72"/>
      <c r="V39" s="72"/>
      <c r="W39" s="72"/>
      <c r="X39" s="72"/>
      <c r="Y39" s="72"/>
      <c r="Z39" s="72"/>
    </row>
    <row r="40" spans="1:27" x14ac:dyDescent="0.2">
      <c r="A40" s="5"/>
      <c r="B40" s="4" t="str">
        <f t="shared" si="8"/>
        <v>B1 (Ryd, pi-3s)</v>
      </c>
      <c r="C40" s="137">
        <v>7.5659999999999998</v>
      </c>
      <c r="D40" s="137">
        <v>7.4669999999999996</v>
      </c>
      <c r="E40" s="137">
        <v>7.83</v>
      </c>
      <c r="F40" s="137">
        <v>7.5609999999999999</v>
      </c>
      <c r="G40" s="7">
        <v>7.593</v>
      </c>
      <c r="H40" s="7">
        <v>7.54</v>
      </c>
      <c r="I40" s="7">
        <v>7.5460000000000003</v>
      </c>
      <c r="J40" s="7">
        <v>7.5430000000000001</v>
      </c>
      <c r="K40">
        <v>7.516</v>
      </c>
      <c r="L40">
        <v>7.5190000000000001</v>
      </c>
      <c r="M40" s="7">
        <v>7.6360000000000001</v>
      </c>
      <c r="N40" s="219">
        <v>7.5869999999999997</v>
      </c>
      <c r="O40" s="7">
        <v>7.5460000000000003</v>
      </c>
      <c r="P40">
        <v>7.5090000000000003</v>
      </c>
      <c r="Q40">
        <v>7.5090000000000003</v>
      </c>
      <c r="R40">
        <v>7.3869999999999996</v>
      </c>
      <c r="S40" s="45">
        <v>7.4480000000000004</v>
      </c>
      <c r="T40" s="72"/>
      <c r="U40" s="72"/>
      <c r="V40" s="72"/>
      <c r="W40" s="72"/>
      <c r="X40" s="72"/>
      <c r="Y40" s="72"/>
      <c r="Z40" s="72"/>
      <c r="AA40" s="51"/>
    </row>
    <row r="41" spans="1:27" x14ac:dyDescent="0.2">
      <c r="A41" s="5"/>
      <c r="B41" s="4" t="str">
        <f t="shared" si="8"/>
        <v>A1 (Val, pi-pi*)</v>
      </c>
      <c r="C41" s="137">
        <v>7.56</v>
      </c>
      <c r="D41" s="137">
        <v>7.4539999999999997</v>
      </c>
      <c r="E41" s="137">
        <v>7.952</v>
      </c>
      <c r="F41" s="190">
        <v>7.4169999999999998</v>
      </c>
      <c r="G41" s="7">
        <v>7.7880000000000003</v>
      </c>
      <c r="H41" s="7">
        <v>7.6020000000000003</v>
      </c>
      <c r="I41" s="13">
        <v>7.6040000000000001</v>
      </c>
      <c r="J41" s="13">
        <v>7.6529999999999996</v>
      </c>
      <c r="K41" s="7">
        <v>7.56</v>
      </c>
      <c r="L41" s="7">
        <v>7.5839999999999996</v>
      </c>
      <c r="M41" s="7">
        <v>7.577</v>
      </c>
      <c r="N41" s="7">
        <v>7.72</v>
      </c>
      <c r="O41" s="7">
        <v>7.62</v>
      </c>
      <c r="P41">
        <v>7.3929999999999998</v>
      </c>
      <c r="Q41">
        <v>7.4740000000000002</v>
      </c>
      <c r="R41">
        <v>7.3710000000000004</v>
      </c>
      <c r="S41" s="45">
        <v>7.4225000000000003</v>
      </c>
      <c r="T41" s="66">
        <v>9.49</v>
      </c>
      <c r="U41" s="66">
        <v>7.66</v>
      </c>
      <c r="V41" s="66">
        <v>6.63</v>
      </c>
      <c r="W41" s="66">
        <v>7.87</v>
      </c>
      <c r="X41" s="66">
        <v>7.7</v>
      </c>
      <c r="Y41">
        <v>7.31</v>
      </c>
      <c r="Z41">
        <v>6.97</v>
      </c>
      <c r="AA41" s="51"/>
    </row>
    <row r="42" spans="1:27" x14ac:dyDescent="0.2">
      <c r="A42" s="5"/>
      <c r="B42" s="4" t="str">
        <f t="shared" si="8"/>
        <v>A2 (Ryd, pi-3s)</v>
      </c>
      <c r="C42" s="137">
        <v>7.6470000000000002</v>
      </c>
      <c r="D42" s="137">
        <v>7.57</v>
      </c>
      <c r="E42" s="137">
        <v>7.9029999999999996</v>
      </c>
      <c r="F42" s="141">
        <v>7.6719999999999997</v>
      </c>
      <c r="G42" s="7">
        <v>7.681</v>
      </c>
      <c r="H42" s="7">
        <v>7.6440000000000001</v>
      </c>
      <c r="I42" s="7">
        <v>7.6509999999999998</v>
      </c>
      <c r="J42" s="7">
        <v>7.6429999999999998</v>
      </c>
      <c r="K42" s="7">
        <v>7.6280000000000001</v>
      </c>
      <c r="L42">
        <v>7.6349999999999998</v>
      </c>
      <c r="M42" s="7">
        <v>7.718</v>
      </c>
      <c r="N42" s="7">
        <v>7.6879999999999997</v>
      </c>
      <c r="O42" s="7">
        <v>7.6349999999999998</v>
      </c>
      <c r="P42">
        <v>7.6059999999999999</v>
      </c>
      <c r="Q42">
        <v>7.6180000000000003</v>
      </c>
      <c r="R42">
        <v>7.4589999999999996</v>
      </c>
      <c r="S42" s="45">
        <v>7.5385</v>
      </c>
      <c r="T42" s="72"/>
      <c r="U42" s="72"/>
      <c r="V42" s="72"/>
      <c r="W42" s="72"/>
      <c r="X42" s="72"/>
      <c r="Y42" s="72"/>
      <c r="Z42" s="72"/>
      <c r="AA42" s="51"/>
    </row>
    <row r="43" spans="1:27" x14ac:dyDescent="0.2">
      <c r="A43" s="5"/>
      <c r="B43" s="4" t="str">
        <f t="shared" si="8"/>
        <v>B1 (Val, n-pi*)</v>
      </c>
      <c r="C43" s="72"/>
      <c r="D43" s="137">
        <v>7.3739999999999997</v>
      </c>
      <c r="E43" s="137">
        <v>8.2270000000000003</v>
      </c>
      <c r="F43" s="141">
        <v>8.0030000000000001</v>
      </c>
      <c r="G43" s="7">
        <v>8.032</v>
      </c>
      <c r="H43" s="7">
        <v>7.9219999999999997</v>
      </c>
      <c r="I43" s="7">
        <v>7.9269999999999996</v>
      </c>
      <c r="J43" s="7">
        <v>7.9589999999999996</v>
      </c>
      <c r="K43">
        <v>7.8650000000000002</v>
      </c>
      <c r="L43">
        <v>7.8540000000000001</v>
      </c>
      <c r="M43" s="7">
        <v>8.1170000000000009</v>
      </c>
      <c r="N43" s="7">
        <v>8.0370000000000008</v>
      </c>
      <c r="O43" s="7">
        <v>7.8159999999999998</v>
      </c>
      <c r="P43">
        <v>7.9359999999999999</v>
      </c>
      <c r="Q43">
        <v>7.4420000000000002</v>
      </c>
      <c r="R43">
        <v>8.2590000000000003</v>
      </c>
      <c r="S43" s="45">
        <v>7.8505000000000003</v>
      </c>
      <c r="T43" s="72"/>
      <c r="U43" s="72"/>
      <c r="V43" s="72"/>
      <c r="W43" s="72"/>
      <c r="X43" s="72"/>
      <c r="Y43" s="72"/>
      <c r="Z43" s="72"/>
      <c r="AA43" s="51"/>
    </row>
    <row r="44" spans="1:27" x14ac:dyDescent="0.2">
      <c r="A44" s="6" t="str">
        <f>A18</f>
        <v>Triplet</v>
      </c>
      <c r="B44" s="4" t="str">
        <f t="shared" si="8"/>
        <v>A1 (Val, pi-pi*)</v>
      </c>
      <c r="C44" s="13">
        <v>4.6580000000000004</v>
      </c>
      <c r="D44" s="13">
        <v>4.5339999999999998</v>
      </c>
      <c r="E44" s="7">
        <v>4.5289999999999999</v>
      </c>
      <c r="F44" s="7">
        <v>3.88</v>
      </c>
      <c r="G44" s="7">
        <v>4.1539999999999999</v>
      </c>
      <c r="H44" s="72"/>
      <c r="I44" s="72"/>
      <c r="J44" s="72"/>
      <c r="K44" s="7">
        <v>4.3330000000000002</v>
      </c>
      <c r="L44" s="72"/>
      <c r="M44" s="14">
        <v>4.4939999999999998</v>
      </c>
      <c r="N44" s="14">
        <v>4.4870000000000001</v>
      </c>
      <c r="O44" s="14">
        <v>4.5019999999999998</v>
      </c>
      <c r="P44" s="14">
        <v>4.3769999999999998</v>
      </c>
      <c r="Q44" s="14">
        <v>4.53</v>
      </c>
      <c r="R44" s="13">
        <v>4.0609999999999999</v>
      </c>
      <c r="S44" s="45">
        <v>4.2955000000000005</v>
      </c>
      <c r="T44" s="66">
        <v>3.98</v>
      </c>
      <c r="U44" s="66">
        <v>4.4000000000000004</v>
      </c>
      <c r="V44" s="66">
        <v>4.0599999999999996</v>
      </c>
      <c r="W44" s="66">
        <v>4.29</v>
      </c>
      <c r="X44" s="66">
        <v>4.22</v>
      </c>
      <c r="Y44" s="66">
        <v>4.62</v>
      </c>
      <c r="Z44" s="66">
        <v>4.5999999999999996</v>
      </c>
    </row>
    <row r="45" spans="1:27" x14ac:dyDescent="0.2">
      <c r="A45" s="5"/>
      <c r="B45" s="4" t="str">
        <f t="shared" si="8"/>
        <v>B1 (Val, n-pi*)</v>
      </c>
      <c r="C45" s="13">
        <v>4.7149999999999999</v>
      </c>
      <c r="D45" s="13">
        <v>4.4809999999999999</v>
      </c>
      <c r="E45" s="7">
        <v>4.7619999999999996</v>
      </c>
      <c r="F45" s="7">
        <v>4.319</v>
      </c>
      <c r="G45" s="7">
        <v>4.585</v>
      </c>
      <c r="H45" s="72"/>
      <c r="I45" s="72"/>
      <c r="J45" s="72"/>
      <c r="K45">
        <v>4.4580000000000002</v>
      </c>
      <c r="L45" s="72"/>
      <c r="M45" s="14">
        <v>4.8230000000000004</v>
      </c>
      <c r="N45" s="14">
        <v>4.8209999999999997</v>
      </c>
      <c r="O45" s="14">
        <v>4.7080000000000002</v>
      </c>
      <c r="P45" s="14">
        <v>4.6289999999999996</v>
      </c>
      <c r="Q45" s="14">
        <v>4.47</v>
      </c>
      <c r="R45" s="14">
        <v>4.4260000000000002</v>
      </c>
      <c r="S45" s="45">
        <v>4.4480000000000004</v>
      </c>
      <c r="T45" s="66">
        <v>4.6500000000000004</v>
      </c>
      <c r="U45" s="66">
        <v>4.4800000000000004</v>
      </c>
      <c r="V45" s="66">
        <v>4.21</v>
      </c>
      <c r="W45" s="66">
        <v>4.57</v>
      </c>
      <c r="X45" s="66">
        <v>4.55</v>
      </c>
      <c r="Y45" s="66">
        <v>4.5999999999999996</v>
      </c>
      <c r="Z45" s="66">
        <v>4.58</v>
      </c>
    </row>
    <row r="46" spans="1:27" x14ac:dyDescent="0.2">
      <c r="A46" s="5"/>
      <c r="B46" s="4" t="str">
        <f t="shared" si="8"/>
        <v>B2 (Val, pi-pi*)</v>
      </c>
      <c r="C46" s="13">
        <v>5.0750000000000002</v>
      </c>
      <c r="D46" s="14">
        <v>4.984</v>
      </c>
      <c r="E46" s="41">
        <v>5.0780000000000003</v>
      </c>
      <c r="F46" s="7">
        <v>4.7080000000000002</v>
      </c>
      <c r="G46" s="41">
        <v>4.8280000000000003</v>
      </c>
      <c r="H46" s="72"/>
      <c r="I46" s="72"/>
      <c r="J46" s="72"/>
      <c r="K46">
        <v>4.7930000000000001</v>
      </c>
      <c r="L46" s="72"/>
      <c r="M46" s="14">
        <v>4.931</v>
      </c>
      <c r="N46" s="14">
        <v>4.9370000000000003</v>
      </c>
      <c r="O46" s="14">
        <v>4.9539999999999997</v>
      </c>
      <c r="P46" s="14">
        <v>4.7640000000000002</v>
      </c>
      <c r="Q46" s="14">
        <v>4.9770000000000003</v>
      </c>
      <c r="R46" s="14">
        <v>4.49</v>
      </c>
      <c r="S46" s="45">
        <v>4.7335000000000003</v>
      </c>
      <c r="T46" s="66">
        <v>4.83</v>
      </c>
      <c r="U46" s="66">
        <v>4.8600000000000003</v>
      </c>
      <c r="V46" s="66">
        <v>4.53</v>
      </c>
      <c r="W46" s="66">
        <v>4.8099999999999996</v>
      </c>
      <c r="X46" s="66">
        <v>4.74</v>
      </c>
      <c r="Y46" s="66">
        <v>4.91</v>
      </c>
      <c r="Z46" s="66">
        <v>4.88</v>
      </c>
    </row>
    <row r="47" spans="1:27" x14ac:dyDescent="0.2">
      <c r="A47" s="5"/>
      <c r="B47" s="4" t="str">
        <f t="shared" si="8"/>
        <v>A1 (Val, pi-pi*)</v>
      </c>
      <c r="C47" s="13">
        <v>5.3259999999999996</v>
      </c>
      <c r="D47" s="14">
        <v>5.2939999999999996</v>
      </c>
      <c r="E47" s="41">
        <v>5.3659999999999997</v>
      </c>
      <c r="F47" s="7">
        <v>4.9720000000000004</v>
      </c>
      <c r="G47" s="41">
        <v>5.109</v>
      </c>
      <c r="H47" s="72"/>
      <c r="I47" s="72"/>
      <c r="J47" s="72"/>
      <c r="K47">
        <v>5.0460000000000003</v>
      </c>
      <c r="L47" s="72"/>
      <c r="M47" s="14">
        <v>5.1740000000000004</v>
      </c>
      <c r="N47" s="14">
        <v>5.1829999999999998</v>
      </c>
      <c r="O47" s="14">
        <v>5.2210000000000001</v>
      </c>
      <c r="P47" s="14">
        <v>5.008</v>
      </c>
      <c r="Q47" s="14">
        <v>5.2770000000000001</v>
      </c>
      <c r="R47" s="14">
        <v>4.7510000000000003</v>
      </c>
      <c r="S47" s="45">
        <v>5.0140000000000002</v>
      </c>
      <c r="T47" s="66">
        <v>5.1100000000000003</v>
      </c>
      <c r="U47" s="66">
        <v>5.09</v>
      </c>
      <c r="V47" s="66">
        <v>4.63</v>
      </c>
      <c r="W47" s="66">
        <v>5.09</v>
      </c>
      <c r="X47" s="66">
        <v>5.0199999999999996</v>
      </c>
      <c r="Y47" s="66">
        <v>5.22</v>
      </c>
      <c r="Z47" s="66">
        <v>5.19</v>
      </c>
    </row>
    <row r="48" spans="1:27" x14ac:dyDescent="0.2">
      <c r="A48" s="5"/>
      <c r="B48" s="4" t="str">
        <f t="shared" si="8"/>
        <v>A2 (Val, n-pi*)</v>
      </c>
      <c r="C48" s="13">
        <v>5.3559999999999999</v>
      </c>
      <c r="D48" s="13">
        <v>5.2380000000000004</v>
      </c>
      <c r="E48" s="41">
        <v>5.7089999999999996</v>
      </c>
      <c r="F48" s="7">
        <v>5.4249999999999998</v>
      </c>
      <c r="G48">
        <v>5.5789999999999997</v>
      </c>
      <c r="H48" s="72"/>
      <c r="I48" s="72"/>
      <c r="J48" s="72"/>
      <c r="K48">
        <v>5.3540000000000001</v>
      </c>
      <c r="L48" s="72"/>
      <c r="M48" s="14">
        <v>5.65</v>
      </c>
      <c r="N48" s="14">
        <v>5.6539999999999999</v>
      </c>
      <c r="O48" s="14">
        <v>5.5149999999999997</v>
      </c>
      <c r="P48" s="14">
        <v>5.4160000000000004</v>
      </c>
      <c r="Q48" s="14">
        <v>5.23</v>
      </c>
      <c r="R48" s="13">
        <v>5.625</v>
      </c>
      <c r="S48" s="45">
        <v>5.4275000000000002</v>
      </c>
      <c r="T48" s="66">
        <v>5.94</v>
      </c>
      <c r="U48" s="66">
        <v>5.33</v>
      </c>
      <c r="V48" s="66">
        <v>4.96</v>
      </c>
      <c r="W48" s="66">
        <v>5.53</v>
      </c>
      <c r="X48" s="66">
        <v>5.51</v>
      </c>
      <c r="Y48" s="66">
        <v>5.37</v>
      </c>
      <c r="Z48" s="66">
        <v>5.33</v>
      </c>
    </row>
    <row r="49" spans="1:26" x14ac:dyDescent="0.2">
      <c r="A49" s="5"/>
      <c r="B49" s="4" t="str">
        <f t="shared" si="8"/>
        <v>B2 (Val, pi-pi*)</v>
      </c>
      <c r="C49" s="13">
        <v>6.4029999999999996</v>
      </c>
      <c r="D49" s="13">
        <v>6.39</v>
      </c>
      <c r="E49" s="41">
        <v>6.4340000000000002</v>
      </c>
      <c r="F49" s="7">
        <v>6.24</v>
      </c>
      <c r="G49">
        <v>6.258</v>
      </c>
      <c r="H49" s="72"/>
      <c r="I49" s="72"/>
      <c r="J49" s="72"/>
      <c r="K49">
        <v>6.2489999999999997</v>
      </c>
      <c r="L49" s="72"/>
      <c r="M49" s="14">
        <v>6.4329999999999998</v>
      </c>
      <c r="N49" s="14">
        <v>6.4669999999999996</v>
      </c>
      <c r="O49" s="14">
        <v>6.4409999999999998</v>
      </c>
      <c r="P49" s="14">
        <v>6.274</v>
      </c>
      <c r="Q49" s="14">
        <v>6.3520000000000003</v>
      </c>
      <c r="R49" s="14">
        <v>5.9580000000000002</v>
      </c>
      <c r="S49" s="45">
        <v>6.1550000000000002</v>
      </c>
      <c r="T49" s="66">
        <v>6.93</v>
      </c>
      <c r="U49" s="66">
        <v>6.4</v>
      </c>
      <c r="V49" s="66">
        <v>5.99</v>
      </c>
      <c r="W49" s="66">
        <v>6.43</v>
      </c>
      <c r="X49" s="66">
        <v>6.35</v>
      </c>
      <c r="Y49" s="66">
        <v>6.37</v>
      </c>
      <c r="Z49" s="66">
        <v>6.29</v>
      </c>
    </row>
    <row r="50" spans="1:26" x14ac:dyDescent="0.2">
      <c r="A50" s="5"/>
      <c r="B50" s="4" t="str">
        <f t="shared" ref="B50:B51" si="9">B24</f>
        <v>A1 (Ryd, n-3s)</v>
      </c>
      <c r="C50" s="151">
        <v>7.4329999999999998</v>
      </c>
      <c r="D50" s="13">
        <v>6.2160000000000002</v>
      </c>
      <c r="E50" s="41">
        <v>7.0609999999999999</v>
      </c>
      <c r="F50" s="7">
        <v>6.6950000000000003</v>
      </c>
      <c r="G50">
        <v>6.8869999999999996</v>
      </c>
      <c r="H50" s="72"/>
      <c r="I50" s="72"/>
      <c r="J50" s="72"/>
      <c r="K50" s="7">
        <v>6.71</v>
      </c>
      <c r="L50" s="72"/>
      <c r="M50" s="14">
        <v>7.0010000000000003</v>
      </c>
      <c r="N50" s="14">
        <v>6.9260000000000002</v>
      </c>
      <c r="O50" s="14">
        <v>6.6929999999999996</v>
      </c>
      <c r="P50" s="14">
        <v>6.8220000000000001</v>
      </c>
      <c r="Q50" s="14">
        <v>6.2850000000000001</v>
      </c>
      <c r="R50" s="14">
        <v>7.0910000000000002</v>
      </c>
      <c r="S50" s="45">
        <v>6.6880000000000006</v>
      </c>
      <c r="T50" s="72"/>
      <c r="U50" s="72"/>
      <c r="V50" s="72"/>
      <c r="W50" s="72"/>
      <c r="X50" s="72"/>
      <c r="Y50" s="72"/>
      <c r="Z50" s="72"/>
    </row>
    <row r="51" spans="1:26" x14ac:dyDescent="0.2">
      <c r="A51" s="5"/>
      <c r="B51" s="4" t="str">
        <f t="shared" si="9"/>
        <v>A2 (Ryd, pi-3s)</v>
      </c>
      <c r="C51" s="13">
        <v>6.851</v>
      </c>
      <c r="D51" s="13">
        <v>6.7450000000000001</v>
      </c>
      <c r="E51">
        <v>7.0190000000000001</v>
      </c>
      <c r="F51" s="7">
        <v>6.8090000000000002</v>
      </c>
      <c r="G51">
        <v>6.8070000000000004</v>
      </c>
      <c r="H51" s="72"/>
      <c r="I51" s="72"/>
      <c r="J51" s="72"/>
      <c r="K51" s="7">
        <v>6.76</v>
      </c>
      <c r="L51" s="72"/>
      <c r="M51" s="14">
        <v>6.8879999999999999</v>
      </c>
      <c r="N51" s="14">
        <v>6.8419999999999996</v>
      </c>
      <c r="O51" s="14">
        <v>6.81</v>
      </c>
      <c r="P51" s="14">
        <v>6.7779999999999996</v>
      </c>
      <c r="Q51" s="14">
        <v>6.7889999999999997</v>
      </c>
      <c r="R51" s="14">
        <v>6.59</v>
      </c>
      <c r="S51" s="45">
        <v>6.6894999999999998</v>
      </c>
      <c r="T51" s="149"/>
      <c r="U51" s="149"/>
      <c r="V51" s="149"/>
      <c r="W51" s="149"/>
      <c r="X51" s="149"/>
      <c r="Y51" s="149"/>
      <c r="Z51" s="149"/>
    </row>
    <row r="52" spans="1:26" x14ac:dyDescent="0.2">
      <c r="A52" s="1" t="s">
        <v>1711</v>
      </c>
      <c r="C52" s="121"/>
      <c r="E52" s="51"/>
    </row>
  </sheetData>
  <pageMargins left="0.7" right="0.7" top="0.75" bottom="0.75" header="0.3" footer="0.3"/>
  <pageSetup paperSize="9" orientation="portrait" horizontalDpi="0" verticalDpi="0"/>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BDFCC-14A8-BF40-8872-B60FABA01473}">
  <dimension ref="A1:S20"/>
  <sheetViews>
    <sheetView zoomScale="80" zoomScaleNormal="80" workbookViewId="0">
      <selection activeCell="B8" sqref="B6:B8"/>
    </sheetView>
  </sheetViews>
  <sheetFormatPr baseColWidth="10" defaultRowHeight="16" x14ac:dyDescent="0.2"/>
  <sheetData>
    <row r="1" spans="1:19" x14ac:dyDescent="0.2">
      <c r="A1" s="2" t="s">
        <v>21</v>
      </c>
      <c r="B1" s="3"/>
      <c r="C1" s="2" t="s">
        <v>0</v>
      </c>
      <c r="D1" s="198"/>
      <c r="E1">
        <f>NB(C4:C9)</f>
        <v>6</v>
      </c>
      <c r="F1" s="51" t="s">
        <v>722</v>
      </c>
      <c r="G1" s="93" t="s">
        <v>960</v>
      </c>
      <c r="H1" s="93"/>
      <c r="M1" s="93" t="s">
        <v>1343</v>
      </c>
      <c r="O1" s="93"/>
    </row>
    <row r="2" spans="1:19" x14ac:dyDescent="0.2">
      <c r="A2" s="6" t="s">
        <v>32</v>
      </c>
      <c r="B2" s="5"/>
      <c r="C2" s="5" t="s">
        <v>30</v>
      </c>
      <c r="D2" s="5" t="s">
        <v>30</v>
      </c>
      <c r="E2" s="5" t="s">
        <v>30</v>
      </c>
      <c r="F2" s="5" t="s">
        <v>30</v>
      </c>
      <c r="G2" s="5" t="s">
        <v>30</v>
      </c>
      <c r="H2" s="5" t="s">
        <v>30</v>
      </c>
      <c r="I2" s="5" t="s">
        <v>30</v>
      </c>
      <c r="J2" s="5"/>
      <c r="K2" s="98" t="s">
        <v>29</v>
      </c>
      <c r="L2" s="98" t="s">
        <v>29</v>
      </c>
      <c r="M2" s="98" t="s">
        <v>247</v>
      </c>
      <c r="N2" s="98" t="s">
        <v>247</v>
      </c>
      <c r="O2" s="98" t="s">
        <v>28</v>
      </c>
    </row>
    <row r="3" spans="1:19" x14ac:dyDescent="0.2">
      <c r="A3" s="5"/>
      <c r="B3" s="5"/>
      <c r="C3" s="6" t="s">
        <v>2087</v>
      </c>
      <c r="D3" s="6" t="s">
        <v>1</v>
      </c>
      <c r="E3" s="6" t="s">
        <v>2</v>
      </c>
      <c r="F3" s="6" t="s">
        <v>2086</v>
      </c>
      <c r="G3" s="6" t="s">
        <v>35</v>
      </c>
      <c r="H3" s="6" t="s">
        <v>63</v>
      </c>
      <c r="I3" s="6" t="s">
        <v>50</v>
      </c>
      <c r="J3" s="6" t="s">
        <v>1326</v>
      </c>
      <c r="K3" s="95" t="s">
        <v>67</v>
      </c>
      <c r="L3" s="99" t="s">
        <v>38</v>
      </c>
      <c r="M3" s="99" t="s">
        <v>248</v>
      </c>
      <c r="N3" s="99" t="s">
        <v>248</v>
      </c>
      <c r="O3" s="99" t="s">
        <v>52</v>
      </c>
    </row>
    <row r="4" spans="1:19" x14ac:dyDescent="0.2">
      <c r="A4" s="6" t="s">
        <v>98</v>
      </c>
      <c r="B4" s="4" t="s">
        <v>57</v>
      </c>
      <c r="C4" s="7">
        <v>5.282</v>
      </c>
      <c r="D4" s="7">
        <v>5.242</v>
      </c>
      <c r="E4" s="7">
        <v>5.2060000000000004</v>
      </c>
      <c r="F4" s="7">
        <v>5.266</v>
      </c>
      <c r="G4" s="7">
        <v>5.226</v>
      </c>
      <c r="H4" s="7">
        <v>5.1959999999999997</v>
      </c>
      <c r="I4" s="7">
        <v>5.24</v>
      </c>
      <c r="J4" s="7">
        <f t="shared" ref="J4:J8" si="0">H4+I4-F4</f>
        <v>5.17</v>
      </c>
      <c r="K4" s="20">
        <v>87.2</v>
      </c>
      <c r="L4" s="1" t="s">
        <v>1580</v>
      </c>
      <c r="M4" s="93" t="s">
        <v>539</v>
      </c>
      <c r="N4" s="1">
        <v>1</v>
      </c>
      <c r="O4" s="122" t="s">
        <v>1337</v>
      </c>
    </row>
    <row r="5" spans="1:19" x14ac:dyDescent="0.2">
      <c r="A5" s="5"/>
      <c r="B5" s="4" t="s">
        <v>58</v>
      </c>
      <c r="C5" s="7">
        <v>6.5010000000000003</v>
      </c>
      <c r="D5" s="7">
        <v>6.4050000000000002</v>
      </c>
      <c r="E5" s="7">
        <v>6.34</v>
      </c>
      <c r="F5" s="7">
        <v>6.5</v>
      </c>
      <c r="G5" s="7">
        <v>6.4020000000000001</v>
      </c>
      <c r="H5" s="7">
        <v>6.3440000000000003</v>
      </c>
      <c r="I5" s="7">
        <v>6.46</v>
      </c>
      <c r="J5" s="7">
        <f t="shared" si="0"/>
        <v>6.3040000000000003</v>
      </c>
      <c r="K5" s="20">
        <v>87.8</v>
      </c>
      <c r="L5" s="1" t="s">
        <v>138</v>
      </c>
      <c r="M5" s="93" t="s">
        <v>1344</v>
      </c>
      <c r="N5" s="1">
        <v>2</v>
      </c>
      <c r="O5" s="122" t="s">
        <v>1338</v>
      </c>
    </row>
    <row r="6" spans="1:19" x14ac:dyDescent="0.2">
      <c r="A6" s="5"/>
      <c r="B6" s="4" t="s">
        <v>1342</v>
      </c>
      <c r="C6" s="7">
        <v>7.726</v>
      </c>
      <c r="D6" s="7">
        <v>7.617</v>
      </c>
      <c r="E6" s="7">
        <v>7.54</v>
      </c>
      <c r="F6" s="7">
        <v>7.7210000000000001</v>
      </c>
      <c r="G6" s="7">
        <v>7.6150000000000002</v>
      </c>
      <c r="H6" s="7">
        <v>7.5410000000000004</v>
      </c>
      <c r="I6" s="7">
        <v>7.71</v>
      </c>
      <c r="J6" s="7">
        <f t="shared" si="0"/>
        <v>7.5300000000000011</v>
      </c>
      <c r="K6" s="20">
        <v>90.7</v>
      </c>
      <c r="L6" s="1" t="s">
        <v>78</v>
      </c>
      <c r="M6" s="93" t="s">
        <v>1171</v>
      </c>
      <c r="N6" s="1">
        <v>3</v>
      </c>
      <c r="O6" s="122" t="s">
        <v>1339</v>
      </c>
    </row>
    <row r="7" spans="1:19" x14ac:dyDescent="0.2">
      <c r="A7" s="5"/>
      <c r="B7" s="4" t="s">
        <v>58</v>
      </c>
      <c r="C7" s="7">
        <v>7.7080000000000002</v>
      </c>
      <c r="D7" s="7">
        <v>7.5709999999999997</v>
      </c>
      <c r="E7" s="7">
        <v>7.5129999999999999</v>
      </c>
      <c r="F7" s="7">
        <v>7.7149999999999999</v>
      </c>
      <c r="G7" s="7">
        <v>7.5819999999999999</v>
      </c>
      <c r="H7" s="7">
        <v>7.5350000000000001</v>
      </c>
      <c r="I7" s="7">
        <v>7.6639999999999997</v>
      </c>
      <c r="J7" s="7">
        <f t="shared" si="0"/>
        <v>7.484</v>
      </c>
      <c r="K7" s="20">
        <v>90.2</v>
      </c>
      <c r="L7" s="1" t="s">
        <v>1594</v>
      </c>
      <c r="M7" s="93" t="s">
        <v>1171</v>
      </c>
      <c r="N7" s="1">
        <v>3</v>
      </c>
      <c r="O7" s="122" t="s">
        <v>1340</v>
      </c>
    </row>
    <row r="8" spans="1:19" x14ac:dyDescent="0.2">
      <c r="A8" s="6"/>
      <c r="B8" s="4" t="s">
        <v>57</v>
      </c>
      <c r="C8" s="7">
        <v>7.7249999999999996</v>
      </c>
      <c r="D8" s="7">
        <v>7.6159999999999997</v>
      </c>
      <c r="E8" s="7">
        <v>7.5620000000000003</v>
      </c>
      <c r="F8" s="7">
        <v>7.7149999999999999</v>
      </c>
      <c r="G8" s="7">
        <v>7.61</v>
      </c>
      <c r="H8" s="7">
        <v>7.569</v>
      </c>
      <c r="I8" s="7">
        <v>7.6630000000000003</v>
      </c>
      <c r="J8" s="7">
        <f t="shared" si="0"/>
        <v>7.5169999999999995</v>
      </c>
      <c r="K8" s="20">
        <v>85.1</v>
      </c>
      <c r="L8" s="1" t="s">
        <v>1581</v>
      </c>
      <c r="M8" s="93" t="s">
        <v>1345</v>
      </c>
      <c r="N8" s="1">
        <v>-1</v>
      </c>
      <c r="O8" s="122" t="s">
        <v>1341</v>
      </c>
    </row>
    <row r="9" spans="1:19" x14ac:dyDescent="0.2">
      <c r="A9" s="5"/>
      <c r="B9" s="4" t="s">
        <v>596</v>
      </c>
      <c r="C9" s="7">
        <v>7.8869999999999996</v>
      </c>
      <c r="D9" s="7">
        <v>7.7770000000000001</v>
      </c>
      <c r="E9" s="7">
        <v>7.6950000000000003</v>
      </c>
      <c r="F9" s="7">
        <v>7.8819999999999997</v>
      </c>
      <c r="G9">
        <v>7.7709999999999999</v>
      </c>
      <c r="H9">
        <v>7.694</v>
      </c>
      <c r="I9" s="7">
        <v>7.8739999999999997</v>
      </c>
      <c r="J9" s="7">
        <f>H9+I9-F9</f>
        <v>7.6859999999999999</v>
      </c>
      <c r="K9" s="20">
        <v>90.2</v>
      </c>
      <c r="M9" s="93" t="s">
        <v>1345</v>
      </c>
      <c r="N9" s="1">
        <v>-1</v>
      </c>
      <c r="O9" s="122" t="s">
        <v>167</v>
      </c>
    </row>
    <row r="10" spans="1:19" x14ac:dyDescent="0.2">
      <c r="C10" s="7"/>
      <c r="D10" s="7"/>
      <c r="E10" s="7"/>
      <c r="F10" s="7"/>
      <c r="G10" s="7"/>
      <c r="H10" s="7"/>
      <c r="I10" s="7"/>
      <c r="J10" s="7"/>
    </row>
    <row r="11" spans="1:19" x14ac:dyDescent="0.2">
      <c r="C11" s="7"/>
      <c r="D11" s="7"/>
      <c r="E11" s="7"/>
      <c r="F11" s="7"/>
      <c r="G11" s="7"/>
      <c r="H11" s="7"/>
    </row>
    <row r="12" spans="1:19" x14ac:dyDescent="0.2">
      <c r="A12" s="6" t="s">
        <v>6</v>
      </c>
      <c r="B12" s="5"/>
      <c r="C12" s="5" t="s">
        <v>7</v>
      </c>
      <c r="D12" s="5" t="s">
        <v>7</v>
      </c>
      <c r="E12" s="5" t="s">
        <v>24</v>
      </c>
      <c r="F12" s="5" t="s">
        <v>27</v>
      </c>
      <c r="G12" s="5" t="s">
        <v>28</v>
      </c>
      <c r="H12" s="5" t="s">
        <v>30</v>
      </c>
      <c r="I12" s="5" t="s">
        <v>29</v>
      </c>
      <c r="J12" s="5" t="s">
        <v>30</v>
      </c>
      <c r="K12" s="5" t="s">
        <v>30</v>
      </c>
      <c r="L12" s="5" t="s">
        <v>30</v>
      </c>
      <c r="M12" s="5" t="s">
        <v>7</v>
      </c>
      <c r="N12" s="5" t="s">
        <v>7</v>
      </c>
      <c r="O12" s="5" t="s">
        <v>7</v>
      </c>
      <c r="P12" s="5" t="s">
        <v>24</v>
      </c>
      <c r="Q12" s="5" t="s">
        <v>24</v>
      </c>
      <c r="R12" s="5" t="s">
        <v>24</v>
      </c>
      <c r="S12" s="5" t="s">
        <v>26</v>
      </c>
    </row>
    <row r="13" spans="1:19" x14ac:dyDescent="0.2">
      <c r="A13" s="5"/>
      <c r="B13" s="5"/>
      <c r="C13" s="6" t="s">
        <v>8</v>
      </c>
      <c r="D13" s="6" t="s">
        <v>9</v>
      </c>
      <c r="E13" s="6" t="s">
        <v>18</v>
      </c>
      <c r="F13" s="6" t="s">
        <v>11</v>
      </c>
      <c r="G13" s="6" t="s">
        <v>10</v>
      </c>
      <c r="H13" s="6" t="s">
        <v>33</v>
      </c>
      <c r="I13" s="6" t="s">
        <v>12</v>
      </c>
      <c r="J13" s="6" t="s">
        <v>13</v>
      </c>
      <c r="K13" s="6" t="s">
        <v>14</v>
      </c>
      <c r="L13" s="6" t="s">
        <v>99</v>
      </c>
      <c r="M13" s="6" t="s">
        <v>17</v>
      </c>
      <c r="N13" s="6" t="s">
        <v>19</v>
      </c>
      <c r="O13" s="6" t="s">
        <v>20</v>
      </c>
      <c r="P13" s="6" t="s">
        <v>17</v>
      </c>
      <c r="Q13" s="6" t="s">
        <v>15</v>
      </c>
      <c r="R13" s="6" t="s">
        <v>16</v>
      </c>
      <c r="S13" s="6" t="s">
        <v>25</v>
      </c>
    </row>
    <row r="14" spans="1:19" x14ac:dyDescent="0.2">
      <c r="A14" s="6" t="s">
        <v>98</v>
      </c>
      <c r="B14" s="4" t="str">
        <f t="shared" ref="B14:B19" si="1">B4</f>
        <v>B2 (Val, pi-pi*)</v>
      </c>
      <c r="C14" s="29">
        <v>5.4560000000000004</v>
      </c>
      <c r="D14" s="29">
        <v>5.3959999999999999</v>
      </c>
      <c r="E14" s="29">
        <v>5.5359999999999996</v>
      </c>
      <c r="F14" s="29">
        <v>4.984</v>
      </c>
      <c r="G14" s="32">
        <v>5.327</v>
      </c>
      <c r="H14" s="29">
        <v>5.2530000000000001</v>
      </c>
      <c r="I14" s="29">
        <v>5.25</v>
      </c>
      <c r="J14" s="29">
        <v>5.2320000000000002</v>
      </c>
      <c r="K14" s="7">
        <v>5.2060000000000004</v>
      </c>
      <c r="L14" s="7">
        <v>5.1959999999999997</v>
      </c>
      <c r="M14" s="29">
        <v>5.1630000000000003</v>
      </c>
      <c r="N14" s="29">
        <v>5.1840000000000002</v>
      </c>
      <c r="O14" s="29">
        <v>5.2560000000000002</v>
      </c>
      <c r="P14" s="29">
        <v>4.9450000000000003</v>
      </c>
      <c r="Q14" s="29">
        <v>5.5359999999999996</v>
      </c>
      <c r="R14" s="29">
        <v>5.0640000000000001</v>
      </c>
      <c r="S14" s="7">
        <f t="shared" ref="S14:S19" si="2">SOMME(Q14:R14)/2</f>
        <v>5.3</v>
      </c>
    </row>
    <row r="15" spans="1:19" x14ac:dyDescent="0.2">
      <c r="A15" s="5"/>
      <c r="B15" s="4" t="str">
        <f t="shared" si="1"/>
        <v>A1 (Val, pi-pi*)</v>
      </c>
      <c r="C15" s="29">
        <v>6.6420000000000003</v>
      </c>
      <c r="D15" s="29">
        <v>6.4619999999999997</v>
      </c>
      <c r="E15" s="29">
        <v>6.6589999999999998</v>
      </c>
      <c r="F15" s="29">
        <v>6.3220000000000001</v>
      </c>
      <c r="G15" s="32">
        <v>6.5110000000000001</v>
      </c>
      <c r="H15" s="29">
        <v>6.4279999999999999</v>
      </c>
      <c r="I15" s="29">
        <v>6.415</v>
      </c>
      <c r="J15" s="29">
        <v>6.383</v>
      </c>
      <c r="K15" s="7">
        <v>6.34</v>
      </c>
      <c r="L15" s="7">
        <v>6.3440000000000003</v>
      </c>
      <c r="M15" s="29">
        <v>6.2809999999999997</v>
      </c>
      <c r="N15" s="29">
        <v>6.3239999999999998</v>
      </c>
      <c r="O15" s="29">
        <v>6.3689999999999998</v>
      </c>
      <c r="P15" s="29">
        <v>6.077</v>
      </c>
      <c r="Q15" s="29">
        <v>6.3959999999999999</v>
      </c>
      <c r="R15" s="29">
        <v>6.14</v>
      </c>
      <c r="S15" s="7">
        <f t="shared" si="2"/>
        <v>6.2679999999999998</v>
      </c>
    </row>
    <row r="16" spans="1:19" x14ac:dyDescent="0.2">
      <c r="A16" s="5"/>
      <c r="B16" s="4" t="str">
        <f t="shared" si="1"/>
        <v>B1 (Val, s-pi*)</v>
      </c>
      <c r="C16" s="29">
        <v>7.766</v>
      </c>
      <c r="D16" s="29">
        <v>7.64</v>
      </c>
      <c r="E16" s="29">
        <v>7.8390000000000004</v>
      </c>
      <c r="F16" s="29">
        <v>7.4809999999999999</v>
      </c>
      <c r="G16" s="32">
        <v>7.7190000000000003</v>
      </c>
      <c r="H16" s="29">
        <v>7.593</v>
      </c>
      <c r="I16" s="29">
        <v>7.5919999999999996</v>
      </c>
      <c r="J16" s="29">
        <v>7.5970000000000004</v>
      </c>
      <c r="K16" s="7">
        <v>7.54</v>
      </c>
      <c r="L16" s="7">
        <v>7.5410000000000004</v>
      </c>
      <c r="M16" s="29">
        <v>7.9569999999999999</v>
      </c>
      <c r="N16" s="29">
        <v>7.931</v>
      </c>
      <c r="O16" s="29">
        <v>7.835</v>
      </c>
      <c r="P16" s="29">
        <v>7.7530000000000001</v>
      </c>
      <c r="Q16" s="29">
        <v>7.6639999999999997</v>
      </c>
      <c r="R16" s="29">
        <v>7.4119999999999999</v>
      </c>
      <c r="S16" s="7">
        <f t="shared" si="2"/>
        <v>7.5380000000000003</v>
      </c>
    </row>
    <row r="17" spans="1:19" x14ac:dyDescent="0.2">
      <c r="A17" s="5"/>
      <c r="B17" s="4" t="str">
        <f t="shared" si="1"/>
        <v>A1 (Val, pi-pi*)</v>
      </c>
      <c r="C17" s="29">
        <v>7.7</v>
      </c>
      <c r="D17" s="29">
        <v>7.681</v>
      </c>
      <c r="E17" s="29">
        <v>7.9029999999999996</v>
      </c>
      <c r="F17" s="33">
        <v>7.5810000000000004</v>
      </c>
      <c r="G17" s="32">
        <v>7.7910000000000004</v>
      </c>
      <c r="H17" s="29">
        <v>7.5880000000000001</v>
      </c>
      <c r="I17" s="29">
        <v>7.55</v>
      </c>
      <c r="J17" s="29">
        <v>7.5839999999999996</v>
      </c>
      <c r="K17" s="7">
        <v>7.5129999999999999</v>
      </c>
      <c r="L17" s="7">
        <v>7.5350000000000001</v>
      </c>
      <c r="M17" s="29">
        <v>7.7519999999999998</v>
      </c>
      <c r="N17" s="29">
        <v>7.7839999999999998</v>
      </c>
      <c r="O17" s="29">
        <v>7.7519999999999998</v>
      </c>
      <c r="P17" s="29">
        <v>7.5720000000000001</v>
      </c>
      <c r="Q17" s="29">
        <v>7.6509999999999998</v>
      </c>
      <c r="R17" s="29">
        <v>7.3289999999999997</v>
      </c>
      <c r="S17" s="7">
        <f t="shared" si="2"/>
        <v>7.49</v>
      </c>
    </row>
    <row r="18" spans="1:19" x14ac:dyDescent="0.2">
      <c r="A18" s="6"/>
      <c r="B18" s="4" t="str">
        <f t="shared" si="1"/>
        <v>B2 (Val, pi-pi*)</v>
      </c>
      <c r="C18" s="29">
        <v>7.7590000000000003</v>
      </c>
      <c r="D18" s="29">
        <v>7.7069999999999999</v>
      </c>
      <c r="E18" s="29">
        <v>7.9859999999999998</v>
      </c>
      <c r="F18" s="33">
        <v>7.6859999999999999</v>
      </c>
      <c r="G18" s="32">
        <v>7.87</v>
      </c>
      <c r="H18" s="29">
        <v>7.6630000000000003</v>
      </c>
      <c r="I18" s="29">
        <v>7.6269999999999998</v>
      </c>
      <c r="J18" s="29">
        <v>7.6470000000000002</v>
      </c>
      <c r="K18" s="7">
        <v>7.5620000000000003</v>
      </c>
      <c r="L18" s="7">
        <v>7.569</v>
      </c>
      <c r="M18" s="29">
        <v>7.7949999999999999</v>
      </c>
      <c r="N18" s="29">
        <v>7.8280000000000003</v>
      </c>
      <c r="O18" s="29">
        <v>7.7880000000000003</v>
      </c>
      <c r="P18" s="29">
        <v>7.5890000000000004</v>
      </c>
      <c r="Q18" s="29">
        <v>7.6529999999999996</v>
      </c>
      <c r="R18" s="29">
        <v>7.5750000000000002</v>
      </c>
      <c r="S18" s="7">
        <f t="shared" si="2"/>
        <v>7.6139999999999999</v>
      </c>
    </row>
    <row r="19" spans="1:19" x14ac:dyDescent="0.2">
      <c r="A19" s="5"/>
      <c r="B19" s="4" t="str">
        <f t="shared" si="1"/>
        <v>A2 (Val, s-pi*)</v>
      </c>
      <c r="C19" s="29">
        <v>7.8860000000000001</v>
      </c>
      <c r="D19" s="29">
        <v>7.7690000000000001</v>
      </c>
      <c r="E19" s="29">
        <v>7.9770000000000003</v>
      </c>
      <c r="F19" s="29">
        <v>7.6529999999999996</v>
      </c>
      <c r="G19" s="29">
        <v>7.8810000000000002</v>
      </c>
      <c r="H19" s="29">
        <v>7.7469999999999999</v>
      </c>
      <c r="I19" s="29">
        <v>7.7450000000000001</v>
      </c>
      <c r="J19" s="29">
        <v>7.7549999999999999</v>
      </c>
      <c r="K19" s="29">
        <v>7.6950000000000003</v>
      </c>
      <c r="L19">
        <v>7.694</v>
      </c>
      <c r="M19" s="29">
        <v>8.1199999999999992</v>
      </c>
      <c r="N19" s="29">
        <v>8.1159999999999997</v>
      </c>
      <c r="O19" s="29">
        <v>8.0020000000000007</v>
      </c>
      <c r="P19" s="29">
        <v>7.9119999999999999</v>
      </c>
      <c r="Q19" s="29">
        <v>7.77</v>
      </c>
      <c r="R19" s="29">
        <v>7.7450000000000001</v>
      </c>
      <c r="S19" s="7">
        <f t="shared" si="2"/>
        <v>7.7575000000000003</v>
      </c>
    </row>
    <row r="20" spans="1:19" x14ac:dyDescent="0.2">
      <c r="R20" s="7"/>
    </row>
  </sheetData>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C2C5A-3FFE-2741-8B24-9EE3AB7FF7C6}">
  <dimension ref="A1:Z38"/>
  <sheetViews>
    <sheetView zoomScale="80" zoomScaleNormal="80" workbookViewId="0">
      <selection activeCell="I12" sqref="I12"/>
    </sheetView>
  </sheetViews>
  <sheetFormatPr baseColWidth="10" defaultRowHeight="16" x14ac:dyDescent="0.2"/>
  <cols>
    <col min="22" max="22" width="9.83203125" customWidth="1"/>
  </cols>
  <sheetData>
    <row r="1" spans="1:17" x14ac:dyDescent="0.2">
      <c r="A1" s="40" t="s">
        <v>74</v>
      </c>
      <c r="B1" s="40"/>
      <c r="C1" s="40" t="s">
        <v>0</v>
      </c>
      <c r="D1" s="198"/>
      <c r="E1">
        <f>COUNT(C4:C18)</f>
        <v>15</v>
      </c>
      <c r="F1" s="51" t="s">
        <v>722</v>
      </c>
      <c r="G1" s="93" t="s">
        <v>959</v>
      </c>
      <c r="O1" s="93" t="s">
        <v>299</v>
      </c>
      <c r="Q1" s="93"/>
    </row>
    <row r="2" spans="1:17" x14ac:dyDescent="0.2">
      <c r="A2" s="6" t="s">
        <v>32</v>
      </c>
      <c r="B2" s="5"/>
      <c r="C2" s="5" t="s">
        <v>34</v>
      </c>
      <c r="D2" s="5" t="s">
        <v>34</v>
      </c>
      <c r="E2" s="5" t="s">
        <v>34</v>
      </c>
      <c r="F2" s="5" t="s">
        <v>29</v>
      </c>
      <c r="G2" s="5" t="s">
        <v>55</v>
      </c>
      <c r="H2" s="5" t="s">
        <v>55</v>
      </c>
      <c r="I2" s="5" t="s">
        <v>30</v>
      </c>
      <c r="J2" s="5" t="s">
        <v>30</v>
      </c>
      <c r="K2" s="5"/>
      <c r="L2" s="5"/>
      <c r="M2" s="98" t="s">
        <v>29</v>
      </c>
      <c r="N2" s="98" t="s">
        <v>29</v>
      </c>
      <c r="O2" s="98" t="s">
        <v>247</v>
      </c>
      <c r="P2" s="98" t="s">
        <v>247</v>
      </c>
      <c r="Q2" s="98" t="s">
        <v>28</v>
      </c>
    </row>
    <row r="3" spans="1:17" x14ac:dyDescent="0.2">
      <c r="A3" s="5"/>
      <c r="B3" s="5"/>
      <c r="C3" s="6" t="s">
        <v>2087</v>
      </c>
      <c r="D3" s="6" t="s">
        <v>1</v>
      </c>
      <c r="E3" s="6" t="s">
        <v>2</v>
      </c>
      <c r="F3" s="6" t="s">
        <v>62</v>
      </c>
      <c r="G3" s="52" t="s">
        <v>2086</v>
      </c>
      <c r="H3" s="52" t="s">
        <v>35</v>
      </c>
      <c r="I3" s="52" t="s">
        <v>63</v>
      </c>
      <c r="J3" s="52" t="s">
        <v>50</v>
      </c>
      <c r="K3" s="52" t="s">
        <v>1326</v>
      </c>
      <c r="L3" s="42" t="s">
        <v>1392</v>
      </c>
      <c r="M3" s="95" t="s">
        <v>67</v>
      </c>
      <c r="N3" s="99" t="s">
        <v>38</v>
      </c>
      <c r="O3" s="99" t="s">
        <v>248</v>
      </c>
      <c r="P3" s="99" t="s">
        <v>248</v>
      </c>
      <c r="Q3" s="99" t="s">
        <v>52</v>
      </c>
    </row>
    <row r="4" spans="1:17" x14ac:dyDescent="0.2">
      <c r="A4" s="6" t="s">
        <v>98</v>
      </c>
      <c r="B4" s="4" t="s">
        <v>392</v>
      </c>
      <c r="C4" s="151">
        <v>4.5780000000000003</v>
      </c>
      <c r="D4" s="151">
        <v>4.4809999999999999</v>
      </c>
      <c r="E4" s="151">
        <v>4.4429999999999996</v>
      </c>
      <c r="F4" s="151">
        <v>4.4459999999999997</v>
      </c>
      <c r="G4" s="151">
        <v>4.5720000000000001</v>
      </c>
      <c r="H4" s="151">
        <v>4.4779999999999998</v>
      </c>
      <c r="I4" s="151">
        <v>4.4470000000000001</v>
      </c>
      <c r="J4" s="151">
        <v>4.5759999999999996</v>
      </c>
      <c r="K4" s="16">
        <f>I4+J4-G4</f>
        <v>4.4509999999999996</v>
      </c>
      <c r="L4" s="16">
        <f>K4+F4-E4</f>
        <v>4.4539999999999988</v>
      </c>
      <c r="M4" s="1">
        <v>88.6</v>
      </c>
      <c r="N4" s="1" t="s">
        <v>139</v>
      </c>
      <c r="O4" s="93" t="s">
        <v>538</v>
      </c>
      <c r="P4" s="1">
        <v>-1</v>
      </c>
      <c r="Q4" s="1" t="s">
        <v>1147</v>
      </c>
    </row>
    <row r="5" spans="1:17" x14ac:dyDescent="0.2">
      <c r="A5" s="5"/>
      <c r="B5" s="4" t="s">
        <v>191</v>
      </c>
      <c r="C5" s="151">
        <v>4.9950000000000001</v>
      </c>
      <c r="D5" s="151">
        <v>4.8869999999999996</v>
      </c>
      <c r="E5" s="151">
        <v>4.8620000000000001</v>
      </c>
      <c r="F5" s="151">
        <v>4.8710000000000004</v>
      </c>
      <c r="G5" s="151">
        <v>4.9850000000000003</v>
      </c>
      <c r="H5" s="151">
        <v>4.88</v>
      </c>
      <c r="I5" s="151">
        <v>4.8609999999999998</v>
      </c>
      <c r="J5" s="151">
        <v>4.9930000000000003</v>
      </c>
      <c r="K5" s="16">
        <f t="shared" ref="K5:K12" si="0">I5+J5-G5</f>
        <v>4.8689999999999989</v>
      </c>
      <c r="L5" s="16">
        <f t="shared" ref="L5:L12" si="1">K5+F5-E5</f>
        <v>4.8779999999999983</v>
      </c>
      <c r="M5" s="1">
        <v>88.5</v>
      </c>
      <c r="O5" s="93" t="s">
        <v>538</v>
      </c>
      <c r="P5" s="1">
        <v>-1</v>
      </c>
      <c r="Q5" s="1" t="s">
        <v>1148</v>
      </c>
    </row>
    <row r="6" spans="1:17" x14ac:dyDescent="0.2">
      <c r="A6" s="5"/>
      <c r="B6" s="4" t="s">
        <v>57</v>
      </c>
      <c r="C6" s="151">
        <v>5.4710000000000001</v>
      </c>
      <c r="D6" s="151">
        <v>5.4390000000000001</v>
      </c>
      <c r="E6" s="151">
        <v>5.4059999999999997</v>
      </c>
      <c r="F6" s="151">
        <v>5.4039999999999999</v>
      </c>
      <c r="G6" s="151">
        <v>5.44</v>
      </c>
      <c r="H6" s="151">
        <v>5.4109999999999996</v>
      </c>
      <c r="I6" s="151">
        <v>5.3849999999999998</v>
      </c>
      <c r="J6" s="151">
        <v>5.42</v>
      </c>
      <c r="K6" s="16">
        <f t="shared" si="0"/>
        <v>5.3649999999999993</v>
      </c>
      <c r="L6" s="16">
        <f t="shared" si="1"/>
        <v>5.3629999999999987</v>
      </c>
      <c r="M6" s="1">
        <v>86.3</v>
      </c>
      <c r="N6" s="1" t="s">
        <v>160</v>
      </c>
      <c r="O6" s="93" t="s">
        <v>300</v>
      </c>
      <c r="P6" s="1">
        <v>1</v>
      </c>
      <c r="Q6" s="1" t="s">
        <v>1149</v>
      </c>
    </row>
    <row r="7" spans="1:17" x14ac:dyDescent="0.2">
      <c r="A7" s="5"/>
      <c r="B7" s="4" t="s">
        <v>191</v>
      </c>
      <c r="C7" s="151">
        <v>6.07</v>
      </c>
      <c r="D7" s="151">
        <v>5.9790000000000001</v>
      </c>
      <c r="E7" s="151">
        <v>5.93</v>
      </c>
      <c r="F7" s="151">
        <v>5.9290000000000003</v>
      </c>
      <c r="G7" s="151">
        <v>6.0620000000000003</v>
      </c>
      <c r="H7" s="151">
        <v>5.9740000000000002</v>
      </c>
      <c r="I7" s="217">
        <v>5.9340000000000002</v>
      </c>
      <c r="J7">
        <v>6.0510000000000002</v>
      </c>
      <c r="K7" s="16">
        <f t="shared" si="0"/>
        <v>5.9229999999999992</v>
      </c>
      <c r="L7" s="16">
        <f t="shared" si="1"/>
        <v>5.9220000000000006</v>
      </c>
      <c r="M7" s="1">
        <v>86.7</v>
      </c>
      <c r="O7" s="93" t="s">
        <v>538</v>
      </c>
      <c r="P7" s="1">
        <v>-1</v>
      </c>
      <c r="Q7" s="1" t="s">
        <v>1150</v>
      </c>
    </row>
    <row r="8" spans="1:17" x14ac:dyDescent="0.2">
      <c r="A8" s="5"/>
      <c r="B8" s="4" t="s">
        <v>392</v>
      </c>
      <c r="C8" s="151">
        <v>6.3860000000000001</v>
      </c>
      <c r="D8" s="151">
        <v>6.2919999999999998</v>
      </c>
      <c r="E8" s="151">
        <v>6.2619999999999996</v>
      </c>
      <c r="F8" s="183">
        <v>6.2670000000000003</v>
      </c>
      <c r="G8" s="151">
        <v>6.3719999999999999</v>
      </c>
      <c r="H8" s="151">
        <v>6.2809999999999997</v>
      </c>
      <c r="I8" s="151">
        <v>6.26</v>
      </c>
      <c r="J8" s="151">
        <v>6.3630000000000004</v>
      </c>
      <c r="K8" s="16">
        <f t="shared" si="0"/>
        <v>6.2510000000000012</v>
      </c>
      <c r="L8" s="16">
        <f t="shared" si="1"/>
        <v>6.2560000000000011</v>
      </c>
      <c r="M8" s="1">
        <v>86.7</v>
      </c>
      <c r="N8" s="1" t="s">
        <v>139</v>
      </c>
      <c r="O8" s="93" t="s">
        <v>538</v>
      </c>
      <c r="P8" s="1">
        <v>-1</v>
      </c>
      <c r="Q8" s="96" t="s">
        <v>1151</v>
      </c>
    </row>
    <row r="9" spans="1:17" x14ac:dyDescent="0.2">
      <c r="A9" s="6"/>
      <c r="B9" s="4" t="s">
        <v>192</v>
      </c>
      <c r="C9" s="151">
        <v>6.8109999999999999</v>
      </c>
      <c r="D9" s="151">
        <v>6.6109999999999998</v>
      </c>
      <c r="E9" s="151">
        <v>6.72</v>
      </c>
      <c r="F9" s="151">
        <v>6.7619999999999996</v>
      </c>
      <c r="G9" s="151">
        <v>6.8019999999999996</v>
      </c>
      <c r="H9" s="151">
        <v>6.593</v>
      </c>
      <c r="I9" s="151">
        <v>6.7080000000000002</v>
      </c>
      <c r="J9">
        <v>6.8330000000000002</v>
      </c>
      <c r="K9" s="16">
        <f t="shared" si="0"/>
        <v>6.7390000000000008</v>
      </c>
      <c r="L9" s="16">
        <f t="shared" si="1"/>
        <v>6.7810000000000015</v>
      </c>
      <c r="M9" s="1">
        <v>90.3</v>
      </c>
      <c r="N9" s="1" t="s">
        <v>139</v>
      </c>
      <c r="O9" s="93" t="s">
        <v>1079</v>
      </c>
      <c r="P9" s="1">
        <v>40</v>
      </c>
      <c r="Q9" s="96" t="s">
        <v>1152</v>
      </c>
    </row>
    <row r="10" spans="1:17" x14ac:dyDescent="0.2">
      <c r="A10" s="6"/>
      <c r="B10" s="4" t="s">
        <v>58</v>
      </c>
      <c r="C10" s="151">
        <v>7.0819999999999999</v>
      </c>
      <c r="D10" s="151">
        <v>6.9340000000000002</v>
      </c>
      <c r="E10" s="151">
        <v>6.8719999999999999</v>
      </c>
      <c r="F10" s="151">
        <v>6.8630000000000004</v>
      </c>
      <c r="G10" s="151">
        <v>7.0890000000000004</v>
      </c>
      <c r="H10" s="151">
        <v>6.9370000000000003</v>
      </c>
      <c r="I10" s="7">
        <v>6.88</v>
      </c>
      <c r="J10">
        <v>7.069</v>
      </c>
      <c r="K10" s="16">
        <f t="shared" si="0"/>
        <v>6.8599999999999994</v>
      </c>
      <c r="L10" s="16">
        <f t="shared" si="1"/>
        <v>6.8509999999999991</v>
      </c>
      <c r="M10" s="1">
        <v>91.5</v>
      </c>
      <c r="N10" s="1" t="s">
        <v>1158</v>
      </c>
      <c r="O10" s="93" t="s">
        <v>536</v>
      </c>
      <c r="P10" s="1">
        <v>3</v>
      </c>
      <c r="Q10" s="1" t="s">
        <v>1153</v>
      </c>
    </row>
    <row r="11" spans="1:17" x14ac:dyDescent="0.2">
      <c r="A11" s="4"/>
      <c r="B11" s="4" t="s">
        <v>194</v>
      </c>
      <c r="C11" s="151">
        <v>7.5540000000000003</v>
      </c>
      <c r="D11" s="151">
        <v>7.3360000000000003</v>
      </c>
      <c r="E11" s="151">
        <v>7.4240000000000004</v>
      </c>
      <c r="F11" s="151">
        <v>7.4539999999999997</v>
      </c>
      <c r="G11" s="151">
        <v>7.548</v>
      </c>
      <c r="H11" s="151">
        <v>7.3179999999999996</v>
      </c>
      <c r="I11" s="151">
        <v>7.4119999999999999</v>
      </c>
      <c r="J11">
        <v>7.569</v>
      </c>
      <c r="K11" s="16">
        <f t="shared" si="0"/>
        <v>7.4329999999999998</v>
      </c>
      <c r="L11" s="16">
        <f t="shared" si="1"/>
        <v>7.4630000000000001</v>
      </c>
      <c r="M11" s="1">
        <v>90.5</v>
      </c>
      <c r="N11" s="1" t="s">
        <v>1348</v>
      </c>
      <c r="O11" s="93" t="s">
        <v>1159</v>
      </c>
      <c r="P11" s="1">
        <v>58</v>
      </c>
      <c r="Q11" s="1" t="s">
        <v>1155</v>
      </c>
    </row>
    <row r="12" spans="1:17" x14ac:dyDescent="0.2">
      <c r="A12" s="4"/>
      <c r="B12" s="4" t="s">
        <v>126</v>
      </c>
      <c r="C12" s="151">
        <v>7.59</v>
      </c>
      <c r="D12" s="151">
        <v>7.399</v>
      </c>
      <c r="E12" s="151">
        <v>7.47</v>
      </c>
      <c r="F12" s="151">
        <v>7.4960000000000004</v>
      </c>
      <c r="G12" s="151">
        <v>7.6029999999999998</v>
      </c>
      <c r="H12" s="151">
        <v>7.4020000000000001</v>
      </c>
      <c r="I12" s="217">
        <v>7.4779999999999998</v>
      </c>
      <c r="J12">
        <v>7.5979999999999999</v>
      </c>
      <c r="K12" s="16">
        <f t="shared" si="0"/>
        <v>7.4730000000000008</v>
      </c>
      <c r="L12" s="16">
        <f t="shared" si="1"/>
        <v>7.4990000000000014</v>
      </c>
      <c r="M12" s="1">
        <v>93.6</v>
      </c>
      <c r="N12" s="1" t="s">
        <v>575</v>
      </c>
      <c r="O12" s="93" t="s">
        <v>1160</v>
      </c>
      <c r="P12" s="1">
        <v>42</v>
      </c>
      <c r="Q12" s="1" t="s">
        <v>1154</v>
      </c>
    </row>
    <row r="13" spans="1:17" x14ac:dyDescent="0.2">
      <c r="A13" s="6" t="s">
        <v>5</v>
      </c>
      <c r="B13" s="4" t="s">
        <v>392</v>
      </c>
      <c r="C13" s="151">
        <v>4.2030000000000003</v>
      </c>
      <c r="D13" s="151">
        <v>4.1150000000000002</v>
      </c>
      <c r="E13" s="151">
        <v>4.0979999999999999</v>
      </c>
      <c r="F13" s="151">
        <v>4.1070000000000002</v>
      </c>
      <c r="G13" s="151">
        <v>4.202</v>
      </c>
      <c r="H13" s="151">
        <v>4.1150000000000002</v>
      </c>
      <c r="I13" s="72"/>
      <c r="J13" s="72"/>
      <c r="K13" s="16">
        <f>E13+H13-D13</f>
        <v>4.0980000000000008</v>
      </c>
      <c r="L13" s="16">
        <f>K13+F13-E13</f>
        <v>4.107000000000002</v>
      </c>
      <c r="M13" s="1">
        <v>96.8</v>
      </c>
      <c r="N13" s="87"/>
      <c r="O13" s="93" t="s">
        <v>538</v>
      </c>
      <c r="P13" s="1">
        <v>-1</v>
      </c>
      <c r="Q13" s="1" t="s">
        <v>1147</v>
      </c>
    </row>
    <row r="14" spans="1:17" x14ac:dyDescent="0.2">
      <c r="A14" s="6"/>
      <c r="B14" s="4" t="s">
        <v>58</v>
      </c>
      <c r="C14" s="151">
        <v>4.5490000000000004</v>
      </c>
      <c r="D14" s="151">
        <v>4.556</v>
      </c>
      <c r="E14" s="151">
        <v>4.548</v>
      </c>
      <c r="F14" s="151">
        <v>4.556</v>
      </c>
      <c r="G14" s="151">
        <v>4.524</v>
      </c>
      <c r="H14" s="151">
        <v>4.524</v>
      </c>
      <c r="I14" s="72"/>
      <c r="J14" s="72"/>
      <c r="K14" s="16">
        <f>E14+H14-D14</f>
        <v>4.5159999999999991</v>
      </c>
      <c r="L14" s="16">
        <f t="shared" ref="L14:L18" si="2">K14+F14-E14</f>
        <v>4.5239999999999991</v>
      </c>
      <c r="M14" s="1">
        <v>98.4</v>
      </c>
      <c r="N14" s="87"/>
      <c r="O14" s="93" t="s">
        <v>300</v>
      </c>
      <c r="P14" s="1">
        <v>1</v>
      </c>
      <c r="Q14" s="1" t="s">
        <v>1153</v>
      </c>
    </row>
    <row r="15" spans="1:17" x14ac:dyDescent="0.2">
      <c r="A15" s="6"/>
      <c r="B15" s="4" t="s">
        <v>191</v>
      </c>
      <c r="C15" s="151">
        <v>4.766</v>
      </c>
      <c r="D15" s="151">
        <v>4.6740000000000004</v>
      </c>
      <c r="E15" s="151">
        <v>4.6609999999999996</v>
      </c>
      <c r="F15" s="151">
        <v>4.6719999999999997</v>
      </c>
      <c r="G15" s="151">
        <v>4.758</v>
      </c>
      <c r="H15" s="151">
        <v>4.6680000000000001</v>
      </c>
      <c r="I15" s="72"/>
      <c r="J15" s="72"/>
      <c r="K15" s="16">
        <f t="shared" ref="K15:K18" si="3">E15+H15-D15</f>
        <v>4.6550000000000002</v>
      </c>
      <c r="L15" s="16">
        <f t="shared" si="2"/>
        <v>4.6660000000000004</v>
      </c>
      <c r="M15" s="1">
        <v>96.5</v>
      </c>
      <c r="N15" s="87"/>
      <c r="O15" s="93" t="s">
        <v>538</v>
      </c>
      <c r="P15" s="1">
        <v>-1</v>
      </c>
      <c r="Q15" s="1" t="s">
        <v>1148</v>
      </c>
    </row>
    <row r="16" spans="1:17" x14ac:dyDescent="0.2">
      <c r="A16" s="6"/>
      <c r="B16" s="4" t="s">
        <v>57</v>
      </c>
      <c r="C16" s="151">
        <v>5.0810000000000004</v>
      </c>
      <c r="D16" s="151">
        <v>5.0019999999999998</v>
      </c>
      <c r="E16" s="16">
        <v>4.9580000000000002</v>
      </c>
      <c r="F16" s="16">
        <v>4.9560000000000004</v>
      </c>
      <c r="G16" s="151">
        <v>5.0780000000000003</v>
      </c>
      <c r="H16" s="151">
        <v>4.9960000000000004</v>
      </c>
      <c r="I16" s="72"/>
      <c r="J16" s="72"/>
      <c r="K16" s="16">
        <f t="shared" si="3"/>
        <v>4.9520000000000008</v>
      </c>
      <c r="L16" s="16">
        <f t="shared" si="2"/>
        <v>4.9500000000000011</v>
      </c>
      <c r="M16" s="1">
        <v>97.4</v>
      </c>
      <c r="N16" s="87"/>
      <c r="O16" s="93" t="s">
        <v>300</v>
      </c>
      <c r="P16" s="1">
        <v>1</v>
      </c>
      <c r="Q16" s="1" t="s">
        <v>1156</v>
      </c>
    </row>
    <row r="17" spans="1:26" x14ac:dyDescent="0.2">
      <c r="A17" s="4"/>
      <c r="B17" s="4" t="s">
        <v>58</v>
      </c>
      <c r="C17" s="151">
        <v>5.4649999999999999</v>
      </c>
      <c r="D17" s="151">
        <v>5.4059999999999997</v>
      </c>
      <c r="E17" s="151">
        <v>5.3730000000000002</v>
      </c>
      <c r="F17" s="151">
        <v>5.3760000000000003</v>
      </c>
      <c r="G17" s="151">
        <v>5.45</v>
      </c>
      <c r="H17" s="151">
        <v>5.391</v>
      </c>
      <c r="I17" s="72"/>
      <c r="J17" s="72"/>
      <c r="K17" s="16">
        <f t="shared" si="3"/>
        <v>5.3579999999999997</v>
      </c>
      <c r="L17" s="16">
        <f t="shared" si="2"/>
        <v>5.3609999999999998</v>
      </c>
      <c r="M17" s="1">
        <v>96.9</v>
      </c>
      <c r="N17" s="87"/>
      <c r="O17" s="93" t="s">
        <v>300</v>
      </c>
      <c r="P17" s="1">
        <v>1</v>
      </c>
      <c r="Q17" s="1" t="s">
        <v>1157</v>
      </c>
    </row>
    <row r="18" spans="1:26" x14ac:dyDescent="0.2">
      <c r="A18" s="4"/>
      <c r="B18" s="4" t="s">
        <v>191</v>
      </c>
      <c r="C18" s="151">
        <v>5.681</v>
      </c>
      <c r="D18" s="151">
        <v>5.59</v>
      </c>
      <c r="E18" s="151">
        <v>5.5670000000000002</v>
      </c>
      <c r="F18" s="151">
        <v>5.5730000000000004</v>
      </c>
      <c r="G18" s="151">
        <v>5.6710000000000003</v>
      </c>
      <c r="H18" s="151">
        <v>5.5830000000000002</v>
      </c>
      <c r="I18" s="72"/>
      <c r="J18" s="72"/>
      <c r="K18" s="16">
        <f t="shared" si="3"/>
        <v>5.5600000000000005</v>
      </c>
      <c r="L18" s="16">
        <f t="shared" si="2"/>
        <v>5.5660000000000007</v>
      </c>
      <c r="M18" s="1">
        <v>96.3</v>
      </c>
      <c r="N18" s="87"/>
      <c r="O18" s="93" t="s">
        <v>538</v>
      </c>
      <c r="P18" s="1">
        <v>-1</v>
      </c>
      <c r="Q18" s="1" t="s">
        <v>1150</v>
      </c>
    </row>
    <row r="19" spans="1:26" x14ac:dyDescent="0.2">
      <c r="A19" s="151"/>
      <c r="B19" s="151"/>
      <c r="C19" s="121"/>
      <c r="D19" s="121"/>
      <c r="E19" s="151"/>
      <c r="F19" s="45"/>
      <c r="G19" s="45"/>
      <c r="H19" s="151"/>
      <c r="I19" s="151"/>
      <c r="J19" s="151"/>
      <c r="L19" s="157"/>
      <c r="M19" s="162"/>
      <c r="N19" s="87"/>
      <c r="O19" s="1"/>
      <c r="P19" s="1"/>
      <c r="Q19" s="1"/>
    </row>
    <row r="21" spans="1:26" x14ac:dyDescent="0.2">
      <c r="A21" s="6" t="s">
        <v>6</v>
      </c>
      <c r="B21" s="5"/>
      <c r="C21" s="5" t="s">
        <v>7</v>
      </c>
      <c r="D21" s="5" t="s">
        <v>7</v>
      </c>
      <c r="E21" s="5" t="s">
        <v>24</v>
      </c>
      <c r="F21" s="5" t="s">
        <v>27</v>
      </c>
      <c r="G21" s="5" t="s">
        <v>28</v>
      </c>
      <c r="H21" s="5" t="s">
        <v>30</v>
      </c>
      <c r="I21" s="5" t="s">
        <v>29</v>
      </c>
      <c r="J21" s="5" t="s">
        <v>30</v>
      </c>
      <c r="K21" s="5" t="s">
        <v>30</v>
      </c>
      <c r="L21" s="5" t="s">
        <v>30</v>
      </c>
      <c r="M21" s="5" t="s">
        <v>7</v>
      </c>
      <c r="N21" s="5" t="s">
        <v>7</v>
      </c>
      <c r="O21" s="5" t="s">
        <v>7</v>
      </c>
      <c r="P21" s="5" t="s">
        <v>24</v>
      </c>
      <c r="Q21" s="5" t="s">
        <v>24</v>
      </c>
      <c r="R21" s="5" t="s">
        <v>24</v>
      </c>
      <c r="S21" s="5" t="s">
        <v>26</v>
      </c>
      <c r="T21" s="153" t="s">
        <v>834</v>
      </c>
      <c r="U21" s="153" t="s">
        <v>834</v>
      </c>
      <c r="V21" s="153" t="s">
        <v>834</v>
      </c>
      <c r="W21" s="153" t="s">
        <v>834</v>
      </c>
      <c r="X21" s="153" t="s">
        <v>834</v>
      </c>
      <c r="Y21" s="153" t="s">
        <v>834</v>
      </c>
      <c r="Z21" s="153" t="s">
        <v>834</v>
      </c>
    </row>
    <row r="22" spans="1:26" x14ac:dyDescent="0.2">
      <c r="A22" s="5"/>
      <c r="B22" s="5"/>
      <c r="C22" s="6" t="s">
        <v>8</v>
      </c>
      <c r="D22" s="6" t="s">
        <v>9</v>
      </c>
      <c r="E22" s="6" t="s">
        <v>18</v>
      </c>
      <c r="F22" s="6" t="s">
        <v>11</v>
      </c>
      <c r="G22" s="6" t="s">
        <v>10</v>
      </c>
      <c r="H22" s="6" t="s">
        <v>33</v>
      </c>
      <c r="I22" s="6" t="s">
        <v>12</v>
      </c>
      <c r="J22" s="6" t="s">
        <v>13</v>
      </c>
      <c r="K22" s="6" t="s">
        <v>14</v>
      </c>
      <c r="L22" s="6" t="s">
        <v>99</v>
      </c>
      <c r="M22" s="6" t="s">
        <v>17</v>
      </c>
      <c r="N22" s="6" t="s">
        <v>19</v>
      </c>
      <c r="O22" s="6" t="s">
        <v>20</v>
      </c>
      <c r="P22" s="6" t="s">
        <v>17</v>
      </c>
      <c r="Q22" s="6" t="s">
        <v>15</v>
      </c>
      <c r="R22" s="6" t="s">
        <v>16</v>
      </c>
      <c r="S22" s="6" t="s">
        <v>25</v>
      </c>
      <c r="T22" s="154" t="s">
        <v>835</v>
      </c>
      <c r="U22" s="154" t="s">
        <v>836</v>
      </c>
      <c r="V22" s="154" t="s">
        <v>837</v>
      </c>
      <c r="W22" s="154" t="s">
        <v>838</v>
      </c>
      <c r="X22" s="154" t="s">
        <v>839</v>
      </c>
      <c r="Y22" s="154" t="s">
        <v>840</v>
      </c>
      <c r="Z22" s="154" t="s">
        <v>841</v>
      </c>
    </row>
    <row r="23" spans="1:26" x14ac:dyDescent="0.2">
      <c r="A23" s="6" t="str">
        <f>A4</f>
        <v>Singlet</v>
      </c>
      <c r="B23" s="4" t="str">
        <f>B4</f>
        <v>B1 (Val, n-pi*)</v>
      </c>
      <c r="C23" s="14">
        <v>4.5720000000000001</v>
      </c>
      <c r="D23" s="14">
        <v>4.4050000000000002</v>
      </c>
      <c r="E23" s="45">
        <v>4.8479999999999999</v>
      </c>
      <c r="F23" s="13">
        <v>4.3869999999999996</v>
      </c>
      <c r="G23" s="45">
        <v>4.665</v>
      </c>
      <c r="H23" s="45">
        <v>4.5140000000000002</v>
      </c>
      <c r="I23" s="45">
        <v>4.5140000000000002</v>
      </c>
      <c r="J23" s="45">
        <v>4.5129999999999999</v>
      </c>
      <c r="K23" s="151">
        <v>4.4429999999999996</v>
      </c>
      <c r="L23" s="151">
        <v>4.4470000000000001</v>
      </c>
      <c r="M23" s="14">
        <v>4.7370000000000001</v>
      </c>
      <c r="N23" s="14">
        <v>4.7510000000000003</v>
      </c>
      <c r="O23" s="151">
        <v>4.6360000000000001</v>
      </c>
      <c r="P23" s="151">
        <v>4.5019999999999998</v>
      </c>
      <c r="Q23" s="151">
        <v>4.3739999999999997</v>
      </c>
      <c r="R23" s="14">
        <v>4.5430000000000001</v>
      </c>
      <c r="S23" s="14">
        <v>4.4584999999999999</v>
      </c>
      <c r="T23" s="156">
        <v>4.8499999999999996</v>
      </c>
      <c r="U23" s="156">
        <v>4.4400000000000004</v>
      </c>
      <c r="V23" s="156">
        <v>4.07</v>
      </c>
      <c r="W23" s="156">
        <v>4.58</v>
      </c>
      <c r="X23" s="156">
        <v>4.55</v>
      </c>
      <c r="Y23" s="156">
        <v>4.5999999999999996</v>
      </c>
      <c r="Z23" s="156">
        <v>4.55</v>
      </c>
    </row>
    <row r="24" spans="1:26" x14ac:dyDescent="0.2">
      <c r="A24" s="5"/>
      <c r="B24" s="4" t="str">
        <f t="shared" ref="B24:B31" si="4">B5</f>
        <v>A2 (Val, n-pi*)</v>
      </c>
      <c r="C24" s="14">
        <v>4.9710000000000001</v>
      </c>
      <c r="D24" s="14">
        <v>4.7690000000000001</v>
      </c>
      <c r="E24" s="45">
        <v>5.2069999999999999</v>
      </c>
      <c r="F24" s="13">
        <v>4.8520000000000003</v>
      </c>
      <c r="G24" s="45">
        <v>5.0720000000000001</v>
      </c>
      <c r="H24" s="45">
        <v>4.9160000000000004</v>
      </c>
      <c r="I24" s="45">
        <v>4.9169999999999998</v>
      </c>
      <c r="J24" s="45">
        <v>4.9379999999999997</v>
      </c>
      <c r="K24" s="151">
        <v>4.8620000000000001</v>
      </c>
      <c r="L24" s="151">
        <v>4.8609999999999998</v>
      </c>
      <c r="M24" s="14">
        <v>5.077</v>
      </c>
      <c r="N24" s="14">
        <v>5.1070000000000002</v>
      </c>
      <c r="O24" s="151">
        <v>4.9950000000000001</v>
      </c>
      <c r="P24" s="151">
        <v>4.8339999999999996</v>
      </c>
      <c r="Q24" s="151">
        <v>4.7300000000000004</v>
      </c>
      <c r="R24" s="151">
        <v>5.0640000000000001</v>
      </c>
      <c r="S24" s="14">
        <v>4.8970000000000002</v>
      </c>
      <c r="T24" s="156">
        <v>5.52</v>
      </c>
      <c r="U24" s="156">
        <v>4.8</v>
      </c>
      <c r="V24" s="156">
        <v>4.3600000000000003</v>
      </c>
      <c r="W24" s="156">
        <v>5.0199999999999996</v>
      </c>
      <c r="X24" s="156">
        <v>5</v>
      </c>
      <c r="Y24" s="156">
        <v>4.9000000000000004</v>
      </c>
      <c r="Z24" s="156">
        <v>4.84</v>
      </c>
    </row>
    <row r="25" spans="1:26" x14ac:dyDescent="0.2">
      <c r="A25" s="5"/>
      <c r="B25" s="4" t="str">
        <f t="shared" si="4"/>
        <v>B2 (Val, pi-pi*)</v>
      </c>
      <c r="C25" s="14">
        <v>5.5780000000000003</v>
      </c>
      <c r="D25" s="14">
        <v>5.5380000000000003</v>
      </c>
      <c r="E25" s="45">
        <v>5.8129999999999997</v>
      </c>
      <c r="F25" s="13">
        <v>5.1210000000000004</v>
      </c>
      <c r="G25" s="45">
        <v>5.53</v>
      </c>
      <c r="H25" s="45">
        <v>5.46</v>
      </c>
      <c r="I25" s="45">
        <v>5.4660000000000002</v>
      </c>
      <c r="J25" s="45">
        <v>5.4359999999999999</v>
      </c>
      <c r="K25" s="151">
        <v>5.4059999999999997</v>
      </c>
      <c r="L25" s="151">
        <v>5.3849999999999998</v>
      </c>
      <c r="M25" s="14">
        <v>5.2939999999999996</v>
      </c>
      <c r="N25" s="14">
        <v>5.3010000000000002</v>
      </c>
      <c r="O25" s="151">
        <v>5.38</v>
      </c>
      <c r="P25" s="151">
        <v>5.0549999999999997</v>
      </c>
      <c r="Q25" s="151">
        <v>5.516</v>
      </c>
      <c r="R25" s="151">
        <v>5.3339999999999996</v>
      </c>
      <c r="S25" s="14">
        <v>5.4249999999999998</v>
      </c>
      <c r="T25" s="156">
        <v>5.28</v>
      </c>
      <c r="U25" s="156">
        <v>5.42</v>
      </c>
      <c r="V25" s="156">
        <v>4.9800000000000004</v>
      </c>
      <c r="W25" s="156">
        <v>5.41</v>
      </c>
      <c r="X25" s="156">
        <v>5.36</v>
      </c>
      <c r="Y25" s="156">
        <v>5.55</v>
      </c>
      <c r="Z25" s="156">
        <v>5.53</v>
      </c>
    </row>
    <row r="26" spans="1:26" x14ac:dyDescent="0.2">
      <c r="A26" s="5"/>
      <c r="B26" s="4" t="str">
        <f t="shared" si="4"/>
        <v>A2 (Val, n-pi*)</v>
      </c>
      <c r="C26" s="14">
        <v>6.0629999999999997</v>
      </c>
      <c r="D26" s="14">
        <v>5.9640000000000004</v>
      </c>
      <c r="E26" s="45">
        <v>6.3550000000000004</v>
      </c>
      <c r="F26" s="13">
        <v>5.9249999999999998</v>
      </c>
      <c r="G26" s="45">
        <v>6.1970000000000001</v>
      </c>
      <c r="H26" s="45">
        <v>6.0330000000000004</v>
      </c>
      <c r="I26" s="45">
        <v>6.0270000000000001</v>
      </c>
      <c r="J26" s="45">
        <v>6.0179999999999998</v>
      </c>
      <c r="K26" s="151">
        <v>5.93</v>
      </c>
      <c r="L26" s="217">
        <v>5.9340000000000002</v>
      </c>
      <c r="M26" s="14">
        <v>6.2880000000000003</v>
      </c>
      <c r="N26" s="14">
        <v>6.3040000000000003</v>
      </c>
      <c r="O26" s="151">
        <v>6.1929999999999996</v>
      </c>
      <c r="P26" s="151">
        <v>6.0540000000000003</v>
      </c>
      <c r="Q26" s="151">
        <v>5.9320000000000004</v>
      </c>
      <c r="R26" s="151">
        <v>6.08</v>
      </c>
      <c r="S26" s="14">
        <v>6.0060000000000002</v>
      </c>
      <c r="T26" s="156">
        <v>6.7</v>
      </c>
      <c r="U26" s="156">
        <v>5.92</v>
      </c>
      <c r="V26" s="156">
        <v>5.32</v>
      </c>
      <c r="W26" s="156">
        <v>6.16</v>
      </c>
      <c r="X26" s="156">
        <v>6.1</v>
      </c>
      <c r="Y26" s="156">
        <v>6.1</v>
      </c>
      <c r="Z26" s="156">
        <v>6.02</v>
      </c>
    </row>
    <row r="27" spans="1:26" x14ac:dyDescent="0.2">
      <c r="A27" s="5"/>
      <c r="B27" s="4" t="str">
        <f t="shared" si="4"/>
        <v>B1 (Val, n-pi*)</v>
      </c>
      <c r="C27" s="14">
        <v>7.2249999999999996</v>
      </c>
      <c r="D27" s="14">
        <v>6.2530000000000001</v>
      </c>
      <c r="E27" s="45">
        <v>6.6509999999999998</v>
      </c>
      <c r="F27" s="13">
        <v>6.3129999999999997</v>
      </c>
      <c r="G27" s="45">
        <v>6.5359999999999996</v>
      </c>
      <c r="H27" s="45">
        <v>6.3449999999999998</v>
      </c>
      <c r="I27" s="45">
        <v>6.3440000000000003</v>
      </c>
      <c r="J27" s="45">
        <v>6.3559999999999999</v>
      </c>
      <c r="K27" s="151">
        <v>6.2619999999999996</v>
      </c>
      <c r="L27" s="151">
        <v>6.26</v>
      </c>
      <c r="M27" s="14">
        <v>6.5579999999999998</v>
      </c>
      <c r="N27" s="14">
        <v>6.5839999999999996</v>
      </c>
      <c r="O27" s="151">
        <v>6.4740000000000002</v>
      </c>
      <c r="P27" s="151">
        <v>6.3159999999999998</v>
      </c>
      <c r="Q27" s="151">
        <v>6.2149999999999999</v>
      </c>
      <c r="R27" s="14">
        <v>6.5229999999999997</v>
      </c>
      <c r="S27" s="14">
        <v>6.3689999999999998</v>
      </c>
      <c r="T27" s="156">
        <v>7.2</v>
      </c>
      <c r="U27" s="156">
        <v>6.31</v>
      </c>
      <c r="V27" s="156">
        <v>5.65</v>
      </c>
      <c r="W27" s="156">
        <v>6.58</v>
      </c>
      <c r="X27" s="156">
        <v>6.53</v>
      </c>
      <c r="Y27" s="156">
        <v>6.49</v>
      </c>
      <c r="Z27" s="156">
        <v>6.4</v>
      </c>
    </row>
    <row r="28" spans="1:26" x14ac:dyDescent="0.2">
      <c r="A28" s="5"/>
      <c r="B28" s="4" t="str">
        <f t="shared" si="4"/>
        <v>B2 (Ryd, n-3s)</v>
      </c>
      <c r="C28" s="14">
        <v>6.2309999999999999</v>
      </c>
      <c r="D28" s="14">
        <v>6.2</v>
      </c>
      <c r="E28" s="45">
        <v>7.048</v>
      </c>
      <c r="F28" s="13">
        <v>6.9080000000000004</v>
      </c>
      <c r="G28" s="45">
        <v>6.8789999999999996</v>
      </c>
      <c r="H28" s="45">
        <v>6.7690000000000001</v>
      </c>
      <c r="I28" s="45">
        <v>6.7729999999999997</v>
      </c>
      <c r="J28" s="45">
        <v>6.81</v>
      </c>
      <c r="K28" s="151">
        <v>6.72</v>
      </c>
      <c r="L28" s="151">
        <v>6.7080000000000002</v>
      </c>
      <c r="M28" s="14">
        <v>6.9569999999999999</v>
      </c>
      <c r="N28" s="14">
        <v>6.899</v>
      </c>
      <c r="O28" s="151">
        <v>6.6680000000000001</v>
      </c>
      <c r="P28" s="151">
        <v>6.7720000000000002</v>
      </c>
      <c r="Q28" s="151">
        <v>6.2510000000000003</v>
      </c>
      <c r="R28" s="151">
        <v>7.1150000000000002</v>
      </c>
      <c r="S28" s="14">
        <v>6.6829999999999998</v>
      </c>
      <c r="T28" s="156">
        <v>6.86</v>
      </c>
      <c r="U28" s="156">
        <v>6.85</v>
      </c>
      <c r="V28" s="156">
        <v>6.5</v>
      </c>
      <c r="W28" s="156">
        <v>6.89</v>
      </c>
      <c r="X28" s="156">
        <v>6.86</v>
      </c>
      <c r="Y28" s="156">
        <v>6.83</v>
      </c>
      <c r="Z28" s="156">
        <v>6.77</v>
      </c>
    </row>
    <row r="29" spans="1:26" x14ac:dyDescent="0.2">
      <c r="A29" s="5"/>
      <c r="B29" s="4" t="str">
        <f t="shared" si="4"/>
        <v>A1 (Val, pi-pi*)</v>
      </c>
      <c r="C29" s="14">
        <v>7.0679999999999996</v>
      </c>
      <c r="D29" s="14">
        <v>6.9790000000000001</v>
      </c>
      <c r="E29" s="45">
        <v>7.1260000000000003</v>
      </c>
      <c r="F29" s="13">
        <v>6.9370000000000003</v>
      </c>
      <c r="G29" s="45">
        <v>6.9690000000000003</v>
      </c>
      <c r="H29" s="45">
        <v>6.9320000000000004</v>
      </c>
      <c r="I29" s="45">
        <v>6.9119999999999999</v>
      </c>
      <c r="J29" s="45">
        <v>6.8949999999999996</v>
      </c>
      <c r="K29" s="151">
        <v>6.8719999999999999</v>
      </c>
      <c r="L29" s="7">
        <v>6.88</v>
      </c>
      <c r="M29" s="14">
        <v>6.8129999999999997</v>
      </c>
      <c r="N29" s="14">
        <v>6.8710000000000004</v>
      </c>
      <c r="O29" s="151">
        <v>6.8929999999999998</v>
      </c>
      <c r="P29" s="151">
        <v>6.63</v>
      </c>
      <c r="Q29" s="151">
        <v>6.8280000000000003</v>
      </c>
      <c r="R29" s="151">
        <v>6.5209999999999999</v>
      </c>
      <c r="S29" s="14">
        <v>6.6745000000000001</v>
      </c>
      <c r="T29" s="156">
        <v>7.69</v>
      </c>
      <c r="U29" s="156">
        <v>7.31</v>
      </c>
      <c r="V29" s="156">
        <v>6.94</v>
      </c>
      <c r="W29" s="156">
        <v>7.29</v>
      </c>
      <c r="X29" s="156">
        <v>7.22</v>
      </c>
      <c r="Y29" s="156">
        <v>7.21</v>
      </c>
      <c r="Z29" s="156">
        <v>7.11</v>
      </c>
    </row>
    <row r="30" spans="1:26" x14ac:dyDescent="0.2">
      <c r="A30" s="5"/>
      <c r="B30" s="4" t="str">
        <f t="shared" si="4"/>
        <v>A1 (Ryd, n-3p)</v>
      </c>
      <c r="C30" s="14">
        <v>6.95</v>
      </c>
      <c r="D30" s="14">
        <v>6.8380000000000001</v>
      </c>
      <c r="E30" s="45">
        <v>7.7229999999999999</v>
      </c>
      <c r="F30" s="14">
        <v>7.516</v>
      </c>
      <c r="G30" s="45">
        <v>7.5609999999999999</v>
      </c>
      <c r="H30" s="45">
        <v>7.4649999999999999</v>
      </c>
      <c r="I30" s="45">
        <v>7.47</v>
      </c>
      <c r="J30" s="45">
        <v>7.5010000000000003</v>
      </c>
      <c r="K30" s="151">
        <v>7.4240000000000004</v>
      </c>
      <c r="L30" s="151">
        <v>7.4119999999999999</v>
      </c>
      <c r="M30" s="14">
        <v>7.5789999999999997</v>
      </c>
      <c r="N30" s="14">
        <v>7.5369999999999999</v>
      </c>
      <c r="O30" s="151">
        <v>7.3280000000000003</v>
      </c>
      <c r="P30" s="151">
        <v>7.3949999999999996</v>
      </c>
      <c r="Q30" s="151">
        <v>6.9560000000000004</v>
      </c>
      <c r="R30" s="151">
        <v>7.8019999999999996</v>
      </c>
      <c r="S30" s="14">
        <v>7.3789999999999996</v>
      </c>
      <c r="T30" s="184"/>
      <c r="U30" s="184"/>
      <c r="V30" s="184"/>
      <c r="W30" s="184"/>
      <c r="X30" s="184"/>
      <c r="Y30" s="184"/>
      <c r="Z30" s="184"/>
    </row>
    <row r="31" spans="1:26" x14ac:dyDescent="0.2">
      <c r="A31" s="5"/>
      <c r="B31" s="4" t="str">
        <f t="shared" si="4"/>
        <v>B1 (Ryd, pi-3s)</v>
      </c>
      <c r="C31" s="14">
        <v>7.5270000000000001</v>
      </c>
      <c r="D31" s="14">
        <v>7.4610000000000003</v>
      </c>
      <c r="E31" s="45">
        <v>7.7240000000000002</v>
      </c>
      <c r="F31" s="14">
        <v>7.5810000000000004</v>
      </c>
      <c r="G31" s="45">
        <v>7.5220000000000002</v>
      </c>
      <c r="H31" s="45">
        <v>7.484</v>
      </c>
      <c r="I31" s="45">
        <v>7.4889999999999999</v>
      </c>
      <c r="J31" s="45">
        <v>7.4820000000000002</v>
      </c>
      <c r="K31" s="151">
        <v>7.47</v>
      </c>
      <c r="L31" s="217">
        <v>7.4779999999999998</v>
      </c>
      <c r="M31" s="14">
        <v>7.56</v>
      </c>
      <c r="N31" s="14">
        <v>7.5289999999999999</v>
      </c>
      <c r="O31" s="151">
        <v>7.5069999999999997</v>
      </c>
      <c r="P31" s="151">
        <v>7.4459999999999997</v>
      </c>
      <c r="Q31" s="151">
        <v>7.484</v>
      </c>
      <c r="R31" s="151">
        <v>7.2839999999999998</v>
      </c>
      <c r="S31" s="14">
        <v>7.3840000000000003</v>
      </c>
      <c r="T31" s="184"/>
      <c r="U31" s="184"/>
      <c r="V31" s="184"/>
      <c r="W31" s="184"/>
      <c r="X31" s="184"/>
      <c r="Y31" s="184"/>
      <c r="Z31" s="184"/>
    </row>
    <row r="32" spans="1:26" x14ac:dyDescent="0.2">
      <c r="A32" s="6" t="str">
        <f>A13</f>
        <v>Triplet</v>
      </c>
      <c r="B32" s="4" t="str">
        <f t="shared" ref="B32:B37" si="5">B13</f>
        <v>B1 (Val, n-pi*)</v>
      </c>
      <c r="C32" s="14">
        <v>4.3040000000000003</v>
      </c>
      <c r="D32" s="14">
        <v>4.0670000000000002</v>
      </c>
      <c r="E32" s="45">
        <v>4.4420000000000002</v>
      </c>
      <c r="F32" s="14">
        <v>4.0590000000000002</v>
      </c>
      <c r="G32" s="45">
        <v>4.2489999999999997</v>
      </c>
      <c r="H32" s="72"/>
      <c r="I32" s="72"/>
      <c r="J32" s="72"/>
      <c r="K32" s="151">
        <v>4.0979999999999999</v>
      </c>
      <c r="L32" s="72"/>
      <c r="M32" s="14">
        <v>4.4470000000000001</v>
      </c>
      <c r="N32" s="45">
        <v>4.4509999999999996</v>
      </c>
      <c r="O32" s="151">
        <v>4.3230000000000004</v>
      </c>
      <c r="P32" s="151">
        <v>4.234</v>
      </c>
      <c r="Q32" s="151">
        <v>4.0460000000000003</v>
      </c>
      <c r="R32" s="151">
        <v>4.1239999999999997</v>
      </c>
      <c r="S32" s="14">
        <v>4.085</v>
      </c>
      <c r="T32" s="156">
        <v>4.45</v>
      </c>
      <c r="U32" s="156">
        <v>4.05</v>
      </c>
      <c r="V32" s="156">
        <v>3.67</v>
      </c>
      <c r="W32" s="156">
        <v>4.2</v>
      </c>
      <c r="X32" s="156">
        <v>4.18</v>
      </c>
      <c r="Y32" s="156">
        <v>4.21</v>
      </c>
      <c r="Z32" s="156">
        <v>4.17</v>
      </c>
    </row>
    <row r="33" spans="1:26" x14ac:dyDescent="0.2">
      <c r="A33" s="5"/>
      <c r="B33" s="4" t="str">
        <f t="shared" si="5"/>
        <v>A1 (Val, pi-pi*)</v>
      </c>
      <c r="C33" s="14">
        <v>4.9080000000000004</v>
      </c>
      <c r="D33" s="14">
        <v>4.766</v>
      </c>
      <c r="E33" s="45">
        <v>4.7919999999999998</v>
      </c>
      <c r="F33" s="45">
        <v>4.12</v>
      </c>
      <c r="G33" s="45">
        <v>4.3879999999999999</v>
      </c>
      <c r="H33" s="72"/>
      <c r="I33" s="72"/>
      <c r="J33" s="72"/>
      <c r="K33" s="151">
        <v>4.548</v>
      </c>
      <c r="L33" s="72"/>
      <c r="M33" s="14">
        <v>4.7649999999999997</v>
      </c>
      <c r="N33" s="45">
        <v>4.7469999999999999</v>
      </c>
      <c r="O33" s="151">
        <v>4.7530000000000001</v>
      </c>
      <c r="P33" s="151">
        <v>4.6390000000000002</v>
      </c>
      <c r="Q33" s="151">
        <v>4.7590000000000003</v>
      </c>
      <c r="R33" s="151">
        <v>4.2320000000000002</v>
      </c>
      <c r="S33" s="14">
        <v>4.4954999999999998</v>
      </c>
      <c r="T33" s="156">
        <v>4.22</v>
      </c>
      <c r="U33" s="156">
        <v>4.57</v>
      </c>
      <c r="V33" s="156">
        <v>4.25</v>
      </c>
      <c r="W33" s="156">
        <v>4.51</v>
      </c>
      <c r="X33" s="156">
        <v>4.4400000000000004</v>
      </c>
      <c r="Y33" s="156">
        <v>4.68</v>
      </c>
      <c r="Z33" s="156">
        <v>4.67</v>
      </c>
    </row>
    <row r="34" spans="1:26" x14ac:dyDescent="0.2">
      <c r="A34" s="5"/>
      <c r="B34" s="4" t="str">
        <f t="shared" si="5"/>
        <v>A2 (Val, n-pi*)</v>
      </c>
      <c r="C34" s="14">
        <v>5.0140000000000002</v>
      </c>
      <c r="D34" s="14">
        <v>4.6040000000000001</v>
      </c>
      <c r="E34" s="45">
        <v>4.9790000000000001</v>
      </c>
      <c r="F34" s="45">
        <v>4.657</v>
      </c>
      <c r="G34" s="45">
        <v>4.827</v>
      </c>
      <c r="H34" s="72"/>
      <c r="I34" s="72"/>
      <c r="J34" s="72"/>
      <c r="K34" s="151">
        <v>4.6609999999999996</v>
      </c>
      <c r="L34" s="72"/>
      <c r="M34" s="14">
        <v>4.9669999999999996</v>
      </c>
      <c r="N34" s="45">
        <v>4.984</v>
      </c>
      <c r="O34" s="151">
        <v>4.8579999999999997</v>
      </c>
      <c r="P34" s="151">
        <v>4.7450000000000001</v>
      </c>
      <c r="Q34" s="151">
        <v>4.5750000000000002</v>
      </c>
      <c r="R34" s="151">
        <v>4.74</v>
      </c>
      <c r="S34" s="14">
        <v>4.6575000000000006</v>
      </c>
      <c r="T34" s="156">
        <v>5.2</v>
      </c>
      <c r="U34" s="156">
        <v>4.63</v>
      </c>
      <c r="V34" s="156">
        <v>4.16</v>
      </c>
      <c r="W34" s="156">
        <v>4.8099999999999996</v>
      </c>
      <c r="X34" s="156">
        <v>4.78</v>
      </c>
      <c r="Y34" s="156">
        <v>4.76</v>
      </c>
      <c r="Z34" s="156">
        <v>4.72</v>
      </c>
    </row>
    <row r="35" spans="1:26" x14ac:dyDescent="0.2">
      <c r="A35" s="5"/>
      <c r="B35" s="4" t="str">
        <f t="shared" si="5"/>
        <v>B2 (Val, pi-pi*)</v>
      </c>
      <c r="C35" s="14">
        <v>5.2329999999999997</v>
      </c>
      <c r="D35" s="14">
        <v>5.1740000000000004</v>
      </c>
      <c r="E35" s="45">
        <v>5.24</v>
      </c>
      <c r="F35" s="45">
        <v>4.899</v>
      </c>
      <c r="G35" s="45">
        <v>4.9909999999999997</v>
      </c>
      <c r="H35" s="72"/>
      <c r="I35" s="72"/>
      <c r="J35" s="72"/>
      <c r="K35" s="16">
        <v>4.9580000000000002</v>
      </c>
      <c r="L35" s="72"/>
      <c r="M35" s="13">
        <v>5.0839999999999996</v>
      </c>
      <c r="N35" s="7">
        <v>5.101</v>
      </c>
      <c r="O35" s="151">
        <v>5.1269999999999998</v>
      </c>
      <c r="P35" s="151">
        <v>4.9189999999999996</v>
      </c>
      <c r="Q35" s="151">
        <v>5.1440000000000001</v>
      </c>
      <c r="R35" s="151">
        <v>4.6280000000000001</v>
      </c>
      <c r="S35" s="14">
        <v>4.8860000000000001</v>
      </c>
      <c r="T35" s="156">
        <v>5.0999999999999996</v>
      </c>
      <c r="U35" s="156">
        <v>5.01</v>
      </c>
      <c r="V35" s="156">
        <v>4.5999999999999996</v>
      </c>
      <c r="W35" s="156">
        <v>5.03</v>
      </c>
      <c r="X35" s="156">
        <v>4.97</v>
      </c>
      <c r="Y35" s="156">
        <v>5.05</v>
      </c>
      <c r="Z35" s="156">
        <v>5.01</v>
      </c>
    </row>
    <row r="36" spans="1:26" x14ac:dyDescent="0.2">
      <c r="A36" s="5"/>
      <c r="B36" s="4" t="str">
        <f t="shared" si="5"/>
        <v>A1 (Val, pi-pi*)</v>
      </c>
      <c r="C36" s="14">
        <v>5.6440000000000001</v>
      </c>
      <c r="D36" s="13">
        <v>5.6210000000000004</v>
      </c>
      <c r="E36" s="45">
        <v>5.7439999999999998</v>
      </c>
      <c r="F36" s="45">
        <v>5.35</v>
      </c>
      <c r="G36" s="41">
        <v>5.4470000000000001</v>
      </c>
      <c r="H36" s="72"/>
      <c r="I36" s="72"/>
      <c r="J36" s="72"/>
      <c r="K36" s="151">
        <v>5.3730000000000002</v>
      </c>
      <c r="L36" s="72"/>
      <c r="M36" s="13">
        <v>5.5510000000000002</v>
      </c>
      <c r="N36" s="7">
        <v>5.5640000000000001</v>
      </c>
      <c r="O36" s="151">
        <v>5.5830000000000002</v>
      </c>
      <c r="P36" s="151">
        <v>5.3689999999999998</v>
      </c>
      <c r="Q36" s="151">
        <v>5.59</v>
      </c>
      <c r="R36" s="151">
        <v>5.0890000000000004</v>
      </c>
      <c r="S36" s="14">
        <v>5.3395000000000001</v>
      </c>
      <c r="T36" s="184"/>
      <c r="U36" s="184"/>
      <c r="V36" s="184"/>
      <c r="W36" s="184"/>
      <c r="X36" s="184"/>
      <c r="Y36" s="184"/>
      <c r="Z36" s="184"/>
    </row>
    <row r="37" spans="1:26" x14ac:dyDescent="0.2">
      <c r="A37" s="5"/>
      <c r="B37" s="4" t="str">
        <f t="shared" si="5"/>
        <v>A2 (Val, n-pi*)</v>
      </c>
      <c r="C37" s="14">
        <v>5.4820000000000002</v>
      </c>
      <c r="D37" s="13">
        <v>5.5650000000000004</v>
      </c>
      <c r="E37" s="45">
        <v>5.8979999999999997</v>
      </c>
      <c r="F37" s="45">
        <v>5.5389999999999997</v>
      </c>
      <c r="G37" s="41">
        <v>5.7510000000000003</v>
      </c>
      <c r="H37" s="72"/>
      <c r="I37" s="72"/>
      <c r="J37" s="72"/>
      <c r="K37" s="151">
        <v>5.5670000000000002</v>
      </c>
      <c r="L37" s="72"/>
      <c r="M37" s="13">
        <v>5.91</v>
      </c>
      <c r="N37" s="7">
        <v>5.923</v>
      </c>
      <c r="O37" s="151">
        <v>5.8040000000000003</v>
      </c>
      <c r="P37" s="151">
        <v>5.694</v>
      </c>
      <c r="Q37" s="151">
        <v>5.5419999999999998</v>
      </c>
      <c r="R37" s="151">
        <v>5.7060000000000004</v>
      </c>
      <c r="S37" s="14">
        <v>5.6240000000000006</v>
      </c>
      <c r="T37" s="184"/>
      <c r="U37" s="184"/>
      <c r="V37" s="184"/>
      <c r="W37" s="184"/>
      <c r="X37" s="184"/>
      <c r="Y37" s="184"/>
      <c r="Z37" s="184"/>
    </row>
    <row r="38" spans="1:26" x14ac:dyDescent="0.2">
      <c r="D38" s="1" t="s">
        <v>1162</v>
      </c>
      <c r="M38" s="1" t="s">
        <v>1161</v>
      </c>
      <c r="P38" s="1" t="s">
        <v>1161</v>
      </c>
    </row>
  </sheetData>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19008-E6E1-3E46-8416-6D28A61BF8E7}">
  <dimension ref="A1:Z31"/>
  <sheetViews>
    <sheetView zoomScale="80" zoomScaleNormal="80" workbookViewId="0">
      <selection activeCell="L11" sqref="L11"/>
    </sheetView>
  </sheetViews>
  <sheetFormatPr baseColWidth="10" defaultRowHeight="16" x14ac:dyDescent="0.2"/>
  <cols>
    <col min="2" max="2" width="13.5" customWidth="1"/>
  </cols>
  <sheetData>
    <row r="1" spans="1:20" x14ac:dyDescent="0.2">
      <c r="A1" s="40" t="s">
        <v>74</v>
      </c>
      <c r="B1" s="40"/>
      <c r="C1" s="40" t="s">
        <v>0</v>
      </c>
      <c r="D1" s="198"/>
      <c r="E1" s="41">
        <f>NB(C4:C14)</f>
        <v>11</v>
      </c>
      <c r="F1" s="145" t="s">
        <v>722</v>
      </c>
      <c r="G1" s="93" t="s">
        <v>959</v>
      </c>
      <c r="R1" s="1" t="s">
        <v>796</v>
      </c>
      <c r="S1" s="1"/>
    </row>
    <row r="2" spans="1:20" x14ac:dyDescent="0.2">
      <c r="A2" s="6" t="s">
        <v>32</v>
      </c>
      <c r="B2" s="5"/>
      <c r="C2" s="5" t="s">
        <v>29</v>
      </c>
      <c r="D2" s="5" t="s">
        <v>29</v>
      </c>
      <c r="E2" s="5" t="s">
        <v>29</v>
      </c>
      <c r="F2" s="5" t="s">
        <v>29</v>
      </c>
      <c r="G2" s="5" t="s">
        <v>29</v>
      </c>
      <c r="H2" s="5" t="s">
        <v>55</v>
      </c>
      <c r="I2" s="5" t="s">
        <v>55</v>
      </c>
      <c r="J2" s="5" t="s">
        <v>30</v>
      </c>
      <c r="K2" s="5" t="s">
        <v>30</v>
      </c>
      <c r="L2" s="5" t="s">
        <v>30</v>
      </c>
      <c r="M2" s="5" t="s">
        <v>85</v>
      </c>
      <c r="N2" s="5"/>
      <c r="O2" s="5"/>
      <c r="P2" s="98" t="s">
        <v>29</v>
      </c>
      <c r="Q2" s="98" t="s">
        <v>29</v>
      </c>
      <c r="R2" s="98" t="s">
        <v>247</v>
      </c>
      <c r="S2" s="98" t="s">
        <v>247</v>
      </c>
      <c r="T2" s="98" t="s">
        <v>28</v>
      </c>
    </row>
    <row r="3" spans="1:20" x14ac:dyDescent="0.2">
      <c r="A3" s="5"/>
      <c r="B3" s="5"/>
      <c r="C3" s="6" t="s">
        <v>2087</v>
      </c>
      <c r="D3" s="6" t="s">
        <v>1</v>
      </c>
      <c r="E3" s="6" t="s">
        <v>2</v>
      </c>
      <c r="F3" s="6" t="s">
        <v>62</v>
      </c>
      <c r="G3" s="6" t="s">
        <v>69</v>
      </c>
      <c r="H3" s="52" t="s">
        <v>2086</v>
      </c>
      <c r="I3" s="52" t="s">
        <v>35</v>
      </c>
      <c r="J3" s="52" t="s">
        <v>63</v>
      </c>
      <c r="K3" s="52" t="s">
        <v>50</v>
      </c>
      <c r="L3" s="52" t="s">
        <v>106</v>
      </c>
      <c r="M3" s="52" t="s">
        <v>1978</v>
      </c>
      <c r="N3" s="42" t="s">
        <v>1326</v>
      </c>
      <c r="O3" s="42" t="s">
        <v>1392</v>
      </c>
      <c r="P3" s="95" t="s">
        <v>67</v>
      </c>
      <c r="Q3" s="99" t="s">
        <v>38</v>
      </c>
      <c r="R3" s="99" t="s">
        <v>248</v>
      </c>
      <c r="S3" s="99" t="s">
        <v>248</v>
      </c>
      <c r="T3" s="99" t="s">
        <v>52</v>
      </c>
    </row>
    <row r="4" spans="1:20" x14ac:dyDescent="0.2">
      <c r="A4" s="6" t="s">
        <v>98</v>
      </c>
      <c r="B4" s="4" t="s">
        <v>56</v>
      </c>
      <c r="C4" s="7">
        <v>5.2530000000000001</v>
      </c>
      <c r="D4" s="7">
        <v>5.149</v>
      </c>
      <c r="E4" s="7">
        <v>5.2409999999999997</v>
      </c>
      <c r="F4" s="53">
        <v>5.2679999999999998</v>
      </c>
      <c r="G4" s="53">
        <v>5.282</v>
      </c>
      <c r="H4" s="56">
        <v>5.2590000000000003</v>
      </c>
      <c r="I4" s="7">
        <v>5.1440000000000001</v>
      </c>
      <c r="J4" s="53">
        <v>5.242</v>
      </c>
      <c r="K4" s="53">
        <v>5.2510000000000003</v>
      </c>
      <c r="L4" s="53">
        <v>5.1539999999999999</v>
      </c>
      <c r="M4" s="79" t="s">
        <v>984</v>
      </c>
      <c r="N4" s="7">
        <f>J4+L4-I4</f>
        <v>5.2520000000000007</v>
      </c>
      <c r="O4" s="7">
        <f t="shared" ref="O4:O14" si="0">N4+F4-E4</f>
        <v>5.2789999999999999</v>
      </c>
      <c r="P4" s="20">
        <v>92.9</v>
      </c>
      <c r="Q4" s="7"/>
      <c r="R4" s="1" t="s">
        <v>1035</v>
      </c>
      <c r="S4" s="1">
        <v>42</v>
      </c>
      <c r="T4" s="1" t="s">
        <v>164</v>
      </c>
    </row>
    <row r="5" spans="1:20" x14ac:dyDescent="0.2">
      <c r="A5" s="5"/>
      <c r="B5" s="4" t="s">
        <v>80</v>
      </c>
      <c r="C5" s="7">
        <v>5.9930000000000003</v>
      </c>
      <c r="D5" s="7">
        <v>5.8879999999999999</v>
      </c>
      <c r="E5" s="7">
        <v>5.9820000000000002</v>
      </c>
      <c r="F5" s="7">
        <v>6.0090000000000003</v>
      </c>
      <c r="G5" s="7">
        <v>6.02</v>
      </c>
      <c r="H5" s="56">
        <v>5.9850000000000003</v>
      </c>
      <c r="I5" s="7">
        <v>5.8689999999999998</v>
      </c>
      <c r="J5" s="53">
        <v>5.97</v>
      </c>
      <c r="K5" s="7">
        <v>5.9850000000000003</v>
      </c>
      <c r="L5" s="7">
        <v>5.8890000000000002</v>
      </c>
      <c r="N5" s="7">
        <f t="shared" ref="N5:N10" si="1">J5+L5-I5</f>
        <v>5.99</v>
      </c>
      <c r="O5" s="7">
        <f t="shared" si="0"/>
        <v>6.0170000000000003</v>
      </c>
      <c r="P5" s="20">
        <v>92.4</v>
      </c>
      <c r="Q5" s="21" t="s">
        <v>75</v>
      </c>
      <c r="R5" s="1" t="s">
        <v>398</v>
      </c>
      <c r="S5" s="1">
        <v>55</v>
      </c>
      <c r="T5" s="1" t="s">
        <v>161</v>
      </c>
    </row>
    <row r="6" spans="1:20" x14ac:dyDescent="0.2">
      <c r="A6" s="5"/>
      <c r="B6" s="4" t="s">
        <v>60</v>
      </c>
      <c r="C6" s="7">
        <v>6.2729999999999997</v>
      </c>
      <c r="D6" s="7">
        <v>5.9409999999999998</v>
      </c>
      <c r="E6" s="7">
        <v>6.0140000000000002</v>
      </c>
      <c r="F6" s="53">
        <v>6.0330000000000004</v>
      </c>
      <c r="G6" s="53">
        <v>6.0460000000000003</v>
      </c>
      <c r="H6" s="56">
        <v>6.2789999999999999</v>
      </c>
      <c r="I6" s="7">
        <v>5.9340000000000002</v>
      </c>
      <c r="J6" s="7">
        <v>6.0119999999999996</v>
      </c>
      <c r="K6" s="7">
        <v>6.2750000000000004</v>
      </c>
      <c r="L6" s="7">
        <v>5.9489999999999998</v>
      </c>
      <c r="N6" s="7">
        <f>J6+L6-I6</f>
        <v>6.0269999999999984</v>
      </c>
      <c r="O6" s="7">
        <f t="shared" si="0"/>
        <v>6.0459999999999985</v>
      </c>
      <c r="P6" s="20">
        <v>93</v>
      </c>
      <c r="Q6" s="45"/>
      <c r="R6" s="1" t="s">
        <v>1037</v>
      </c>
      <c r="S6" s="1">
        <v>56</v>
      </c>
      <c r="T6" s="1" t="s">
        <v>974</v>
      </c>
    </row>
    <row r="7" spans="1:20" x14ac:dyDescent="0.2">
      <c r="A7" s="4"/>
      <c r="B7" s="4" t="s">
        <v>80</v>
      </c>
      <c r="C7" s="7">
        <v>6.1689999999999996</v>
      </c>
      <c r="D7" s="7">
        <v>6.0129999999999999</v>
      </c>
      <c r="E7" s="7">
        <v>6.0990000000000002</v>
      </c>
      <c r="F7" s="7">
        <v>6.1239999999999997</v>
      </c>
      <c r="G7" s="7">
        <v>6.1349999999999998</v>
      </c>
      <c r="H7" s="7">
        <v>6.173</v>
      </c>
      <c r="I7" s="7">
        <v>6.0019999999999998</v>
      </c>
      <c r="J7" s="7">
        <v>6.0919999999999996</v>
      </c>
      <c r="K7" s="7">
        <v>6.1719999999999997</v>
      </c>
      <c r="L7" s="7">
        <v>6.0209999999999999</v>
      </c>
      <c r="N7" s="7">
        <f t="shared" si="1"/>
        <v>6.1109999999999998</v>
      </c>
      <c r="O7" s="7">
        <f t="shared" si="0"/>
        <v>6.1359999999999992</v>
      </c>
      <c r="P7" s="20">
        <v>92.3</v>
      </c>
      <c r="Q7" s="21" t="s">
        <v>79</v>
      </c>
      <c r="R7" s="1" t="s">
        <v>1038</v>
      </c>
      <c r="S7" s="1">
        <v>48</v>
      </c>
      <c r="T7" s="1" t="s">
        <v>162</v>
      </c>
    </row>
    <row r="8" spans="1:20" x14ac:dyDescent="0.2">
      <c r="A8" s="4"/>
      <c r="B8" s="4" t="s">
        <v>57</v>
      </c>
      <c r="C8" s="7">
        <v>6.33</v>
      </c>
      <c r="D8" s="7">
        <v>6.28</v>
      </c>
      <c r="E8" s="7">
        <v>6.2510000000000003</v>
      </c>
      <c r="F8" s="53">
        <v>6.2210000000000001</v>
      </c>
      <c r="G8" s="7">
        <v>6.2290000000000001</v>
      </c>
      <c r="H8" s="7">
        <v>6.335</v>
      </c>
      <c r="I8" s="7">
        <v>6.2779999999999996</v>
      </c>
      <c r="J8" s="7">
        <v>6.2539999999999996</v>
      </c>
      <c r="K8" s="53">
        <v>6.3179999999999996</v>
      </c>
      <c r="L8" s="53">
        <v>6.2709999999999999</v>
      </c>
      <c r="N8" s="7">
        <f t="shared" si="1"/>
        <v>6.246999999999999</v>
      </c>
      <c r="O8" s="7">
        <f t="shared" si="0"/>
        <v>6.2169999999999996</v>
      </c>
      <c r="P8" s="20">
        <v>92.5</v>
      </c>
      <c r="Q8" s="54" t="s">
        <v>76</v>
      </c>
      <c r="R8" s="1" t="s">
        <v>1039</v>
      </c>
      <c r="S8" s="1">
        <v>22</v>
      </c>
      <c r="T8" s="1" t="s">
        <v>163</v>
      </c>
    </row>
    <row r="9" spans="1:20" x14ac:dyDescent="0.2">
      <c r="A9" s="6"/>
      <c r="B9" s="4" t="s">
        <v>58</v>
      </c>
      <c r="C9" s="7">
        <v>6.4279999999999999</v>
      </c>
      <c r="D9" s="7">
        <v>6.3490000000000002</v>
      </c>
      <c r="E9" s="7">
        <v>6.3150000000000004</v>
      </c>
      <c r="F9" s="7">
        <v>6.3140000000000001</v>
      </c>
      <c r="G9" s="7">
        <v>6.3070000000000004</v>
      </c>
      <c r="H9" s="7">
        <v>6.399</v>
      </c>
      <c r="I9" s="7">
        <v>6.3209999999999997</v>
      </c>
      <c r="J9" s="7">
        <v>6.298</v>
      </c>
      <c r="K9" s="7">
        <v>6.3739999999999997</v>
      </c>
      <c r="L9" s="7">
        <v>6.2990000000000004</v>
      </c>
      <c r="N9" s="7">
        <f t="shared" si="1"/>
        <v>6.2760000000000016</v>
      </c>
      <c r="O9" s="7">
        <f t="shared" si="0"/>
        <v>6.2750000000000012</v>
      </c>
      <c r="P9" s="20">
        <v>86.3</v>
      </c>
      <c r="Q9" s="54" t="s">
        <v>77</v>
      </c>
      <c r="R9" s="1" t="s">
        <v>1040</v>
      </c>
      <c r="S9" s="1">
        <v>6</v>
      </c>
      <c r="T9" s="1" t="s">
        <v>975</v>
      </c>
    </row>
    <row r="10" spans="1:20" x14ac:dyDescent="0.2">
      <c r="A10" s="4"/>
      <c r="B10" s="4" t="s">
        <v>61</v>
      </c>
      <c r="C10" s="7">
        <v>7.1980000000000004</v>
      </c>
      <c r="D10" s="7">
        <v>7.0049999999999999</v>
      </c>
      <c r="E10" s="7">
        <v>6.83</v>
      </c>
      <c r="F10" s="53">
        <v>6.7409999999999997</v>
      </c>
      <c r="G10" s="53">
        <v>6.7469999999999999</v>
      </c>
      <c r="H10" s="7">
        <v>7.2039999999999997</v>
      </c>
      <c r="I10" s="7">
        <v>7.0039999999999996</v>
      </c>
      <c r="J10" s="53">
        <v>6.835</v>
      </c>
      <c r="K10" s="7">
        <v>7.19</v>
      </c>
      <c r="L10" s="7">
        <v>7.0010000000000003</v>
      </c>
      <c r="N10" s="7">
        <f t="shared" si="1"/>
        <v>6.8320000000000007</v>
      </c>
      <c r="O10" s="7">
        <f t="shared" si="0"/>
        <v>6.7430000000000003</v>
      </c>
      <c r="P10" s="20">
        <v>92.6</v>
      </c>
      <c r="Q10" s="54" t="s">
        <v>78</v>
      </c>
      <c r="R10" s="1" t="s">
        <v>1039</v>
      </c>
      <c r="S10" s="1">
        <v>22</v>
      </c>
      <c r="T10" s="1" t="s">
        <v>976</v>
      </c>
    </row>
    <row r="11" spans="1:20" x14ac:dyDescent="0.2">
      <c r="A11" s="6" t="s">
        <v>5</v>
      </c>
      <c r="B11" s="4" t="s">
        <v>57</v>
      </c>
      <c r="C11" s="7">
        <v>4.593</v>
      </c>
      <c r="D11" s="7">
        <v>4.5570000000000004</v>
      </c>
      <c r="E11" s="7">
        <v>4.5279999999999996</v>
      </c>
      <c r="F11" s="53">
        <v>4.5279999999999996</v>
      </c>
      <c r="G11" s="53">
        <v>4.5209999999999999</v>
      </c>
      <c r="H11" s="7">
        <v>4.5819999999999999</v>
      </c>
      <c r="I11" s="7">
        <v>4.54</v>
      </c>
      <c r="J11" s="24"/>
      <c r="K11" s="24"/>
      <c r="L11" s="24"/>
      <c r="M11" s="79" t="s">
        <v>985</v>
      </c>
      <c r="N11" s="7">
        <f>E11+I11-D11</f>
        <v>4.5109999999999992</v>
      </c>
      <c r="O11" s="7">
        <f t="shared" si="0"/>
        <v>4.5109999999999983</v>
      </c>
      <c r="P11" s="20">
        <v>98.3</v>
      </c>
      <c r="R11" s="1" t="s">
        <v>1033</v>
      </c>
      <c r="S11" s="1">
        <v>2</v>
      </c>
      <c r="T11" s="1" t="s">
        <v>972</v>
      </c>
    </row>
    <row r="12" spans="1:20" x14ac:dyDescent="0.2">
      <c r="A12" s="6"/>
      <c r="B12" s="4" t="s">
        <v>56</v>
      </c>
      <c r="C12" s="7">
        <v>5.2160000000000002</v>
      </c>
      <c r="D12" s="7">
        <v>5.12</v>
      </c>
      <c r="E12" s="7">
        <v>5.2149999999999999</v>
      </c>
      <c r="F12" s="53">
        <v>5.2430000000000003</v>
      </c>
      <c r="G12" s="53">
        <v>5.2560000000000002</v>
      </c>
      <c r="H12" s="7">
        <v>5.2220000000000004</v>
      </c>
      <c r="I12" s="7">
        <v>5.1150000000000002</v>
      </c>
      <c r="J12" s="24"/>
      <c r="K12" s="24"/>
      <c r="L12" s="24"/>
      <c r="N12" s="7">
        <f>E12+I12-D12</f>
        <v>5.21</v>
      </c>
      <c r="O12" s="7">
        <f t="shared" si="0"/>
        <v>5.2379999999999995</v>
      </c>
      <c r="P12" s="20">
        <v>97.6</v>
      </c>
      <c r="R12" s="1" t="s">
        <v>1034</v>
      </c>
      <c r="S12" s="1">
        <v>41</v>
      </c>
      <c r="T12" s="1" t="s">
        <v>164</v>
      </c>
    </row>
    <row r="13" spans="1:20" x14ac:dyDescent="0.2">
      <c r="A13" s="6"/>
      <c r="B13" s="4" t="s">
        <v>58</v>
      </c>
      <c r="C13" s="7">
        <v>5.5439999999999996</v>
      </c>
      <c r="D13" s="7">
        <v>5.49</v>
      </c>
      <c r="E13" s="7">
        <v>5.4640000000000004</v>
      </c>
      <c r="F13" s="7">
        <v>5.468</v>
      </c>
      <c r="G13" s="7">
        <v>5.46</v>
      </c>
      <c r="H13" s="7">
        <v>5.5359999999999996</v>
      </c>
      <c r="I13" s="7">
        <v>5.4790000000000001</v>
      </c>
      <c r="J13" s="24"/>
      <c r="K13" s="24"/>
      <c r="L13" s="24"/>
      <c r="N13" s="7">
        <f>E13+I13-D13</f>
        <v>5.4530000000000012</v>
      </c>
      <c r="O13" s="7">
        <f t="shared" si="0"/>
        <v>5.4570000000000007</v>
      </c>
      <c r="P13" s="20">
        <v>97.8</v>
      </c>
      <c r="R13" s="1" t="s">
        <v>1036</v>
      </c>
      <c r="S13" s="1">
        <v>3</v>
      </c>
      <c r="T13" s="1" t="s">
        <v>973</v>
      </c>
    </row>
    <row r="14" spans="1:20" x14ac:dyDescent="0.2">
      <c r="A14" s="6"/>
      <c r="B14" s="4" t="s">
        <v>80</v>
      </c>
      <c r="C14" s="7">
        <v>5.9109999999999996</v>
      </c>
      <c r="D14" s="7">
        <v>5.8239999999999998</v>
      </c>
      <c r="E14" s="7">
        <v>5.9240000000000004</v>
      </c>
      <c r="F14" s="7">
        <v>5.9539999999999997</v>
      </c>
      <c r="G14" s="53">
        <v>5.9649999999999999</v>
      </c>
      <c r="H14" s="7">
        <v>5.9009999999999998</v>
      </c>
      <c r="I14" s="7">
        <v>5.8029999999999999</v>
      </c>
      <c r="J14" s="24"/>
      <c r="K14" s="24"/>
      <c r="L14" s="24"/>
      <c r="N14" s="7">
        <f>E14+I14-D14</f>
        <v>5.9030000000000005</v>
      </c>
      <c r="O14" s="7">
        <f t="shared" si="0"/>
        <v>5.9329999999999989</v>
      </c>
      <c r="P14" s="20">
        <v>97.4</v>
      </c>
      <c r="R14" s="1" t="s">
        <v>1041</v>
      </c>
      <c r="S14" s="1">
        <v>51</v>
      </c>
      <c r="T14" s="1" t="s">
        <v>161</v>
      </c>
    </row>
    <row r="15" spans="1:20" x14ac:dyDescent="0.2">
      <c r="A15" s="1" t="s">
        <v>1861</v>
      </c>
      <c r="C15" s="7"/>
      <c r="D15" s="7"/>
      <c r="E15" s="7"/>
      <c r="F15" s="7"/>
      <c r="G15" s="7"/>
      <c r="H15" s="7"/>
      <c r="I15" s="7"/>
      <c r="J15" s="7"/>
      <c r="K15" s="7"/>
      <c r="L15" s="7"/>
      <c r="M15" s="7"/>
      <c r="N15" s="7"/>
    </row>
    <row r="17" spans="1:26" x14ac:dyDescent="0.2">
      <c r="A17" s="6" t="s">
        <v>6</v>
      </c>
      <c r="B17" s="5"/>
      <c r="C17" s="5" t="s">
        <v>7</v>
      </c>
      <c r="D17" s="5" t="s">
        <v>7</v>
      </c>
      <c r="E17" s="5" t="s">
        <v>24</v>
      </c>
      <c r="F17" s="5" t="s">
        <v>27</v>
      </c>
      <c r="G17" s="5" t="s">
        <v>28</v>
      </c>
      <c r="H17" s="5" t="s">
        <v>30</v>
      </c>
      <c r="I17" s="5" t="s">
        <v>29</v>
      </c>
      <c r="J17" s="5" t="s">
        <v>30</v>
      </c>
      <c r="K17" s="5" t="s">
        <v>29</v>
      </c>
      <c r="L17" s="5" t="s">
        <v>30</v>
      </c>
      <c r="M17" s="5" t="s">
        <v>7</v>
      </c>
      <c r="N17" s="5" t="s">
        <v>7</v>
      </c>
      <c r="O17" s="5" t="s">
        <v>7</v>
      </c>
      <c r="P17" s="5" t="s">
        <v>24</v>
      </c>
      <c r="Q17" s="5" t="s">
        <v>24</v>
      </c>
      <c r="R17" s="5" t="s">
        <v>24</v>
      </c>
      <c r="S17" s="5" t="s">
        <v>26</v>
      </c>
      <c r="T17" s="153" t="s">
        <v>834</v>
      </c>
      <c r="U17" s="153" t="s">
        <v>834</v>
      </c>
      <c r="V17" s="153" t="s">
        <v>834</v>
      </c>
      <c r="W17" s="153" t="s">
        <v>834</v>
      </c>
      <c r="X17" s="153" t="s">
        <v>834</v>
      </c>
      <c r="Y17" s="153" t="s">
        <v>834</v>
      </c>
      <c r="Z17" s="153" t="s">
        <v>834</v>
      </c>
    </row>
    <row r="18" spans="1:26" x14ac:dyDescent="0.2">
      <c r="A18" s="5"/>
      <c r="B18" s="5"/>
      <c r="C18" s="6" t="s">
        <v>8</v>
      </c>
      <c r="D18" s="6" t="s">
        <v>9</v>
      </c>
      <c r="E18" s="6" t="s">
        <v>18</v>
      </c>
      <c r="F18" s="6" t="s">
        <v>11</v>
      </c>
      <c r="G18" s="6" t="s">
        <v>10</v>
      </c>
      <c r="H18" s="6" t="s">
        <v>33</v>
      </c>
      <c r="I18" s="6" t="s">
        <v>12</v>
      </c>
      <c r="J18" s="6" t="s">
        <v>13</v>
      </c>
      <c r="K18" s="6" t="s">
        <v>14</v>
      </c>
      <c r="L18" s="6" t="s">
        <v>99</v>
      </c>
      <c r="M18" s="6" t="s">
        <v>17</v>
      </c>
      <c r="N18" s="6" t="s">
        <v>19</v>
      </c>
      <c r="O18" s="6" t="s">
        <v>20</v>
      </c>
      <c r="P18" s="6" t="s">
        <v>17</v>
      </c>
      <c r="Q18" s="6" t="s">
        <v>15</v>
      </c>
      <c r="R18" s="6" t="s">
        <v>16</v>
      </c>
      <c r="S18" s="6" t="s">
        <v>25</v>
      </c>
      <c r="T18" s="154" t="s">
        <v>835</v>
      </c>
      <c r="U18" s="154" t="s">
        <v>836</v>
      </c>
      <c r="V18" s="154" t="s">
        <v>837</v>
      </c>
      <c r="W18" s="154" t="s">
        <v>838</v>
      </c>
      <c r="X18" s="154" t="s">
        <v>839</v>
      </c>
      <c r="Y18" s="154" t="s">
        <v>840</v>
      </c>
      <c r="Z18" s="154" t="s">
        <v>841</v>
      </c>
    </row>
    <row r="19" spans="1:26" x14ac:dyDescent="0.2">
      <c r="A19" s="6" t="s">
        <v>98</v>
      </c>
      <c r="B19" s="4" t="str">
        <f>B4</f>
        <v>A2 (Ryd, pi-3s)</v>
      </c>
      <c r="C19" s="7">
        <v>5.3410000000000002</v>
      </c>
      <c r="D19" s="13">
        <v>5.2249999999999996</v>
      </c>
      <c r="E19" s="13">
        <v>5.5439999999999996</v>
      </c>
      <c r="F19" s="13">
        <v>5.3360000000000003</v>
      </c>
      <c r="G19" s="13">
        <v>5.34</v>
      </c>
      <c r="H19" s="7">
        <v>5.27</v>
      </c>
      <c r="I19" s="7">
        <v>5.2750000000000004</v>
      </c>
      <c r="J19" s="13">
        <v>5.2610000000000001</v>
      </c>
      <c r="K19" s="7">
        <v>5.2409999999999997</v>
      </c>
      <c r="L19" s="53">
        <v>5.242</v>
      </c>
      <c r="M19" s="13">
        <v>5.4870000000000001</v>
      </c>
      <c r="N19" s="57">
        <v>5.4249999999999998</v>
      </c>
      <c r="O19" s="13">
        <v>5.3579999999999997</v>
      </c>
      <c r="P19" s="13">
        <v>5.3739999999999997</v>
      </c>
      <c r="Q19" s="13">
        <v>5.2960000000000003</v>
      </c>
      <c r="R19" s="13">
        <v>5.1420000000000003</v>
      </c>
      <c r="S19" s="16">
        <f t="shared" ref="S19:S29" si="2">0.5*(Q19+R19)</f>
        <v>5.2190000000000003</v>
      </c>
      <c r="T19" s="66">
        <v>4.49</v>
      </c>
      <c r="U19" s="66">
        <v>5.44</v>
      </c>
      <c r="V19" s="66">
        <v>5.23</v>
      </c>
      <c r="W19" s="66">
        <v>5.28</v>
      </c>
      <c r="X19" s="66">
        <v>5.23</v>
      </c>
      <c r="Y19" s="66">
        <v>5.51</v>
      </c>
      <c r="Z19" s="66">
        <v>5.51</v>
      </c>
    </row>
    <row r="20" spans="1:26" x14ac:dyDescent="0.2">
      <c r="A20" s="26"/>
      <c r="B20" s="4" t="str">
        <f t="shared" ref="B20:B29" si="3">B5</f>
        <v>B1 (Ryd, mixed)</v>
      </c>
      <c r="C20" s="7">
        <v>6.0430000000000001</v>
      </c>
      <c r="D20" s="13">
        <v>5.9089999999999998</v>
      </c>
      <c r="E20" s="13">
        <v>6.2290000000000001</v>
      </c>
      <c r="F20" s="13">
        <v>6.0170000000000003</v>
      </c>
      <c r="G20" s="13">
        <v>6.0380000000000003</v>
      </c>
      <c r="H20" s="7">
        <v>6.0010000000000003</v>
      </c>
      <c r="I20" s="7">
        <v>6.0060000000000002</v>
      </c>
      <c r="J20" s="13">
        <v>5.9960000000000004</v>
      </c>
      <c r="K20" s="7">
        <v>5.9820000000000002</v>
      </c>
      <c r="L20" s="53">
        <v>5.97</v>
      </c>
      <c r="M20" s="13">
        <v>6.1050000000000004</v>
      </c>
      <c r="N20" s="57">
        <v>6.0590000000000002</v>
      </c>
      <c r="O20" s="13">
        <v>6.0090000000000003</v>
      </c>
      <c r="P20" s="13">
        <v>5.9790000000000001</v>
      </c>
      <c r="Q20" s="13">
        <v>5.9420000000000002</v>
      </c>
      <c r="R20" s="13">
        <v>5.89</v>
      </c>
      <c r="S20" s="16">
        <f t="shared" si="2"/>
        <v>5.9160000000000004</v>
      </c>
      <c r="T20" s="66">
        <v>5.22</v>
      </c>
      <c r="U20" s="66">
        <v>6.26</v>
      </c>
      <c r="V20" s="66">
        <v>6.07</v>
      </c>
      <c r="W20" s="66">
        <v>6.08</v>
      </c>
      <c r="X20" s="66">
        <v>6.02</v>
      </c>
      <c r="Y20" s="66">
        <v>6.31</v>
      </c>
      <c r="Z20" s="66">
        <v>6.32</v>
      </c>
    </row>
    <row r="21" spans="1:26" x14ac:dyDescent="0.2">
      <c r="A21" s="5"/>
      <c r="B21" s="4" t="str">
        <f t="shared" si="3"/>
        <v>A2 (Ryd, pi-3p)</v>
      </c>
      <c r="C21" s="7">
        <v>6.0430000000000001</v>
      </c>
      <c r="D21" s="13">
        <v>5.9649999999999999</v>
      </c>
      <c r="E21" s="13">
        <v>6.2850000000000001</v>
      </c>
      <c r="F21" s="13">
        <v>6.1070000000000002</v>
      </c>
      <c r="G21" s="13">
        <v>6.0880000000000001</v>
      </c>
      <c r="H21" s="7">
        <v>6.0339999999999998</v>
      </c>
      <c r="I21" s="7">
        <v>6.04</v>
      </c>
      <c r="J21" s="13">
        <v>6.0270000000000001</v>
      </c>
      <c r="K21" s="7">
        <v>6.0140000000000002</v>
      </c>
      <c r="L21" s="7">
        <v>6.0119999999999996</v>
      </c>
      <c r="M21" s="13">
        <v>6.1840000000000002</v>
      </c>
      <c r="N21" s="57">
        <v>6.1269999999999998</v>
      </c>
      <c r="O21" s="13">
        <v>6.0720000000000001</v>
      </c>
      <c r="P21" s="13">
        <v>6.0739999999999998</v>
      </c>
      <c r="Q21" s="13">
        <v>6.0259999999999998</v>
      </c>
      <c r="R21" s="13">
        <v>5.9119999999999999</v>
      </c>
      <c r="S21" s="16">
        <f t="shared" si="2"/>
        <v>5.9689999999999994</v>
      </c>
      <c r="T21" s="66">
        <v>4.8899999999999997</v>
      </c>
      <c r="U21" s="66">
        <v>6.16</v>
      </c>
      <c r="V21" s="66">
        <v>6.02</v>
      </c>
      <c r="W21" s="66">
        <v>6.01</v>
      </c>
      <c r="X21" s="66">
        <v>5.97</v>
      </c>
      <c r="Y21" s="66">
        <v>6.42</v>
      </c>
      <c r="Z21" s="66">
        <v>6.44</v>
      </c>
    </row>
    <row r="22" spans="1:26" x14ac:dyDescent="0.2">
      <c r="A22" s="5"/>
      <c r="B22" s="4" t="str">
        <f t="shared" si="3"/>
        <v>B1 (Ryd, mixed)</v>
      </c>
      <c r="C22" s="7">
        <v>6.2830000000000004</v>
      </c>
      <c r="D22" s="13">
        <v>6.01</v>
      </c>
      <c r="E22" s="13">
        <v>6.375</v>
      </c>
      <c r="F22" s="24"/>
      <c r="G22" s="13">
        <v>6.173</v>
      </c>
      <c r="H22" s="7">
        <v>6.125</v>
      </c>
      <c r="I22" s="7">
        <v>6.13</v>
      </c>
      <c r="J22" s="13">
        <v>6.6539999999999999</v>
      </c>
      <c r="K22" s="7">
        <v>6.0990000000000002</v>
      </c>
      <c r="L22" s="7">
        <v>6.0919999999999996</v>
      </c>
      <c r="M22" s="13">
        <v>6.2510000000000003</v>
      </c>
      <c r="N22" s="7">
        <v>6.1980000000000004</v>
      </c>
      <c r="O22" s="13">
        <v>6.1340000000000003</v>
      </c>
      <c r="P22" s="13">
        <v>6.1310000000000002</v>
      </c>
      <c r="Q22" s="13">
        <v>6.0640000000000001</v>
      </c>
      <c r="R22" s="13">
        <v>6.0529999999999999</v>
      </c>
      <c r="S22" s="16">
        <f t="shared" si="2"/>
        <v>6.0585000000000004</v>
      </c>
      <c r="T22" s="180"/>
      <c r="U22" s="180"/>
      <c r="V22" s="180"/>
      <c r="W22" s="180"/>
      <c r="X22" s="180"/>
      <c r="Y22" s="180"/>
      <c r="Z22" s="180"/>
    </row>
    <row r="23" spans="1:26" x14ac:dyDescent="0.2">
      <c r="A23" s="5"/>
      <c r="B23" s="4" t="str">
        <f t="shared" si="3"/>
        <v>B2 (Val, pi-pi*)</v>
      </c>
      <c r="C23" s="7">
        <v>6.4119999999999999</v>
      </c>
      <c r="D23" s="13">
        <v>6.3</v>
      </c>
      <c r="E23" s="13">
        <v>6.5590000000000002</v>
      </c>
      <c r="F23" s="13">
        <v>6.3559999999999999</v>
      </c>
      <c r="G23" s="13">
        <v>6.3529999999999998</v>
      </c>
      <c r="H23" s="7">
        <v>6.2910000000000004</v>
      </c>
      <c r="I23" s="7">
        <v>6.2830000000000004</v>
      </c>
      <c r="J23" s="13">
        <v>6.2670000000000003</v>
      </c>
      <c r="K23" s="7">
        <v>6.2510000000000003</v>
      </c>
      <c r="L23" s="7">
        <v>6.2539999999999996</v>
      </c>
      <c r="M23" s="13">
        <v>6.407</v>
      </c>
      <c r="N23" s="57">
        <v>6.3650000000000002</v>
      </c>
      <c r="O23" s="13">
        <v>6.3440000000000003</v>
      </c>
      <c r="P23" s="13">
        <v>6.2709999999999999</v>
      </c>
      <c r="Q23" s="13">
        <v>6.3529999999999998</v>
      </c>
      <c r="R23" s="13">
        <v>6.1070000000000002</v>
      </c>
      <c r="S23" s="16">
        <f t="shared" si="2"/>
        <v>6.23</v>
      </c>
      <c r="T23" s="66">
        <v>7.73</v>
      </c>
      <c r="U23" s="66">
        <v>6.62</v>
      </c>
      <c r="V23" s="66">
        <v>6.36</v>
      </c>
      <c r="W23" s="66">
        <v>6.45</v>
      </c>
      <c r="X23" s="66">
        <v>6.38</v>
      </c>
      <c r="Y23" s="66">
        <v>6.71</v>
      </c>
      <c r="Z23" s="66">
        <v>6.48</v>
      </c>
    </row>
    <row r="24" spans="1:26" x14ac:dyDescent="0.2">
      <c r="A24" s="5"/>
      <c r="B24" s="4" t="str">
        <f t="shared" si="3"/>
        <v>A1 (Val, pi-pi*)</v>
      </c>
      <c r="C24" s="7">
        <v>6.6379999999999999</v>
      </c>
      <c r="D24" s="13">
        <v>6.4669999999999996</v>
      </c>
      <c r="E24" s="13">
        <v>6.6959999999999997</v>
      </c>
      <c r="F24" s="13">
        <v>6.5449999999999999</v>
      </c>
      <c r="G24" s="13">
        <v>6.5090000000000003</v>
      </c>
      <c r="H24" s="7">
        <v>6.391</v>
      </c>
      <c r="I24" s="7">
        <v>6.3869999999999996</v>
      </c>
      <c r="J24" s="13">
        <v>6.3639999999999999</v>
      </c>
      <c r="K24" s="7">
        <v>6.3150000000000004</v>
      </c>
      <c r="L24" s="7">
        <v>6.298</v>
      </c>
      <c r="M24" s="13">
        <v>6.407</v>
      </c>
      <c r="N24" s="57">
        <v>6.4</v>
      </c>
      <c r="O24" s="13">
        <v>6.4219999999999997</v>
      </c>
      <c r="P24" s="13">
        <v>6.1929999999999996</v>
      </c>
      <c r="Q24" s="13">
        <v>6.4690000000000003</v>
      </c>
      <c r="R24" s="13">
        <v>6.2889999999999997</v>
      </c>
      <c r="S24" s="16">
        <f t="shared" si="2"/>
        <v>6.3789999999999996</v>
      </c>
      <c r="T24" s="66">
        <v>6.47</v>
      </c>
      <c r="U24" s="66">
        <v>6.41</v>
      </c>
      <c r="V24" s="66">
        <v>5.84</v>
      </c>
      <c r="W24" s="66">
        <v>6.43</v>
      </c>
      <c r="X24" s="66">
        <v>6.34</v>
      </c>
      <c r="Y24" s="66">
        <v>6.58</v>
      </c>
      <c r="Z24" s="66">
        <v>6.53</v>
      </c>
    </row>
    <row r="25" spans="1:26" x14ac:dyDescent="0.2">
      <c r="A25" s="5"/>
      <c r="B25" s="4" t="str">
        <f t="shared" si="3"/>
        <v>B2 (Ryd, pi-3p)</v>
      </c>
      <c r="C25" s="7">
        <v>6.9989999999999997</v>
      </c>
      <c r="D25" s="13">
        <v>6.8929999999999998</v>
      </c>
      <c r="E25" s="13">
        <v>7.0949999999999998</v>
      </c>
      <c r="F25" s="13">
        <v>6.9249999999999998</v>
      </c>
      <c r="G25" s="13">
        <v>6.9260000000000002</v>
      </c>
      <c r="H25" s="7">
        <v>6.8490000000000002</v>
      </c>
      <c r="I25" s="7">
        <v>6.8540000000000001</v>
      </c>
      <c r="J25" s="13">
        <v>6.8460000000000001</v>
      </c>
      <c r="K25" s="7">
        <v>6.83</v>
      </c>
      <c r="L25" s="53">
        <v>6.835</v>
      </c>
      <c r="M25" s="13">
        <v>6.93</v>
      </c>
      <c r="N25" s="57">
        <v>6.9080000000000004</v>
      </c>
      <c r="O25" s="13">
        <v>6.9020000000000001</v>
      </c>
      <c r="P25" s="13">
        <v>6.7960000000000003</v>
      </c>
      <c r="Q25" s="13">
        <v>6.9139999999999997</v>
      </c>
      <c r="R25" s="13">
        <v>6.6879999999999997</v>
      </c>
      <c r="S25" s="16">
        <f t="shared" si="2"/>
        <v>6.8010000000000002</v>
      </c>
      <c r="T25" s="66">
        <v>5.82</v>
      </c>
      <c r="U25" s="66">
        <v>6.75</v>
      </c>
      <c r="V25" s="66">
        <v>6.11</v>
      </c>
      <c r="W25" s="66">
        <v>6.92</v>
      </c>
      <c r="X25" s="66">
        <v>6.82</v>
      </c>
      <c r="Y25" s="66">
        <v>6.65</v>
      </c>
      <c r="Z25" s="66">
        <v>6.62</v>
      </c>
    </row>
    <row r="26" spans="1:26" x14ac:dyDescent="0.2">
      <c r="A26" s="6" t="s">
        <v>5</v>
      </c>
      <c r="B26" s="4" t="str">
        <f t="shared" si="3"/>
        <v>B2 (Val, pi-pi*)</v>
      </c>
      <c r="C26" s="7">
        <v>4.8049999999999997</v>
      </c>
      <c r="D26" s="13">
        <v>4.7160000000000002</v>
      </c>
      <c r="E26" s="13">
        <v>4.6959999999999997</v>
      </c>
      <c r="F26" s="13">
        <v>4.1769999999999996</v>
      </c>
      <c r="G26" s="13">
        <v>4.4509999999999996</v>
      </c>
      <c r="H26" s="24"/>
      <c r="I26" s="24"/>
      <c r="J26" s="24"/>
      <c r="K26" s="7">
        <v>4.5279999999999996</v>
      </c>
      <c r="L26" s="24"/>
      <c r="M26" s="13">
        <v>4.67</v>
      </c>
      <c r="N26" s="13">
        <v>4.6749999999999998</v>
      </c>
      <c r="O26" s="13">
        <v>4.6890000000000001</v>
      </c>
      <c r="P26" s="13">
        <v>4.5490000000000004</v>
      </c>
      <c r="Q26" s="13">
        <v>4.7069999999999999</v>
      </c>
      <c r="R26" s="13">
        <v>4.258</v>
      </c>
      <c r="S26" s="16">
        <f t="shared" si="2"/>
        <v>4.4824999999999999</v>
      </c>
      <c r="T26" s="66">
        <v>4.24</v>
      </c>
      <c r="U26" s="66">
        <v>4.57</v>
      </c>
      <c r="V26" s="66">
        <v>4.3</v>
      </c>
      <c r="W26" s="66">
        <v>4.49</v>
      </c>
      <c r="X26" s="66">
        <v>4.4400000000000004</v>
      </c>
      <c r="Y26" s="66">
        <v>4.76</v>
      </c>
      <c r="Z26" s="66">
        <v>4.74</v>
      </c>
    </row>
    <row r="27" spans="1:26" x14ac:dyDescent="0.2">
      <c r="A27" s="5"/>
      <c r="B27" s="4" t="str">
        <f t="shared" si="3"/>
        <v>A2 (Ryd, pi-3s)</v>
      </c>
      <c r="C27" s="7">
        <v>5.3310000000000004</v>
      </c>
      <c r="D27" s="13">
        <v>5.2009999999999996</v>
      </c>
      <c r="E27" s="13">
        <v>5.5069999999999997</v>
      </c>
      <c r="F27" s="13">
        <v>5.407</v>
      </c>
      <c r="G27" s="13">
        <v>5.3040000000000003</v>
      </c>
      <c r="H27" s="24"/>
      <c r="I27" s="24"/>
      <c r="J27" s="24"/>
      <c r="K27" s="7">
        <v>5.2149999999999999</v>
      </c>
      <c r="L27" s="24"/>
      <c r="M27" s="13">
        <v>5.4720000000000004</v>
      </c>
      <c r="N27" s="13">
        <v>5.4119999999999999</v>
      </c>
      <c r="O27" s="13">
        <v>5.3410000000000002</v>
      </c>
      <c r="P27" s="13">
        <v>5.3620000000000001</v>
      </c>
      <c r="Q27" s="13">
        <v>5.2709999999999999</v>
      </c>
      <c r="R27" s="13">
        <v>5.1109999999999998</v>
      </c>
      <c r="S27" s="16">
        <f t="shared" si="2"/>
        <v>5.1909999999999998</v>
      </c>
      <c r="T27" s="66">
        <v>4.47</v>
      </c>
      <c r="U27" s="66">
        <v>5.41</v>
      </c>
      <c r="V27" s="66">
        <v>5.21</v>
      </c>
      <c r="W27" s="66">
        <v>5.26</v>
      </c>
      <c r="X27" s="66">
        <v>5.2</v>
      </c>
      <c r="Y27" s="66">
        <v>5.48</v>
      </c>
      <c r="Z27" s="66">
        <v>5.49</v>
      </c>
    </row>
    <row r="28" spans="1:26" x14ac:dyDescent="0.2">
      <c r="A28" s="5"/>
      <c r="B28" s="4" t="str">
        <f t="shared" si="3"/>
        <v>A1 (Val, pi-pi*)</v>
      </c>
      <c r="C28" s="7">
        <v>5.7039999999999997</v>
      </c>
      <c r="D28" s="13">
        <v>5.6589999999999998</v>
      </c>
      <c r="E28" s="13">
        <v>5.6420000000000003</v>
      </c>
      <c r="F28" s="13">
        <v>5.1369999999999996</v>
      </c>
      <c r="G28" s="13">
        <v>5.4859999999999998</v>
      </c>
      <c r="H28" s="24"/>
      <c r="I28" s="24"/>
      <c r="J28" s="24"/>
      <c r="K28" s="7">
        <v>5.4640000000000004</v>
      </c>
      <c r="L28" s="24"/>
      <c r="M28" s="13">
        <v>5.4980000000000002</v>
      </c>
      <c r="N28" s="13">
        <v>5.5119999999999996</v>
      </c>
      <c r="O28" s="13">
        <v>5.5620000000000003</v>
      </c>
      <c r="P28" s="13">
        <v>5.3579999999999997</v>
      </c>
      <c r="Q28" s="13">
        <v>5.62</v>
      </c>
      <c r="R28" s="13">
        <v>5.23</v>
      </c>
      <c r="S28" s="16">
        <f t="shared" si="2"/>
        <v>5.4250000000000007</v>
      </c>
      <c r="T28" s="66">
        <v>5.52</v>
      </c>
      <c r="U28" s="66">
        <v>5.5</v>
      </c>
      <c r="V28" s="66">
        <v>5.04</v>
      </c>
      <c r="W28" s="66">
        <v>5.49</v>
      </c>
      <c r="X28" s="66">
        <v>5.4</v>
      </c>
      <c r="Y28" s="66">
        <v>5.6</v>
      </c>
      <c r="Z28" s="66">
        <v>5.56</v>
      </c>
    </row>
    <row r="29" spans="1:26" x14ac:dyDescent="0.2">
      <c r="A29" s="5"/>
      <c r="B29" s="4" t="str">
        <f t="shared" si="3"/>
        <v>B1 (Ryd, mixed)</v>
      </c>
      <c r="C29" s="7">
        <v>6.01</v>
      </c>
      <c r="D29" s="13">
        <v>5.8559999999999999</v>
      </c>
      <c r="E29" s="13">
        <v>6.1630000000000003</v>
      </c>
      <c r="F29" s="13">
        <v>6.0590000000000002</v>
      </c>
      <c r="G29" s="13">
        <v>5.9710000000000001</v>
      </c>
      <c r="H29" s="24"/>
      <c r="I29" s="24"/>
      <c r="J29" s="24"/>
      <c r="K29" s="7">
        <v>5.9240000000000004</v>
      </c>
      <c r="L29" s="24"/>
      <c r="M29" s="13">
        <v>6.0670000000000002</v>
      </c>
      <c r="N29" s="13">
        <v>6.0220000000000002</v>
      </c>
      <c r="O29" s="13">
        <v>5.9669999999999996</v>
      </c>
      <c r="P29" s="13">
        <v>5.9420000000000002</v>
      </c>
      <c r="Q29" s="13">
        <v>5.8849999999999998</v>
      </c>
      <c r="R29" s="13">
        <v>5.8360000000000003</v>
      </c>
      <c r="S29" s="16">
        <f t="shared" si="2"/>
        <v>5.8605</v>
      </c>
      <c r="T29" s="66">
        <v>5.18</v>
      </c>
      <c r="U29" s="66">
        <v>6.22</v>
      </c>
      <c r="V29" s="66">
        <v>6.03</v>
      </c>
      <c r="W29" s="66">
        <v>6.04</v>
      </c>
      <c r="X29" s="66">
        <v>5.98</v>
      </c>
      <c r="Y29" s="66">
        <v>6.27</v>
      </c>
      <c r="Z29" s="66">
        <v>6.28</v>
      </c>
    </row>
    <row r="30" spans="1:26" x14ac:dyDescent="0.2">
      <c r="T30" s="65"/>
      <c r="U30" s="65"/>
      <c r="V30" s="65"/>
      <c r="W30" s="65"/>
      <c r="X30" s="65"/>
      <c r="Y30" s="65"/>
      <c r="Z30" s="65"/>
    </row>
    <row r="31" spans="1:26" x14ac:dyDescent="0.2">
      <c r="T31" s="65"/>
      <c r="U31" s="65"/>
      <c r="V31" s="65"/>
      <c r="W31" s="65"/>
      <c r="X31" s="65"/>
      <c r="Y31" s="65"/>
      <c r="Z31" s="65"/>
    </row>
  </sheetData>
  <pageMargins left="0.7" right="0.7" top="0.75" bottom="0.75" header="0.3" footer="0.3"/>
  <pageSetup paperSize="9" orientation="portrait" horizontalDpi="0" verticalDpi="0"/>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8679F-F766-4443-9B6F-76958BC497CE}">
  <dimension ref="A1:T21"/>
  <sheetViews>
    <sheetView zoomScale="80" zoomScaleNormal="80" workbookViewId="0">
      <selection activeCell="F4" sqref="F4:G10"/>
    </sheetView>
  </sheetViews>
  <sheetFormatPr baseColWidth="10" defaultRowHeight="16" x14ac:dyDescent="0.2"/>
  <sheetData>
    <row r="1" spans="1:20" x14ac:dyDescent="0.2">
      <c r="A1" s="2" t="s">
        <v>21</v>
      </c>
      <c r="B1" s="3"/>
      <c r="C1" s="2" t="s">
        <v>0</v>
      </c>
      <c r="D1" s="198"/>
      <c r="E1" s="41">
        <f>NB(C4:C10)</f>
        <v>7</v>
      </c>
      <c r="F1" s="145" t="s">
        <v>722</v>
      </c>
      <c r="G1" s="1" t="s">
        <v>969</v>
      </c>
      <c r="K1" s="1" t="s">
        <v>900</v>
      </c>
      <c r="L1" s="1"/>
    </row>
    <row r="2" spans="1:20" x14ac:dyDescent="0.2">
      <c r="A2" s="6" t="s">
        <v>32</v>
      </c>
      <c r="B2" s="5"/>
      <c r="C2" s="5" t="s">
        <v>29</v>
      </c>
      <c r="D2" s="5" t="s">
        <v>29</v>
      </c>
      <c r="E2" s="5" t="s">
        <v>30</v>
      </c>
      <c r="F2" s="5" t="s">
        <v>30</v>
      </c>
      <c r="G2" s="5" t="s">
        <v>30</v>
      </c>
      <c r="H2" s="5"/>
      <c r="I2" s="98" t="s">
        <v>29</v>
      </c>
      <c r="J2" s="98" t="s">
        <v>29</v>
      </c>
      <c r="K2" s="98" t="s">
        <v>247</v>
      </c>
      <c r="L2" s="98" t="s">
        <v>247</v>
      </c>
      <c r="M2" s="98" t="s">
        <v>28</v>
      </c>
    </row>
    <row r="3" spans="1:20" x14ac:dyDescent="0.2">
      <c r="A3" s="5"/>
      <c r="B3" s="5"/>
      <c r="C3" s="6" t="s">
        <v>2087</v>
      </c>
      <c r="D3" s="6" t="s">
        <v>1</v>
      </c>
      <c r="E3" s="6" t="s">
        <v>2</v>
      </c>
      <c r="F3" s="6" t="s">
        <v>2086</v>
      </c>
      <c r="G3" s="6" t="s">
        <v>35</v>
      </c>
      <c r="H3" s="6" t="s">
        <v>3</v>
      </c>
      <c r="I3" s="95" t="s">
        <v>67</v>
      </c>
      <c r="J3" s="99" t="s">
        <v>38</v>
      </c>
      <c r="K3" s="99" t="s">
        <v>248</v>
      </c>
      <c r="L3" s="99" t="s">
        <v>248</v>
      </c>
      <c r="M3" s="99" t="s">
        <v>52</v>
      </c>
    </row>
    <row r="4" spans="1:20" x14ac:dyDescent="0.2">
      <c r="A4" s="6" t="s">
        <v>98</v>
      </c>
      <c r="B4" s="4" t="s">
        <v>41</v>
      </c>
      <c r="C4" s="16">
        <v>4.5579999999999998</v>
      </c>
      <c r="D4" s="16">
        <v>4.4539999999999997</v>
      </c>
      <c r="E4" s="16">
        <v>4.5449999999999999</v>
      </c>
      <c r="F4" s="16">
        <v>4.5629999999999997</v>
      </c>
      <c r="G4" s="16">
        <v>4.4450000000000003</v>
      </c>
      <c r="H4" s="7">
        <f>G4+E4-D4</f>
        <v>4.5360000000000005</v>
      </c>
      <c r="I4" s="20">
        <v>92.8</v>
      </c>
      <c r="J4" s="1" t="s">
        <v>170</v>
      </c>
      <c r="K4" s="1">
        <v>814</v>
      </c>
      <c r="L4" s="1">
        <v>47</v>
      </c>
      <c r="M4" s="21" t="s">
        <v>902</v>
      </c>
    </row>
    <row r="5" spans="1:20" x14ac:dyDescent="0.2">
      <c r="A5" s="5"/>
      <c r="B5" s="4" t="s">
        <v>42</v>
      </c>
      <c r="C5" s="16">
        <v>4.7610000000000001</v>
      </c>
      <c r="D5" s="16">
        <v>4.6559999999999997</v>
      </c>
      <c r="E5" s="16">
        <v>4.7460000000000004</v>
      </c>
      <c r="F5" s="16">
        <v>4.7679999999999998</v>
      </c>
      <c r="G5" s="16">
        <v>4.649</v>
      </c>
      <c r="H5" s="7">
        <f>G5+E5-D5</f>
        <v>4.7389999999999999</v>
      </c>
      <c r="I5" s="20">
        <v>92.5</v>
      </c>
      <c r="K5" s="1">
        <v>822</v>
      </c>
      <c r="L5" s="1">
        <v>55</v>
      </c>
      <c r="M5" s="21" t="s">
        <v>903</v>
      </c>
    </row>
    <row r="6" spans="1:20" x14ac:dyDescent="0.2">
      <c r="A6" s="5"/>
      <c r="B6" s="4" t="s">
        <v>41</v>
      </c>
      <c r="C6" s="16">
        <v>5.0880000000000001</v>
      </c>
      <c r="D6" s="16">
        <v>5.0199999999999996</v>
      </c>
      <c r="E6" s="16">
        <v>5.133</v>
      </c>
      <c r="F6" s="16">
        <v>5.0780000000000003</v>
      </c>
      <c r="G6" s="16">
        <v>4.9939999999999998</v>
      </c>
      <c r="H6" s="7">
        <f>G6+E6-D6</f>
        <v>5.1069999999999993</v>
      </c>
      <c r="I6" s="20">
        <v>92</v>
      </c>
      <c r="J6" s="1" t="s">
        <v>73</v>
      </c>
      <c r="K6" s="1">
        <v>813</v>
      </c>
      <c r="L6" s="1">
        <v>46</v>
      </c>
      <c r="M6" s="21" t="s">
        <v>904</v>
      </c>
    </row>
    <row r="7" spans="1:20" x14ac:dyDescent="0.2">
      <c r="A7" s="5"/>
      <c r="B7" s="4" t="s">
        <v>42</v>
      </c>
      <c r="C7" s="16">
        <v>5.2750000000000004</v>
      </c>
      <c r="D7" s="16">
        <v>5.0670000000000002</v>
      </c>
      <c r="E7" s="16">
        <v>5.1449999999999996</v>
      </c>
      <c r="F7" s="16">
        <v>5.2809999999999997</v>
      </c>
      <c r="G7" s="16">
        <v>5.0549999999999997</v>
      </c>
      <c r="H7" s="7">
        <f>G7+E7-D7</f>
        <v>5.1329999999999991</v>
      </c>
      <c r="I7" s="20">
        <v>93.1</v>
      </c>
      <c r="K7" s="1">
        <v>840</v>
      </c>
      <c r="L7" s="1">
        <v>73</v>
      </c>
      <c r="M7" s="21" t="s">
        <v>905</v>
      </c>
    </row>
    <row r="8" spans="1:20" x14ac:dyDescent="0.2">
      <c r="A8" s="6" t="s">
        <v>5</v>
      </c>
      <c r="B8" s="4" t="s">
        <v>450</v>
      </c>
      <c r="C8" s="16">
        <v>3.9209999999999998</v>
      </c>
      <c r="D8" s="16">
        <v>3.867</v>
      </c>
      <c r="E8" s="16">
        <v>3.8410000000000002</v>
      </c>
      <c r="F8" s="16">
        <v>3.9060000000000001</v>
      </c>
      <c r="G8" s="30"/>
      <c r="H8" s="7">
        <f>E8+F8-C8</f>
        <v>3.8260000000000001</v>
      </c>
      <c r="I8" s="20">
        <v>97.9</v>
      </c>
      <c r="K8" s="1">
        <v>769</v>
      </c>
      <c r="L8" s="1">
        <v>2</v>
      </c>
      <c r="M8" s="21" t="s">
        <v>901</v>
      </c>
    </row>
    <row r="9" spans="1:20" x14ac:dyDescent="0.2">
      <c r="A9" s="5"/>
      <c r="B9" s="4" t="s">
        <v>41</v>
      </c>
      <c r="C9" s="16">
        <v>4.5289999999999999</v>
      </c>
      <c r="D9" s="16">
        <v>4.431</v>
      </c>
      <c r="E9" s="16">
        <v>4.524</v>
      </c>
      <c r="F9" s="16">
        <v>4.5339999999999998</v>
      </c>
      <c r="G9" s="30"/>
      <c r="H9" s="7">
        <f>E9+F9-C9</f>
        <v>4.5289999999999999</v>
      </c>
      <c r="I9" s="20">
        <v>97.4</v>
      </c>
      <c r="K9" s="1">
        <v>813</v>
      </c>
      <c r="L9" s="1">
        <v>46</v>
      </c>
      <c r="M9" s="21" t="s">
        <v>902</v>
      </c>
    </row>
    <row r="10" spans="1:20" x14ac:dyDescent="0.2">
      <c r="A10" s="5"/>
      <c r="B10" s="4" t="s">
        <v>42</v>
      </c>
      <c r="C10" s="16">
        <v>4.7389999999999999</v>
      </c>
      <c r="D10" s="16">
        <v>4.641</v>
      </c>
      <c r="E10" s="16">
        <v>4.7329999999999997</v>
      </c>
      <c r="F10" s="16">
        <v>4.7460000000000004</v>
      </c>
      <c r="G10" s="31"/>
      <c r="H10" s="7">
        <f>E10+F10-C10</f>
        <v>4.7399999999999993</v>
      </c>
      <c r="I10" s="20">
        <v>97.3</v>
      </c>
      <c r="K10" s="1">
        <v>822</v>
      </c>
      <c r="L10" s="1">
        <v>55</v>
      </c>
      <c r="M10" s="21" t="s">
        <v>903</v>
      </c>
    </row>
    <row r="11" spans="1:20" x14ac:dyDescent="0.2">
      <c r="E11" s="1" t="s">
        <v>899</v>
      </c>
      <c r="H11" s="7"/>
    </row>
    <row r="13" spans="1:20" x14ac:dyDescent="0.2">
      <c r="A13" s="6" t="s">
        <v>6</v>
      </c>
      <c r="B13" s="5"/>
      <c r="C13" s="5" t="s">
        <v>7</v>
      </c>
      <c r="D13" s="5" t="s">
        <v>7</v>
      </c>
      <c r="E13" s="5" t="s">
        <v>24</v>
      </c>
      <c r="F13" s="5" t="s">
        <v>27</v>
      </c>
      <c r="G13" s="5" t="s">
        <v>28</v>
      </c>
      <c r="H13" s="5" t="s">
        <v>30</v>
      </c>
      <c r="I13" s="5" t="s">
        <v>29</v>
      </c>
      <c r="J13" s="5" t="s">
        <v>30</v>
      </c>
      <c r="K13" s="5" t="s">
        <v>30</v>
      </c>
      <c r="L13" s="5"/>
      <c r="M13" s="5" t="s">
        <v>7</v>
      </c>
      <c r="N13" s="5" t="s">
        <v>7</v>
      </c>
      <c r="O13" s="5" t="s">
        <v>7</v>
      </c>
      <c r="P13" s="5" t="s">
        <v>24</v>
      </c>
      <c r="Q13" s="5" t="s">
        <v>24</v>
      </c>
      <c r="R13" s="5" t="s">
        <v>24</v>
      </c>
      <c r="S13" s="5" t="s">
        <v>26</v>
      </c>
    </row>
    <row r="14" spans="1:20" x14ac:dyDescent="0.2">
      <c r="A14" s="5"/>
      <c r="B14" s="5"/>
      <c r="C14" s="6" t="s">
        <v>8</v>
      </c>
      <c r="D14" s="6" t="s">
        <v>9</v>
      </c>
      <c r="E14" s="6" t="s">
        <v>18</v>
      </c>
      <c r="F14" s="6" t="s">
        <v>11</v>
      </c>
      <c r="G14" s="6" t="s">
        <v>10</v>
      </c>
      <c r="H14" s="6" t="s">
        <v>33</v>
      </c>
      <c r="I14" s="6" t="s">
        <v>12</v>
      </c>
      <c r="J14" s="6" t="s">
        <v>13</v>
      </c>
      <c r="K14" s="6" t="s">
        <v>14</v>
      </c>
      <c r="L14" s="6" t="s">
        <v>99</v>
      </c>
      <c r="M14" s="6" t="s">
        <v>17</v>
      </c>
      <c r="N14" s="6" t="s">
        <v>19</v>
      </c>
      <c r="O14" s="6" t="s">
        <v>20</v>
      </c>
      <c r="P14" s="6" t="s">
        <v>17</v>
      </c>
      <c r="Q14" s="6" t="s">
        <v>15</v>
      </c>
      <c r="R14" s="6" t="s">
        <v>16</v>
      </c>
      <c r="S14" s="6" t="s">
        <v>25</v>
      </c>
    </row>
    <row r="15" spans="1:20" x14ac:dyDescent="0.2">
      <c r="A15" s="6" t="s">
        <v>98</v>
      </c>
      <c r="B15" s="4" t="str">
        <f t="shared" ref="B15:B21" si="0">B4</f>
        <v>Au (Ryd)</v>
      </c>
      <c r="C15" s="29">
        <v>4.5960000000000001</v>
      </c>
      <c r="D15" s="29">
        <v>4.4850000000000003</v>
      </c>
      <c r="E15" s="29">
        <v>4.9109999999999996</v>
      </c>
      <c r="F15" s="29">
        <v>4.6890000000000001</v>
      </c>
      <c r="G15" s="29">
        <v>4.6529999999999996</v>
      </c>
      <c r="H15" s="29">
        <v>4.58</v>
      </c>
      <c r="I15" s="29">
        <v>4.5869999999999997</v>
      </c>
      <c r="J15" s="29">
        <v>4.5650000000000004</v>
      </c>
      <c r="K15" s="16">
        <v>4.5449999999999999</v>
      </c>
      <c r="L15" s="30"/>
      <c r="M15" s="29">
        <v>4.7469999999999999</v>
      </c>
      <c r="N15" s="29">
        <v>4.6909999999999998</v>
      </c>
      <c r="O15" s="29">
        <v>4.6230000000000002</v>
      </c>
      <c r="P15" s="29">
        <v>4.6280000000000001</v>
      </c>
      <c r="Q15" s="29">
        <v>4.5469999999999997</v>
      </c>
      <c r="R15" s="29">
        <v>4.4539999999999997</v>
      </c>
      <c r="S15" s="29">
        <f t="shared" ref="S15:S21" si="1">SOMME(Q15:R15)/2</f>
        <v>4.5004999999999997</v>
      </c>
      <c r="T15" s="11"/>
    </row>
    <row r="16" spans="1:20" x14ac:dyDescent="0.2">
      <c r="A16" s="5"/>
      <c r="B16" s="4" t="str">
        <f t="shared" si="0"/>
        <v>Bg (Ryd)</v>
      </c>
      <c r="C16" s="29">
        <v>4.7939999999999996</v>
      </c>
      <c r="D16" s="29">
        <v>4.6760000000000002</v>
      </c>
      <c r="E16" s="29">
        <v>5.1289999999999996</v>
      </c>
      <c r="F16" s="29">
        <v>4.9450000000000003</v>
      </c>
      <c r="G16" s="29">
        <v>4.8419999999999996</v>
      </c>
      <c r="H16" s="29">
        <v>4.7880000000000003</v>
      </c>
      <c r="I16" s="29">
        <v>4.7939999999999996</v>
      </c>
      <c r="J16" s="29">
        <v>4.7720000000000002</v>
      </c>
      <c r="K16" s="16">
        <v>4.7460000000000004</v>
      </c>
      <c r="L16" s="30"/>
      <c r="M16" s="29">
        <v>5.577</v>
      </c>
      <c r="N16" s="29">
        <v>4.9210000000000003</v>
      </c>
      <c r="O16" s="29">
        <v>4.8390000000000004</v>
      </c>
      <c r="P16" s="29">
        <v>4.8550000000000004</v>
      </c>
      <c r="Q16" s="29">
        <v>4.742</v>
      </c>
      <c r="R16" s="29">
        <v>4.6639999999999997</v>
      </c>
      <c r="S16" s="29">
        <f t="shared" si="1"/>
        <v>4.7029999999999994</v>
      </c>
      <c r="T16" s="27"/>
    </row>
    <row r="17" spans="1:20" x14ac:dyDescent="0.2">
      <c r="A17" s="5"/>
      <c r="B17" s="4" t="str">
        <f t="shared" si="0"/>
        <v>Au (Ryd)</v>
      </c>
      <c r="C17" s="29">
        <v>5.194</v>
      </c>
      <c r="D17" s="29">
        <v>4.9470000000000001</v>
      </c>
      <c r="E17" s="29">
        <v>5.4610000000000003</v>
      </c>
      <c r="F17" s="29">
        <v>5.2380000000000004</v>
      </c>
      <c r="G17" s="29">
        <v>5.1909999999999998</v>
      </c>
      <c r="H17" s="29">
        <v>5.1619999999999999</v>
      </c>
      <c r="I17" s="29">
        <v>5.1689999999999996</v>
      </c>
      <c r="J17" s="29">
        <v>5.1660000000000004</v>
      </c>
      <c r="K17" s="16">
        <v>5.133</v>
      </c>
      <c r="L17" s="30"/>
      <c r="M17" s="29">
        <v>5.2539999999999996</v>
      </c>
      <c r="N17" s="29">
        <v>5.2080000000000002</v>
      </c>
      <c r="O17" s="29">
        <v>5.12</v>
      </c>
      <c r="P17" s="29">
        <v>5.1070000000000002</v>
      </c>
      <c r="Q17" s="29">
        <v>4.976</v>
      </c>
      <c r="R17" s="29">
        <v>5.1639999999999997</v>
      </c>
      <c r="S17" s="29">
        <f t="shared" si="1"/>
        <v>5.07</v>
      </c>
      <c r="T17" s="11"/>
    </row>
    <row r="18" spans="1:20" x14ac:dyDescent="0.2">
      <c r="A18" s="5"/>
      <c r="B18" s="4" t="str">
        <f t="shared" si="0"/>
        <v>Bg (Ryd)</v>
      </c>
      <c r="C18" s="29">
        <v>5.1180000000000003</v>
      </c>
      <c r="D18" s="29">
        <v>5.04</v>
      </c>
      <c r="E18" s="29">
        <v>5.4669999999999996</v>
      </c>
      <c r="F18" s="29">
        <v>5.2629999999999999</v>
      </c>
      <c r="G18" s="29">
        <v>5.2009999999999996</v>
      </c>
      <c r="H18" s="29">
        <v>5.1710000000000003</v>
      </c>
      <c r="I18" s="29">
        <v>5.1779999999999999</v>
      </c>
      <c r="J18" s="29">
        <v>5.157</v>
      </c>
      <c r="K18" s="16">
        <v>5.1449999999999996</v>
      </c>
      <c r="L18" s="30"/>
      <c r="M18" s="29">
        <v>5.8049999999999997</v>
      </c>
      <c r="N18" s="29">
        <v>5.234</v>
      </c>
      <c r="O18" s="29">
        <v>5.1689999999999996</v>
      </c>
      <c r="P18" s="29">
        <v>5.1669999999999998</v>
      </c>
      <c r="Q18" s="29">
        <v>5.0919999999999996</v>
      </c>
      <c r="R18" s="29">
        <v>5.0449999999999999</v>
      </c>
      <c r="S18" s="29">
        <f t="shared" si="1"/>
        <v>5.0685000000000002</v>
      </c>
      <c r="T18" s="11"/>
    </row>
    <row r="19" spans="1:20" x14ac:dyDescent="0.2">
      <c r="A19" s="6" t="s">
        <v>5</v>
      </c>
      <c r="B19" s="4" t="str">
        <f t="shared" si="0"/>
        <v>Bu (Val, pi-pi*)</v>
      </c>
      <c r="C19" s="29">
        <v>4.1639999999999997</v>
      </c>
      <c r="D19" s="29">
        <v>4.016</v>
      </c>
      <c r="E19" s="29">
        <v>4.1219999999999999</v>
      </c>
      <c r="F19" s="30"/>
      <c r="G19" s="29">
        <v>3.782</v>
      </c>
      <c r="H19" s="30"/>
      <c r="I19" s="30"/>
      <c r="J19" s="30"/>
      <c r="K19" s="16">
        <v>3.8410000000000002</v>
      </c>
      <c r="L19" s="30"/>
      <c r="M19" s="29">
        <v>4.0060000000000002</v>
      </c>
      <c r="N19" s="29">
        <v>4.0170000000000003</v>
      </c>
      <c r="O19" s="29">
        <v>4.0170000000000003</v>
      </c>
      <c r="P19" s="29">
        <v>3.8650000000000002</v>
      </c>
      <c r="Q19" s="29">
        <v>4.0069999999999997</v>
      </c>
      <c r="R19" s="29">
        <v>3.5619999999999998</v>
      </c>
      <c r="S19" s="29">
        <f t="shared" si="1"/>
        <v>3.7844999999999995</v>
      </c>
      <c r="T19" s="11"/>
    </row>
    <row r="20" spans="1:20" x14ac:dyDescent="0.2">
      <c r="A20" s="5"/>
      <c r="B20" s="4" t="str">
        <f t="shared" si="0"/>
        <v>Au (Ryd)</v>
      </c>
      <c r="C20" s="29">
        <v>4.5919999999999996</v>
      </c>
      <c r="D20" s="29">
        <v>4.4690000000000003</v>
      </c>
      <c r="E20" s="29">
        <v>5.1100000000000003</v>
      </c>
      <c r="F20" s="29">
        <v>4.5890000000000004</v>
      </c>
      <c r="G20" s="29">
        <v>4.5960000000000001</v>
      </c>
      <c r="H20" s="30"/>
      <c r="I20" s="30"/>
      <c r="J20" s="30"/>
      <c r="K20" s="16">
        <v>4.524</v>
      </c>
      <c r="L20" s="30"/>
      <c r="M20" s="29">
        <v>4.7389999999999999</v>
      </c>
      <c r="N20" s="29">
        <v>4.6840000000000002</v>
      </c>
      <c r="O20" s="29">
        <v>4.6130000000000004</v>
      </c>
      <c r="P20" s="29">
        <v>4.6219999999999999</v>
      </c>
      <c r="Q20" s="29">
        <v>4.53</v>
      </c>
      <c r="R20" s="29">
        <v>4.4279999999999999</v>
      </c>
      <c r="S20" s="29">
        <f t="shared" si="1"/>
        <v>4.4790000000000001</v>
      </c>
      <c r="T20" s="11"/>
    </row>
    <row r="21" spans="1:20" x14ac:dyDescent="0.2">
      <c r="A21" s="5"/>
      <c r="B21" s="4" t="str">
        <f t="shared" si="0"/>
        <v>Bg (Ryd)</v>
      </c>
      <c r="C21" s="29">
        <v>4.7910000000000004</v>
      </c>
      <c r="D21" s="29">
        <v>4.6630000000000003</v>
      </c>
      <c r="E21" s="29">
        <v>4.88</v>
      </c>
      <c r="F21" s="29">
        <v>4.8259999999999996</v>
      </c>
      <c r="G21" s="29">
        <v>4.8230000000000004</v>
      </c>
      <c r="H21" s="31"/>
      <c r="I21" s="31"/>
      <c r="J21" s="31"/>
      <c r="K21" s="16">
        <v>4.7329999999999997</v>
      </c>
      <c r="L21" s="30"/>
      <c r="M21" s="29">
        <v>4.9729999999999999</v>
      </c>
      <c r="N21" s="29">
        <v>4.915</v>
      </c>
      <c r="O21" s="29">
        <v>4.8319999999999999</v>
      </c>
      <c r="P21" s="29">
        <v>4.851</v>
      </c>
      <c r="Q21" s="29">
        <v>4.7300000000000004</v>
      </c>
      <c r="R21" s="29">
        <v>4.6479999999999997</v>
      </c>
      <c r="S21" s="29">
        <f t="shared" si="1"/>
        <v>4.6890000000000001</v>
      </c>
      <c r="T21" s="11"/>
    </row>
  </sheetData>
  <pageMargins left="0.7" right="0.7" top="0.75" bottom="0.75" header="0.3" footer="0.3"/>
  <pageSetup paperSize="9" orientation="portrait" horizontalDpi="0" verticalDpi="0"/>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01E6B0-F414-0F45-9D61-5FA8DB41F2E3}">
  <dimension ref="A1:T30"/>
  <sheetViews>
    <sheetView zoomScale="80" zoomScaleNormal="80" workbookViewId="0">
      <selection activeCell="F4" sqref="F4:F14"/>
    </sheetView>
  </sheetViews>
  <sheetFormatPr baseColWidth="10" defaultRowHeight="16" x14ac:dyDescent="0.2"/>
  <sheetData>
    <row r="1" spans="1:18" x14ac:dyDescent="0.2">
      <c r="A1" s="2" t="s">
        <v>21</v>
      </c>
      <c r="B1" s="3"/>
      <c r="C1" s="2" t="s">
        <v>0</v>
      </c>
      <c r="D1" s="198"/>
      <c r="E1" s="41">
        <f>NB(C4:C14)</f>
        <v>11</v>
      </c>
      <c r="F1" s="145" t="s">
        <v>722</v>
      </c>
      <c r="G1" s="1" t="s">
        <v>1729</v>
      </c>
      <c r="J1" s="1" t="s">
        <v>1892</v>
      </c>
    </row>
    <row r="2" spans="1:18" x14ac:dyDescent="0.2">
      <c r="A2" s="6" t="s">
        <v>32</v>
      </c>
      <c r="B2" s="5"/>
      <c r="C2" s="5" t="s">
        <v>34</v>
      </c>
      <c r="D2" s="5" t="s">
        <v>34</v>
      </c>
      <c r="E2" s="5" t="s">
        <v>34</v>
      </c>
      <c r="F2" s="5" t="s">
        <v>30</v>
      </c>
      <c r="G2" s="5"/>
      <c r="H2" s="98" t="s">
        <v>29</v>
      </c>
      <c r="I2" s="98" t="s">
        <v>29</v>
      </c>
      <c r="J2" s="98" t="s">
        <v>247</v>
      </c>
      <c r="K2" s="98" t="s">
        <v>247</v>
      </c>
      <c r="L2" s="98" t="s">
        <v>28</v>
      </c>
      <c r="P2" s="5" t="s">
        <v>30</v>
      </c>
      <c r="Q2" s="5" t="s">
        <v>30</v>
      </c>
    </row>
    <row r="3" spans="1:18" x14ac:dyDescent="0.2">
      <c r="A3" s="5"/>
      <c r="B3" s="5"/>
      <c r="C3" s="6" t="s">
        <v>2087</v>
      </c>
      <c r="D3" s="6" t="s">
        <v>1</v>
      </c>
      <c r="E3" s="6" t="s">
        <v>2</v>
      </c>
      <c r="F3" s="6" t="s">
        <v>2086</v>
      </c>
      <c r="G3" s="6" t="s">
        <v>3</v>
      </c>
      <c r="H3" s="95" t="s">
        <v>67</v>
      </c>
      <c r="I3" s="95" t="s">
        <v>38</v>
      </c>
      <c r="J3" s="99" t="s">
        <v>248</v>
      </c>
      <c r="K3" s="99" t="s">
        <v>248</v>
      </c>
      <c r="L3" s="99" t="s">
        <v>52</v>
      </c>
      <c r="P3" s="6" t="s">
        <v>1629</v>
      </c>
      <c r="Q3" s="6" t="s">
        <v>1630</v>
      </c>
    </row>
    <row r="4" spans="1:18" x14ac:dyDescent="0.2">
      <c r="A4" s="6" t="s">
        <v>98</v>
      </c>
      <c r="B4" s="4" t="s">
        <v>392</v>
      </c>
      <c r="C4" s="14">
        <v>3.944</v>
      </c>
      <c r="D4" s="14">
        <v>3.831</v>
      </c>
      <c r="E4" s="13">
        <v>3.79</v>
      </c>
      <c r="F4" s="13">
        <v>3.9540000000000002</v>
      </c>
      <c r="G4" s="13">
        <f>E4+F4-C4</f>
        <v>3.8</v>
      </c>
      <c r="H4" s="1">
        <v>89.1</v>
      </c>
      <c r="I4" s="38" t="s">
        <v>43</v>
      </c>
      <c r="J4" s="1" t="s">
        <v>1892</v>
      </c>
      <c r="K4" s="1">
        <v>0</v>
      </c>
      <c r="L4" s="1" t="s">
        <v>1895</v>
      </c>
    </row>
    <row r="5" spans="1:18" x14ac:dyDescent="0.2">
      <c r="A5" s="5"/>
      <c r="B5" s="4" t="s">
        <v>58</v>
      </c>
      <c r="C5" s="14">
        <v>4.3330000000000002</v>
      </c>
      <c r="D5" s="14">
        <v>4.2949999999999999</v>
      </c>
      <c r="E5" s="13">
        <v>4.2640000000000002</v>
      </c>
      <c r="F5" s="13">
        <v>4.3179999999999996</v>
      </c>
      <c r="G5" s="13">
        <f t="shared" ref="G5:G11" si="0">E5+F5-C5</f>
        <v>4.2490000000000006</v>
      </c>
      <c r="H5" s="1">
        <v>85.9</v>
      </c>
      <c r="I5" s="38" t="s">
        <v>43</v>
      </c>
      <c r="J5" s="1" t="s">
        <v>1903</v>
      </c>
      <c r="K5" s="1">
        <v>2</v>
      </c>
      <c r="L5" s="1" t="s">
        <v>1897</v>
      </c>
    </row>
    <row r="6" spans="1:18" x14ac:dyDescent="0.2">
      <c r="A6" s="5"/>
      <c r="B6" s="4" t="s">
        <v>1905</v>
      </c>
      <c r="C6" s="14">
        <v>4.7720000000000002</v>
      </c>
      <c r="D6" s="14">
        <v>4.6429999999999998</v>
      </c>
      <c r="E6" s="13">
        <v>4.5860000000000003</v>
      </c>
      <c r="F6" s="13">
        <v>4.827</v>
      </c>
      <c r="G6" s="13">
        <f>R6</f>
        <v>4.6469999999999994</v>
      </c>
      <c r="H6" s="1">
        <v>86.8</v>
      </c>
      <c r="I6" s="38" t="s">
        <v>43</v>
      </c>
      <c r="J6" s="1" t="s">
        <v>1903</v>
      </c>
      <c r="K6" s="1">
        <v>2</v>
      </c>
      <c r="L6" s="1" t="s">
        <v>1894</v>
      </c>
      <c r="P6" s="7">
        <v>4.87</v>
      </c>
      <c r="Q6" s="14">
        <v>4.6900000000000004</v>
      </c>
      <c r="R6" s="7">
        <f>Q6+F6-P6</f>
        <v>4.6469999999999994</v>
      </c>
    </row>
    <row r="7" spans="1:18" x14ac:dyDescent="0.2">
      <c r="A7" s="5"/>
      <c r="B7" s="4" t="s">
        <v>191</v>
      </c>
      <c r="C7" s="14">
        <v>5.22</v>
      </c>
      <c r="D7" s="14">
        <v>5.109</v>
      </c>
      <c r="E7" s="13">
        <v>5.0869999999999997</v>
      </c>
      <c r="F7" s="13">
        <v>5.2329999999999997</v>
      </c>
      <c r="G7" s="13">
        <f t="shared" si="0"/>
        <v>5.1000000000000005</v>
      </c>
      <c r="H7" s="1">
        <v>87.3</v>
      </c>
      <c r="J7" s="1" t="s">
        <v>1893</v>
      </c>
      <c r="K7" s="1">
        <v>1</v>
      </c>
      <c r="L7" s="1" t="s">
        <v>1898</v>
      </c>
    </row>
    <row r="8" spans="1:18" x14ac:dyDescent="0.2">
      <c r="A8" s="6"/>
      <c r="B8" s="4" t="s">
        <v>191</v>
      </c>
      <c r="C8" s="14">
        <v>5.5490000000000004</v>
      </c>
      <c r="D8" s="14">
        <v>5.4420000000000002</v>
      </c>
      <c r="E8" s="13">
        <v>5.39</v>
      </c>
      <c r="F8" s="13">
        <v>5.548</v>
      </c>
      <c r="G8" s="13">
        <f t="shared" si="0"/>
        <v>5.3889999999999985</v>
      </c>
      <c r="H8" s="1">
        <v>82.9</v>
      </c>
      <c r="J8" s="1" t="s">
        <v>1893</v>
      </c>
      <c r="K8" s="1">
        <v>1</v>
      </c>
      <c r="L8" s="1" t="s">
        <v>1899</v>
      </c>
    </row>
    <row r="9" spans="1:18" x14ac:dyDescent="0.2">
      <c r="A9" s="5"/>
      <c r="B9" s="4" t="s">
        <v>58</v>
      </c>
      <c r="C9" s="14">
        <v>5.77</v>
      </c>
      <c r="D9" s="14">
        <v>5.7160000000000002</v>
      </c>
      <c r="E9" s="13">
        <v>5.6740000000000004</v>
      </c>
      <c r="F9" s="13">
        <v>5.76</v>
      </c>
      <c r="G9" s="13">
        <f t="shared" si="0"/>
        <v>5.6640000000000015</v>
      </c>
      <c r="H9" s="20">
        <v>86</v>
      </c>
      <c r="I9" s="38" t="s">
        <v>43</v>
      </c>
      <c r="J9" s="1" t="s">
        <v>1903</v>
      </c>
      <c r="K9" s="1">
        <v>2</v>
      </c>
      <c r="L9" s="1" t="s">
        <v>1900</v>
      </c>
      <c r="O9" t="s">
        <v>1904</v>
      </c>
    </row>
    <row r="10" spans="1:18" x14ac:dyDescent="0.2">
      <c r="A10" s="5"/>
      <c r="B10" s="4" t="s">
        <v>1907</v>
      </c>
      <c r="C10" s="14">
        <v>6.3680000000000003</v>
      </c>
      <c r="D10" s="14">
        <v>6.1630000000000003</v>
      </c>
      <c r="E10" s="13">
        <v>6.14</v>
      </c>
      <c r="F10" s="13">
        <v>6.4329999999999998</v>
      </c>
      <c r="G10" s="13">
        <f>R10</f>
        <v>6.2250000000000005</v>
      </c>
      <c r="H10" s="20">
        <v>84.6</v>
      </c>
      <c r="I10" s="38" t="s">
        <v>43</v>
      </c>
      <c r="J10" s="1" t="s">
        <v>1903</v>
      </c>
      <c r="K10" s="1">
        <v>2</v>
      </c>
      <c r="L10" s="1" t="s">
        <v>1902</v>
      </c>
      <c r="P10">
        <v>6.5629999999999997</v>
      </c>
      <c r="Q10" s="14">
        <v>6.3550000000000004</v>
      </c>
      <c r="R10" s="7">
        <f>Q10+F10-P10</f>
        <v>6.2250000000000005</v>
      </c>
    </row>
    <row r="11" spans="1:18" x14ac:dyDescent="0.2">
      <c r="A11" s="5"/>
      <c r="B11" s="4" t="s">
        <v>57</v>
      </c>
      <c r="C11" s="14">
        <v>6.4889999999999999</v>
      </c>
      <c r="D11" s="14">
        <v>6.3319999999999999</v>
      </c>
      <c r="E11" s="13">
        <v>6.2770000000000001</v>
      </c>
      <c r="F11" s="13">
        <v>6.5090000000000003</v>
      </c>
      <c r="G11" s="13">
        <f t="shared" si="0"/>
        <v>6.2970000000000015</v>
      </c>
      <c r="H11" s="20">
        <v>88.7</v>
      </c>
      <c r="I11" s="38" t="s">
        <v>43</v>
      </c>
      <c r="J11" s="1" t="s">
        <v>1906</v>
      </c>
      <c r="K11" s="1">
        <v>3</v>
      </c>
      <c r="L11" s="1" t="s">
        <v>1901</v>
      </c>
    </row>
    <row r="12" spans="1:18" x14ac:dyDescent="0.2">
      <c r="A12" s="6" t="s">
        <v>5</v>
      </c>
      <c r="B12" s="4" t="s">
        <v>57</v>
      </c>
      <c r="C12" s="18">
        <v>3.286</v>
      </c>
      <c r="D12" s="18">
        <v>3.27</v>
      </c>
      <c r="E12" s="18">
        <v>3.2549999999999999</v>
      </c>
      <c r="F12" s="9"/>
      <c r="G12" s="18">
        <f>E12</f>
        <v>3.2549999999999999</v>
      </c>
      <c r="H12" s="1">
        <v>97.4</v>
      </c>
      <c r="J12" s="1" t="s">
        <v>1893</v>
      </c>
      <c r="K12" s="1">
        <v>1</v>
      </c>
      <c r="L12" s="1" t="s">
        <v>1894</v>
      </c>
    </row>
    <row r="13" spans="1:18" x14ac:dyDescent="0.2">
      <c r="A13" s="5"/>
      <c r="B13" s="4" t="s">
        <v>392</v>
      </c>
      <c r="C13" s="18">
        <v>3.4609999999999999</v>
      </c>
      <c r="D13" s="18">
        <v>3.3679999999999999</v>
      </c>
      <c r="E13" s="17">
        <v>3.3519999999999999</v>
      </c>
      <c r="F13" s="9"/>
      <c r="G13" s="18">
        <f>E13</f>
        <v>3.3519999999999999</v>
      </c>
      <c r="H13" s="1">
        <v>96.9</v>
      </c>
      <c r="J13" s="1" t="s">
        <v>1892</v>
      </c>
      <c r="K13" s="1">
        <v>0</v>
      </c>
      <c r="L13" s="1" t="s">
        <v>1895</v>
      </c>
    </row>
    <row r="14" spans="1:18" x14ac:dyDescent="0.2">
      <c r="A14" s="5"/>
      <c r="B14" s="4" t="s">
        <v>58</v>
      </c>
      <c r="C14" s="18">
        <v>4.0119999999999996</v>
      </c>
      <c r="D14" s="18">
        <v>3.919</v>
      </c>
      <c r="E14" s="18">
        <v>3.875</v>
      </c>
      <c r="F14" s="9"/>
      <c r="G14" s="18">
        <f>E14</f>
        <v>3.875</v>
      </c>
      <c r="H14" s="1">
        <v>96.9</v>
      </c>
      <c r="J14" s="1" t="s">
        <v>1893</v>
      </c>
      <c r="K14" s="1">
        <v>1</v>
      </c>
      <c r="L14" s="1" t="s">
        <v>1896</v>
      </c>
    </row>
    <row r="17" spans="1:20" x14ac:dyDescent="0.2">
      <c r="A17" s="6" t="s">
        <v>6</v>
      </c>
      <c r="B17" s="5"/>
      <c r="C17" s="5" t="s">
        <v>7</v>
      </c>
      <c r="D17" s="5" t="s">
        <v>7</v>
      </c>
      <c r="E17" s="5" t="s">
        <v>24</v>
      </c>
      <c r="F17" s="5" t="s">
        <v>27</v>
      </c>
      <c r="G17" s="5" t="s">
        <v>28</v>
      </c>
      <c r="H17" s="5" t="s">
        <v>30</v>
      </c>
      <c r="I17" s="5" t="s">
        <v>29</v>
      </c>
      <c r="J17" s="5" t="s">
        <v>30</v>
      </c>
      <c r="K17" s="5" t="s">
        <v>34</v>
      </c>
      <c r="L17" s="5"/>
      <c r="M17" s="5" t="s">
        <v>7</v>
      </c>
      <c r="N17" s="5" t="s">
        <v>7</v>
      </c>
      <c r="O17" s="5" t="s">
        <v>7</v>
      </c>
      <c r="P17" s="5" t="s">
        <v>24</v>
      </c>
      <c r="Q17" s="5" t="s">
        <v>24</v>
      </c>
      <c r="R17" s="5" t="s">
        <v>24</v>
      </c>
      <c r="S17" s="5" t="s">
        <v>26</v>
      </c>
    </row>
    <row r="18" spans="1:20" x14ac:dyDescent="0.2">
      <c r="A18" s="5"/>
      <c r="B18" s="5"/>
      <c r="C18" s="6" t="s">
        <v>8</v>
      </c>
      <c r="D18" s="6" t="s">
        <v>9</v>
      </c>
      <c r="E18" s="6" t="s">
        <v>18</v>
      </c>
      <c r="F18" s="6" t="s">
        <v>11</v>
      </c>
      <c r="G18" s="6" t="s">
        <v>10</v>
      </c>
      <c r="H18" s="6" t="s">
        <v>33</v>
      </c>
      <c r="I18" s="6" t="s">
        <v>12</v>
      </c>
      <c r="J18" s="6" t="s">
        <v>13</v>
      </c>
      <c r="K18" s="6" t="s">
        <v>14</v>
      </c>
      <c r="L18" s="6" t="s">
        <v>99</v>
      </c>
      <c r="M18" s="6" t="s">
        <v>17</v>
      </c>
      <c r="N18" s="6" t="s">
        <v>19</v>
      </c>
      <c r="O18" s="6" t="s">
        <v>20</v>
      </c>
      <c r="P18" s="6" t="s">
        <v>17</v>
      </c>
      <c r="Q18" s="6" t="s">
        <v>15</v>
      </c>
      <c r="R18" s="6" t="s">
        <v>16</v>
      </c>
      <c r="S18" s="6" t="s">
        <v>25</v>
      </c>
    </row>
    <row r="19" spans="1:20" x14ac:dyDescent="0.2">
      <c r="A19" s="6" t="s">
        <v>98</v>
      </c>
      <c r="B19" s="4" t="str">
        <f t="shared" ref="B19:B29" si="1">B4</f>
        <v>B1 (Val, n-pi*)</v>
      </c>
      <c r="C19" s="14">
        <v>4.0250000000000004</v>
      </c>
      <c r="D19" s="14">
        <v>3.7320000000000002</v>
      </c>
      <c r="E19" s="13">
        <v>4.3310000000000004</v>
      </c>
      <c r="F19" s="13">
        <v>3.726</v>
      </c>
      <c r="G19" s="14">
        <v>4.016</v>
      </c>
      <c r="H19" s="13">
        <v>3.8889999999999998</v>
      </c>
      <c r="I19" s="14">
        <v>3.8879999999999999</v>
      </c>
      <c r="J19" s="14">
        <v>3.8650000000000002</v>
      </c>
      <c r="K19" s="13">
        <v>3.79</v>
      </c>
      <c r="L19" s="9"/>
      <c r="M19" s="13">
        <v>4.1580000000000004</v>
      </c>
      <c r="N19" s="14">
        <v>4.1280000000000001</v>
      </c>
      <c r="O19" s="14">
        <v>4.0010000000000003</v>
      </c>
      <c r="P19" s="7">
        <v>3.9249999999999998</v>
      </c>
      <c r="Q19" s="7">
        <v>3.7650000000000001</v>
      </c>
      <c r="R19" s="7">
        <v>3.83</v>
      </c>
      <c r="S19" s="7">
        <f t="shared" ref="S19:S26" si="2">SOMME(Q19:R19)/2</f>
        <v>3.7975000000000003</v>
      </c>
    </row>
    <row r="20" spans="1:20" x14ac:dyDescent="0.2">
      <c r="A20" s="5"/>
      <c r="B20" s="4" t="str">
        <f t="shared" si="1"/>
        <v>A1 (Val, pi-pi*)</v>
      </c>
      <c r="C20" s="14">
        <v>4.4489999999999998</v>
      </c>
      <c r="D20" s="14">
        <v>4.3869999999999996</v>
      </c>
      <c r="E20" s="13">
        <v>4.8719999999999999</v>
      </c>
      <c r="F20" s="13">
        <v>4.0620000000000003</v>
      </c>
      <c r="G20" s="14">
        <v>4.4279999999999999</v>
      </c>
      <c r="H20" s="13">
        <v>4.359</v>
      </c>
      <c r="I20" s="14">
        <v>4.3620000000000001</v>
      </c>
      <c r="J20" s="14">
        <v>4.3079999999999998</v>
      </c>
      <c r="K20" s="13">
        <v>4.2629999999999999</v>
      </c>
      <c r="L20" s="9"/>
      <c r="M20" s="13">
        <v>4.3109999999999999</v>
      </c>
      <c r="N20" s="14">
        <v>4.3029999999999999</v>
      </c>
      <c r="O20" s="14">
        <v>4.3310000000000004</v>
      </c>
      <c r="P20" s="7">
        <v>4.0739999999999998</v>
      </c>
      <c r="Q20" s="7">
        <v>4.4020000000000001</v>
      </c>
      <c r="R20" s="7">
        <v>4.1180000000000003</v>
      </c>
      <c r="S20" s="7">
        <f t="shared" si="2"/>
        <v>4.26</v>
      </c>
    </row>
    <row r="21" spans="1:20" x14ac:dyDescent="0.2">
      <c r="A21" s="5"/>
      <c r="B21" s="4" t="str">
        <f t="shared" si="1"/>
        <v>B2 (wCT, pi-pi*)</v>
      </c>
      <c r="C21" s="14">
        <v>5.07</v>
      </c>
      <c r="D21" s="14">
        <v>4.5650000000000004</v>
      </c>
      <c r="E21" s="13">
        <v>5.2460000000000004</v>
      </c>
      <c r="F21" s="13">
        <v>4.7210000000000001</v>
      </c>
      <c r="G21" s="14">
        <v>4.9059999999999997</v>
      </c>
      <c r="H21" s="13">
        <v>4.7210000000000001</v>
      </c>
      <c r="I21" s="14">
        <v>4.7140000000000004</v>
      </c>
      <c r="J21" s="14">
        <v>4.6900000000000004</v>
      </c>
      <c r="K21" s="13">
        <v>4.5860000000000003</v>
      </c>
      <c r="L21" s="9"/>
      <c r="M21" s="13">
        <v>4.7679999999999998</v>
      </c>
      <c r="N21" s="14">
        <v>4.7910000000000004</v>
      </c>
      <c r="O21" s="14">
        <v>4.7190000000000003</v>
      </c>
      <c r="P21" s="7">
        <v>4.5419999999999998</v>
      </c>
      <c r="Q21" s="7">
        <v>4.5650000000000004</v>
      </c>
      <c r="R21" s="7">
        <v>4.5419999999999998</v>
      </c>
      <c r="S21" s="7">
        <f t="shared" si="2"/>
        <v>4.5534999999999997</v>
      </c>
    </row>
    <row r="22" spans="1:20" x14ac:dyDescent="0.2">
      <c r="A22" s="5"/>
      <c r="B22" s="4" t="str">
        <f t="shared" si="1"/>
        <v>A2 (Val, n-pi*)</v>
      </c>
      <c r="C22" s="14">
        <v>5.4489999999999998</v>
      </c>
      <c r="D22" s="14">
        <v>4.9969999999999999</v>
      </c>
      <c r="E22" s="13">
        <v>5.6459999999999999</v>
      </c>
      <c r="F22" s="13">
        <v>5.1269999999999998</v>
      </c>
      <c r="G22" s="14">
        <v>5.383</v>
      </c>
      <c r="H22" s="13">
        <v>5.2060000000000004</v>
      </c>
      <c r="I22" s="14">
        <v>5.2009999999999996</v>
      </c>
      <c r="J22" s="14">
        <v>5.1950000000000003</v>
      </c>
      <c r="K22" s="13">
        <v>5.0869999999999997</v>
      </c>
      <c r="L22" s="9"/>
      <c r="M22" s="13">
        <v>5.4409999999999998</v>
      </c>
      <c r="N22" s="14">
        <v>5.4189999999999996</v>
      </c>
      <c r="O22" s="14">
        <v>5.2869999999999999</v>
      </c>
      <c r="P22" s="7">
        <v>5.1959999999999997</v>
      </c>
      <c r="Q22" s="7">
        <v>5.0209999999999999</v>
      </c>
      <c r="R22" s="7">
        <v>5.2370000000000001</v>
      </c>
      <c r="S22" s="7">
        <f t="shared" si="2"/>
        <v>5.1289999999999996</v>
      </c>
    </row>
    <row r="23" spans="1:20" x14ac:dyDescent="0.2">
      <c r="A23" s="5"/>
      <c r="B23" s="4" t="str">
        <f t="shared" si="1"/>
        <v>A2 (Val, n-pi*)</v>
      </c>
      <c r="C23" s="14">
        <v>5.7229999999999999</v>
      </c>
      <c r="D23" s="14">
        <v>5.4690000000000003</v>
      </c>
      <c r="E23" s="13">
        <v>6.1070000000000002</v>
      </c>
      <c r="F23" s="13">
        <v>5.4530000000000003</v>
      </c>
      <c r="G23" s="14">
        <v>5.8109999999999999</v>
      </c>
      <c r="H23" s="14">
        <v>5.5810000000000004</v>
      </c>
      <c r="I23" s="14">
        <v>5.5750000000000002</v>
      </c>
      <c r="J23" s="14">
        <v>5.5250000000000004</v>
      </c>
      <c r="K23" s="13">
        <v>5.39</v>
      </c>
      <c r="L23" s="9"/>
      <c r="M23" s="13">
        <v>5.899</v>
      </c>
      <c r="N23" s="14">
        <v>5.88</v>
      </c>
      <c r="O23" s="14">
        <v>5.7290000000000001</v>
      </c>
      <c r="P23" s="7">
        <v>5.6520000000000001</v>
      </c>
      <c r="Q23" s="7">
        <v>5.4859999999999998</v>
      </c>
      <c r="R23" s="7">
        <v>5.5629999999999997</v>
      </c>
      <c r="S23" s="7">
        <f t="shared" si="2"/>
        <v>5.5244999999999997</v>
      </c>
    </row>
    <row r="24" spans="1:20" x14ac:dyDescent="0.2">
      <c r="A24" s="5"/>
      <c r="B24" s="4" t="str">
        <f t="shared" si="1"/>
        <v>A1 (Val, pi-pi*)</v>
      </c>
      <c r="C24" s="14">
        <v>5.84</v>
      </c>
      <c r="D24" s="14">
        <v>5.7389999999999999</v>
      </c>
      <c r="E24" s="13">
        <v>6.2779999999999996</v>
      </c>
      <c r="F24" s="9"/>
      <c r="G24" s="14">
        <v>5.9119999999999999</v>
      </c>
      <c r="H24" s="13">
        <v>5.774</v>
      </c>
      <c r="I24" s="14">
        <v>5.7690000000000001</v>
      </c>
      <c r="J24" s="14">
        <v>5.7510000000000003</v>
      </c>
      <c r="K24" s="13">
        <v>5.6740000000000004</v>
      </c>
      <c r="L24" s="9"/>
      <c r="M24" s="13">
        <v>5.7439999999999998</v>
      </c>
      <c r="N24" s="14">
        <v>5.7389999999999999</v>
      </c>
      <c r="O24" s="14">
        <v>5.7450000000000001</v>
      </c>
      <c r="P24" s="7">
        <v>5.516</v>
      </c>
      <c r="Q24" s="7">
        <v>5.734</v>
      </c>
      <c r="R24" s="7">
        <v>5.5170000000000003</v>
      </c>
      <c r="S24" s="7">
        <f t="shared" si="2"/>
        <v>5.6255000000000006</v>
      </c>
    </row>
    <row r="25" spans="1:20" x14ac:dyDescent="0.2">
      <c r="A25" s="5"/>
      <c r="B25" s="4" t="str">
        <f t="shared" si="1"/>
        <v>B1 (wCT, n-pi*)</v>
      </c>
      <c r="C25" s="9"/>
      <c r="D25" s="14">
        <v>6.02</v>
      </c>
      <c r="E25" s="13">
        <v>7.0010000000000003</v>
      </c>
      <c r="F25" s="9"/>
      <c r="G25" s="14">
        <v>6.726</v>
      </c>
      <c r="H25" s="14">
        <v>6.37</v>
      </c>
      <c r="I25" s="14">
        <v>6.36</v>
      </c>
      <c r="J25" s="14">
        <v>6.3550000000000004</v>
      </c>
      <c r="K25" s="7">
        <v>6.14</v>
      </c>
      <c r="L25" s="9"/>
      <c r="M25" s="13">
        <v>6.8419999999999996</v>
      </c>
      <c r="N25" s="14">
        <v>6.78</v>
      </c>
      <c r="O25" s="14">
        <v>6.524</v>
      </c>
      <c r="P25" s="7">
        <v>6.5860000000000003</v>
      </c>
      <c r="Q25" s="7">
        <v>6.0970000000000004</v>
      </c>
      <c r="R25" s="7">
        <v>6.6769999999999996</v>
      </c>
      <c r="S25" s="7">
        <f t="shared" si="2"/>
        <v>6.3870000000000005</v>
      </c>
      <c r="T25" t="s">
        <v>2095</v>
      </c>
    </row>
    <row r="26" spans="1:20" x14ac:dyDescent="0.2">
      <c r="A26" s="5"/>
      <c r="B26" s="4" t="str">
        <f t="shared" si="1"/>
        <v>B2 (Val, pi-pi*)</v>
      </c>
      <c r="C26" s="14">
        <v>6.8109999999999999</v>
      </c>
      <c r="D26" s="14">
        <v>6.3419999999999996</v>
      </c>
      <c r="E26" s="13">
        <v>6.7990000000000004</v>
      </c>
      <c r="F26" s="9"/>
      <c r="G26" s="14">
        <v>6.4870000000000001</v>
      </c>
      <c r="H26" s="13">
        <v>6.3719999999999999</v>
      </c>
      <c r="I26" s="14">
        <v>6.3630000000000004</v>
      </c>
      <c r="J26" s="14">
        <v>6.3390000000000004</v>
      </c>
      <c r="K26" s="7">
        <v>6.2770000000000001</v>
      </c>
      <c r="L26" s="9"/>
      <c r="M26" s="13">
        <v>6.34</v>
      </c>
      <c r="N26" s="14">
        <v>6.3609999999999998</v>
      </c>
      <c r="O26" s="14">
        <v>6.351</v>
      </c>
      <c r="P26" s="7">
        <v>6.1390000000000002</v>
      </c>
      <c r="Q26" s="7">
        <v>6.3230000000000004</v>
      </c>
      <c r="R26" s="7">
        <v>6.1360000000000001</v>
      </c>
      <c r="S26" s="7">
        <f t="shared" si="2"/>
        <v>6.2294999999999998</v>
      </c>
    </row>
    <row r="27" spans="1:20" x14ac:dyDescent="0.2">
      <c r="A27" s="6" t="s">
        <v>5</v>
      </c>
      <c r="B27" s="4" t="str">
        <f t="shared" si="1"/>
        <v>B2 (Val, pi-pi*)</v>
      </c>
      <c r="C27" s="7">
        <v>3.7080000000000002</v>
      </c>
      <c r="D27" s="7">
        <v>3.411</v>
      </c>
      <c r="E27" s="7">
        <v>3.6360000000000001</v>
      </c>
      <c r="F27" s="7">
        <v>2.871</v>
      </c>
      <c r="G27" s="7">
        <v>3.173</v>
      </c>
      <c r="H27" s="9"/>
      <c r="I27" s="9"/>
      <c r="J27" s="9"/>
      <c r="K27" s="9"/>
      <c r="L27" s="9"/>
      <c r="M27">
        <v>3.468</v>
      </c>
      <c r="N27">
        <v>3.4740000000000002</v>
      </c>
      <c r="O27">
        <v>3.4550000000000001</v>
      </c>
      <c r="P27" s="7">
        <v>3.3090000000000002</v>
      </c>
      <c r="Q27" s="7">
        <v>3.4140000000000001</v>
      </c>
      <c r="R27" s="7">
        <v>2.9950000000000001</v>
      </c>
      <c r="S27" s="7">
        <f t="shared" ref="S27:S29" si="3">SOMME(Q27:R27)/2</f>
        <v>3.2045000000000003</v>
      </c>
      <c r="T27" s="7"/>
    </row>
    <row r="28" spans="1:20" x14ac:dyDescent="0.2">
      <c r="A28" s="5"/>
      <c r="B28" s="4" t="str">
        <f t="shared" si="1"/>
        <v>B1 (Val, n-pi*)</v>
      </c>
      <c r="C28" s="7">
        <v>3.6120000000000001</v>
      </c>
      <c r="D28" s="7">
        <v>3.3119999999999998</v>
      </c>
      <c r="E28" s="7">
        <v>3.7839999999999998</v>
      </c>
      <c r="F28" s="7">
        <v>3.1960000000000002</v>
      </c>
      <c r="G28" s="7">
        <v>3.4940000000000002</v>
      </c>
      <c r="H28" s="9"/>
      <c r="I28" s="9"/>
      <c r="J28" s="9"/>
      <c r="K28" s="9"/>
      <c r="L28" s="9"/>
      <c r="M28">
        <v>3.7330000000000001</v>
      </c>
      <c r="N28">
        <v>3.714</v>
      </c>
      <c r="O28">
        <v>3.5819999999999999</v>
      </c>
      <c r="P28" s="7">
        <v>3.524</v>
      </c>
      <c r="Q28" s="7">
        <v>3.331</v>
      </c>
      <c r="R28" s="7">
        <v>3.32</v>
      </c>
      <c r="S28" s="7">
        <f t="shared" si="3"/>
        <v>3.3254999999999999</v>
      </c>
      <c r="T28" s="7"/>
    </row>
    <row r="29" spans="1:20" x14ac:dyDescent="0.2">
      <c r="A29" s="5"/>
      <c r="B29" s="4" t="str">
        <f t="shared" si="1"/>
        <v>A1 (Val, pi-pi*)</v>
      </c>
      <c r="C29" s="7">
        <v>4.1950000000000003</v>
      </c>
      <c r="D29" s="7">
        <v>4.03</v>
      </c>
      <c r="E29" s="7">
        <v>4.3449999999999998</v>
      </c>
      <c r="F29" s="7">
        <v>3.7559999999999998</v>
      </c>
      <c r="G29" s="7">
        <v>3.923</v>
      </c>
      <c r="H29" s="9"/>
      <c r="I29" s="9"/>
      <c r="J29" s="9"/>
      <c r="K29" s="9"/>
      <c r="L29" s="9"/>
      <c r="M29">
        <v>4.0430000000000001</v>
      </c>
      <c r="N29">
        <v>4.0469999999999997</v>
      </c>
      <c r="O29">
        <v>4.0419999999999998</v>
      </c>
      <c r="P29" s="7">
        <v>3.8580000000000001</v>
      </c>
      <c r="Q29" s="7">
        <v>4.032</v>
      </c>
      <c r="R29" s="7">
        <v>3.5470000000000002</v>
      </c>
      <c r="S29" s="7">
        <f t="shared" si="3"/>
        <v>3.7895000000000003</v>
      </c>
      <c r="T29" s="7"/>
    </row>
    <row r="30" spans="1:20" x14ac:dyDescent="0.2">
      <c r="C30" s="7"/>
      <c r="D30" s="7"/>
      <c r="E30" s="7"/>
      <c r="F30" s="7"/>
      <c r="G30" s="7"/>
      <c r="O30" s="7"/>
      <c r="P30" s="7"/>
      <c r="Q30" s="7"/>
      <c r="R30" s="7"/>
      <c r="S30" s="7"/>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114</vt:i4>
      </vt:variant>
    </vt:vector>
  </HeadingPairs>
  <TitlesOfParts>
    <vt:vector size="114" baseType="lpstr">
      <vt:lpstr>Acetaldehyde</vt:lpstr>
      <vt:lpstr>Acetone</vt:lpstr>
      <vt:lpstr>Acetylene</vt:lpstr>
      <vt:lpstr>Acrolein</vt:lpstr>
      <vt:lpstr>Aminobenzonitrile</vt:lpstr>
      <vt:lpstr>Ammonia</vt:lpstr>
      <vt:lpstr>Aniline</vt:lpstr>
      <vt:lpstr>Azanaphthalene</vt:lpstr>
      <vt:lpstr>Azulene</vt:lpstr>
      <vt:lpstr>Benzene</vt:lpstr>
      <vt:lpstr>Benzonitrile</vt:lpstr>
      <vt:lpstr>Benzoquinone</vt:lpstr>
      <vt:lpstr>Benzothiadiazole</vt:lpstr>
      <vt:lpstr>Benzoxadiazole</vt:lpstr>
      <vt:lpstr>Beryllium</vt:lpstr>
      <vt:lpstr>BF</vt:lpstr>
      <vt:lpstr>BH</vt:lpstr>
      <vt:lpstr>Borole</vt:lpstr>
      <vt:lpstr>Butadiene</vt:lpstr>
      <vt:lpstr>Carbon dimer&amp;trimer</vt:lpstr>
      <vt:lpstr>Carbon dioxide</vt:lpstr>
      <vt:lpstr>Carbonic acid</vt:lpstr>
      <vt:lpstr>Carbon monoxide</vt:lpstr>
      <vt:lpstr>Carbonyl fluoride</vt:lpstr>
      <vt:lpstr>CCl2</vt:lpstr>
      <vt:lpstr>CClF</vt:lpstr>
      <vt:lpstr>CF2</vt:lpstr>
      <vt:lpstr>Chlorobenzene</vt:lpstr>
      <vt:lpstr>Criegee inter.</vt:lpstr>
      <vt:lpstr>Cyanoacetylene</vt:lpstr>
      <vt:lpstr>Cyanoformaldehyde</vt:lpstr>
      <vt:lpstr>Cyanogen</vt:lpstr>
      <vt:lpstr>Cyclobutadiene</vt:lpstr>
      <vt:lpstr>Cyclopentadiene</vt:lpstr>
      <vt:lpstr>Cyclopentadienethione</vt:lpstr>
      <vt:lpstr>Cyclopentadienone</vt:lpstr>
      <vt:lpstr>Cyclopropene</vt:lpstr>
      <vt:lpstr>Cyclopropenethione</vt:lpstr>
      <vt:lpstr>Cyclopropenone</vt:lpstr>
      <vt:lpstr>Diacetylene</vt:lpstr>
      <vt:lpstr>Diazete</vt:lpstr>
      <vt:lpstr>Diazirine</vt:lpstr>
      <vt:lpstr>Diazomethane</vt:lpstr>
      <vt:lpstr>Difluorodiazirine</vt:lpstr>
      <vt:lpstr>Dimethylaminobenzonitrile</vt:lpstr>
      <vt:lpstr>Dimethylaniline</vt:lpstr>
      <vt:lpstr>Dinitrogen</vt:lpstr>
      <vt:lpstr>Ethylene</vt:lpstr>
      <vt:lpstr>Fluorobenzene</vt:lpstr>
      <vt:lpstr>Formaldehyde</vt:lpstr>
      <vt:lpstr>Formamide</vt:lpstr>
      <vt:lpstr>Formylfluoride</vt:lpstr>
      <vt:lpstr>Furan</vt:lpstr>
      <vt:lpstr>Furofuran</vt:lpstr>
      <vt:lpstr>Glyoxal</vt:lpstr>
      <vt:lpstr>HCCl</vt:lpstr>
      <vt:lpstr>HCF</vt:lpstr>
      <vt:lpstr>HCN</vt:lpstr>
      <vt:lpstr>HCP</vt:lpstr>
      <vt:lpstr>Hexatriene</vt:lpstr>
      <vt:lpstr>HNC</vt:lpstr>
      <vt:lpstr>HPO</vt:lpstr>
      <vt:lpstr>HPS</vt:lpstr>
      <vt:lpstr>HSiF</vt:lpstr>
      <vt:lpstr>Hydrogen chloride</vt:lpstr>
      <vt:lpstr>Hydrogen peroxide</vt:lpstr>
      <vt:lpstr>Hydrogen sulfide</vt:lpstr>
      <vt:lpstr>Imidazole</vt:lpstr>
      <vt:lpstr>Isobutene</vt:lpstr>
      <vt:lpstr>Ketene</vt:lpstr>
      <vt:lpstr>Maleimide</vt:lpstr>
      <vt:lpstr>Methanimine</vt:lpstr>
      <vt:lpstr>Methylenecyclopropene</vt:lpstr>
      <vt:lpstr>Naphthalene</vt:lpstr>
      <vt:lpstr>Nitroaniline</vt:lpstr>
      <vt:lpstr>Nitrobenzene</vt:lpstr>
      <vt:lpstr>Nitrodimethylaniniline</vt:lpstr>
      <vt:lpstr>Nitropyridine N-oxide</vt:lpstr>
      <vt:lpstr>Nitrosomethane</vt:lpstr>
      <vt:lpstr>Nitrous acid</vt:lpstr>
      <vt:lpstr>Nitrous oxide</vt:lpstr>
      <vt:lpstr>Nitroxyl</vt:lpstr>
      <vt:lpstr>Octatetraene</vt:lpstr>
      <vt:lpstr>Oxalyl fluoride</vt:lpstr>
      <vt:lpstr>Pentalene</vt:lpstr>
      <vt:lpstr>Phenol</vt:lpstr>
      <vt:lpstr>Phenolate</vt:lpstr>
      <vt:lpstr>Phenyl-pyrrole</vt:lpstr>
      <vt:lpstr>Phthalazine</vt:lpstr>
      <vt:lpstr>Propynal</vt:lpstr>
      <vt:lpstr>Pyranone</vt:lpstr>
      <vt:lpstr>Pyrazine</vt:lpstr>
      <vt:lpstr>Pyridazine</vt:lpstr>
      <vt:lpstr>Pyridine</vt:lpstr>
      <vt:lpstr>Pyridinium</vt:lpstr>
      <vt:lpstr>Pyrimidine</vt:lpstr>
      <vt:lpstr>Pyrrole</vt:lpstr>
      <vt:lpstr>PyrroloPyrrole</vt:lpstr>
      <vt:lpstr>Quinoxaline</vt:lpstr>
      <vt:lpstr>SiCl2</vt:lpstr>
      <vt:lpstr>Silylidene</vt:lpstr>
      <vt:lpstr>Streptocyanines</vt:lpstr>
      <vt:lpstr>Tetrathiafulvalene</vt:lpstr>
      <vt:lpstr>Tetrazine</vt:lpstr>
      <vt:lpstr>Thienothiophene</vt:lpstr>
      <vt:lpstr>Thioacetone</vt:lpstr>
      <vt:lpstr>Thioacrolein</vt:lpstr>
      <vt:lpstr>Thioformaldehyde</vt:lpstr>
      <vt:lpstr>Thioforma-S-oxide</vt:lpstr>
      <vt:lpstr>Thiophene</vt:lpstr>
      <vt:lpstr>Thiopropynal</vt:lpstr>
      <vt:lpstr>Triazapentalene</vt:lpstr>
      <vt:lpstr>Triazine</vt:lpstr>
      <vt:lpstr>Water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Denis Jacquemin</dc:creator>
  <cp:lastModifiedBy>Denis JACQUEMIN</cp:lastModifiedBy>
  <dcterms:created xsi:type="dcterms:W3CDTF">2021-02-17T07:49:25Z</dcterms:created>
  <dcterms:modified xsi:type="dcterms:W3CDTF">2025-07-26T06:52:14Z</dcterms:modified>
</cp:coreProperties>
</file>