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D49295E-C071-4622-B0B9-586338F27F50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pc-covid19-ita-andamento-naz" sheetId="18" r:id="rId1"/>
    <sheet name="dpc-covid19-ita-regioni" sheetId="20" r:id="rId2"/>
    <sheet name="Cumul_deaths - Boltzmann fit" sheetId="12" r:id="rId3"/>
    <sheet name="New_deaths - Boltzmann fit" sheetId="21" r:id="rId4"/>
  </sheets>
  <definedNames>
    <definedName name="_xlcn.WorksheetConnection_COVID19ItalycasestrendBfit.xlsxdpc_covid19_ita_andamento_nazionale1" hidden="1">dpc_covid19_ita_andamento_nazionale</definedName>
    <definedName name="CI">'Cumul_deaths - Boltzmann fit'!$R$15</definedName>
    <definedName name="CIa">'New_deaths - Boltzmann fit'!$X$37</definedName>
    <definedName name="CIl">'New_deaths - Boltzmann fit'!$X$26</definedName>
    <definedName name="CIo">'Cumul_deaths - Boltzmann fit'!$R$35</definedName>
    <definedName name="CIr">'Cumul_deaths - Boltzmann fit'!$R$25</definedName>
    <definedName name="CIw">'New_deaths - Boltzmann fit'!$X$15</definedName>
    <definedName name="Critical_t">'Cumul_deaths - Boltzmann fit'!$R$14</definedName>
    <definedName name="Critical_ta">'New_deaths - Boltzmann fit'!$X$36</definedName>
    <definedName name="Critical_tl">'New_deaths - Boltzmann fit'!$X$25</definedName>
    <definedName name="Critical_to">'Cumul_deaths - Boltzmann fit'!$R$34</definedName>
    <definedName name="Critical_tr">'Cumul_deaths - Boltzmann fit'!$R$24</definedName>
    <definedName name="Critical_tw">'New_deaths - Boltzmann fit'!$X$14</definedName>
    <definedName name="DatiEsterni_1" localSheetId="0" hidden="1">'dpc-covid19-ita-andamento-naz'!$A$1:$O$40</definedName>
    <definedName name="DatiEsterni_1" localSheetId="1" hidden="1">'dpc-covid19-ita-regioni'!$A$1:$S$820</definedName>
    <definedName name="DatiEsterni_2" localSheetId="0" hidden="1">'dpc-covid19-ita-andamento-naz'!#REF!</definedName>
    <definedName name="df">'Cumul_deaths - Boltzmann fit'!$R$11</definedName>
    <definedName name="dfa">'New_deaths - Boltzmann fit'!$X$33</definedName>
    <definedName name="dfl">'New_deaths - Boltzmann fit'!$X$22</definedName>
    <definedName name="dfo">'Cumul_deaths - Boltzmann fit'!$R$31</definedName>
    <definedName name="dfr">'Cumul_deaths - Boltzmann fit'!$R$21</definedName>
    <definedName name="dfw">'New_deaths - Boltzmann fit'!$X$11</definedName>
    <definedName name="dpc_covid19_ita_andamento_nazionale_1" localSheetId="2" hidden="1">'Cumul_deaths - Boltzmann fit'!#REF!</definedName>
    <definedName name="K">'Cumul_deaths - Boltzmann fit'!$R$7</definedName>
    <definedName name="Ka">'New_deaths - Boltzmann fit'!$X$29</definedName>
    <definedName name="Kl">'New_deaths - Boltzmann fit'!$X$18</definedName>
    <definedName name="Ko">'Cumul_deaths - Boltzmann fit'!$R$27</definedName>
    <definedName name="Kr">'Cumul_deaths - Boltzmann fit'!$R$17</definedName>
    <definedName name="Kw">'New_deaths - Boltzmann fit'!$X$7</definedName>
    <definedName name="Mean_of_y">'Cumul_deaths - Boltzmann fit'!$R$10</definedName>
    <definedName name="Mean_of_ya">'New_deaths - Boltzmann fit'!$X$32</definedName>
    <definedName name="Mean_of_yl">'New_deaths - Boltzmann fit'!$X$21</definedName>
    <definedName name="Mean_of_yo">'Cumul_deaths - Boltzmann fit'!$R$30</definedName>
    <definedName name="Mean_of_yr">'Cumul_deaths - Boltzmann fit'!$R$20</definedName>
    <definedName name="Mean_of_yw">'New_deaths - Boltzmann fit'!$X$10</definedName>
    <definedName name="N_outside">'New_deaths - Boltzmann fit'!$Q$6</definedName>
    <definedName name="N_region">'New_deaths - Boltzmann fit'!$K$6</definedName>
    <definedName name="outside">'Cumul_deaths - Boltzmann fit'!$L$6</definedName>
    <definedName name="outside_fit">'Cumul_deaths - Boltzmann fit'!$M$6</definedName>
    <definedName name="region">'Cumul_deaths - Boltzmann fit'!$H$6</definedName>
    <definedName name="region_fit">'Cumul_deaths - Boltzmann fit'!$I$6</definedName>
    <definedName name="RSQ">'Cumul_deaths - Boltzmann fit'!$R$13</definedName>
    <definedName name="RSQa">'New_deaths - Boltzmann fit'!$X$35</definedName>
    <definedName name="RSQl">'New_deaths - Boltzmann fit'!$X$24</definedName>
    <definedName name="RSQo">'Cumul_deaths - Boltzmann fit'!$R$33</definedName>
    <definedName name="RSQr">'Cumul_deaths - Boltzmann fit'!$R$23</definedName>
    <definedName name="RSQw">'New_deaths - Boltzmann fit'!$X$13</definedName>
    <definedName name="SE_of_y">'Cumul_deaths - Boltzmann fit'!$R$12</definedName>
    <definedName name="SE_of_ya">'New_deaths - Boltzmann fit'!$X$34</definedName>
    <definedName name="SE_of_yl">'New_deaths - Boltzmann fit'!$X$23</definedName>
    <definedName name="SE_of_yo">'Cumul_deaths - Boltzmann fit'!$R$32</definedName>
    <definedName name="SE_of_yr">'Cumul_deaths - Boltzmann fit'!$R$22</definedName>
    <definedName name="SE_of_yw">'New_deaths - Boltzmann fit'!$X$12</definedName>
    <definedName name="solver_adj" localSheetId="2" hidden="1">'Cumul_deaths - Boltzmann fit'!$R$27,'Cumul_deaths - Boltzmann fit'!$R$28,'Cumul_deaths - Boltzmann fit'!$R$29</definedName>
    <definedName name="solver_adj" localSheetId="3" hidden="1">'New_deaths - Boltzmann fit'!$X$18,'New_deaths - Boltzmann fit'!$X$19,'New_deaths - Boltzmann fit'!$X$20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Boltzmann fit'!$R$27</definedName>
    <definedName name="solver_lhs1" localSheetId="3" hidden="1">'New_deaths - Boltzmann fit'!$X$18</definedName>
    <definedName name="solver_lhs2" localSheetId="2" hidden="1">'Cumul_deaths - Boltzmann fit'!$R$28</definedName>
    <definedName name="solver_lhs2" localSheetId="3" hidden="1">'New_deaths - Boltzmann fit'!$X$19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'Cumul_deaths - Boltzmann fit'!$R$33</definedName>
    <definedName name="solver_opt" localSheetId="3" hidden="1">'New_deaths - Boltzmann fit'!$X$24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Boltzmann fit'!$R$8</definedName>
    <definedName name="t0a">'New_deaths - Boltzmann fit'!$X$30</definedName>
    <definedName name="t0l">'New_deaths - Boltzmann fit'!$X$19</definedName>
    <definedName name="t0o">'Cumul_deaths - Boltzmann fit'!$R$28</definedName>
    <definedName name="t0r">'Cumul_deaths - Boltzmann fit'!$R$18</definedName>
    <definedName name="t0w">'New_deaths - Boltzmann fit'!$X$8</definedName>
    <definedName name="w">'Cumul_deaths - Boltzmann fit'!$R$9</definedName>
    <definedName name="wa">'New_deaths - Boltzmann fit'!$X$31</definedName>
    <definedName name="wl">'New_deaths - Boltzmann fit'!$X$20</definedName>
    <definedName name="wo">'Cumul_deaths - Boltzmann fit'!$R$29</definedName>
    <definedName name="wr">'Cumul_deaths - Boltzmann fit'!$R$19</definedName>
    <definedName name="ww">'New_deaths - Boltzmann fit'!$X$9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3" i="21" l="1"/>
  <c r="X32" i="21"/>
  <c r="X22" i="21"/>
  <c r="X21" i="21"/>
  <c r="X11" i="21"/>
  <c r="X10" i="21"/>
  <c r="Q41" i="21"/>
  <c r="Q42" i="21"/>
  <c r="Q43" i="21"/>
  <c r="Q44" i="21"/>
  <c r="Q45" i="21"/>
  <c r="P41" i="21"/>
  <c r="P42" i="21"/>
  <c r="P43" i="21"/>
  <c r="P44" i="21"/>
  <c r="P45" i="21"/>
  <c r="K41" i="21"/>
  <c r="K42" i="21"/>
  <c r="K43" i="21"/>
  <c r="K44" i="21"/>
  <c r="K45" i="21"/>
  <c r="J41" i="21"/>
  <c r="J42" i="21"/>
  <c r="J43" i="21"/>
  <c r="J44" i="21"/>
  <c r="J45" i="21"/>
  <c r="E41" i="21"/>
  <c r="E42" i="21"/>
  <c r="E43" i="21"/>
  <c r="E44" i="21"/>
  <c r="E45" i="21"/>
  <c r="D41" i="21"/>
  <c r="D42" i="21"/>
  <c r="D43" i="21"/>
  <c r="D44" i="21"/>
  <c r="D45" i="21"/>
  <c r="R31" i="12"/>
  <c r="R30" i="12"/>
  <c r="R21" i="12"/>
  <c r="R20" i="12"/>
  <c r="R11" i="12"/>
  <c r="R10" i="12"/>
  <c r="L42" i="12"/>
  <c r="L43" i="12"/>
  <c r="L44" i="12"/>
  <c r="L45" i="12"/>
  <c r="D42" i="12"/>
  <c r="D43" i="12"/>
  <c r="D44" i="12"/>
  <c r="D45" i="12"/>
  <c r="X38" i="21" l="1"/>
  <c r="R66" i="21" l="1"/>
  <c r="L66" i="21"/>
  <c r="R65" i="21"/>
  <c r="L65" i="21"/>
  <c r="R64" i="21"/>
  <c r="L64" i="21"/>
  <c r="R63" i="21"/>
  <c r="L63" i="21"/>
  <c r="R62" i="21"/>
  <c r="L62" i="21"/>
  <c r="R61" i="21"/>
  <c r="L61" i="21"/>
  <c r="R60" i="21"/>
  <c r="L60" i="21"/>
  <c r="R59" i="21"/>
  <c r="L59" i="21"/>
  <c r="R58" i="21"/>
  <c r="L58" i="21"/>
  <c r="R57" i="21"/>
  <c r="L57" i="21"/>
  <c r="R56" i="21"/>
  <c r="L56" i="21"/>
  <c r="R55" i="21"/>
  <c r="L55" i="21"/>
  <c r="M55" i="21" s="1"/>
  <c r="R54" i="21"/>
  <c r="L54" i="21"/>
  <c r="R53" i="21"/>
  <c r="L53" i="21"/>
  <c r="R52" i="21"/>
  <c r="L52" i="21"/>
  <c r="R51" i="21"/>
  <c r="L51" i="21"/>
  <c r="R50" i="21"/>
  <c r="L50" i="21"/>
  <c r="R49" i="21"/>
  <c r="L49" i="21"/>
  <c r="R48" i="21"/>
  <c r="L48" i="21"/>
  <c r="R47" i="21"/>
  <c r="L47" i="21"/>
  <c r="R46" i="21"/>
  <c r="L46" i="21"/>
  <c r="R45" i="21"/>
  <c r="L45" i="21"/>
  <c r="R44" i="21"/>
  <c r="L44" i="21"/>
  <c r="R43" i="21"/>
  <c r="L43" i="21"/>
  <c r="R42" i="21"/>
  <c r="L42" i="21"/>
  <c r="R41" i="21"/>
  <c r="L41" i="21"/>
  <c r="R40" i="21"/>
  <c r="L40" i="21"/>
  <c r="K40" i="21"/>
  <c r="J40" i="21"/>
  <c r="D40" i="21"/>
  <c r="R39" i="21"/>
  <c r="L39" i="21"/>
  <c r="K39" i="21"/>
  <c r="J39" i="21"/>
  <c r="D39" i="21"/>
  <c r="R38" i="21"/>
  <c r="L38" i="21"/>
  <c r="K38" i="21"/>
  <c r="J38" i="21"/>
  <c r="D38" i="21"/>
  <c r="E38" i="21" s="1"/>
  <c r="R37" i="21"/>
  <c r="L37" i="21"/>
  <c r="K37" i="21"/>
  <c r="J37" i="21"/>
  <c r="D37" i="21"/>
  <c r="R36" i="21"/>
  <c r="L36" i="21"/>
  <c r="K36" i="21"/>
  <c r="J36" i="21"/>
  <c r="D36" i="21"/>
  <c r="R35" i="21"/>
  <c r="L35" i="21"/>
  <c r="K35" i="21"/>
  <c r="J35" i="21"/>
  <c r="D35" i="21"/>
  <c r="R34" i="21"/>
  <c r="L34" i="21"/>
  <c r="K34" i="21"/>
  <c r="J34" i="21"/>
  <c r="D34" i="21"/>
  <c r="R33" i="21"/>
  <c r="L33" i="21"/>
  <c r="K33" i="21"/>
  <c r="J33" i="21"/>
  <c r="D33" i="21"/>
  <c r="R32" i="21"/>
  <c r="L32" i="21"/>
  <c r="M33" i="21" s="1"/>
  <c r="K32" i="21"/>
  <c r="J32" i="21"/>
  <c r="D32" i="21"/>
  <c r="R31" i="21"/>
  <c r="L31" i="21"/>
  <c r="K31" i="21"/>
  <c r="J31" i="21"/>
  <c r="D31" i="21"/>
  <c r="R30" i="21"/>
  <c r="L30" i="21"/>
  <c r="K30" i="21"/>
  <c r="J30" i="21"/>
  <c r="D30" i="21"/>
  <c r="R29" i="21"/>
  <c r="L29" i="21"/>
  <c r="K29" i="21"/>
  <c r="J29" i="21"/>
  <c r="D29" i="21"/>
  <c r="R28" i="21"/>
  <c r="L28" i="21"/>
  <c r="K28" i="21"/>
  <c r="J28" i="21"/>
  <c r="D28" i="21"/>
  <c r="X27" i="21"/>
  <c r="R27" i="21"/>
  <c r="L27" i="21"/>
  <c r="K27" i="21"/>
  <c r="J27" i="21"/>
  <c r="D27" i="21"/>
  <c r="R26" i="21"/>
  <c r="L26" i="21"/>
  <c r="K26" i="21"/>
  <c r="J26" i="21"/>
  <c r="D26" i="21"/>
  <c r="R25" i="21"/>
  <c r="L25" i="21"/>
  <c r="K25" i="21"/>
  <c r="J25" i="21"/>
  <c r="D25" i="21"/>
  <c r="R24" i="21"/>
  <c r="L24" i="21"/>
  <c r="K24" i="21"/>
  <c r="J24" i="21"/>
  <c r="D24" i="21"/>
  <c r="R23" i="21"/>
  <c r="L23" i="21"/>
  <c r="K23" i="21"/>
  <c r="J23" i="21"/>
  <c r="D23" i="21"/>
  <c r="E23" i="21" s="1"/>
  <c r="X25" i="21"/>
  <c r="R22" i="21"/>
  <c r="L22" i="21"/>
  <c r="K22" i="21"/>
  <c r="J22" i="21"/>
  <c r="D22" i="21"/>
  <c r="R21" i="21"/>
  <c r="L21" i="21"/>
  <c r="K21" i="21"/>
  <c r="J21" i="21"/>
  <c r="D21" i="21"/>
  <c r="R20" i="21"/>
  <c r="L20" i="21"/>
  <c r="M20" i="21" s="1"/>
  <c r="K20" i="21"/>
  <c r="J20" i="21"/>
  <c r="D20" i="21"/>
  <c r="R19" i="21"/>
  <c r="L19" i="21"/>
  <c r="K19" i="21"/>
  <c r="J19" i="21"/>
  <c r="D19" i="21"/>
  <c r="R18" i="21"/>
  <c r="L18" i="21"/>
  <c r="K18" i="21"/>
  <c r="J18" i="21"/>
  <c r="D18" i="21"/>
  <c r="R17" i="21"/>
  <c r="L17" i="21"/>
  <c r="K17" i="21"/>
  <c r="J17" i="21"/>
  <c r="D17" i="21"/>
  <c r="R16" i="21"/>
  <c r="L16" i="21"/>
  <c r="K16" i="21"/>
  <c r="J16" i="21"/>
  <c r="D16" i="21"/>
  <c r="R15" i="21"/>
  <c r="L15" i="21"/>
  <c r="K15" i="21"/>
  <c r="J15" i="21"/>
  <c r="D15" i="21"/>
  <c r="R14" i="21"/>
  <c r="L14" i="21"/>
  <c r="K14" i="21"/>
  <c r="J14" i="21"/>
  <c r="D14" i="21"/>
  <c r="R13" i="21"/>
  <c r="L13" i="21"/>
  <c r="K13" i="21"/>
  <c r="J13" i="21"/>
  <c r="D13" i="21"/>
  <c r="R12" i="21"/>
  <c r="L12" i="21"/>
  <c r="K12" i="21"/>
  <c r="J12" i="21"/>
  <c r="D12" i="21"/>
  <c r="R11" i="21"/>
  <c r="L11" i="21"/>
  <c r="K11" i="21"/>
  <c r="J11" i="21"/>
  <c r="D11" i="21"/>
  <c r="R10" i="21"/>
  <c r="L10" i="21"/>
  <c r="K10" i="21"/>
  <c r="J10" i="21"/>
  <c r="D10" i="21"/>
  <c r="R9" i="21"/>
  <c r="L9" i="21"/>
  <c r="K9" i="21"/>
  <c r="J9" i="21"/>
  <c r="D9" i="21"/>
  <c r="R8" i="21"/>
  <c r="L8" i="21"/>
  <c r="K8" i="21"/>
  <c r="J8" i="21"/>
  <c r="D8" i="21"/>
  <c r="R7" i="21"/>
  <c r="L7" i="21"/>
  <c r="M7" i="21" s="1"/>
  <c r="K7" i="21"/>
  <c r="J7" i="21"/>
  <c r="D7" i="21"/>
  <c r="E7" i="21" s="1"/>
  <c r="M66" i="12"/>
  <c r="I66" i="12"/>
  <c r="M65" i="12"/>
  <c r="I65" i="12"/>
  <c r="M64" i="12"/>
  <c r="I64" i="12"/>
  <c r="M63" i="12"/>
  <c r="I63" i="12"/>
  <c r="M62" i="12"/>
  <c r="I62" i="12"/>
  <c r="M61" i="12"/>
  <c r="I61" i="12"/>
  <c r="M60" i="12"/>
  <c r="I60" i="12"/>
  <c r="M59" i="12"/>
  <c r="I59" i="12"/>
  <c r="M58" i="12"/>
  <c r="I58" i="12"/>
  <c r="M57" i="12"/>
  <c r="I57" i="12"/>
  <c r="M56" i="12"/>
  <c r="I56" i="12"/>
  <c r="M55" i="12"/>
  <c r="I55" i="12"/>
  <c r="M54" i="12"/>
  <c r="I54" i="12"/>
  <c r="M53" i="12"/>
  <c r="I53" i="12"/>
  <c r="M52" i="12"/>
  <c r="I52" i="12"/>
  <c r="M51" i="12"/>
  <c r="I51" i="12"/>
  <c r="M50" i="12"/>
  <c r="I50" i="12"/>
  <c r="M49" i="12"/>
  <c r="I49" i="12"/>
  <c r="M48" i="12"/>
  <c r="I48" i="12"/>
  <c r="M47" i="12"/>
  <c r="I47" i="12"/>
  <c r="M46" i="12"/>
  <c r="I46" i="12"/>
  <c r="M45" i="12"/>
  <c r="I45" i="12"/>
  <c r="M44" i="12"/>
  <c r="I44" i="12"/>
  <c r="M43" i="12"/>
  <c r="I43" i="12"/>
  <c r="M42" i="12"/>
  <c r="I42" i="12"/>
  <c r="M41" i="12"/>
  <c r="I41" i="12"/>
  <c r="D41" i="12"/>
  <c r="L41" i="12" s="1"/>
  <c r="M40" i="12"/>
  <c r="I40" i="12"/>
  <c r="D40" i="12"/>
  <c r="L40" i="12" s="1"/>
  <c r="P40" i="21" s="1"/>
  <c r="M39" i="12"/>
  <c r="I39" i="12"/>
  <c r="D39" i="12"/>
  <c r="L39" i="12" s="1"/>
  <c r="P39" i="21" s="1"/>
  <c r="M38" i="12"/>
  <c r="I38" i="12"/>
  <c r="D38" i="12"/>
  <c r="L38" i="12" s="1"/>
  <c r="P38" i="21" s="1"/>
  <c r="Q38" i="21" s="1"/>
  <c r="M37" i="12"/>
  <c r="I37" i="12"/>
  <c r="D37" i="12"/>
  <c r="L37" i="12" s="1"/>
  <c r="P37" i="21" s="1"/>
  <c r="M36" i="12"/>
  <c r="I36" i="12"/>
  <c r="D36" i="12"/>
  <c r="L36" i="12" s="1"/>
  <c r="P36" i="21" s="1"/>
  <c r="M35" i="12"/>
  <c r="I35" i="12"/>
  <c r="D35" i="12"/>
  <c r="L35" i="12" s="1"/>
  <c r="P35" i="21" s="1"/>
  <c r="M34" i="12"/>
  <c r="I34" i="12"/>
  <c r="D34" i="12"/>
  <c r="L34" i="12" s="1"/>
  <c r="P34" i="21" s="1"/>
  <c r="M33" i="12"/>
  <c r="I33" i="12"/>
  <c r="D33" i="12"/>
  <c r="L33" i="12" s="1"/>
  <c r="P33" i="21" s="1"/>
  <c r="M32" i="12"/>
  <c r="I32" i="12"/>
  <c r="D32" i="12"/>
  <c r="L32" i="12" s="1"/>
  <c r="P32" i="21" s="1"/>
  <c r="M31" i="12"/>
  <c r="I31" i="12"/>
  <c r="D31" i="12"/>
  <c r="L31" i="12" s="1"/>
  <c r="P31" i="21" s="1"/>
  <c r="Q31" i="21" s="1"/>
  <c r="M30" i="12"/>
  <c r="I30" i="12"/>
  <c r="D30" i="12"/>
  <c r="L30" i="12" s="1"/>
  <c r="P30" i="21" s="1"/>
  <c r="M29" i="12"/>
  <c r="I29" i="12"/>
  <c r="D29" i="12"/>
  <c r="L29" i="12" s="1"/>
  <c r="P29" i="21" s="1"/>
  <c r="M28" i="12"/>
  <c r="I28" i="12"/>
  <c r="D28" i="12"/>
  <c r="L28" i="12" s="1"/>
  <c r="P28" i="21" s="1"/>
  <c r="M27" i="12"/>
  <c r="I27" i="12"/>
  <c r="D27" i="12"/>
  <c r="L27" i="12" s="1"/>
  <c r="P27" i="21" s="1"/>
  <c r="M26" i="12"/>
  <c r="I26" i="12"/>
  <c r="D26" i="12"/>
  <c r="L26" i="12" s="1"/>
  <c r="P26" i="21" s="1"/>
  <c r="Q26" i="21" s="1"/>
  <c r="M25" i="12"/>
  <c r="I25" i="12"/>
  <c r="D25" i="12"/>
  <c r="L25" i="12" s="1"/>
  <c r="P25" i="21" s="1"/>
  <c r="R24" i="12"/>
  <c r="M24" i="12"/>
  <c r="I24" i="12"/>
  <c r="D24" i="12"/>
  <c r="L24" i="12" s="1"/>
  <c r="P24" i="21" s="1"/>
  <c r="M23" i="12"/>
  <c r="I23" i="12"/>
  <c r="D23" i="12"/>
  <c r="L23" i="12" s="1"/>
  <c r="P23" i="21" s="1"/>
  <c r="M22" i="12"/>
  <c r="I22" i="12"/>
  <c r="D22" i="12"/>
  <c r="L22" i="12" s="1"/>
  <c r="P22" i="21" s="1"/>
  <c r="M21" i="12"/>
  <c r="I21" i="12"/>
  <c r="D21" i="12"/>
  <c r="L21" i="12" s="1"/>
  <c r="P21" i="21" s="1"/>
  <c r="M20" i="12"/>
  <c r="I20" i="12"/>
  <c r="D20" i="12"/>
  <c r="L20" i="12" s="1"/>
  <c r="P20" i="21" s="1"/>
  <c r="M19" i="12"/>
  <c r="I19" i="12"/>
  <c r="D19" i="12"/>
  <c r="L19" i="12" s="1"/>
  <c r="P19" i="21" s="1"/>
  <c r="M18" i="12"/>
  <c r="I18" i="12"/>
  <c r="D18" i="12"/>
  <c r="L18" i="12" s="1"/>
  <c r="P18" i="21" s="1"/>
  <c r="M17" i="12"/>
  <c r="I17" i="12"/>
  <c r="D17" i="12"/>
  <c r="L17" i="12" s="1"/>
  <c r="P17" i="21" s="1"/>
  <c r="M16" i="12"/>
  <c r="L16" i="12"/>
  <c r="P16" i="21" s="1"/>
  <c r="I16" i="12"/>
  <c r="D16" i="12"/>
  <c r="M15" i="12"/>
  <c r="I15" i="12"/>
  <c r="D15" i="12"/>
  <c r="L15" i="12" s="1"/>
  <c r="P15" i="21" s="1"/>
  <c r="M14" i="12"/>
  <c r="L14" i="12"/>
  <c r="P14" i="21" s="1"/>
  <c r="Q14" i="21" s="1"/>
  <c r="I14" i="12"/>
  <c r="D14" i="12"/>
  <c r="M13" i="12"/>
  <c r="I13" i="12"/>
  <c r="D13" i="12"/>
  <c r="L13" i="12" s="1"/>
  <c r="P13" i="21" s="1"/>
  <c r="M12" i="12"/>
  <c r="I12" i="12"/>
  <c r="D12" i="12"/>
  <c r="L12" i="12" s="1"/>
  <c r="P12" i="21" s="1"/>
  <c r="M11" i="12"/>
  <c r="I11" i="12"/>
  <c r="D11" i="12"/>
  <c r="L11" i="12" s="1"/>
  <c r="P11" i="21" s="1"/>
  <c r="M10" i="12"/>
  <c r="I10" i="12"/>
  <c r="D10" i="12"/>
  <c r="L10" i="12" s="1"/>
  <c r="P10" i="21" s="1"/>
  <c r="M9" i="12"/>
  <c r="I9" i="12"/>
  <c r="D9" i="12"/>
  <c r="M8" i="12"/>
  <c r="I8" i="12"/>
  <c r="D8" i="12"/>
  <c r="L8" i="12" s="1"/>
  <c r="P8" i="21" s="1"/>
  <c r="M7" i="12"/>
  <c r="I7" i="12"/>
  <c r="D7" i="12"/>
  <c r="L7" i="12" s="1"/>
  <c r="P7" i="21" s="1"/>
  <c r="Q7" i="21" s="1"/>
  <c r="R6" i="12"/>
  <c r="M61" i="21" l="1"/>
  <c r="M39" i="21"/>
  <c r="M37" i="21"/>
  <c r="M17" i="21"/>
  <c r="M10" i="21"/>
  <c r="M35" i="21"/>
  <c r="M50" i="21"/>
  <c r="M14" i="21"/>
  <c r="M54" i="21"/>
  <c r="M12" i="21"/>
  <c r="F10" i="21"/>
  <c r="F9" i="21"/>
  <c r="F25" i="21"/>
  <c r="F43" i="21"/>
  <c r="M46" i="21"/>
  <c r="M22" i="21"/>
  <c r="M38" i="21"/>
  <c r="M41" i="21"/>
  <c r="M65" i="21"/>
  <c r="M66" i="21"/>
  <c r="M23" i="21"/>
  <c r="M28" i="21"/>
  <c r="M45" i="21"/>
  <c r="F62" i="21"/>
  <c r="M62" i="21"/>
  <c r="F14" i="21"/>
  <c r="F12" i="21"/>
  <c r="M27" i="21"/>
  <c r="F35" i="21"/>
  <c r="M57" i="21"/>
  <c r="M52" i="21"/>
  <c r="M8" i="21"/>
  <c r="F17" i="21"/>
  <c r="M31" i="21"/>
  <c r="F46" i="21"/>
  <c r="M58" i="21"/>
  <c r="F22" i="21"/>
  <c r="M29" i="21"/>
  <c r="M42" i="21"/>
  <c r="M11" i="21"/>
  <c r="F20" i="21"/>
  <c r="M19" i="21"/>
  <c r="F27" i="21"/>
  <c r="M34" i="21"/>
  <c r="M49" i="21"/>
  <c r="F16" i="21"/>
  <c r="M51" i="21"/>
  <c r="M36" i="21"/>
  <c r="F21" i="21"/>
  <c r="M47" i="21"/>
  <c r="M63" i="21"/>
  <c r="F8" i="21"/>
  <c r="F19" i="21"/>
  <c r="F23" i="21"/>
  <c r="M30" i="21"/>
  <c r="F47" i="21"/>
  <c r="M53" i="21"/>
  <c r="F7" i="21"/>
  <c r="G7" i="21" s="1"/>
  <c r="M32" i="21"/>
  <c r="F42" i="21"/>
  <c r="M48" i="21"/>
  <c r="F58" i="21"/>
  <c r="M64" i="21"/>
  <c r="M18" i="21"/>
  <c r="M13" i="21"/>
  <c r="F15" i="21"/>
  <c r="M43" i="21"/>
  <c r="M59" i="21"/>
  <c r="M9" i="21"/>
  <c r="F11" i="21"/>
  <c r="M21" i="21"/>
  <c r="M25" i="21"/>
  <c r="M44" i="21"/>
  <c r="F54" i="21"/>
  <c r="M60" i="21"/>
  <c r="M15" i="21"/>
  <c r="M16" i="21"/>
  <c r="F18" i="21"/>
  <c r="F31" i="21"/>
  <c r="M40" i="21"/>
  <c r="F50" i="21"/>
  <c r="M56" i="21"/>
  <c r="F66" i="21"/>
  <c r="F26" i="21"/>
  <c r="F28" i="21"/>
  <c r="F30" i="21"/>
  <c r="F32" i="21"/>
  <c r="F36" i="21"/>
  <c r="F38" i="21"/>
  <c r="F44" i="21"/>
  <c r="F48" i="21"/>
  <c r="F52" i="21"/>
  <c r="F56" i="21"/>
  <c r="F60" i="21"/>
  <c r="F64" i="21"/>
  <c r="M26" i="21"/>
  <c r="F41" i="21"/>
  <c r="F45" i="21"/>
  <c r="F53" i="21"/>
  <c r="F57" i="21"/>
  <c r="F61" i="21"/>
  <c r="F65" i="21"/>
  <c r="M24" i="21"/>
  <c r="S55" i="21"/>
  <c r="S59" i="21"/>
  <c r="S31" i="21"/>
  <c r="S37" i="21"/>
  <c r="S33" i="21"/>
  <c r="S39" i="21"/>
  <c r="S25" i="21"/>
  <c r="S13" i="21"/>
  <c r="S16" i="21"/>
  <c r="S45" i="21"/>
  <c r="S49" i="21"/>
  <c r="S53" i="21"/>
  <c r="S17" i="21"/>
  <c r="S34" i="21"/>
  <c r="S38" i="21"/>
  <c r="S12" i="21"/>
  <c r="S51" i="21"/>
  <c r="S20" i="21"/>
  <c r="S29" i="21"/>
  <c r="S63" i="21"/>
  <c r="S8" i="21"/>
  <c r="S24" i="21"/>
  <c r="S43" i="21"/>
  <c r="F39" i="21"/>
  <c r="S57" i="21"/>
  <c r="S47" i="21"/>
  <c r="S40" i="21"/>
  <c r="F51" i="21"/>
  <c r="S26" i="21"/>
  <c r="F34" i="21"/>
  <c r="F55" i="21"/>
  <c r="S61" i="21"/>
  <c r="S21" i="21"/>
  <c r="S35" i="21"/>
  <c r="F13" i="21"/>
  <c r="S30" i="21"/>
  <c r="S41" i="21"/>
  <c r="F59" i="21"/>
  <c r="S65" i="21"/>
  <c r="F49" i="21"/>
  <c r="S9" i="21"/>
  <c r="F63" i="21"/>
  <c r="S28" i="21"/>
  <c r="S32" i="21"/>
  <c r="S36" i="21"/>
  <c r="S42" i="21"/>
  <c r="S44" i="21"/>
  <c r="S46" i="21"/>
  <c r="S48" i="21"/>
  <c r="S50" i="21"/>
  <c r="S52" i="21"/>
  <c r="S54" i="21"/>
  <c r="S56" i="21"/>
  <c r="S58" i="21"/>
  <c r="S60" i="21"/>
  <c r="S62" i="21"/>
  <c r="S64" i="21"/>
  <c r="S66" i="21"/>
  <c r="S7" i="21"/>
  <c r="S11" i="21"/>
  <c r="S15" i="21"/>
  <c r="S19" i="21"/>
  <c r="S23" i="21"/>
  <c r="S27" i="21"/>
  <c r="F29" i="21"/>
  <c r="F33" i="21"/>
  <c r="F37" i="21"/>
  <c r="S22" i="21"/>
  <c r="F40" i="21"/>
  <c r="S10" i="21"/>
  <c r="S14" i="21"/>
  <c r="S18" i="21"/>
  <c r="F24" i="21"/>
  <c r="E15" i="12"/>
  <c r="E8" i="12"/>
  <c r="E12" i="12"/>
  <c r="E27" i="12"/>
  <c r="E31" i="12"/>
  <c r="E43" i="12"/>
  <c r="E35" i="12"/>
  <c r="E39" i="12"/>
  <c r="E16" i="12"/>
  <c r="E44" i="12"/>
  <c r="E10" i="12"/>
  <c r="E25" i="12"/>
  <c r="E29" i="12"/>
  <c r="E33" i="12"/>
  <c r="E37" i="12"/>
  <c r="E41" i="12"/>
  <c r="E49" i="12"/>
  <c r="E55" i="12"/>
  <c r="E61" i="12"/>
  <c r="E9" i="12"/>
  <c r="E13" i="12"/>
  <c r="E17" i="12"/>
  <c r="E21" i="12"/>
  <c r="E45" i="12"/>
  <c r="E51" i="12"/>
  <c r="E57" i="12"/>
  <c r="E63" i="12"/>
  <c r="E18" i="12"/>
  <c r="E22" i="12"/>
  <c r="R32" i="12" a="1"/>
  <c r="R32" i="12" s="1"/>
  <c r="R33" i="12" a="1"/>
  <c r="R33" i="12" s="1"/>
  <c r="E19" i="12"/>
  <c r="E23" i="12"/>
  <c r="E48" i="12"/>
  <c r="E54" i="12"/>
  <c r="E60" i="12"/>
  <c r="E66" i="12"/>
  <c r="E20" i="12"/>
  <c r="E24" i="12"/>
  <c r="E28" i="12"/>
  <c r="E32" i="12"/>
  <c r="E36" i="12"/>
  <c r="E40" i="12"/>
  <c r="E50" i="12"/>
  <c r="E56" i="12"/>
  <c r="E62" i="12"/>
  <c r="E14" i="12"/>
  <c r="E46" i="12"/>
  <c r="E52" i="12"/>
  <c r="E58" i="12"/>
  <c r="E64" i="12"/>
  <c r="E11" i="12"/>
  <c r="E26" i="12"/>
  <c r="E30" i="12"/>
  <c r="E34" i="12"/>
  <c r="E38" i="12"/>
  <c r="E42" i="12"/>
  <c r="E47" i="12"/>
  <c r="E53" i="12"/>
  <c r="E59" i="12"/>
  <c r="E65" i="12"/>
  <c r="R23" i="12" a="1"/>
  <c r="R23" i="12" s="1"/>
  <c r="R22" i="12" a="1"/>
  <c r="R22" i="12" s="1"/>
  <c r="R25" i="12" s="1"/>
  <c r="E7" i="12"/>
  <c r="E17" i="21"/>
  <c r="E32" i="21"/>
  <c r="E26" i="21"/>
  <c r="E30" i="21"/>
  <c r="Q15" i="21"/>
  <c r="E20" i="21"/>
  <c r="E35" i="21"/>
  <c r="Q28" i="21"/>
  <c r="E19" i="21"/>
  <c r="Q40" i="21"/>
  <c r="E9" i="21"/>
  <c r="Q34" i="21"/>
  <c r="Q18" i="21"/>
  <c r="Q20" i="21"/>
  <c r="E10" i="21"/>
  <c r="E37" i="21"/>
  <c r="Q8" i="21"/>
  <c r="Q25" i="21"/>
  <c r="E27" i="21"/>
  <c r="E40" i="21"/>
  <c r="Q39" i="21"/>
  <c r="E15" i="21"/>
  <c r="E29" i="21"/>
  <c r="E16" i="21"/>
  <c r="Q32" i="21"/>
  <c r="Q22" i="21"/>
  <c r="E28" i="21"/>
  <c r="E36" i="21"/>
  <c r="R14" i="12"/>
  <c r="E25" i="21"/>
  <c r="Q33" i="21"/>
  <c r="E8" i="21"/>
  <c r="E18" i="21"/>
  <c r="E31" i="21"/>
  <c r="E39" i="21"/>
  <c r="E21" i="21"/>
  <c r="Q12" i="21"/>
  <c r="E11" i="21"/>
  <c r="E12" i="21"/>
  <c r="E22" i="21"/>
  <c r="Q36" i="21"/>
  <c r="E14" i="21"/>
  <c r="E34" i="21"/>
  <c r="Q30" i="21"/>
  <c r="Q27" i="21"/>
  <c r="Q11" i="21"/>
  <c r="Q16" i="21"/>
  <c r="Q35" i="21"/>
  <c r="Q37" i="21"/>
  <c r="Q29" i="21"/>
  <c r="Q17" i="21"/>
  <c r="Q19" i="21"/>
  <c r="Q24" i="21"/>
  <c r="Q13" i="21"/>
  <c r="Q21" i="21"/>
  <c r="Q23" i="21"/>
  <c r="E24" i="21"/>
  <c r="E13" i="21"/>
  <c r="L9" i="12"/>
  <c r="P9" i="21" s="1"/>
  <c r="Q9" i="21" s="1"/>
  <c r="E33" i="21"/>
  <c r="G63" i="21" l="1"/>
  <c r="G10" i="21"/>
  <c r="G12" i="21"/>
  <c r="G31" i="21"/>
  <c r="G22" i="21"/>
  <c r="G58" i="21"/>
  <c r="G9" i="21"/>
  <c r="G43" i="21"/>
  <c r="G62" i="21"/>
  <c r="G21" i="21"/>
  <c r="G11" i="21"/>
  <c r="G42" i="21"/>
  <c r="G54" i="21"/>
  <c r="G13" i="21"/>
  <c r="G46" i="21"/>
  <c r="G59" i="21"/>
  <c r="G53" i="21"/>
  <c r="G33" i="21"/>
  <c r="G55" i="21"/>
  <c r="G28" i="21"/>
  <c r="G44" i="21"/>
  <c r="G15" i="21"/>
  <c r="G23" i="21"/>
  <c r="G17" i="21"/>
  <c r="G47" i="21"/>
  <c r="G65" i="21"/>
  <c r="G18" i="21"/>
  <c r="G32" i="21"/>
  <c r="G37" i="21"/>
  <c r="G29" i="21"/>
  <c r="G48" i="21"/>
  <c r="G19" i="21"/>
  <c r="G36" i="21"/>
  <c r="G39" i="21"/>
  <c r="G24" i="21"/>
  <c r="G27" i="21"/>
  <c r="G66" i="21"/>
  <c r="G61" i="21"/>
  <c r="G57" i="21"/>
  <c r="X23" i="21" a="1"/>
  <c r="X23" i="21" s="1"/>
  <c r="X26" i="21" s="1"/>
  <c r="N45" i="21" s="1"/>
  <c r="X24" i="21" a="1"/>
  <c r="X24" i="21" s="1"/>
  <c r="G49" i="21"/>
  <c r="G16" i="21"/>
  <c r="G20" i="21"/>
  <c r="G8" i="21"/>
  <c r="G45" i="21"/>
  <c r="G51" i="21"/>
  <c r="G26" i="21"/>
  <c r="G64" i="21"/>
  <c r="G34" i="21"/>
  <c r="G35" i="21"/>
  <c r="G56" i="21"/>
  <c r="G50" i="21"/>
  <c r="G38" i="21"/>
  <c r="G40" i="21"/>
  <c r="G60" i="21"/>
  <c r="G52" i="21"/>
  <c r="G14" i="21"/>
  <c r="X35" i="21" a="1"/>
  <c r="X35" i="21" s="1"/>
  <c r="X34" i="21" a="1"/>
  <c r="X34" i="21" s="1"/>
  <c r="G41" i="21"/>
  <c r="G25" i="21"/>
  <c r="G30" i="21"/>
  <c r="K42" i="12"/>
  <c r="J40" i="12"/>
  <c r="J33" i="12"/>
  <c r="J22" i="12"/>
  <c r="J11" i="12"/>
  <c r="J8" i="12"/>
  <c r="K40" i="12"/>
  <c r="J24" i="12"/>
  <c r="J27" i="12"/>
  <c r="J18" i="12"/>
  <c r="K12" i="12"/>
  <c r="K23" i="12"/>
  <c r="K38" i="12"/>
  <c r="J28" i="12"/>
  <c r="K14" i="12"/>
  <c r="K36" i="12"/>
  <c r="K11" i="12"/>
  <c r="J26" i="12"/>
  <c r="J39" i="12"/>
  <c r="J15" i="12"/>
  <c r="K26" i="12"/>
  <c r="J21" i="12"/>
  <c r="K15" i="12"/>
  <c r="K10" i="12"/>
  <c r="J36" i="12"/>
  <c r="J44" i="12"/>
  <c r="K34" i="12"/>
  <c r="K24" i="12"/>
  <c r="K22" i="12"/>
  <c r="J37" i="12"/>
  <c r="J35" i="12"/>
  <c r="K31" i="12"/>
  <c r="K7" i="12"/>
  <c r="J20" i="12"/>
  <c r="J13" i="12"/>
  <c r="K32" i="12"/>
  <c r="K45" i="12"/>
  <c r="K30" i="12"/>
  <c r="K20" i="12"/>
  <c r="K18" i="12"/>
  <c r="J31" i="12"/>
  <c r="J32" i="12"/>
  <c r="J17" i="12"/>
  <c r="K37" i="12"/>
  <c r="J38" i="12"/>
  <c r="J14" i="12"/>
  <c r="K27" i="12"/>
  <c r="J43" i="12"/>
  <c r="K44" i="12"/>
  <c r="K28" i="12"/>
  <c r="K41" i="12"/>
  <c r="K43" i="12"/>
  <c r="J29" i="12"/>
  <c r="K9" i="12"/>
  <c r="J42" i="12"/>
  <c r="J25" i="12"/>
  <c r="K33" i="12"/>
  <c r="J9" i="12"/>
  <c r="J10" i="12"/>
  <c r="J45" i="12"/>
  <c r="J19" i="12"/>
  <c r="K35" i="12"/>
  <c r="K39" i="12"/>
  <c r="K25" i="12"/>
  <c r="J7" i="12"/>
  <c r="J30" i="12"/>
  <c r="J23" i="12"/>
  <c r="J16" i="12"/>
  <c r="K21" i="12"/>
  <c r="J41" i="12"/>
  <c r="K19" i="12"/>
  <c r="K13" i="12"/>
  <c r="K16" i="12"/>
  <c r="K29" i="12"/>
  <c r="K8" i="12"/>
  <c r="J12" i="12"/>
  <c r="K17" i="12"/>
  <c r="J34" i="12"/>
  <c r="R13" i="12" a="1"/>
  <c r="R13" i="12" s="1"/>
  <c r="R12" i="12" a="1"/>
  <c r="R12" i="12" s="1"/>
  <c r="R15" i="12" s="1"/>
  <c r="Q10" i="21"/>
  <c r="X36" i="21" s="1"/>
  <c r="X14" i="21"/>
  <c r="R34" i="12"/>
  <c r="U22" i="21" l="1"/>
  <c r="N9" i="21"/>
  <c r="T27" i="21"/>
  <c r="N44" i="21"/>
  <c r="U13" i="21"/>
  <c r="O36" i="21"/>
  <c r="N17" i="21"/>
  <c r="N19" i="21"/>
  <c r="O34" i="21"/>
  <c r="N37" i="21"/>
  <c r="U19" i="21"/>
  <c r="T20" i="21"/>
  <c r="N41" i="21"/>
  <c r="T44" i="21"/>
  <c r="O25" i="21"/>
  <c r="T34" i="21"/>
  <c r="T15" i="21"/>
  <c r="O18" i="21"/>
  <c r="O11" i="21"/>
  <c r="O30" i="21"/>
  <c r="T14" i="21"/>
  <c r="O20" i="21"/>
  <c r="U21" i="21"/>
  <c r="U37" i="21"/>
  <c r="N31" i="21"/>
  <c r="O24" i="21"/>
  <c r="O17" i="21"/>
  <c r="N25" i="21"/>
  <c r="N35" i="21"/>
  <c r="N21" i="21"/>
  <c r="O10" i="21"/>
  <c r="O22" i="21"/>
  <c r="U8" i="21"/>
  <c r="O44" i="21"/>
  <c r="T37" i="21"/>
  <c r="T33" i="21"/>
  <c r="T31" i="21"/>
  <c r="T38" i="21"/>
  <c r="U38" i="21"/>
  <c r="N32" i="21"/>
  <c r="N18" i="21"/>
  <c r="O33" i="21"/>
  <c r="N10" i="21"/>
  <c r="U24" i="21"/>
  <c r="N11" i="21"/>
  <c r="U25" i="21"/>
  <c r="T21" i="21"/>
  <c r="U45" i="21"/>
  <c r="U39" i="21"/>
  <c r="U32" i="21"/>
  <c r="U9" i="21"/>
  <c r="U16" i="21"/>
  <c r="T10" i="21"/>
  <c r="U44" i="21"/>
  <c r="O12" i="21"/>
  <c r="U36" i="21"/>
  <c r="T42" i="21"/>
  <c r="T39" i="21"/>
  <c r="T40" i="21"/>
  <c r="U23" i="21"/>
  <c r="N8" i="21"/>
  <c r="T8" i="21"/>
  <c r="N26" i="21"/>
  <c r="U18" i="21"/>
  <c r="O27" i="21"/>
  <c r="T36" i="21"/>
  <c r="O45" i="21"/>
  <c r="N12" i="21"/>
  <c r="N24" i="21"/>
  <c r="O9" i="21"/>
  <c r="O29" i="21"/>
  <c r="N42" i="21"/>
  <c r="U20" i="21"/>
  <c r="T43" i="21"/>
  <c r="U43" i="21"/>
  <c r="T41" i="21"/>
  <c r="T13" i="21"/>
  <c r="U28" i="21"/>
  <c r="U15" i="21"/>
  <c r="U29" i="21"/>
  <c r="U31" i="21"/>
  <c r="T19" i="21"/>
  <c r="U34" i="21"/>
  <c r="O39" i="21"/>
  <c r="O43" i="21"/>
  <c r="N43" i="21"/>
  <c r="U30" i="21"/>
  <c r="T17" i="21"/>
  <c r="N30" i="21"/>
  <c r="N23" i="21"/>
  <c r="U10" i="21"/>
  <c r="U11" i="21"/>
  <c r="U42" i="21"/>
  <c r="O16" i="21"/>
  <c r="T29" i="21"/>
  <c r="T16" i="21"/>
  <c r="T30" i="21"/>
  <c r="T32" i="21"/>
  <c r="N22" i="21"/>
  <c r="T35" i="21"/>
  <c r="O13" i="21"/>
  <c r="O42" i="21"/>
  <c r="T22" i="21"/>
  <c r="N13" i="21"/>
  <c r="O37" i="21"/>
  <c r="U27" i="21"/>
  <c r="N38" i="21"/>
  <c r="N14" i="21"/>
  <c r="T12" i="21"/>
  <c r="T23" i="21"/>
  <c r="O32" i="21"/>
  <c r="N34" i="21"/>
  <c r="O35" i="21"/>
  <c r="T25" i="21"/>
  <c r="O38" i="21"/>
  <c r="O23" i="21"/>
  <c r="T45" i="21"/>
  <c r="O28" i="21"/>
  <c r="T11" i="21"/>
  <c r="O15" i="21"/>
  <c r="N36" i="21"/>
  <c r="N39" i="21"/>
  <c r="U26" i="21"/>
  <c r="O41" i="21"/>
  <c r="U14" i="21"/>
  <c r="N40" i="21"/>
  <c r="U41" i="21"/>
  <c r="O40" i="21"/>
  <c r="U12" i="21"/>
  <c r="U17" i="21"/>
  <c r="T26" i="21"/>
  <c r="O21" i="21"/>
  <c r="O19" i="21"/>
  <c r="N28" i="21"/>
  <c r="O14" i="21"/>
  <c r="T18" i="21"/>
  <c r="T28" i="21"/>
  <c r="N33" i="21"/>
  <c r="N20" i="21"/>
  <c r="N7" i="21"/>
  <c r="N27" i="21"/>
  <c r="U35" i="21"/>
  <c r="N15" i="21"/>
  <c r="N16" i="21"/>
  <c r="T9" i="21"/>
  <c r="O31" i="21"/>
  <c r="U40" i="21"/>
  <c r="T24" i="21"/>
  <c r="O8" i="21"/>
  <c r="O26" i="21"/>
  <c r="U33" i="21"/>
  <c r="O7" i="21"/>
  <c r="N29" i="21"/>
  <c r="X16" i="21"/>
  <c r="X12" i="21" a="1"/>
  <c r="X12" i="21" s="1"/>
  <c r="X15" i="21" s="1"/>
  <c r="X13" i="21" a="1"/>
  <c r="X13" i="21" s="1"/>
  <c r="F9" i="12"/>
  <c r="F21" i="12"/>
  <c r="F20" i="12"/>
  <c r="G20" i="12"/>
  <c r="G37" i="12"/>
  <c r="F43" i="12"/>
  <c r="G43" i="12"/>
  <c r="F44" i="12"/>
  <c r="F45" i="12"/>
  <c r="G45" i="12"/>
  <c r="F42" i="12"/>
  <c r="G42" i="12"/>
  <c r="G44" i="12"/>
  <c r="F25" i="12"/>
  <c r="G27" i="12"/>
  <c r="F31" i="12"/>
  <c r="F8" i="12"/>
  <c r="F15" i="12"/>
  <c r="G13" i="12"/>
  <c r="F16" i="12"/>
  <c r="F40" i="12"/>
  <c r="F11" i="12"/>
  <c r="G41" i="12"/>
  <c r="G16" i="12"/>
  <c r="F18" i="12"/>
  <c r="G38" i="12"/>
  <c r="F30" i="12"/>
  <c r="F41" i="12"/>
  <c r="F26" i="12"/>
  <c r="G10" i="12"/>
  <c r="F32" i="12"/>
  <c r="R35" i="12"/>
  <c r="G34" i="12"/>
  <c r="G40" i="12"/>
  <c r="G28" i="12"/>
  <c r="G12" i="12"/>
  <c r="F7" i="12"/>
  <c r="F39" i="12"/>
  <c r="G39" i="12"/>
  <c r="F28" i="12"/>
  <c r="G22" i="12"/>
  <c r="F38" i="12"/>
  <c r="G35" i="12"/>
  <c r="F13" i="12"/>
  <c r="G14" i="12"/>
  <c r="G21" i="12"/>
  <c r="F29" i="12"/>
  <c r="G29" i="12"/>
  <c r="F17" i="12"/>
  <c r="G9" i="12"/>
  <c r="G30" i="12"/>
  <c r="G33" i="12"/>
  <c r="F12" i="12"/>
  <c r="G18" i="12"/>
  <c r="G7" i="12"/>
  <c r="F14" i="12"/>
  <c r="G31" i="12"/>
  <c r="F34" i="12"/>
  <c r="G11" i="12"/>
  <c r="F22" i="12"/>
  <c r="F10" i="12"/>
  <c r="G19" i="12"/>
  <c r="G17" i="12"/>
  <c r="F35" i="12"/>
  <c r="F27" i="12"/>
  <c r="G23" i="12"/>
  <c r="G25" i="12"/>
  <c r="G8" i="12"/>
  <c r="F33" i="12"/>
  <c r="F36" i="12"/>
  <c r="F23" i="12"/>
  <c r="G24" i="12"/>
  <c r="G32" i="12"/>
  <c r="G36" i="12"/>
  <c r="F24" i="12"/>
  <c r="G26" i="12"/>
  <c r="F19" i="12"/>
  <c r="G15" i="12"/>
  <c r="F37" i="12"/>
  <c r="X37" i="21"/>
  <c r="H19" i="21" l="1" a="1"/>
  <c r="H19" i="21" s="1"/>
  <c r="I43" i="21" a="1"/>
  <c r="I43" i="21" s="1"/>
  <c r="I44" i="21" a="1"/>
  <c r="I44" i="21" s="1"/>
  <c r="I45" i="21" a="1"/>
  <c r="I45" i="21" s="1"/>
  <c r="H45" i="21" a="1"/>
  <c r="H45" i="21" s="1"/>
  <c r="H41" i="21" a="1"/>
  <c r="H41" i="21" s="1"/>
  <c r="H42" i="21" a="1"/>
  <c r="H42" i="21" s="1"/>
  <c r="I42" i="21" a="1"/>
  <c r="I42" i="21" s="1"/>
  <c r="H43" i="21" a="1"/>
  <c r="H43" i="21" s="1"/>
  <c r="H44" i="21" a="1"/>
  <c r="H44" i="21" s="1"/>
  <c r="I41" i="21" a="1"/>
  <c r="I41" i="21" s="1"/>
  <c r="I29" i="21" a="1"/>
  <c r="I29" i="21" s="1"/>
  <c r="H18" i="21" a="1"/>
  <c r="H18" i="21" s="1"/>
  <c r="H31" i="21" a="1"/>
  <c r="H31" i="21" s="1"/>
  <c r="H16" i="21" a="1"/>
  <c r="H16" i="21" s="1"/>
  <c r="I19" i="21" a="1"/>
  <c r="I19" i="21" s="1"/>
  <c r="I21" i="21" a="1"/>
  <c r="I21" i="21" s="1"/>
  <c r="H11" i="21" a="1"/>
  <c r="H11" i="21" s="1"/>
  <c r="O45" i="12"/>
  <c r="N42" i="12"/>
  <c r="O42" i="12"/>
  <c r="N43" i="12"/>
  <c r="O43" i="12"/>
  <c r="N44" i="12"/>
  <c r="O44" i="12"/>
  <c r="N45" i="12"/>
  <c r="N24" i="12"/>
  <c r="O37" i="12"/>
  <c r="O15" i="12"/>
  <c r="N36" i="12"/>
  <c r="O13" i="12"/>
  <c r="O8" i="12"/>
  <c r="O26" i="12"/>
  <c r="N19" i="12"/>
  <c r="N34" i="12"/>
  <c r="N33" i="12"/>
  <c r="N7" i="12"/>
  <c r="N13" i="12"/>
  <c r="N21" i="12"/>
  <c r="O33" i="12"/>
  <c r="O32" i="12"/>
  <c r="N8" i="12"/>
  <c r="O18" i="12"/>
  <c r="O25" i="12"/>
  <c r="O36" i="12"/>
  <c r="N31" i="12"/>
  <c r="N28" i="12"/>
  <c r="O30" i="12"/>
  <c r="N25" i="12"/>
  <c r="N9" i="12"/>
  <c r="O10" i="12"/>
  <c r="O40" i="12"/>
  <c r="N29" i="12"/>
  <c r="N23" i="12"/>
  <c r="O19" i="12"/>
  <c r="O16" i="12"/>
  <c r="O22" i="12"/>
  <c r="N12" i="12"/>
  <c r="O21" i="12"/>
  <c r="O38" i="12"/>
  <c r="O14" i="12"/>
  <c r="N37" i="12"/>
  <c r="O23" i="12"/>
  <c r="O9" i="12"/>
  <c r="O27" i="12"/>
  <c r="O39" i="12"/>
  <c r="O29" i="12"/>
  <c r="O31" i="12"/>
  <c r="O11" i="12"/>
  <c r="O35" i="12"/>
  <c r="N22" i="12"/>
  <c r="N41" i="12"/>
  <c r="N16" i="12"/>
  <c r="N15" i="12"/>
  <c r="O41" i="12"/>
  <c r="N14" i="12"/>
  <c r="N40" i="12"/>
  <c r="N35" i="12"/>
  <c r="N26" i="12"/>
  <c r="N11" i="12"/>
  <c r="O34" i="12"/>
  <c r="O7" i="12"/>
  <c r="N20" i="12"/>
  <c r="N32" i="12"/>
  <c r="N17" i="12"/>
  <c r="N18" i="12"/>
  <c r="O28" i="12"/>
  <c r="O24" i="12"/>
  <c r="N38" i="12"/>
  <c r="N39" i="12"/>
  <c r="O17" i="12"/>
  <c r="N27" i="12"/>
  <c r="O12" i="12"/>
  <c r="N30" i="12"/>
  <c r="N10" i="12"/>
  <c r="O20" i="12"/>
  <c r="H32" i="21" a="1"/>
  <c r="H32" i="21" s="1"/>
  <c r="H8" i="21" a="1"/>
  <c r="H8" i="21" s="1"/>
  <c r="H13" i="21" a="1"/>
  <c r="H13" i="21" s="1"/>
  <c r="H38" i="21" a="1"/>
  <c r="H38" i="21" s="1"/>
  <c r="I11" i="21" a="1"/>
  <c r="I11" i="21" s="1"/>
  <c r="H40" i="21" a="1"/>
  <c r="H40" i="21" s="1"/>
  <c r="H9" i="21" a="1"/>
  <c r="H9" i="21" s="1"/>
  <c r="I9" i="21" a="1"/>
  <c r="I9" i="21" s="1"/>
  <c r="I28" i="21" a="1"/>
  <c r="I28" i="21" s="1"/>
  <c r="H15" i="21" a="1"/>
  <c r="H15" i="21" s="1"/>
  <c r="I14" i="21" a="1"/>
  <c r="I14" i="21" s="1"/>
  <c r="H12" i="21" a="1"/>
  <c r="H12" i="21" s="1"/>
  <c r="I31" i="21" a="1"/>
  <c r="I31" i="21" s="1"/>
  <c r="I22" i="21" a="1"/>
  <c r="I22" i="21" s="1"/>
  <c r="H25" i="21" a="1"/>
  <c r="H25" i="21" s="1"/>
  <c r="I32" i="21" a="1"/>
  <c r="I32" i="21" s="1"/>
  <c r="I33" i="21" a="1"/>
  <c r="I33" i="21" s="1"/>
  <c r="I37" i="21" a="1"/>
  <c r="I37" i="21" s="1"/>
  <c r="H30" i="21" a="1"/>
  <c r="H30" i="21" s="1"/>
  <c r="H29" i="21" a="1"/>
  <c r="H29" i="21" s="1"/>
  <c r="H39" i="21" a="1"/>
  <c r="H39" i="21" s="1"/>
  <c r="I10" i="21" a="1"/>
  <c r="I10" i="21" s="1"/>
  <c r="H24" i="21" a="1"/>
  <c r="H24" i="21" s="1"/>
  <c r="I20" i="21" a="1"/>
  <c r="I20" i="21" s="1"/>
  <c r="I39" i="21" a="1"/>
  <c r="I39" i="21" s="1"/>
  <c r="H7" i="21" a="1"/>
  <c r="H7" i="21" s="1"/>
  <c r="I38" i="21" a="1"/>
  <c r="I38" i="21" s="1"/>
  <c r="I34" i="21" a="1"/>
  <c r="I34" i="21" s="1"/>
  <c r="H37" i="21" a="1"/>
  <c r="H37" i="21" s="1"/>
  <c r="H35" i="21" a="1"/>
  <c r="H35" i="21" s="1"/>
  <c r="I27" i="21" a="1"/>
  <c r="I27" i="21" s="1"/>
  <c r="I36" i="21" a="1"/>
  <c r="I36" i="21" s="1"/>
  <c r="H36" i="21" a="1"/>
  <c r="H36" i="21" s="1"/>
  <c r="H33" i="21" a="1"/>
  <c r="H33" i="21" s="1"/>
  <c r="I40" i="21" a="1"/>
  <c r="I40" i="21" s="1"/>
  <c r="H21" i="21" a="1"/>
  <c r="H21" i="21" s="1"/>
  <c r="H17" i="21" a="1"/>
  <c r="H17" i="21" s="1"/>
  <c r="I13" i="21" a="1"/>
  <c r="I13" i="21" s="1"/>
  <c r="H34" i="21" a="1"/>
  <c r="H34" i="21" s="1"/>
  <c r="I12" i="21" a="1"/>
  <c r="I12" i="21" s="1"/>
  <c r="H26" i="21" a="1"/>
  <c r="H26" i="21" s="1"/>
  <c r="I15" i="21" a="1"/>
  <c r="I15" i="21" s="1"/>
  <c r="H20" i="21" a="1"/>
  <c r="H20" i="21" s="1"/>
  <c r="I17" i="21" a="1"/>
  <c r="I17" i="21" s="1"/>
  <c r="I35" i="21" a="1"/>
  <c r="I35" i="21" s="1"/>
  <c r="H27" i="21" a="1"/>
  <c r="H27" i="21" s="1"/>
  <c r="I30" i="21" a="1"/>
  <c r="I30" i="21" s="1"/>
  <c r="I7" i="21" a="1"/>
  <c r="I7" i="21" s="1"/>
  <c r="H14" i="21" a="1"/>
  <c r="H14" i="21" s="1"/>
  <c r="I25" i="21" a="1"/>
  <c r="I25" i="21" s="1"/>
  <c r="H23" i="21" a="1"/>
  <c r="H23" i="21" s="1"/>
  <c r="I8" i="21" a="1"/>
  <c r="I8" i="21" s="1"/>
  <c r="H10" i="21" a="1"/>
  <c r="H10" i="21" s="1"/>
  <c r="I18" i="21" a="1"/>
  <c r="I18" i="21" s="1"/>
  <c r="H28" i="21" a="1"/>
  <c r="H28" i="21" s="1"/>
  <c r="I24" i="21" a="1"/>
  <c r="I24" i="21" s="1"/>
  <c r="I23" i="21" a="1"/>
  <c r="I23" i="21" s="1"/>
  <c r="I16" i="21" a="1"/>
  <c r="I16" i="21" s="1"/>
  <c r="H22" i="21" a="1"/>
  <c r="H22" i="21" s="1"/>
  <c r="I26" i="21" a="1"/>
  <c r="I26" i="21" s="1"/>
  <c r="U7" i="21" a="1"/>
  <c r="U7" i="21" s="1"/>
  <c r="T7" i="21" a="1"/>
  <c r="T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<sst xmlns="http://schemas.openxmlformats.org/spreadsheetml/2006/main" count="3536" uniqueCount="127">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</sst>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Boltzmann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44.842744448637042</c:v>
                </c:pt>
                <c:pt idx="1">
                  <c:v>54.099217107266412</c:v>
                </c:pt>
                <c:pt idx="2">
                  <c:v>65.264956927241542</c:v>
                </c:pt>
                <c:pt idx="3">
                  <c:v>78.731696315620468</c:v>
                </c:pt>
                <c:pt idx="4">
                  <c:v>94.970292748806386</c:v>
                </c:pt>
                <c:pt idx="5">
                  <c:v>114.54608038037648</c:v>
                </c:pt>
                <c:pt idx="6">
                  <c:v>138.1368995682017</c:v>
                </c:pt>
                <c:pt idx="7">
                  <c:v>166.55412910854898</c:v>
                </c:pt>
                <c:pt idx="8">
                  <c:v>200.76701352644602</c:v>
                </c:pt>
                <c:pt idx="9">
                  <c:v>241.93049843740604</c:v>
                </c:pt>
                <c:pt idx="10">
                  <c:v>291.41663688428781</c:v>
                </c:pt>
                <c:pt idx="11">
                  <c:v>350.8493763067126</c:v>
                </c:pt>
                <c:pt idx="12">
                  <c:v>422.1421371170897</c:v>
                </c:pt>
                <c:pt idx="13">
                  <c:v>507.53699693842202</c:v>
                </c:pt>
                <c:pt idx="14">
                  <c:v>609.64343770222661</c:v>
                </c:pt>
                <c:pt idx="15">
                  <c:v>731.47343116818479</c:v>
                </c:pt>
                <c:pt idx="16">
                  <c:v>876.46807702653336</c:v>
                </c:pt>
                <c:pt idx="17">
                  <c:v>1048.5090458400159</c:v>
                </c:pt>
                <c:pt idx="18">
                  <c:v>1251.9057707458876</c:v>
                </c:pt>
                <c:pt idx="19">
                  <c:v>1491.3468665472039</c:v>
                </c:pt>
                <c:pt idx="20">
                  <c:v>1771.8020374088819</c:v>
                </c:pt>
                <c:pt idx="21">
                  <c:v>2098.3594726594251</c:v>
                </c:pt>
                <c:pt idx="22">
                  <c:v>2475.9844981217575</c:v>
                </c:pt>
                <c:pt idx="23">
                  <c:v>2909.1894637439937</c:v>
                </c:pt>
                <c:pt idx="24">
                  <c:v>3401.614056361655</c:v>
                </c:pt>
                <c:pt idx="25">
                  <c:v>3955.5306087083873</c:v>
                </c:pt>
                <c:pt idx="26">
                  <c:v>4571.3104829771437</c:v>
                </c:pt>
                <c:pt idx="27">
                  <c:v>5246.912857336255</c:v>
                </c:pt>
                <c:pt idx="28">
                  <c:v>5977.4806054701467</c:v>
                </c:pt>
                <c:pt idx="29">
                  <c:v>6755.1406295904635</c:v>
                </c:pt>
                <c:pt idx="30">
                  <c:v>7569.0980147852833</c:v>
                </c:pt>
                <c:pt idx="31">
                  <c:v>8406.0778383655888</c:v>
                </c:pt>
                <c:pt idx="32">
                  <c:v>9251.1069150512121</c:v>
                </c:pt>
                <c:pt idx="33">
                  <c:v>10088.553404593649</c:v>
                </c:pt>
                <c:pt idx="34">
                  <c:v>10903.277734892672</c:v>
                </c:pt>
                <c:pt idx="35">
                  <c:v>11681.71713445304</c:v>
                </c:pt>
                <c:pt idx="36">
                  <c:v>12412.741003609906</c:v>
                </c:pt>
                <c:pt idx="37">
                  <c:v>13088.170420953567</c:v>
                </c:pt>
                <c:pt idx="38">
                  <c:v>13702.931823413444</c:v>
                </c:pt>
                <c:pt idx="39">
                  <c:v>14254.886641781657</c:v>
                </c:pt>
                <c:pt idx="40">
                  <c:v>14744.426119221313</c:v>
                </c:pt>
                <c:pt idx="41">
                  <c:v>15173.937020051115</c:v>
                </c:pt>
                <c:pt idx="42">
                  <c:v>15547.234360928192</c:v>
                </c:pt>
                <c:pt idx="43">
                  <c:v>15869.03257649417</c:v>
                </c:pt>
                <c:pt idx="44">
                  <c:v>16144.497700706346</c:v>
                </c:pt>
                <c:pt idx="45">
                  <c:v>16378.897867128093</c:v>
                </c:pt>
                <c:pt idx="46">
                  <c:v>16577.351238261501</c:v>
                </c:pt>
                <c:pt idx="47">
                  <c:v>16744.659710473454</c:v>
                </c:pt>
                <c:pt idx="48">
                  <c:v>16885.212011763593</c:v>
                </c:pt>
                <c:pt idx="49">
                  <c:v>17002.939177819157</c:v>
                </c:pt>
                <c:pt idx="50">
                  <c:v>17101.307090167451</c:v>
                </c:pt>
                <c:pt idx="51">
                  <c:v>17183.333476763921</c:v>
                </c:pt>
                <c:pt idx="52">
                  <c:v>17251.619676431783</c:v>
                </c:pt>
                <c:pt idx="53">
                  <c:v>17308.390103799189</c:v>
                </c:pt>
                <c:pt idx="54">
                  <c:v>17355.534531433503</c:v>
                </c:pt>
                <c:pt idx="55">
                  <c:v>17394.649996887449</c:v>
                </c:pt>
                <c:pt idx="56">
                  <c:v>17427.08039002493</c:v>
                </c:pt>
                <c:pt idx="57">
                  <c:v>17453.952657516715</c:v>
                </c:pt>
                <c:pt idx="58">
                  <c:v>17476.209158645812</c:v>
                </c:pt>
                <c:pt idx="59">
                  <c:v>17494.636092991132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fit'!$F$7:$F$66</c:f>
              <c:numCache>
                <c:formatCode>0</c:formatCode>
                <c:ptCount val="60"/>
                <c:pt idx="0">
                  <c:v>288.29779629059414</c:v>
                </c:pt>
                <c:pt idx="1">
                  <c:v>297.55426894922351</c:v>
                </c:pt>
                <c:pt idx="2">
                  <c:v>308.72000876919867</c:v>
                </c:pt>
                <c:pt idx="3">
                  <c:v>322.18674815757754</c:v>
                </c:pt>
                <c:pt idx="4">
                  <c:v>338.42534459076347</c:v>
                </c:pt>
                <c:pt idx="5">
                  <c:v>358.00113222233358</c:v>
                </c:pt>
                <c:pt idx="6">
                  <c:v>381.5919514101588</c:v>
                </c:pt>
                <c:pt idx="7">
                  <c:v>410.00918095050611</c:v>
                </c:pt>
                <c:pt idx="8">
                  <c:v>444.22206536840315</c:v>
                </c:pt>
                <c:pt idx="9">
                  <c:v>485.38555027936314</c:v>
                </c:pt>
                <c:pt idx="10">
                  <c:v>534.87168872624488</c:v>
                </c:pt>
                <c:pt idx="11">
                  <c:v>594.30442814866967</c:v>
                </c:pt>
                <c:pt idx="12">
                  <c:v>665.59718895904678</c:v>
                </c:pt>
                <c:pt idx="13">
                  <c:v>750.99204878037915</c:v>
                </c:pt>
                <c:pt idx="14">
                  <c:v>853.09848954418374</c:v>
                </c:pt>
                <c:pt idx="15">
                  <c:v>974.92848301014192</c:v>
                </c:pt>
                <c:pt idx="16">
                  <c:v>1119.9231288684905</c:v>
                </c:pt>
                <c:pt idx="17">
                  <c:v>1291.964097681973</c:v>
                </c:pt>
                <c:pt idx="18">
                  <c:v>1495.3608225878447</c:v>
                </c:pt>
                <c:pt idx="19">
                  <c:v>1734.8019183891611</c:v>
                </c:pt>
                <c:pt idx="20">
                  <c:v>2015.257089250839</c:v>
                </c:pt>
                <c:pt idx="21">
                  <c:v>2341.814524501382</c:v>
                </c:pt>
                <c:pt idx="22">
                  <c:v>2719.4395499637144</c:v>
                </c:pt>
                <c:pt idx="23">
                  <c:v>3152.6445155859506</c:v>
                </c:pt>
                <c:pt idx="24">
                  <c:v>3645.0691082036119</c:v>
                </c:pt>
                <c:pt idx="25">
                  <c:v>4198.9856605503446</c:v>
                </c:pt>
                <c:pt idx="26">
                  <c:v>4814.765534819101</c:v>
                </c:pt>
                <c:pt idx="27">
                  <c:v>5490.3679091782124</c:v>
                </c:pt>
                <c:pt idx="28">
                  <c:v>6220.935657312104</c:v>
                </c:pt>
                <c:pt idx="29">
                  <c:v>6998.5956814324209</c:v>
                </c:pt>
                <c:pt idx="30">
                  <c:v>7812.5530666272407</c:v>
                </c:pt>
                <c:pt idx="31">
                  <c:v>8649.5328902075453</c:v>
                </c:pt>
                <c:pt idx="32">
                  <c:v>9494.5619668931686</c:v>
                </c:pt>
                <c:pt idx="33">
                  <c:v>10332.008456435606</c:v>
                </c:pt>
                <c:pt idx="34">
                  <c:v>11146.732786734628</c:v>
                </c:pt>
                <c:pt idx="35">
                  <c:v>11925.172186294996</c:v>
                </c:pt>
                <c:pt idx="36">
                  <c:v>12656.196055451863</c:v>
                </c:pt>
                <c:pt idx="37">
                  <c:v>13331.625472795524</c:v>
                </c:pt>
                <c:pt idx="38">
                  <c:v>13946.386875255401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47.961585042330711</c:v>
                </c:pt>
                <c:pt idx="11">
                  <c:v>107.3943244647555</c:v>
                </c:pt>
                <c:pt idx="12">
                  <c:v>178.6870852751326</c:v>
                </c:pt>
                <c:pt idx="13">
                  <c:v>264.08194509646489</c:v>
                </c:pt>
                <c:pt idx="14">
                  <c:v>366.18838586026948</c:v>
                </c:pt>
                <c:pt idx="15">
                  <c:v>488.01837932622766</c:v>
                </c:pt>
                <c:pt idx="16">
                  <c:v>633.01302518457624</c:v>
                </c:pt>
                <c:pt idx="17">
                  <c:v>805.05399399805879</c:v>
                </c:pt>
                <c:pt idx="18">
                  <c:v>1008.4507189039305</c:v>
                </c:pt>
                <c:pt idx="19">
                  <c:v>1247.8918147052468</c:v>
                </c:pt>
                <c:pt idx="20">
                  <c:v>1528.3469855669248</c:v>
                </c:pt>
                <c:pt idx="21">
                  <c:v>1854.904420817468</c:v>
                </c:pt>
                <c:pt idx="22">
                  <c:v>2232.5294462798006</c:v>
                </c:pt>
                <c:pt idx="23">
                  <c:v>2665.7344119020368</c:v>
                </c:pt>
                <c:pt idx="24">
                  <c:v>3158.1590045196981</c:v>
                </c:pt>
                <c:pt idx="25">
                  <c:v>3712.0755568664304</c:v>
                </c:pt>
                <c:pt idx="26">
                  <c:v>4327.8554311351863</c:v>
                </c:pt>
                <c:pt idx="27">
                  <c:v>5003.4578054942976</c:v>
                </c:pt>
                <c:pt idx="28">
                  <c:v>5734.0255536281893</c:v>
                </c:pt>
                <c:pt idx="29">
                  <c:v>6511.6855777485061</c:v>
                </c:pt>
                <c:pt idx="30">
                  <c:v>7325.642962943326</c:v>
                </c:pt>
                <c:pt idx="31">
                  <c:v>8162.6227865236315</c:v>
                </c:pt>
                <c:pt idx="32">
                  <c:v>9007.6518632092557</c:v>
                </c:pt>
                <c:pt idx="33">
                  <c:v>9845.0983527516928</c:v>
                </c:pt>
                <c:pt idx="34">
                  <c:v>10659.822683050716</c:v>
                </c:pt>
                <c:pt idx="35">
                  <c:v>11438.262082611083</c:v>
                </c:pt>
                <c:pt idx="36">
                  <c:v>12169.28595176795</c:v>
                </c:pt>
                <c:pt idx="37">
                  <c:v>12844.715369111611</c:v>
                </c:pt>
                <c:pt idx="38">
                  <c:v>13459.476771571488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fit'!$I$7:$I$66</c:f>
              <c:numCache>
                <c:formatCode>0</c:formatCode>
                <c:ptCount val="60"/>
                <c:pt idx="0">
                  <c:v>34.624332807820089</c:v>
                </c:pt>
                <c:pt idx="1">
                  <c:v>41.545013134586462</c:v>
                </c:pt>
                <c:pt idx="2">
                  <c:v>49.842128587936351</c:v>
                </c:pt>
                <c:pt idx="3">
                  <c:v>59.786423162708758</c:v>
                </c:pt>
                <c:pt idx="4">
                  <c:v>71.700577752801806</c:v>
                </c:pt>
                <c:pt idx="5">
                  <c:v>85.96859653421788</c:v>
                </c:pt>
                <c:pt idx="6">
                  <c:v>103.04663596681448</c:v>
                </c:pt>
                <c:pt idx="7">
                  <c:v>123.47538315948145</c:v>
                </c:pt>
                <c:pt idx="8">
                  <c:v>147.89403951819293</c:v>
                </c:pt>
                <c:pt idx="9">
                  <c:v>177.05587848433635</c:v>
                </c:pt>
                <c:pt idx="10">
                  <c:v>211.84520783598259</c:v>
                </c:pt>
                <c:pt idx="11">
                  <c:v>253.2953585902373</c:v>
                </c:pt>
                <c:pt idx="12">
                  <c:v>302.60702138485652</c:v>
                </c:pt>
                <c:pt idx="13">
                  <c:v>361.16583229257947</c:v>
                </c:pt>
                <c:pt idx="14">
                  <c:v>430.55754925453533</c:v>
                </c:pt>
                <c:pt idx="15">
                  <c:v>512.578441279922</c:v>
                </c:pt>
                <c:pt idx="16">
                  <c:v>609.23763804466478</c:v>
                </c:pt>
                <c:pt idx="17">
                  <c:v>722.74719759339303</c:v>
                </c:pt>
                <c:pt idx="18">
                  <c:v>855.49464705205241</c:v>
                </c:pt>
                <c:pt idx="19">
                  <c:v>1009.9919312686901</c:v>
                </c:pt>
                <c:pt idx="20">
                  <c:v>1188.7943851672803</c:v>
                </c:pt>
                <c:pt idx="21">
                  <c:v>1394.3839804222869</c:v>
                </c:pt>
                <c:pt idx="22">
                  <c:v>1629.0132442172296</c:v>
                </c:pt>
                <c:pt idx="23">
                  <c:v>1894.5104642173947</c:v>
                </c:pt>
                <c:pt idx="24">
                  <c:v>2192.053419800196</c:v>
                </c:pt>
                <c:pt idx="25">
                  <c:v>2521.9277147074376</c:v>
                </c:pt>
                <c:pt idx="26">
                  <c:v>2883.2957261907836</c:v>
                </c:pt>
                <c:pt idx="27">
                  <c:v>3274.0109929972605</c:v>
                </c:pt>
                <c:pt idx="28">
                  <c:v>3690.5173352708348</c:v>
                </c:pt>
                <c:pt idx="29">
                  <c:v>4127.8687570407619</c:v>
                </c:pt>
                <c:pt idx="30">
                  <c:v>4579.8930849487888</c:v>
                </c:pt>
                <c:pt idx="31">
                  <c:v>5039.5</c:v>
                </c:pt>
                <c:pt idx="32">
                  <c:v>5499.1069150512121</c:v>
                </c:pt>
                <c:pt idx="33">
                  <c:v>5951.131242959239</c:v>
                </c:pt>
                <c:pt idx="34">
                  <c:v>6388.4826647291657</c:v>
                </c:pt>
                <c:pt idx="35">
                  <c:v>6804.9890070027404</c:v>
                </c:pt>
                <c:pt idx="36">
                  <c:v>7195.7042738092168</c:v>
                </c:pt>
                <c:pt idx="37">
                  <c:v>7557.0722852925628</c:v>
                </c:pt>
                <c:pt idx="38">
                  <c:v>7886.9465801998049</c:v>
                </c:pt>
                <c:pt idx="39">
                  <c:v>8184.4895357826053</c:v>
                </c:pt>
                <c:pt idx="40">
                  <c:v>8449.9867557827711</c:v>
                </c:pt>
                <c:pt idx="41">
                  <c:v>8684.6160195777138</c:v>
                </c:pt>
                <c:pt idx="42">
                  <c:v>8890.2056148327192</c:v>
                </c:pt>
                <c:pt idx="43">
                  <c:v>9069.0080687313093</c:v>
                </c:pt>
                <c:pt idx="44">
                  <c:v>9223.5053529479483</c:v>
                </c:pt>
                <c:pt idx="45">
                  <c:v>9356.2528024066069</c:v>
                </c:pt>
                <c:pt idx="46">
                  <c:v>9469.762361955336</c:v>
                </c:pt>
                <c:pt idx="47">
                  <c:v>9566.4215587200779</c:v>
                </c:pt>
                <c:pt idx="48">
                  <c:v>9648.4424507454642</c:v>
                </c:pt>
                <c:pt idx="49">
                  <c:v>9717.8341677074204</c:v>
                </c:pt>
                <c:pt idx="50">
                  <c:v>9776.3929786151439</c:v>
                </c:pt>
                <c:pt idx="51">
                  <c:v>9825.7046414097622</c:v>
                </c:pt>
                <c:pt idx="52">
                  <c:v>9867.1547921640158</c:v>
                </c:pt>
                <c:pt idx="53">
                  <c:v>9901.9441215156639</c:v>
                </c:pt>
                <c:pt idx="54">
                  <c:v>9931.1059604818074</c:v>
                </c:pt>
                <c:pt idx="55">
                  <c:v>9955.5246168405174</c:v>
                </c:pt>
                <c:pt idx="56">
                  <c:v>9975.9533640331847</c:v>
                </c:pt>
                <c:pt idx="57">
                  <c:v>9993.0314034657822</c:v>
                </c:pt>
                <c:pt idx="58">
                  <c:v>10007.299422247197</c:v>
                </c:pt>
                <c:pt idx="59">
                  <c:v>10019.21357683729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6"/>
          <c:order val="6"/>
          <c:tx>
            <c:strRef>
              <c:f>'Cumul_deaths - Boltzmann fit'!$J$6</c:f>
              <c:strCache>
                <c:ptCount val="1"/>
                <c:pt idx="0">
                  <c:v>r.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fit'!$J$7:$J$66</c:f>
              <c:numCache>
                <c:formatCode>0</c:formatCode>
                <c:ptCount val="60"/>
                <c:pt idx="0">
                  <c:v>211.4599839421594</c:v>
                </c:pt>
                <c:pt idx="1">
                  <c:v>218.38066426892578</c:v>
                </c:pt>
                <c:pt idx="2">
                  <c:v>226.67777972227566</c:v>
                </c:pt>
                <c:pt idx="3">
                  <c:v>236.62207429704807</c:v>
                </c:pt>
                <c:pt idx="4">
                  <c:v>248.53622888714114</c:v>
                </c:pt>
                <c:pt idx="5">
                  <c:v>262.8042476685572</c:v>
                </c:pt>
                <c:pt idx="6">
                  <c:v>279.88228710115379</c:v>
                </c:pt>
                <c:pt idx="7">
                  <c:v>300.31103429382074</c:v>
                </c:pt>
                <c:pt idx="8">
                  <c:v>324.72969065253221</c:v>
                </c:pt>
                <c:pt idx="9">
                  <c:v>353.89152961867569</c:v>
                </c:pt>
                <c:pt idx="10">
                  <c:v>388.68085897032188</c:v>
                </c:pt>
                <c:pt idx="11">
                  <c:v>430.13100972457664</c:v>
                </c:pt>
                <c:pt idx="12">
                  <c:v>479.44267251919587</c:v>
                </c:pt>
                <c:pt idx="13">
                  <c:v>538.00148342691875</c:v>
                </c:pt>
                <c:pt idx="14">
                  <c:v>607.39320038887467</c:v>
                </c:pt>
                <c:pt idx="15">
                  <c:v>689.41409241426129</c:v>
                </c:pt>
                <c:pt idx="16">
                  <c:v>786.07328917900406</c:v>
                </c:pt>
                <c:pt idx="17">
                  <c:v>899.58284872773231</c:v>
                </c:pt>
                <c:pt idx="18">
                  <c:v>1032.3302981863917</c:v>
                </c:pt>
                <c:pt idx="19">
                  <c:v>1186.8275824030295</c:v>
                </c:pt>
                <c:pt idx="20">
                  <c:v>1365.6300363016196</c:v>
                </c:pt>
                <c:pt idx="21">
                  <c:v>1571.2196315566262</c:v>
                </c:pt>
                <c:pt idx="22">
                  <c:v>1805.8488953515689</c:v>
                </c:pt>
                <c:pt idx="23">
                  <c:v>2071.3461153517342</c:v>
                </c:pt>
                <c:pt idx="24">
                  <c:v>2368.8890709345355</c:v>
                </c:pt>
                <c:pt idx="25">
                  <c:v>2698.7633658417772</c:v>
                </c:pt>
                <c:pt idx="26">
                  <c:v>3060.1313773251231</c:v>
                </c:pt>
                <c:pt idx="27">
                  <c:v>3450.8466441316</c:v>
                </c:pt>
                <c:pt idx="28">
                  <c:v>3867.3529864051743</c:v>
                </c:pt>
                <c:pt idx="29">
                  <c:v>4304.704408175101</c:v>
                </c:pt>
                <c:pt idx="30">
                  <c:v>4756.7287360831278</c:v>
                </c:pt>
                <c:pt idx="31">
                  <c:v>5216.3356511343391</c:v>
                </c:pt>
                <c:pt idx="32">
                  <c:v>5675.9425661855512</c:v>
                </c:pt>
                <c:pt idx="33">
                  <c:v>6127.966894093578</c:v>
                </c:pt>
                <c:pt idx="34">
                  <c:v>6565.3183158635047</c:v>
                </c:pt>
                <c:pt idx="35">
                  <c:v>6981.8246581370795</c:v>
                </c:pt>
                <c:pt idx="36">
                  <c:v>7372.5399249435559</c:v>
                </c:pt>
                <c:pt idx="37">
                  <c:v>7733.9079364269019</c:v>
                </c:pt>
                <c:pt idx="38">
                  <c:v>8063.7822313341439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A0-47C8-8F55-FB83B426301B}"/>
            </c:ext>
          </c:extLst>
        </c:ser>
        <c:ser>
          <c:idx val="7"/>
          <c:order val="7"/>
          <c:tx>
            <c:strRef>
              <c:f>'Cumul_deaths - Boltzmann fit'!$K$6</c:f>
              <c:strCache>
                <c:ptCount val="1"/>
                <c:pt idx="0">
                  <c:v>r.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fit'!$K$7:$K$66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0.22022734999703175</c:v>
                </c:pt>
                <c:pt idx="10">
                  <c:v>35.009556701643277</c:v>
                </c:pt>
                <c:pt idx="11">
                  <c:v>76.459707455897984</c:v>
                </c:pt>
                <c:pt idx="12">
                  <c:v>125.77137025051721</c:v>
                </c:pt>
                <c:pt idx="13">
                  <c:v>184.33018115824015</c:v>
                </c:pt>
                <c:pt idx="14">
                  <c:v>253.72189812019602</c:v>
                </c:pt>
                <c:pt idx="15">
                  <c:v>335.74279014558272</c:v>
                </c:pt>
                <c:pt idx="16">
                  <c:v>432.40198691032549</c:v>
                </c:pt>
                <c:pt idx="17">
                  <c:v>545.91154645905374</c:v>
                </c:pt>
                <c:pt idx="18">
                  <c:v>678.65899591771313</c:v>
                </c:pt>
                <c:pt idx="19">
                  <c:v>833.15628013435082</c:v>
                </c:pt>
                <c:pt idx="20">
                  <c:v>1011.958734032941</c:v>
                </c:pt>
                <c:pt idx="21">
                  <c:v>1217.5483292879476</c:v>
                </c:pt>
                <c:pt idx="22">
                  <c:v>1452.1775930828903</c:v>
                </c:pt>
                <c:pt idx="23">
                  <c:v>1717.6748130830554</c:v>
                </c:pt>
                <c:pt idx="24">
                  <c:v>2015.2177686658567</c:v>
                </c:pt>
                <c:pt idx="25">
                  <c:v>2345.0920635730981</c:v>
                </c:pt>
                <c:pt idx="26">
                  <c:v>2706.4600750564441</c:v>
                </c:pt>
                <c:pt idx="27">
                  <c:v>3097.175341862921</c:v>
                </c:pt>
                <c:pt idx="28">
                  <c:v>3513.6816841364953</c:v>
                </c:pt>
                <c:pt idx="29">
                  <c:v>3951.0331059064224</c:v>
                </c:pt>
                <c:pt idx="30">
                  <c:v>4403.0574338144497</c:v>
                </c:pt>
                <c:pt idx="31">
                  <c:v>4862.6643488656609</c:v>
                </c:pt>
                <c:pt idx="32">
                  <c:v>5322.2712639168731</c:v>
                </c:pt>
                <c:pt idx="33">
                  <c:v>5774.2955918248999</c:v>
                </c:pt>
                <c:pt idx="34">
                  <c:v>6211.6470135948266</c:v>
                </c:pt>
                <c:pt idx="35">
                  <c:v>6628.1533558684014</c:v>
                </c:pt>
                <c:pt idx="36">
                  <c:v>7018.8686226748778</c:v>
                </c:pt>
                <c:pt idx="37">
                  <c:v>7380.2366341582238</c:v>
                </c:pt>
                <c:pt idx="38">
                  <c:v>7710.1109290654658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A0-47C8-8F55-FB83B426301B}"/>
            </c:ext>
          </c:extLst>
        </c:ser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fit'!$M$7:$M$66</c:f>
              <c:numCache>
                <c:formatCode>0</c:formatCode>
                <c:ptCount val="60"/>
                <c:pt idx="0">
                  <c:v>10.218411640816953</c:v>
                </c:pt>
                <c:pt idx="1">
                  <c:v>12.554203972679947</c:v>
                </c:pt>
                <c:pt idx="2">
                  <c:v>15.422828339305195</c:v>
                </c:pt>
                <c:pt idx="3">
                  <c:v>18.945273152911703</c:v>
                </c:pt>
                <c:pt idx="4">
                  <c:v>23.269714996004581</c:v>
                </c:pt>
                <c:pt idx="5">
                  <c:v>28.5774838461586</c:v>
                </c:pt>
                <c:pt idx="6">
                  <c:v>35.090263601387221</c:v>
                </c:pt>
                <c:pt idx="7">
                  <c:v>43.078745949067525</c:v>
                </c:pt>
                <c:pt idx="8">
                  <c:v>52.872974008253088</c:v>
                </c:pt>
                <c:pt idx="9">
                  <c:v>64.874619953069697</c:v>
                </c:pt>
                <c:pt idx="10">
                  <c:v>79.57142904830522</c:v>
                </c:pt>
                <c:pt idx="11">
                  <c:v>97.554017716475315</c:v>
                </c:pt>
                <c:pt idx="12">
                  <c:v>119.53511573223318</c:v>
                </c:pt>
                <c:pt idx="13">
                  <c:v>146.37116464584255</c:v>
                </c:pt>
                <c:pt idx="14">
                  <c:v>179.08588844769127</c:v>
                </c:pt>
                <c:pt idx="15">
                  <c:v>218.89498988826281</c:v>
                </c:pt>
                <c:pt idx="16">
                  <c:v>267.23043898186864</c:v>
                </c:pt>
                <c:pt idx="17">
                  <c:v>325.76184824662278</c:v>
                </c:pt>
                <c:pt idx="18">
                  <c:v>396.41112369383512</c:v>
                </c:pt>
                <c:pt idx="19">
                  <c:v>481.35493527851389</c:v>
                </c:pt>
                <c:pt idx="20">
                  <c:v>583.00765224160148</c:v>
                </c:pt>
                <c:pt idx="21">
                  <c:v>703.97549223713816</c:v>
                </c:pt>
                <c:pt idx="22">
                  <c:v>846.97125390452811</c:v>
                </c:pt>
                <c:pt idx="23">
                  <c:v>1014.6789995265991</c:v>
                </c:pt>
                <c:pt idx="24">
                  <c:v>1209.560636561459</c:v>
                </c:pt>
                <c:pt idx="25">
                  <c:v>1433.6028940009496</c:v>
                </c:pt>
                <c:pt idx="26">
                  <c:v>1688.0147567863603</c:v>
                </c:pt>
                <c:pt idx="27">
                  <c:v>1972.9018643389945</c:v>
                </c:pt>
                <c:pt idx="28">
                  <c:v>2286.9632701993119</c:v>
                </c:pt>
                <c:pt idx="29">
                  <c:v>2627.2718725497016</c:v>
                </c:pt>
                <c:pt idx="30">
                  <c:v>2989.2049298364946</c:v>
                </c:pt>
                <c:pt idx="31">
                  <c:v>3366.5778383655893</c:v>
                </c:pt>
                <c:pt idx="32">
                  <c:v>3752</c:v>
                </c:pt>
                <c:pt idx="33">
                  <c:v>4137.4221616344103</c:v>
                </c:pt>
                <c:pt idx="34">
                  <c:v>4514.7950701635054</c:v>
                </c:pt>
                <c:pt idx="35">
                  <c:v>4876.7281274502993</c:v>
                </c:pt>
                <c:pt idx="36">
                  <c:v>5217.0367298006886</c:v>
                </c:pt>
                <c:pt idx="37">
                  <c:v>5531.0981356610055</c:v>
                </c:pt>
                <c:pt idx="38">
                  <c:v>5815.9852432136404</c:v>
                </c:pt>
                <c:pt idx="39">
                  <c:v>6070.3971059990508</c:v>
                </c:pt>
                <c:pt idx="40">
                  <c:v>6294.4393634385406</c:v>
                </c:pt>
                <c:pt idx="41">
                  <c:v>6489.321000473401</c:v>
                </c:pt>
                <c:pt idx="42">
                  <c:v>6657.0287460954723</c:v>
                </c:pt>
                <c:pt idx="43">
                  <c:v>6800.0245077628615</c:v>
                </c:pt>
                <c:pt idx="44">
                  <c:v>6920.9923477583989</c:v>
                </c:pt>
                <c:pt idx="45">
                  <c:v>7022.6450647214861</c:v>
                </c:pt>
                <c:pt idx="46">
                  <c:v>7107.5888763061648</c:v>
                </c:pt>
                <c:pt idx="47">
                  <c:v>7178.2381517533768</c:v>
                </c:pt>
                <c:pt idx="48">
                  <c:v>7236.7695610181308</c:v>
                </c:pt>
                <c:pt idx="49">
                  <c:v>7285.105010111738</c:v>
                </c:pt>
                <c:pt idx="50">
                  <c:v>7324.9141115523089</c:v>
                </c:pt>
                <c:pt idx="51">
                  <c:v>7357.6288353541577</c:v>
                </c:pt>
                <c:pt idx="52">
                  <c:v>7384.464884267768</c:v>
                </c:pt>
                <c:pt idx="53">
                  <c:v>7406.4459822835242</c:v>
                </c:pt>
                <c:pt idx="54">
                  <c:v>7424.4285709516953</c:v>
                </c:pt>
                <c:pt idx="55">
                  <c:v>7439.1253800469303</c:v>
                </c:pt>
                <c:pt idx="56">
                  <c:v>7451.1270259917465</c:v>
                </c:pt>
                <c:pt idx="57">
                  <c:v>7460.9212540509325</c:v>
                </c:pt>
                <c:pt idx="58">
                  <c:v>7468.9097363986129</c:v>
                </c:pt>
                <c:pt idx="59">
                  <c:v>7475.4225161538416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ser>
          <c:idx val="10"/>
          <c:order val="10"/>
          <c:tx>
            <c:strRef>
              <c:f>'Cumul_deaths - Boltzmann fit'!$N$6</c:f>
              <c:strCache>
                <c:ptCount val="1"/>
                <c:pt idx="0">
                  <c:v>o.r. Upper CI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fit'!$N$7:$N$66</c:f>
              <c:numCache>
                <c:formatCode>0</c:formatCode>
                <c:ptCount val="60"/>
                <c:pt idx="0">
                  <c:v>106.83966977611308</c:v>
                </c:pt>
                <c:pt idx="1">
                  <c:v>109.17546210797607</c:v>
                </c:pt>
                <c:pt idx="2">
                  <c:v>112.04408647460133</c:v>
                </c:pt>
                <c:pt idx="3">
                  <c:v>115.56653128820784</c:v>
                </c:pt>
                <c:pt idx="4">
                  <c:v>119.89097313130071</c:v>
                </c:pt>
                <c:pt idx="5">
                  <c:v>125.19874198145473</c:v>
                </c:pt>
                <c:pt idx="6">
                  <c:v>131.71152173668335</c:v>
                </c:pt>
                <c:pt idx="7">
                  <c:v>139.70000408436366</c:v>
                </c:pt>
                <c:pt idx="8">
                  <c:v>149.49423214354923</c:v>
                </c:pt>
                <c:pt idx="9">
                  <c:v>161.49587808836583</c:v>
                </c:pt>
                <c:pt idx="10">
                  <c:v>176.19268718360135</c:v>
                </c:pt>
                <c:pt idx="11">
                  <c:v>194.17527585177146</c:v>
                </c:pt>
                <c:pt idx="12">
                  <c:v>216.15637386752931</c:v>
                </c:pt>
                <c:pt idx="13">
                  <c:v>242.99242278113869</c:v>
                </c:pt>
                <c:pt idx="14">
                  <c:v>275.70714658298743</c:v>
                </c:pt>
                <c:pt idx="15">
                  <c:v>315.51624802355894</c:v>
                </c:pt>
                <c:pt idx="16">
                  <c:v>363.8516971171648</c:v>
                </c:pt>
                <c:pt idx="17">
                  <c:v>422.38310638191888</c:v>
                </c:pt>
                <c:pt idx="18">
                  <c:v>493.03238182913128</c:v>
                </c:pt>
                <c:pt idx="19">
                  <c:v>577.97619341381005</c:v>
                </c:pt>
                <c:pt idx="20">
                  <c:v>679.62891037689758</c:v>
                </c:pt>
                <c:pt idx="21">
                  <c:v>800.59675037243426</c:v>
                </c:pt>
                <c:pt idx="22">
                  <c:v>943.59251203982421</c:v>
                </c:pt>
                <c:pt idx="23">
                  <c:v>1111.3002576618953</c:v>
                </c:pt>
                <c:pt idx="24">
                  <c:v>1306.1818946967551</c:v>
                </c:pt>
                <c:pt idx="25">
                  <c:v>1530.2241521362457</c:v>
                </c:pt>
                <c:pt idx="26">
                  <c:v>1784.6360149216564</c:v>
                </c:pt>
                <c:pt idx="27">
                  <c:v>2069.5231224742906</c:v>
                </c:pt>
                <c:pt idx="28">
                  <c:v>2383.584528334608</c:v>
                </c:pt>
                <c:pt idx="29">
                  <c:v>2723.8931306849977</c:v>
                </c:pt>
                <c:pt idx="30">
                  <c:v>3085.8261879717907</c:v>
                </c:pt>
                <c:pt idx="31">
                  <c:v>3463.1990965008854</c:v>
                </c:pt>
                <c:pt idx="32">
                  <c:v>3848.6212581352961</c:v>
                </c:pt>
                <c:pt idx="33">
                  <c:v>4234.0434197697068</c:v>
                </c:pt>
                <c:pt idx="34">
                  <c:v>4611.416328298802</c:v>
                </c:pt>
                <c:pt idx="35">
                  <c:v>4973.3493855855959</c:v>
                </c:pt>
                <c:pt idx="36">
                  <c:v>5313.6579879359851</c:v>
                </c:pt>
                <c:pt idx="37">
                  <c:v>5627.719393796302</c:v>
                </c:pt>
                <c:pt idx="38">
                  <c:v>5912.6065013489369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A0-47C8-8F55-FB83B426301B}"/>
            </c:ext>
          </c:extLst>
        </c:ser>
        <c:ser>
          <c:idx val="11"/>
          <c:order val="11"/>
          <c:tx>
            <c:strRef>
              <c:f>'Cumul_deaths - Boltzmann fit'!$O$6</c:f>
              <c:strCache>
                <c:ptCount val="1"/>
                <c:pt idx="0">
                  <c:v>o.r. Lower CI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fit'!$O$7:$O$66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0.93275958117918378</c:v>
                </c:pt>
                <c:pt idx="12">
                  <c:v>22.913857596937049</c:v>
                </c:pt>
                <c:pt idx="13">
                  <c:v>49.749906510546424</c:v>
                </c:pt>
                <c:pt idx="14">
                  <c:v>82.464630312395144</c:v>
                </c:pt>
                <c:pt idx="15">
                  <c:v>122.27373175296668</c:v>
                </c:pt>
                <c:pt idx="16">
                  <c:v>170.60918084657251</c:v>
                </c:pt>
                <c:pt idx="17">
                  <c:v>229.14059011132665</c:v>
                </c:pt>
                <c:pt idx="18">
                  <c:v>299.78986555853896</c:v>
                </c:pt>
                <c:pt idx="19">
                  <c:v>384.73367714321773</c:v>
                </c:pt>
                <c:pt idx="20">
                  <c:v>486.38639410630537</c:v>
                </c:pt>
                <c:pt idx="21">
                  <c:v>607.35423410184205</c:v>
                </c:pt>
                <c:pt idx="22">
                  <c:v>750.34999576923201</c:v>
                </c:pt>
                <c:pt idx="23">
                  <c:v>918.05774139130301</c:v>
                </c:pt>
                <c:pt idx="24">
                  <c:v>1112.9393784261629</c:v>
                </c:pt>
                <c:pt idx="25">
                  <c:v>1336.9816358656535</c:v>
                </c:pt>
                <c:pt idx="26">
                  <c:v>1591.3934986510642</c:v>
                </c:pt>
                <c:pt idx="27">
                  <c:v>1876.2806062036984</c:v>
                </c:pt>
                <c:pt idx="28">
                  <c:v>2190.3420120640158</c:v>
                </c:pt>
                <c:pt idx="29">
                  <c:v>2530.6506144144055</c:v>
                </c:pt>
                <c:pt idx="30">
                  <c:v>2892.5836717011985</c:v>
                </c:pt>
                <c:pt idx="31">
                  <c:v>3269.9565802302932</c:v>
                </c:pt>
                <c:pt idx="32">
                  <c:v>3655.3787418647039</c:v>
                </c:pt>
                <c:pt idx="33">
                  <c:v>4040.8009034991142</c:v>
                </c:pt>
                <c:pt idx="34">
                  <c:v>4418.1738120282089</c:v>
                </c:pt>
                <c:pt idx="35">
                  <c:v>4780.1068693150028</c:v>
                </c:pt>
                <c:pt idx="36">
                  <c:v>5120.415471665392</c:v>
                </c:pt>
                <c:pt idx="37">
                  <c:v>5434.4768775257089</c:v>
                </c:pt>
                <c:pt idx="38">
                  <c:v>5719.3639850783438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Boltzmann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15.545492483793836</c:v>
                </c:pt>
                <c:pt idx="2">
                  <c:v>18.311644110841769</c:v>
                </c:pt>
                <c:pt idx="3">
                  <c:v>21.563533191565654</c:v>
                </c:pt>
                <c:pt idx="4">
                  <c:v>25.383888036968131</c:v>
                </c:pt>
                <c:pt idx="5">
                  <c:v>29.868523896663078</c:v>
                </c:pt>
                <c:pt idx="6">
                  <c:v>35.128021034806949</c:v>
                </c:pt>
                <c:pt idx="7">
                  <c:v>41.289459099674133</c:v>
                </c:pt>
                <c:pt idx="8">
                  <c:v>48.498133957265338</c:v>
                </c:pt>
                <c:pt idx="9">
                  <c:v>56.919144318215615</c:v>
                </c:pt>
                <c:pt idx="10">
                  <c:v>66.738683816187859</c:v>
                </c:pt>
                <c:pt idx="11">
                  <c:v>78.164807314349332</c:v>
                </c:pt>
                <c:pt idx="12">
                  <c:v>91.427356335514446</c:v>
                </c:pt>
                <c:pt idx="13">
                  <c:v>106.77662732501074</c:v>
                </c:pt>
                <c:pt idx="14">
                  <c:v>124.48025054277934</c:v>
                </c:pt>
                <c:pt idx="15">
                  <c:v>144.8176242561367</c:v>
                </c:pt>
                <c:pt idx="16">
                  <c:v>168.07113376921018</c:v>
                </c:pt>
                <c:pt idx="17">
                  <c:v>194.51330389528425</c:v>
                </c:pt>
                <c:pt idx="18">
                  <c:v>224.38902735176657</c:v>
                </c:pt>
                <c:pt idx="19">
                  <c:v>257.89213743711161</c:v>
                </c:pt>
                <c:pt idx="20">
                  <c:v>295.13592399664549</c:v>
                </c:pt>
                <c:pt idx="21">
                  <c:v>336.11780791019146</c:v>
                </c:pt>
                <c:pt idx="22">
                  <c:v>380.67936208886749</c:v>
                </c:pt>
                <c:pt idx="23">
                  <c:v>428.46422561816462</c:v>
                </c:pt>
                <c:pt idx="24">
                  <c:v>478.87814419240203</c:v>
                </c:pt>
                <c:pt idx="25">
                  <c:v>531.05718584738861</c:v>
                </c:pt>
                <c:pt idx="26">
                  <c:v>583.85174513689253</c:v>
                </c:pt>
                <c:pt idx="27">
                  <c:v>635.83469751283155</c:v>
                </c:pt>
                <c:pt idx="28">
                  <c:v>685.34133178062439</c:v>
                </c:pt>
                <c:pt idx="29">
                  <c:v>730.54588804306877</c:v>
                </c:pt>
                <c:pt idx="30">
                  <c:v>769.5744408048713</c:v>
                </c:pt>
                <c:pt idx="31">
                  <c:v>800.64693146053378</c:v>
                </c:pt>
                <c:pt idx="32">
                  <c:v>822.23363909249019</c:v>
                </c:pt>
                <c:pt idx="33">
                  <c:v>833.20525241526047</c:v>
                </c:pt>
                <c:pt idx="34">
                  <c:v>832.95312733501305</c:v>
                </c:pt>
                <c:pt idx="35">
                  <c:v>821.45882897517913</c:v>
                </c:pt>
                <c:pt idx="36">
                  <c:v>799.29981164802848</c:v>
                </c:pt>
                <c:pt idx="37">
                  <c:v>767.58948781969048</c:v>
                </c:pt>
                <c:pt idx="38">
                  <c:v>727.86201319752581</c:v>
                </c:pt>
                <c:pt idx="39">
                  <c:v>681.92157248464537</c:v>
                </c:pt>
                <c:pt idx="40">
                  <c:v>631.68039505410161</c:v>
                </c:pt>
                <c:pt idx="41">
                  <c:v>579.00850625189196</c:v>
                </c:pt>
                <c:pt idx="42">
                  <c:v>525.61246291129282</c:v>
                </c:pt>
                <c:pt idx="43">
                  <c:v>472.95228291620515</c:v>
                </c:pt>
                <c:pt idx="44">
                  <c:v>422.19785089545985</c:v>
                </c:pt>
                <c:pt idx="45">
                  <c:v>374.22000416999799</c:v>
                </c:pt>
                <c:pt idx="46">
                  <c:v>329.60802393367339</c:v>
                </c:pt>
                <c:pt idx="47">
                  <c:v>288.70424410640408</c:v>
                </c:pt>
                <c:pt idx="48">
                  <c:v>251.64728466694214</c:v>
                </c:pt>
                <c:pt idx="49">
                  <c:v>218.41720767020888</c:v>
                </c:pt>
                <c:pt idx="50">
                  <c:v>188.87798602827024</c:v>
                </c:pt>
                <c:pt idx="51">
                  <c:v>162.81460045511994</c:v>
                </c:pt>
                <c:pt idx="52">
                  <c:v>139.9636038311437</c:v>
                </c:pt>
                <c:pt idx="53">
                  <c:v>120.03705536103371</c:v>
                </c:pt>
                <c:pt idx="54">
                  <c:v>102.74037516629323</c:v>
                </c:pt>
                <c:pt idx="55">
                  <c:v>87.784995383954083</c:v>
                </c:pt>
                <c:pt idx="56">
                  <c:v>74.896785539422126</c:v>
                </c:pt>
                <c:pt idx="57">
                  <c:v>63.821193560230313</c:v>
                </c:pt>
                <c:pt idx="58">
                  <c:v>54.325934083342872</c:v>
                </c:pt>
                <c:pt idx="59">
                  <c:v>46.201916819834878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Boltzmann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Boltzmann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Boltzmann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fit'!$M$7:$M$66</c:f>
              <c:numCache>
                <c:formatCode>0</c:formatCode>
                <c:ptCount val="60"/>
                <c:pt idx="0">
                  <c:v>0</c:v>
                </c:pt>
                <c:pt idx="1">
                  <c:v>10.59492491542872</c:v>
                </c:pt>
                <c:pt idx="2">
                  <c:v>12.441700322364426</c:v>
                </c:pt>
                <c:pt idx="3">
                  <c:v>14.605025037614325</c:v>
                </c:pt>
                <c:pt idx="4">
                  <c:v>17.137122513076747</c:v>
                </c:pt>
                <c:pt idx="5">
                  <c:v>20.098058951758631</c:v>
                </c:pt>
                <c:pt idx="6">
                  <c:v>23.556624288676915</c:v>
                </c:pt>
                <c:pt idx="7">
                  <c:v>27.59119194497859</c:v>
                </c:pt>
                <c:pt idx="8">
                  <c:v>32.290495886998542</c:v>
                </c:pt>
                <c:pt idx="9">
                  <c:v>37.754236419714999</c:v>
                </c:pt>
                <c:pt idx="10">
                  <c:v>44.093391285030179</c:v>
                </c:pt>
                <c:pt idx="11">
                  <c:v>51.430065175983998</c:v>
                </c:pt>
                <c:pt idx="12">
                  <c:v>59.896658662280743</c:v>
                </c:pt>
                <c:pt idx="13">
                  <c:v>69.634078205306025</c:v>
                </c:pt>
                <c:pt idx="14">
                  <c:v>80.788646443853963</c:v>
                </c:pt>
                <c:pt idx="15">
                  <c:v>93.507314265830473</c:v>
                </c:pt>
                <c:pt idx="16">
                  <c:v>107.93073707045346</c:v>
                </c:pt>
                <c:pt idx="17">
                  <c:v>124.18377826945061</c:v>
                </c:pt>
                <c:pt idx="18">
                  <c:v>142.36307334049889</c:v>
                </c:pt>
                <c:pt idx="19">
                  <c:v>162.52146567467412</c:v>
                </c:pt>
                <c:pt idx="20">
                  <c:v>184.64945339688757</c:v>
                </c:pt>
                <c:pt idx="21">
                  <c:v>208.65430151269788</c:v>
                </c:pt>
                <c:pt idx="22">
                  <c:v>234.33819132296139</c:v>
                </c:pt>
                <c:pt idx="23">
                  <c:v>261.37766735916807</c:v>
                </c:pt>
                <c:pt idx="24">
                  <c:v>289.30759341928979</c:v>
                </c:pt>
                <c:pt idx="25">
                  <c:v>317.51363646462596</c:v>
                </c:pt>
                <c:pt idx="26">
                  <c:v>345.23765354365378</c:v>
                </c:pt>
                <c:pt idx="27">
                  <c:v>371.59990196070385</c:v>
                </c:pt>
                <c:pt idx="28">
                  <c:v>395.64041894802267</c:v>
                </c:pt>
                <c:pt idx="29">
                  <c:v>416.37912945359403</c:v>
                </c:pt>
                <c:pt idx="30">
                  <c:v>432.89052186387835</c:v>
                </c:pt>
                <c:pt idx="31">
                  <c:v>444.38482022371227</c:v>
                </c:pt>
                <c:pt idx="32">
                  <c:v>450.28457022082421</c:v>
                </c:pt>
                <c:pt idx="33">
                  <c:v>450.2845702208233</c:v>
                </c:pt>
                <c:pt idx="34">
                  <c:v>444.38482022371318</c:v>
                </c:pt>
                <c:pt idx="35">
                  <c:v>432.89052186387926</c:v>
                </c:pt>
                <c:pt idx="36">
                  <c:v>416.37912945359221</c:v>
                </c:pt>
                <c:pt idx="37">
                  <c:v>395.64041894802449</c:v>
                </c:pt>
                <c:pt idx="38">
                  <c:v>371.59990196070248</c:v>
                </c:pt>
                <c:pt idx="39">
                  <c:v>345.23765354365423</c:v>
                </c:pt>
                <c:pt idx="40">
                  <c:v>317.51363646462596</c:v>
                </c:pt>
                <c:pt idx="41">
                  <c:v>289.30759341928933</c:v>
                </c:pt>
                <c:pt idx="42">
                  <c:v>261.37766735916739</c:v>
                </c:pt>
                <c:pt idx="43">
                  <c:v>234.33819132296412</c:v>
                </c:pt>
                <c:pt idx="44">
                  <c:v>208.6543015126972</c:v>
                </c:pt>
                <c:pt idx="45">
                  <c:v>184.64945339688529</c:v>
                </c:pt>
                <c:pt idx="46">
                  <c:v>162.52146567467571</c:v>
                </c:pt>
                <c:pt idx="47">
                  <c:v>142.36307334049889</c:v>
                </c:pt>
                <c:pt idx="48">
                  <c:v>124.18377826945107</c:v>
                </c:pt>
                <c:pt idx="49">
                  <c:v>107.93073707045187</c:v>
                </c:pt>
                <c:pt idx="50">
                  <c:v>93.507314265831155</c:v>
                </c:pt>
                <c:pt idx="51">
                  <c:v>80.788646443854304</c:v>
                </c:pt>
                <c:pt idx="52">
                  <c:v>69.63407820530665</c:v>
                </c:pt>
                <c:pt idx="53">
                  <c:v>59.896658662279151</c:v>
                </c:pt>
                <c:pt idx="54">
                  <c:v>51.430065175985874</c:v>
                </c:pt>
                <c:pt idx="55">
                  <c:v>44.093391285028702</c:v>
                </c:pt>
                <c:pt idx="56">
                  <c:v>37.754236419716108</c:v>
                </c:pt>
                <c:pt idx="57">
                  <c:v>32.290495886996723</c:v>
                </c:pt>
                <c:pt idx="58">
                  <c:v>27.591191944979073</c:v>
                </c:pt>
                <c:pt idx="59">
                  <c:v>23.556624288677995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Boltzmann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Boltzmann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Boltzmann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Boltzmann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126.61601049946171</c:v>
                      </c:pt>
                      <c:pt idx="1">
                        <c:v>142.16150298325556</c:v>
                      </c:pt>
                      <c:pt idx="2">
                        <c:v>144.92765461030348</c:v>
                      </c:pt>
                      <c:pt idx="3">
                        <c:v>148.17954369102736</c:v>
                      </c:pt>
                      <c:pt idx="4">
                        <c:v>151.99989853642984</c:v>
                      </c:pt>
                      <c:pt idx="5">
                        <c:v>156.48453439612479</c:v>
                      </c:pt>
                      <c:pt idx="6">
                        <c:v>161.74403153426866</c:v>
                      </c:pt>
                      <c:pt idx="7">
                        <c:v>167.90546959913584</c:v>
                      </c:pt>
                      <c:pt idx="8">
                        <c:v>175.11414445672705</c:v>
                      </c:pt>
                      <c:pt idx="9">
                        <c:v>183.53515481767732</c:v>
                      </c:pt>
                      <c:pt idx="10">
                        <c:v>193.35469431564957</c:v>
                      </c:pt>
                      <c:pt idx="11">
                        <c:v>204.78081781381104</c:v>
                      </c:pt>
                      <c:pt idx="12">
                        <c:v>218.04336683497615</c:v>
                      </c:pt>
                      <c:pt idx="13">
                        <c:v>233.39263782447244</c:v>
                      </c:pt>
                      <c:pt idx="14">
                        <c:v>251.09626104224105</c:v>
                      </c:pt>
                      <c:pt idx="15">
                        <c:v>271.4336347555984</c:v>
                      </c:pt>
                      <c:pt idx="16">
                        <c:v>294.68714426867189</c:v>
                      </c:pt>
                      <c:pt idx="17">
                        <c:v>321.12931439474596</c:v>
                      </c:pt>
                      <c:pt idx="18">
                        <c:v>351.00503785122828</c:v>
                      </c:pt>
                      <c:pt idx="19">
                        <c:v>384.50814793657332</c:v>
                      </c:pt>
                      <c:pt idx="20">
                        <c:v>421.7519344961072</c:v>
                      </c:pt>
                      <c:pt idx="21">
                        <c:v>462.73381840965317</c:v>
                      </c:pt>
                      <c:pt idx="22">
                        <c:v>507.2953725883292</c:v>
                      </c:pt>
                      <c:pt idx="23">
                        <c:v>555.08023611762633</c:v>
                      </c:pt>
                      <c:pt idx="24">
                        <c:v>605.49415469186374</c:v>
                      </c:pt>
                      <c:pt idx="25">
                        <c:v>657.67319634685032</c:v>
                      </c:pt>
                      <c:pt idx="26">
                        <c:v>710.46775563635424</c:v>
                      </c:pt>
                      <c:pt idx="27">
                        <c:v>762.45070801229326</c:v>
                      </c:pt>
                      <c:pt idx="28">
                        <c:v>811.9573422800861</c:v>
                      </c:pt>
                      <c:pt idx="29">
                        <c:v>857.16189854253048</c:v>
                      </c:pt>
                      <c:pt idx="30">
                        <c:v>896.19045130433301</c:v>
                      </c:pt>
                      <c:pt idx="31">
                        <c:v>927.26294195999549</c:v>
                      </c:pt>
                      <c:pt idx="32">
                        <c:v>948.8496495919519</c:v>
                      </c:pt>
                      <c:pt idx="33">
                        <c:v>959.82126291472218</c:v>
                      </c:pt>
                      <c:pt idx="34">
                        <c:v>959.56913783447476</c:v>
                      </c:pt>
                      <c:pt idx="35">
                        <c:v>948.07483947464084</c:v>
                      </c:pt>
                      <c:pt idx="36">
                        <c:v>925.91582214749019</c:v>
                      </c:pt>
                      <c:pt idx="37">
                        <c:v>894.20549831915218</c:v>
                      </c:pt>
                      <c:pt idx="38">
                        <c:v>854.47802369698752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18.201613756674988</c:v>
                      </c:pt>
                      <c:pt idx="16">
                        <c:v>41.455123269748469</c:v>
                      </c:pt>
                      <c:pt idx="17">
                        <c:v>67.897293395822544</c:v>
                      </c:pt>
                      <c:pt idx="18">
                        <c:v>97.773016852304863</c:v>
                      </c:pt>
                      <c:pt idx="19">
                        <c:v>131.27612693764991</c:v>
                      </c:pt>
                      <c:pt idx="20">
                        <c:v>168.51991349718378</c:v>
                      </c:pt>
                      <c:pt idx="21">
                        <c:v>209.50179741072975</c:v>
                      </c:pt>
                      <c:pt idx="22">
                        <c:v>254.06335158940578</c:v>
                      </c:pt>
                      <c:pt idx="23">
                        <c:v>301.84821511870291</c:v>
                      </c:pt>
                      <c:pt idx="24">
                        <c:v>352.26213369294032</c:v>
                      </c:pt>
                      <c:pt idx="25">
                        <c:v>404.4411753479269</c:v>
                      </c:pt>
                      <c:pt idx="26">
                        <c:v>457.23573463743082</c:v>
                      </c:pt>
                      <c:pt idx="27">
                        <c:v>509.21868701336984</c:v>
                      </c:pt>
                      <c:pt idx="28">
                        <c:v>558.72532128116268</c:v>
                      </c:pt>
                      <c:pt idx="29">
                        <c:v>603.92987754360706</c:v>
                      </c:pt>
                      <c:pt idx="30">
                        <c:v>642.95843030540959</c:v>
                      </c:pt>
                      <c:pt idx="31">
                        <c:v>674.03092096107207</c:v>
                      </c:pt>
                      <c:pt idx="32">
                        <c:v>695.61762859302848</c:v>
                      </c:pt>
                      <c:pt idx="33">
                        <c:v>706.58924191579877</c:v>
                      </c:pt>
                      <c:pt idx="34">
                        <c:v>706.33711683555134</c:v>
                      </c:pt>
                      <c:pt idx="35">
                        <c:v>694.84281847571742</c:v>
                      </c:pt>
                      <c:pt idx="36">
                        <c:v>672.68380114856677</c:v>
                      </c:pt>
                      <c:pt idx="37">
                        <c:v>640.97347732022877</c:v>
                      </c:pt>
                      <c:pt idx="38">
                        <c:v>601.2460026980641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118.83448648107405</c:v>
                      </c:pt>
                      <c:pt idx="1">
                        <c:v>129.42941139650276</c:v>
                      </c:pt>
                      <c:pt idx="2">
                        <c:v>131.27618680343846</c:v>
                      </c:pt>
                      <c:pt idx="3">
                        <c:v>133.43951151868839</c:v>
                      </c:pt>
                      <c:pt idx="4">
                        <c:v>135.97160899415081</c:v>
                      </c:pt>
                      <c:pt idx="5">
                        <c:v>138.93254543283268</c:v>
                      </c:pt>
                      <c:pt idx="6">
                        <c:v>142.39111076975098</c:v>
                      </c:pt>
                      <c:pt idx="7">
                        <c:v>146.42567842605263</c:v>
                      </c:pt>
                      <c:pt idx="8">
                        <c:v>151.12498236807261</c:v>
                      </c:pt>
                      <c:pt idx="9">
                        <c:v>156.58872290078904</c:v>
                      </c:pt>
                      <c:pt idx="10">
                        <c:v>162.92787776610425</c:v>
                      </c:pt>
                      <c:pt idx="11">
                        <c:v>170.26455165705806</c:v>
                      </c:pt>
                      <c:pt idx="12">
                        <c:v>178.73114514335481</c:v>
                      </c:pt>
                      <c:pt idx="13">
                        <c:v>188.46856468638009</c:v>
                      </c:pt>
                      <c:pt idx="14">
                        <c:v>199.62313292492803</c:v>
                      </c:pt>
                      <c:pt idx="15">
                        <c:v>212.34180074690454</c:v>
                      </c:pt>
                      <c:pt idx="16">
                        <c:v>226.76522355152753</c:v>
                      </c:pt>
                      <c:pt idx="17">
                        <c:v>243.01826475052468</c:v>
                      </c:pt>
                      <c:pt idx="18">
                        <c:v>261.19755982157295</c:v>
                      </c:pt>
                      <c:pt idx="19">
                        <c:v>281.35595215574818</c:v>
                      </c:pt>
                      <c:pt idx="20">
                        <c:v>303.48393987796163</c:v>
                      </c:pt>
                      <c:pt idx="21">
                        <c:v>327.48878799377195</c:v>
                      </c:pt>
                      <c:pt idx="22">
                        <c:v>353.17267780403546</c:v>
                      </c:pt>
                      <c:pt idx="23">
                        <c:v>380.21215384024214</c:v>
                      </c:pt>
                      <c:pt idx="24">
                        <c:v>408.14207990036385</c:v>
                      </c:pt>
                      <c:pt idx="25">
                        <c:v>436.34812294570003</c:v>
                      </c:pt>
                      <c:pt idx="26">
                        <c:v>464.07214002472784</c:v>
                      </c:pt>
                      <c:pt idx="27">
                        <c:v>490.43438844177791</c:v>
                      </c:pt>
                      <c:pt idx="28">
                        <c:v>514.47490542909668</c:v>
                      </c:pt>
                      <c:pt idx="29">
                        <c:v>535.21361593466804</c:v>
                      </c:pt>
                      <c:pt idx="30">
                        <c:v>551.72500834495236</c:v>
                      </c:pt>
                      <c:pt idx="31">
                        <c:v>563.21930670478628</c:v>
                      </c:pt>
                      <c:pt idx="32">
                        <c:v>569.11905670189822</c:v>
                      </c:pt>
                      <c:pt idx="33">
                        <c:v>569.11905670189731</c:v>
                      </c:pt>
                      <c:pt idx="34">
                        <c:v>563.21930670478719</c:v>
                      </c:pt>
                      <c:pt idx="35">
                        <c:v>551.72500834495327</c:v>
                      </c:pt>
                      <c:pt idx="36">
                        <c:v>535.21361593466622</c:v>
                      </c:pt>
                      <c:pt idx="37">
                        <c:v>514.4749054290985</c:v>
                      </c:pt>
                      <c:pt idx="38">
                        <c:v>490.43438844177655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5.3492917883765614</c:v>
                      </c:pt>
                      <c:pt idx="18">
                        <c:v>23.528586859424834</c:v>
                      </c:pt>
                      <c:pt idx="19">
                        <c:v>43.686979193600067</c:v>
                      </c:pt>
                      <c:pt idx="20">
                        <c:v>65.814966915813514</c:v>
                      </c:pt>
                      <c:pt idx="21">
                        <c:v>89.819815031623833</c:v>
                      </c:pt>
                      <c:pt idx="22">
                        <c:v>115.50370484188734</c:v>
                      </c:pt>
                      <c:pt idx="23">
                        <c:v>142.54318087809401</c:v>
                      </c:pt>
                      <c:pt idx="24">
                        <c:v>170.47310693821572</c:v>
                      </c:pt>
                      <c:pt idx="25">
                        <c:v>198.67914998355189</c:v>
                      </c:pt>
                      <c:pt idx="26">
                        <c:v>226.40316706257971</c:v>
                      </c:pt>
                      <c:pt idx="27">
                        <c:v>252.76541547962978</c:v>
                      </c:pt>
                      <c:pt idx="28">
                        <c:v>276.8059324669486</c:v>
                      </c:pt>
                      <c:pt idx="29">
                        <c:v>297.54464297251997</c:v>
                      </c:pt>
                      <c:pt idx="30">
                        <c:v>314.05603538280428</c:v>
                      </c:pt>
                      <c:pt idx="31">
                        <c:v>325.5503337426382</c:v>
                      </c:pt>
                      <c:pt idx="32">
                        <c:v>331.45008373975014</c:v>
                      </c:pt>
                      <c:pt idx="33">
                        <c:v>331.45008373974923</c:v>
                      </c:pt>
                      <c:pt idx="34">
                        <c:v>325.55033374263911</c:v>
                      </c:pt>
                      <c:pt idx="35">
                        <c:v>314.05603538280519</c:v>
                      </c:pt>
                      <c:pt idx="36">
                        <c:v>297.54464297251815</c:v>
                      </c:pt>
                      <c:pt idx="37">
                        <c:v>276.80593246695042</c:v>
                      </c:pt>
                      <c:pt idx="38">
                        <c:v>252.76541547962842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Boltzmann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fit'!$S$7:$S$66</c:f>
              <c:numCache>
                <c:formatCode>0</c:formatCode>
                <c:ptCount val="60"/>
                <c:pt idx="0">
                  <c:v>0</c:v>
                </c:pt>
                <c:pt idx="1">
                  <c:v>4.9505675683651127</c:v>
                </c:pt>
                <c:pt idx="2">
                  <c:v>5.8699437884773396</c:v>
                </c:pt>
                <c:pt idx="3">
                  <c:v>6.9585081539513354</c:v>
                </c:pt>
                <c:pt idx="4">
                  <c:v>8.2467655238913764</c:v>
                </c:pt>
                <c:pt idx="5">
                  <c:v>9.7704649449044609</c:v>
                </c:pt>
                <c:pt idx="6">
                  <c:v>11.571396746130027</c:v>
                </c:pt>
                <c:pt idx="7">
                  <c:v>13.698267154695529</c:v>
                </c:pt>
                <c:pt idx="8">
                  <c:v>16.207638070266825</c:v>
                </c:pt>
                <c:pt idx="9">
                  <c:v>19.164907898500573</c:v>
                </c:pt>
                <c:pt idx="10">
                  <c:v>22.645292531157736</c:v>
                </c:pt>
                <c:pt idx="11">
                  <c:v>26.734742138365306</c:v>
                </c:pt>
                <c:pt idx="12">
                  <c:v>31.530697673233675</c:v>
                </c:pt>
                <c:pt idx="13">
                  <c:v>37.142549119704682</c:v>
                </c:pt>
                <c:pt idx="14">
                  <c:v>43.691604098925438</c:v>
                </c:pt>
                <c:pt idx="15">
                  <c:v>51.310309990306223</c:v>
                </c:pt>
                <c:pt idx="16">
                  <c:v>60.140396698756717</c:v>
                </c:pt>
                <c:pt idx="17">
                  <c:v>70.329525625833583</c:v>
                </c:pt>
                <c:pt idx="18">
                  <c:v>82.025954011267743</c:v>
                </c:pt>
                <c:pt idx="19">
                  <c:v>95.370671762437382</c:v>
                </c:pt>
                <c:pt idx="20">
                  <c:v>110.48647059975804</c:v>
                </c:pt>
                <c:pt idx="21">
                  <c:v>127.46350639749369</c:v>
                </c:pt>
                <c:pt idx="22">
                  <c:v>146.34117076590599</c:v>
                </c:pt>
                <c:pt idx="23">
                  <c:v>167.08655825899677</c:v>
                </c:pt>
                <c:pt idx="24">
                  <c:v>189.57055077311179</c:v>
                </c:pt>
                <c:pt idx="25">
                  <c:v>213.54354938276265</c:v>
                </c:pt>
                <c:pt idx="26">
                  <c:v>238.61409159323944</c:v>
                </c:pt>
                <c:pt idx="27">
                  <c:v>264.2347955521268</c:v>
                </c:pt>
                <c:pt idx="28">
                  <c:v>289.70091283260263</c:v>
                </c:pt>
                <c:pt idx="29">
                  <c:v>314.16675858947428</c:v>
                </c:pt>
                <c:pt idx="30">
                  <c:v>336.68391894099295</c:v>
                </c:pt>
                <c:pt idx="31">
                  <c:v>356.26211123682151</c:v>
                </c:pt>
                <c:pt idx="32">
                  <c:v>371.94906887166599</c:v>
                </c:pt>
                <c:pt idx="33">
                  <c:v>382.92068219443627</c:v>
                </c:pt>
                <c:pt idx="34">
                  <c:v>388.56830711130078</c:v>
                </c:pt>
                <c:pt idx="35">
                  <c:v>388.56830711130078</c:v>
                </c:pt>
                <c:pt idx="36">
                  <c:v>382.92068219443536</c:v>
                </c:pt>
                <c:pt idx="37">
                  <c:v>371.94906887166599</c:v>
                </c:pt>
                <c:pt idx="38">
                  <c:v>356.26211123682242</c:v>
                </c:pt>
                <c:pt idx="39">
                  <c:v>336.68391894099204</c:v>
                </c:pt>
                <c:pt idx="40">
                  <c:v>314.16675858947474</c:v>
                </c:pt>
                <c:pt idx="41">
                  <c:v>289.70091283260444</c:v>
                </c:pt>
                <c:pt idx="42">
                  <c:v>264.23479555212452</c:v>
                </c:pt>
                <c:pt idx="43">
                  <c:v>238.61409159324012</c:v>
                </c:pt>
                <c:pt idx="44">
                  <c:v>213.54354938276265</c:v>
                </c:pt>
                <c:pt idx="45">
                  <c:v>189.57055077311179</c:v>
                </c:pt>
                <c:pt idx="46">
                  <c:v>167.08655825899768</c:v>
                </c:pt>
                <c:pt idx="47">
                  <c:v>146.34117076590519</c:v>
                </c:pt>
                <c:pt idx="48">
                  <c:v>127.46350639749289</c:v>
                </c:pt>
                <c:pt idx="49">
                  <c:v>110.48647059975883</c:v>
                </c:pt>
                <c:pt idx="50">
                  <c:v>95.370671762437269</c:v>
                </c:pt>
                <c:pt idx="51">
                  <c:v>82.025954011267459</c:v>
                </c:pt>
                <c:pt idx="52">
                  <c:v>70.329525625833412</c:v>
                </c:pt>
                <c:pt idx="53">
                  <c:v>60.140396698758195</c:v>
                </c:pt>
                <c:pt idx="54">
                  <c:v>51.310309990305541</c:v>
                </c:pt>
                <c:pt idx="55">
                  <c:v>43.691604098925382</c:v>
                </c:pt>
                <c:pt idx="56">
                  <c:v>37.142549119704199</c:v>
                </c:pt>
                <c:pt idx="57">
                  <c:v>31.53069767323359</c:v>
                </c:pt>
                <c:pt idx="58">
                  <c:v>26.734742138365618</c:v>
                </c:pt>
                <c:pt idx="59">
                  <c:v>22.645292531158702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Boltzmann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Boltzmann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60.641350927373267</c:v>
                      </c:pt>
                      <c:pt idx="1">
                        <c:v>123.78505404943917</c:v>
                      </c:pt>
                      <c:pt idx="2">
                        <c:v>124.70443026955139</c:v>
                      </c:pt>
                      <c:pt idx="3">
                        <c:v>125.79299463502539</c:v>
                      </c:pt>
                      <c:pt idx="4">
                        <c:v>127.08125200496542</c:v>
                      </c:pt>
                      <c:pt idx="5">
                        <c:v>128.60495142597853</c:v>
                      </c:pt>
                      <c:pt idx="6">
                        <c:v>130.40588322720407</c:v>
                      </c:pt>
                      <c:pt idx="7">
                        <c:v>132.53275363576958</c:v>
                      </c:pt>
                      <c:pt idx="8">
                        <c:v>135.04212455134086</c:v>
                      </c:pt>
                      <c:pt idx="9">
                        <c:v>137.99939437957462</c:v>
                      </c:pt>
                      <c:pt idx="10">
                        <c:v>141.4797790122318</c:v>
                      </c:pt>
                      <c:pt idx="11">
                        <c:v>145.56922861943934</c:v>
                      </c:pt>
                      <c:pt idx="12">
                        <c:v>150.36518415430771</c:v>
                      </c:pt>
                      <c:pt idx="13">
                        <c:v>155.97703560077872</c:v>
                      </c:pt>
                      <c:pt idx="14">
                        <c:v>162.5260905799995</c:v>
                      </c:pt>
                      <c:pt idx="15">
                        <c:v>170.14479647138029</c:v>
                      </c:pt>
                      <c:pt idx="16">
                        <c:v>178.97488317983078</c:v>
                      </c:pt>
                      <c:pt idx="17">
                        <c:v>189.16401210690765</c:v>
                      </c:pt>
                      <c:pt idx="18">
                        <c:v>200.86044049234181</c:v>
                      </c:pt>
                      <c:pt idx="19">
                        <c:v>214.20515824351145</c:v>
                      </c:pt>
                      <c:pt idx="20">
                        <c:v>229.3209570808321</c:v>
                      </c:pt>
                      <c:pt idx="21">
                        <c:v>246.29799287856775</c:v>
                      </c:pt>
                      <c:pt idx="22">
                        <c:v>265.17565724698005</c:v>
                      </c:pt>
                      <c:pt idx="23">
                        <c:v>285.92104474007084</c:v>
                      </c:pt>
                      <c:pt idx="24">
                        <c:v>308.40503725418586</c:v>
                      </c:pt>
                      <c:pt idx="25">
                        <c:v>332.37803586383671</c:v>
                      </c:pt>
                      <c:pt idx="26">
                        <c:v>357.4485780743135</c:v>
                      </c:pt>
                      <c:pt idx="27">
                        <c:v>383.06928203320086</c:v>
                      </c:pt>
                      <c:pt idx="28">
                        <c:v>408.53539931367669</c:v>
                      </c:pt>
                      <c:pt idx="29">
                        <c:v>433.00124507054835</c:v>
                      </c:pt>
                      <c:pt idx="30">
                        <c:v>455.51840542206702</c:v>
                      </c:pt>
                      <c:pt idx="31">
                        <c:v>475.09659771789558</c:v>
                      </c:pt>
                      <c:pt idx="32">
                        <c:v>490.78355535274005</c:v>
                      </c:pt>
                      <c:pt idx="33">
                        <c:v>501.75516867551033</c:v>
                      </c:pt>
                      <c:pt idx="34">
                        <c:v>507.40279359237485</c:v>
                      </c:pt>
                      <c:pt idx="35">
                        <c:v>507.40279359237485</c:v>
                      </c:pt>
                      <c:pt idx="36">
                        <c:v>501.75516867550942</c:v>
                      </c:pt>
                      <c:pt idx="37">
                        <c:v>490.78355535274005</c:v>
                      </c:pt>
                      <c:pt idx="38">
                        <c:v>475.09659771789649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8.6290199164196366</c:v>
                      </c:pt>
                      <c:pt idx="22">
                        <c:v>27.506684284831934</c:v>
                      </c:pt>
                      <c:pt idx="23">
                        <c:v>48.252071777922723</c:v>
                      </c:pt>
                      <c:pt idx="24">
                        <c:v>70.736064292037739</c:v>
                      </c:pt>
                      <c:pt idx="25">
                        <c:v>94.709062901688597</c:v>
                      </c:pt>
                      <c:pt idx="26">
                        <c:v>119.77960511216538</c:v>
                      </c:pt>
                      <c:pt idx="27">
                        <c:v>145.40030907105273</c:v>
                      </c:pt>
                      <c:pt idx="28">
                        <c:v>170.86642635152856</c:v>
                      </c:pt>
                      <c:pt idx="29">
                        <c:v>195.33227210840022</c:v>
                      </c:pt>
                      <c:pt idx="30">
                        <c:v>217.84943245991889</c:v>
                      </c:pt>
                      <c:pt idx="31">
                        <c:v>237.42762475574744</c:v>
                      </c:pt>
                      <c:pt idx="32">
                        <c:v>253.11458239059192</c:v>
                      </c:pt>
                      <c:pt idx="33">
                        <c:v>264.0861957133622</c:v>
                      </c:pt>
                      <c:pt idx="34">
                        <c:v>269.73382063022672</c:v>
                      </c:pt>
                      <c:pt idx="35">
                        <c:v>269.73382063022672</c:v>
                      </c:pt>
                      <c:pt idx="36">
                        <c:v>264.08619571336129</c:v>
                      </c:pt>
                      <c:pt idx="37">
                        <c:v>253.11458239059192</c:v>
                      </c:pt>
                      <c:pt idx="38">
                        <c:v>237.42762475574835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664029</xdr:colOff>
      <xdr:row>2</xdr:row>
      <xdr:rowOff>157843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638800" y="734786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638800" y="734786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11100163" y="1284514"/>
          <a:ext cx="6938554" cy="5598523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83340" y="4041252"/>
            <a:ext cx="1828800" cy="12423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rest of Italy (C)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7504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33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0.9994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97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1769843" y="4370659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1769843" y="4370659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26</xdr:col>
      <xdr:colOff>152400</xdr:colOff>
      <xdr:row>12</xdr:row>
      <xdr:rowOff>174172</xdr:rowOff>
    </xdr:from>
    <xdr:to>
      <xdr:col>28</xdr:col>
      <xdr:colOff>585962</xdr:colOff>
      <xdr:row>16</xdr:row>
      <xdr:rowOff>113348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B7235B1-9D26-4FB0-B9AF-B1FACE48FDA4}"/>
                </a:ext>
              </a:extLst>
            </xdr:cNvPr>
            <xdr:cNvSpPr txBox="1"/>
          </xdr:nvSpPr>
          <xdr:spPr>
            <a:xfrm>
              <a:off x="16110857" y="2950029"/>
              <a:ext cx="1652762" cy="701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B7235B1-9D26-4FB0-B9AF-B1FACE48FDA4}"/>
                </a:ext>
              </a:extLst>
            </xdr:cNvPr>
            <xdr:cNvSpPr txBox="1"/>
          </xdr:nvSpPr>
          <xdr:spPr>
            <a:xfrm>
              <a:off x="16110857" y="2950029"/>
              <a:ext cx="1652762" cy="701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0.70216</cdr:x>
      <cdr:y>0.25309</cdr:y>
    </cdr:from>
    <cdr:to>
      <cdr:x>0.96561</cdr:x>
      <cdr:y>0.46405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71975" y="1419663"/>
          <a:ext cx="1827962" cy="11833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10079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32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0.9989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177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0.15441</cdr:x>
      <cdr:y>0.25571</cdr:y>
    </cdr:from>
    <cdr:to>
      <cdr:x>0.41786</cdr:x>
      <cdr:y>0.40443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71382" y="1431598"/>
          <a:ext cx="1827962" cy="83263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17583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0.9993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243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0.41932</cdr:x>
      <cdr:y>0.3726</cdr:y>
    </cdr:from>
    <cdr:to>
      <cdr:x>0.51349</cdr:x>
      <cdr:y>0.44052</cdr:y>
    </cdr:to>
    <cdr:cxnSp macro="">
      <cdr:nvCxnSpPr>
        <cdr:cNvPr id="5" name="Connettore 2 4">
          <a:extLst xmlns:a="http://schemas.openxmlformats.org/drawingml/2006/main">
            <a:ext uri="{FF2B5EF4-FFF2-40B4-BE49-F238E27FC236}">
              <a16:creationId xmlns:a16="http://schemas.microsoft.com/office/drawing/2014/main" id="{28C88B38-8E30-41A7-9A16-4D98B4AA05E5}"/>
            </a:ext>
          </a:extLst>
        </cdr:cNvPr>
        <cdr:cNvCxnSpPr/>
      </cdr:nvCxnSpPr>
      <cdr:spPr>
        <a:xfrm xmlns:a="http://schemas.openxmlformats.org/drawingml/2006/main">
          <a:off x="2909474" y="2090066"/>
          <a:ext cx="653420" cy="380991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0.60606</cdr:x>
      <cdr:y>0.34247</cdr:y>
    </cdr:from>
    <cdr:to>
      <cdr:x>0.70362</cdr:x>
      <cdr:y>0.51038</cdr:y>
    </cdr:to>
    <cdr:cxnSp macro="">
      <cdr:nvCxnSpPr>
        <cdr:cNvPr id="7" name="Connettore 2 6">
          <a:extLst xmlns:a="http://schemas.openxmlformats.org/drawingml/2006/main">
            <a:ext uri="{FF2B5EF4-FFF2-40B4-BE49-F238E27FC236}">
              <a16:creationId xmlns:a16="http://schemas.microsoft.com/office/drawing/2014/main" id="{45103C27-9618-4393-A360-369E59936BFB}"/>
            </a:ext>
          </a:extLst>
        </cdr:cNvPr>
        <cdr:cNvCxnSpPr/>
      </cdr:nvCxnSpPr>
      <cdr:spPr>
        <a:xfrm xmlns:a="http://schemas.openxmlformats.org/drawingml/2006/main" flipH="1">
          <a:off x="4205151" y="1921054"/>
          <a:ext cx="676954" cy="941889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0.54226</cdr:x>
      <cdr:y>0.55479</cdr:y>
    </cdr:from>
    <cdr:to>
      <cdr:x>0.69594</cdr:x>
      <cdr:y>0.63699</cdr:y>
    </cdr:to>
    <cdr:cxnSp macro="">
      <cdr:nvCxnSpPr>
        <cdr:cNvPr id="9" name="Connettore 2 8">
          <a:extLst xmlns:a="http://schemas.openxmlformats.org/drawingml/2006/main">
            <a:ext uri="{FF2B5EF4-FFF2-40B4-BE49-F238E27FC236}">
              <a16:creationId xmlns:a16="http://schemas.microsoft.com/office/drawing/2014/main" id="{E6259595-1EC0-4E98-91E4-DC9980D11E55}"/>
            </a:ext>
          </a:extLst>
        </cdr:cNvPr>
        <cdr:cNvCxnSpPr/>
      </cdr:nvCxnSpPr>
      <cdr:spPr>
        <a:xfrm xmlns:a="http://schemas.openxmlformats.org/drawingml/2006/main" flipH="1" flipV="1">
          <a:off x="3764280" y="3086100"/>
          <a:ext cx="1066800" cy="4572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12299BDC-74C8-4DA1-A1B4-1828D6F3A36E}"/>
            </a:ext>
          </a:extLst>
        </xdr:cNvPr>
        <xdr:cNvGrpSpPr/>
      </xdr:nvGrpSpPr>
      <xdr:grpSpPr>
        <a:xfrm>
          <a:off x="15726591" y="1238793"/>
          <a:ext cx="6938555" cy="6384470"/>
          <a:chOff x="8846820" y="1287779"/>
          <a:chExt cx="6941820" cy="5303518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72BB85A1-40D3-4FF8-8576-A912FE6C0DC6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F077D6D4-EDEC-4E26-9015-ADF5CEBF95A1}"/>
                </a:ext>
              </a:extLst>
            </xdr:cNvPr>
            <xdr:cNvGraphicFramePr>
              <a:graphicFrameLocks/>
            </xdr:cNvGraphicFramePr>
          </xdr:nvGraphicFramePr>
          <xdr:xfrm>
            <a:off x="8846820" y="1287779"/>
            <a:ext cx="6941820" cy="53035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" name="CasellaDiTesto 8">
                  <a:extLst>
                    <a:ext uri="{FF2B5EF4-FFF2-40B4-BE49-F238E27FC236}">
                      <a16:creationId xmlns:a16="http://schemas.microsoft.com/office/drawing/2014/main" id="{444F3C05-675C-484F-82CA-2D7B0FB2BBDB}"/>
                    </a:ext>
                  </a:extLst>
                </xdr:cNvPr>
                <xdr:cNvSpPr txBox="1"/>
              </xdr:nvSpPr>
              <xdr:spPr>
                <a:xfrm>
                  <a:off x="12161520" y="2537460"/>
                  <a:ext cx="301752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9" name="CasellaDiTesto 8">
                  <a:extLst>
                    <a:ext uri="{FF2B5EF4-FFF2-40B4-BE49-F238E27FC236}">
                      <a16:creationId xmlns:a16="http://schemas.microsoft.com/office/drawing/2014/main" id="{444F3C05-675C-484F-82CA-2D7B0FB2BBDB}"/>
                    </a:ext>
                  </a:extLst>
                </xdr:cNvPr>
                <xdr:cNvSpPr txBox="1"/>
              </xdr:nvSpPr>
              <xdr:spPr>
                <a:xfrm>
                  <a:off x="12161520" y="2537460"/>
                  <a:ext cx="301752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𝐵(𝑡)=𝐾/(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CasellaDiTesto 4">
                <a:extLst>
                  <a:ext uri="{FF2B5EF4-FFF2-40B4-BE49-F238E27FC236}">
                    <a16:creationId xmlns:a16="http://schemas.microsoft.com/office/drawing/2014/main" id="{8DBEB7E0-226B-4EEE-BE30-E6628423591F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5" name="CasellaDiTesto 4">
                <a:extLst>
                  <a:ext uri="{FF2B5EF4-FFF2-40B4-BE49-F238E27FC236}">
                    <a16:creationId xmlns:a16="http://schemas.microsoft.com/office/drawing/2014/main" id="{8DBEB7E0-226B-4EEE-BE30-E6628423591F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26</xdr:col>
      <xdr:colOff>56605</xdr:colOff>
      <xdr:row>10</xdr:row>
      <xdr:rowOff>156756</xdr:rowOff>
    </xdr:from>
    <xdr:to>
      <xdr:col>28</xdr:col>
      <xdr:colOff>666205</xdr:colOff>
      <xdr:row>16</xdr:row>
      <xdr:rowOff>76201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6994776" y="2551613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833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0.9626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27216</xdr:colOff>
      <xdr:row>17</xdr:row>
      <xdr:rowOff>102326</xdr:rowOff>
    </xdr:from>
    <xdr:to>
      <xdr:col>28</xdr:col>
      <xdr:colOff>27169</xdr:colOff>
      <xdr:row>25</xdr:row>
      <xdr:rowOff>15240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16355787" y="3814355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it-IT" sz="11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value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451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6.144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0.9019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370114</xdr:colOff>
      <xdr:row>19</xdr:row>
      <xdr:rowOff>152400</xdr:rowOff>
    </xdr:from>
    <xdr:to>
      <xdr:col>34</xdr:col>
      <xdr:colOff>370067</xdr:colOff>
      <xdr:row>27</xdr:row>
      <xdr:rowOff>76200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0497800" y="4245429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it-IT" sz="1100" b="1" i="1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value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390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5.830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0.9637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61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8</xdr:col>
      <xdr:colOff>348343</xdr:colOff>
      <xdr:row>2</xdr:row>
      <xdr:rowOff>119742</xdr:rowOff>
    </xdr:from>
    <xdr:to>
      <xdr:col>12</xdr:col>
      <xdr:colOff>425301</xdr:colOff>
      <xdr:row>5</xdr:row>
      <xdr:rowOff>210230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3C5AD4-AEB8-4B27-AD5F-4BF14E391084}"/>
                </a:ext>
              </a:extLst>
            </xdr:cNvPr>
            <xdr:cNvSpPr txBox="1"/>
          </xdr:nvSpPr>
          <xdr:spPr>
            <a:xfrm>
              <a:off x="5366657" y="696685"/>
              <a:ext cx="3016101" cy="798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3C5AD4-AEB8-4B27-AD5F-4BF14E391084}"/>
                </a:ext>
              </a:extLst>
            </xdr:cNvPr>
            <xdr:cNvSpPr txBox="1"/>
          </xdr:nvSpPr>
          <xdr:spPr>
            <a:xfrm>
              <a:off x="5366657" y="696685"/>
              <a:ext cx="3016101" cy="798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𝐵(𝑡)=𝐾/(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0" tableType="queryTable" totalsRowShown="0">
  <autoFilter ref="A1:O40" xr:uid="{9A5C524D-9A30-41A6-823D-E079155CE053}"/>
  <tableColumns count="15">
    <tableColumn id="1" xr3:uid="{1D298275-4E10-445F-B3AB-79EED929D8AD}" uniqueName="1" name="data" queryTableFieldId="1" dataDxfId="8"/>
    <tableColumn id="2" xr3:uid="{202540E8-4E5E-466B-A12C-1E72F180BBB5}" uniqueName="2" name="stato" queryTableFieldId="2" dataDxfId="7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6"/>
    <tableColumn id="15" xr3:uid="{99FE8338-E2AC-480E-9F08-C411B316B4A3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20" tableType="queryTable" totalsRowShown="0">
  <autoFilter ref="A1:S820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4"/>
    <tableColumn id="2" xr3:uid="{9052FF2F-9E16-4D55-AC00-99F391BBD475}" uniqueName="2" name="stato" queryTableFieldId="2" dataDxfId="3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"/>
    <tableColumn id="19" xr3:uid="{755779B5-FD6B-40CE-B52D-5F5E4F54F7B3}" uniqueName="19" name="note_e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0"/>
  <sheetViews>
    <sheetView topLeftCell="A22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99</v>
      </c>
      <c r="H1" t="s">
        <v>100</v>
      </c>
      <c r="I1" t="s">
        <v>101</v>
      </c>
      <c r="J1" t="s">
        <v>19</v>
      </c>
      <c r="K1" t="s">
        <v>20</v>
      </c>
      <c r="L1" t="s">
        <v>21</v>
      </c>
      <c r="M1" t="s">
        <v>22</v>
      </c>
      <c r="N1" t="s">
        <v>27</v>
      </c>
      <c r="O1" t="s">
        <v>28</v>
      </c>
    </row>
    <row r="2" spans="1:15" x14ac:dyDescent="0.3">
      <c r="A2" s="19">
        <v>43885.75</v>
      </c>
      <c r="B2" s="18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29</v>
      </c>
      <c r="O2" s="18" t="s">
        <v>29</v>
      </c>
    </row>
    <row r="3" spans="1:15" x14ac:dyDescent="0.3">
      <c r="A3" s="19">
        <v>43886.75</v>
      </c>
      <c r="B3" s="18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29</v>
      </c>
      <c r="O3" s="18" t="s">
        <v>29</v>
      </c>
    </row>
    <row r="4" spans="1:15" x14ac:dyDescent="0.3">
      <c r="A4" s="19">
        <v>43887.75</v>
      </c>
      <c r="B4" s="18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29</v>
      </c>
      <c r="O4" s="18" t="s">
        <v>29</v>
      </c>
    </row>
    <row r="5" spans="1:15" x14ac:dyDescent="0.3">
      <c r="A5" s="19">
        <v>43888.75</v>
      </c>
      <c r="B5" s="18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29</v>
      </c>
      <c r="O5" s="18" t="s">
        <v>29</v>
      </c>
    </row>
    <row r="6" spans="1:15" x14ac:dyDescent="0.3">
      <c r="A6" s="19">
        <v>43889.75</v>
      </c>
      <c r="B6" s="18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29</v>
      </c>
      <c r="O6" s="18" t="s">
        <v>29</v>
      </c>
    </row>
    <row r="7" spans="1:15" x14ac:dyDescent="0.3">
      <c r="A7" s="19">
        <v>43890.75</v>
      </c>
      <c r="B7" s="18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29</v>
      </c>
      <c r="O7" s="18" t="s">
        <v>29</v>
      </c>
    </row>
    <row r="8" spans="1:15" x14ac:dyDescent="0.3">
      <c r="A8" s="19">
        <v>43891.75</v>
      </c>
      <c r="B8" s="18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29</v>
      </c>
      <c r="O8" s="18" t="s">
        <v>29</v>
      </c>
    </row>
    <row r="9" spans="1:15" x14ac:dyDescent="0.3">
      <c r="A9" s="19">
        <v>43892.75</v>
      </c>
      <c r="B9" s="18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29</v>
      </c>
      <c r="O9" s="18" t="s">
        <v>29</v>
      </c>
    </row>
    <row r="10" spans="1:15" x14ac:dyDescent="0.3">
      <c r="A10" s="19">
        <v>43893.75</v>
      </c>
      <c r="B10" s="18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29</v>
      </c>
      <c r="O10" s="18" t="s">
        <v>29</v>
      </c>
    </row>
    <row r="11" spans="1:15" x14ac:dyDescent="0.3">
      <c r="A11" s="19">
        <v>43894.75</v>
      </c>
      <c r="B11" s="18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29</v>
      </c>
      <c r="O11" s="18" t="s">
        <v>29</v>
      </c>
    </row>
    <row r="12" spans="1:15" x14ac:dyDescent="0.3">
      <c r="A12" s="19">
        <v>43895.75</v>
      </c>
      <c r="B12" s="18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29</v>
      </c>
      <c r="O12" s="18" t="s">
        <v>29</v>
      </c>
    </row>
    <row r="13" spans="1:15" x14ac:dyDescent="0.3">
      <c r="A13" s="19">
        <v>43896.75</v>
      </c>
      <c r="B13" s="18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29</v>
      </c>
      <c r="O13" s="18" t="s">
        <v>29</v>
      </c>
    </row>
    <row r="14" spans="1:15" x14ac:dyDescent="0.3">
      <c r="A14" s="19">
        <v>43897.75</v>
      </c>
      <c r="B14" s="18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30</v>
      </c>
      <c r="O14" s="18" t="s">
        <v>31</v>
      </c>
    </row>
    <row r="15" spans="1:15" x14ac:dyDescent="0.3">
      <c r="A15" s="19">
        <v>43898.75</v>
      </c>
      <c r="B15" s="18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29</v>
      </c>
      <c r="O15" s="18" t="s">
        <v>29</v>
      </c>
    </row>
    <row r="16" spans="1:15" x14ac:dyDescent="0.3">
      <c r="A16" s="19">
        <v>43899.75</v>
      </c>
      <c r="B16" s="18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29</v>
      </c>
      <c r="O16" s="18" t="s">
        <v>29</v>
      </c>
    </row>
    <row r="17" spans="1:15" x14ac:dyDescent="0.3">
      <c r="A17" s="19">
        <v>43900.75</v>
      </c>
      <c r="B17" s="18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32</v>
      </c>
      <c r="O17" s="18" t="s">
        <v>33</v>
      </c>
    </row>
    <row r="18" spans="1:15" x14ac:dyDescent="0.3">
      <c r="A18" s="19">
        <v>43901.708333333336</v>
      </c>
      <c r="B18" s="18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34</v>
      </c>
      <c r="O18" s="18" t="s">
        <v>35</v>
      </c>
    </row>
    <row r="19" spans="1:15" x14ac:dyDescent="0.3">
      <c r="A19" s="19">
        <v>43902.708333333336</v>
      </c>
      <c r="B19" s="18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29</v>
      </c>
      <c r="O19" s="18" t="s">
        <v>29</v>
      </c>
    </row>
    <row r="20" spans="1:15" x14ac:dyDescent="0.3">
      <c r="A20" s="19">
        <v>43903.708333333336</v>
      </c>
      <c r="B20" s="18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29</v>
      </c>
      <c r="O20" s="18" t="s">
        <v>29</v>
      </c>
    </row>
    <row r="21" spans="1:15" x14ac:dyDescent="0.3">
      <c r="A21" s="19">
        <v>43904.708333333336</v>
      </c>
      <c r="B21" s="18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29</v>
      </c>
      <c r="O21" s="18" t="s">
        <v>29</v>
      </c>
    </row>
    <row r="22" spans="1:15" x14ac:dyDescent="0.3">
      <c r="A22" s="19">
        <v>43905.708333333336</v>
      </c>
      <c r="B22" s="18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29</v>
      </c>
      <c r="O22" s="18" t="s">
        <v>29</v>
      </c>
    </row>
    <row r="23" spans="1:15" x14ac:dyDescent="0.3">
      <c r="A23" s="19">
        <v>43906.708333333336</v>
      </c>
      <c r="B23" s="18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36</v>
      </c>
      <c r="O23" s="18" t="s">
        <v>37</v>
      </c>
    </row>
    <row r="24" spans="1:15" x14ac:dyDescent="0.3">
      <c r="A24" s="19">
        <v>43907.708333333336</v>
      </c>
      <c r="B24" s="18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38</v>
      </c>
      <c r="O24" s="18" t="s">
        <v>39</v>
      </c>
    </row>
    <row r="25" spans="1:15" x14ac:dyDescent="0.3">
      <c r="A25" s="19">
        <v>43908.708333333336</v>
      </c>
      <c r="B25" s="18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40</v>
      </c>
      <c r="O25" s="18" t="s">
        <v>41</v>
      </c>
    </row>
    <row r="26" spans="1:15" x14ac:dyDescent="0.3">
      <c r="A26" s="19">
        <v>43909.708333333336</v>
      </c>
      <c r="B26" s="18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29</v>
      </c>
      <c r="O26" s="18" t="s">
        <v>29</v>
      </c>
    </row>
    <row r="27" spans="1:15" x14ac:dyDescent="0.3">
      <c r="A27" s="19">
        <v>43910.708333333336</v>
      </c>
      <c r="B27" s="18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29</v>
      </c>
      <c r="O27" s="18" t="s">
        <v>29</v>
      </c>
    </row>
    <row r="28" spans="1:15" x14ac:dyDescent="0.3">
      <c r="A28" s="19">
        <v>43911.708333333336</v>
      </c>
      <c r="B28" s="18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29</v>
      </c>
      <c r="O28" s="18" t="s">
        <v>29</v>
      </c>
    </row>
    <row r="29" spans="1:15" x14ac:dyDescent="0.3">
      <c r="A29" s="19">
        <v>43912.708333333336</v>
      </c>
      <c r="B29" s="18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29</v>
      </c>
      <c r="O29" s="18" t="s">
        <v>29</v>
      </c>
    </row>
    <row r="30" spans="1:15" x14ac:dyDescent="0.3">
      <c r="A30" s="19">
        <v>43913.708333333336</v>
      </c>
      <c r="B30" s="18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29</v>
      </c>
      <c r="O30" s="18" t="s">
        <v>29</v>
      </c>
    </row>
    <row r="31" spans="1:15" x14ac:dyDescent="0.3">
      <c r="A31" s="19">
        <v>43914.708333333336</v>
      </c>
      <c r="B31" s="18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29</v>
      </c>
      <c r="O31" s="18" t="s">
        <v>29</v>
      </c>
    </row>
    <row r="32" spans="1:15" x14ac:dyDescent="0.3">
      <c r="A32" s="19">
        <v>43915.708333333336</v>
      </c>
      <c r="B32" s="18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29</v>
      </c>
      <c r="O32" s="18" t="s">
        <v>29</v>
      </c>
    </row>
    <row r="33" spans="1:15" x14ac:dyDescent="0.3">
      <c r="A33" s="19">
        <v>43916.708333333336</v>
      </c>
      <c r="B33" s="18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95</v>
      </c>
      <c r="O33" s="18" t="s">
        <v>96</v>
      </c>
    </row>
    <row r="34" spans="1:15" x14ac:dyDescent="0.3">
      <c r="A34" s="19">
        <v>43917.708333333336</v>
      </c>
      <c r="B34" s="18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29</v>
      </c>
      <c r="O34" s="18" t="s">
        <v>29</v>
      </c>
    </row>
    <row r="35" spans="1:15" x14ac:dyDescent="0.3">
      <c r="A35" s="19">
        <v>43918.708333333336</v>
      </c>
      <c r="B35" s="18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29</v>
      </c>
      <c r="O35" s="18" t="s">
        <v>29</v>
      </c>
    </row>
    <row r="36" spans="1:15" x14ac:dyDescent="0.3">
      <c r="A36" s="19">
        <v>43919.708333333336</v>
      </c>
      <c r="B36" s="18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102</v>
      </c>
      <c r="O36" s="18" t="s">
        <v>103</v>
      </c>
    </row>
    <row r="37" spans="1:15" x14ac:dyDescent="0.3">
      <c r="A37" s="19">
        <v>43920.708333333336</v>
      </c>
      <c r="B37" s="18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29</v>
      </c>
      <c r="O37" s="18" t="s">
        <v>29</v>
      </c>
    </row>
    <row r="38" spans="1:15" x14ac:dyDescent="0.3">
      <c r="A38" s="19">
        <v>43921.708333333336</v>
      </c>
      <c r="B38" s="18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29</v>
      </c>
      <c r="O38" s="18" t="s">
        <v>29</v>
      </c>
    </row>
    <row r="39" spans="1:15" x14ac:dyDescent="0.3">
      <c r="A39" s="19">
        <v>43922.708333333336</v>
      </c>
      <c r="B39" s="18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29</v>
      </c>
      <c r="O39" s="18" t="s">
        <v>29</v>
      </c>
    </row>
    <row r="40" spans="1:15" x14ac:dyDescent="0.3">
      <c r="A40" s="19">
        <v>43923.708333333336</v>
      </c>
      <c r="B40" s="18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8" t="s">
        <v>29</v>
      </c>
      <c r="O40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20"/>
  <sheetViews>
    <sheetView topLeftCell="H263" workbookViewId="0">
      <selection activeCell="O809" sqref="O809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42</v>
      </c>
      <c r="D1" t="s">
        <v>43</v>
      </c>
      <c r="E1" t="s">
        <v>44</v>
      </c>
      <c r="F1" t="s">
        <v>45</v>
      </c>
      <c r="G1" t="s">
        <v>15</v>
      </c>
      <c r="H1" t="s">
        <v>16</v>
      </c>
      <c r="I1" t="s">
        <v>17</v>
      </c>
      <c r="J1" t="s">
        <v>18</v>
      </c>
      <c r="K1" t="s">
        <v>99</v>
      </c>
      <c r="L1" t="s">
        <v>100</v>
      </c>
      <c r="M1" t="s">
        <v>101</v>
      </c>
      <c r="N1" t="s">
        <v>19</v>
      </c>
      <c r="O1" t="s">
        <v>20</v>
      </c>
      <c r="P1" t="s">
        <v>21</v>
      </c>
      <c r="Q1" t="s">
        <v>22</v>
      </c>
      <c r="R1" t="s">
        <v>27</v>
      </c>
      <c r="S1" t="s">
        <v>28</v>
      </c>
    </row>
    <row r="2" spans="1:19" hidden="1" x14ac:dyDescent="0.3">
      <c r="A2" s="19">
        <v>43885.75</v>
      </c>
      <c r="B2" s="18" t="s">
        <v>23</v>
      </c>
      <c r="C2" s="2">
        <v>13</v>
      </c>
      <c r="D2" s="18" t="s">
        <v>46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8" t="s">
        <v>29</v>
      </c>
      <c r="S2" s="18" t="s">
        <v>29</v>
      </c>
    </row>
    <row r="3" spans="1:19" hidden="1" x14ac:dyDescent="0.3">
      <c r="A3" s="19">
        <v>43885.75</v>
      </c>
      <c r="B3" s="18" t="s">
        <v>23</v>
      </c>
      <c r="C3" s="2">
        <v>17</v>
      </c>
      <c r="D3" s="18" t="s">
        <v>47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8" t="s">
        <v>29</v>
      </c>
      <c r="S3" s="18" t="s">
        <v>29</v>
      </c>
    </row>
    <row r="4" spans="1:19" hidden="1" x14ac:dyDescent="0.3">
      <c r="A4" s="19">
        <v>43885.75</v>
      </c>
      <c r="B4" s="18" t="s">
        <v>23</v>
      </c>
      <c r="C4" s="2">
        <v>4</v>
      </c>
      <c r="D4" s="18" t="s">
        <v>48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8" t="s">
        <v>29</v>
      </c>
      <c r="S4" s="18" t="s">
        <v>29</v>
      </c>
    </row>
    <row r="5" spans="1:19" hidden="1" x14ac:dyDescent="0.3">
      <c r="A5" s="19">
        <v>43885.75</v>
      </c>
      <c r="B5" s="18" t="s">
        <v>23</v>
      </c>
      <c r="C5" s="2">
        <v>18</v>
      </c>
      <c r="D5" s="18" t="s">
        <v>49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8" t="s">
        <v>29</v>
      </c>
      <c r="S5" s="18" t="s">
        <v>29</v>
      </c>
    </row>
    <row r="6" spans="1:19" hidden="1" x14ac:dyDescent="0.3">
      <c r="A6" s="19">
        <v>43885.75</v>
      </c>
      <c r="B6" s="18" t="s">
        <v>23</v>
      </c>
      <c r="C6" s="2">
        <v>15</v>
      </c>
      <c r="D6" s="18" t="s">
        <v>50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8" t="s">
        <v>29</v>
      </c>
      <c r="S6" s="18" t="s">
        <v>29</v>
      </c>
    </row>
    <row r="7" spans="1:19" hidden="1" x14ac:dyDescent="0.3">
      <c r="A7" s="19">
        <v>43885.75</v>
      </c>
      <c r="B7" s="18" t="s">
        <v>23</v>
      </c>
      <c r="C7" s="2">
        <v>8</v>
      </c>
      <c r="D7" s="18" t="s">
        <v>104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8" t="s">
        <v>29</v>
      </c>
      <c r="S7" s="18" t="s">
        <v>29</v>
      </c>
    </row>
    <row r="8" spans="1:19" hidden="1" x14ac:dyDescent="0.3">
      <c r="A8" s="19">
        <v>43885.75</v>
      </c>
      <c r="B8" s="18" t="s">
        <v>23</v>
      </c>
      <c r="C8" s="2">
        <v>6</v>
      </c>
      <c r="D8" s="18" t="s">
        <v>51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8" t="s">
        <v>29</v>
      </c>
      <c r="S8" s="18" t="s">
        <v>29</v>
      </c>
    </row>
    <row r="9" spans="1:19" hidden="1" x14ac:dyDescent="0.3">
      <c r="A9" s="19">
        <v>43885.75</v>
      </c>
      <c r="B9" s="18" t="s">
        <v>23</v>
      </c>
      <c r="C9" s="2">
        <v>12</v>
      </c>
      <c r="D9" s="18" t="s">
        <v>52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8" t="s">
        <v>29</v>
      </c>
      <c r="S9" s="18" t="s">
        <v>29</v>
      </c>
    </row>
    <row r="10" spans="1:19" hidden="1" x14ac:dyDescent="0.3">
      <c r="A10" s="19">
        <v>43885.75</v>
      </c>
      <c r="B10" s="18" t="s">
        <v>23</v>
      </c>
      <c r="C10" s="2">
        <v>7</v>
      </c>
      <c r="D10" s="18" t="s">
        <v>53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8" t="s">
        <v>29</v>
      </c>
      <c r="S10" s="18" t="s">
        <v>29</v>
      </c>
    </row>
    <row r="11" spans="1:19" x14ac:dyDescent="0.3">
      <c r="A11" s="19">
        <v>43885.75</v>
      </c>
      <c r="B11" s="18" t="s">
        <v>23</v>
      </c>
      <c r="C11" s="2">
        <v>3</v>
      </c>
      <c r="D11" s="18" t="s">
        <v>54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8" t="s">
        <v>29</v>
      </c>
      <c r="S11" s="18" t="s">
        <v>29</v>
      </c>
    </row>
    <row r="12" spans="1:19" hidden="1" x14ac:dyDescent="0.3">
      <c r="A12" s="19">
        <v>43885.75</v>
      </c>
      <c r="B12" s="18" t="s">
        <v>23</v>
      </c>
      <c r="C12" s="2">
        <v>11</v>
      </c>
      <c r="D12" s="18" t="s">
        <v>55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8" t="s">
        <v>29</v>
      </c>
      <c r="S12" s="18" t="s">
        <v>29</v>
      </c>
    </row>
    <row r="13" spans="1:19" hidden="1" x14ac:dyDescent="0.3">
      <c r="A13" s="19">
        <v>43885.75</v>
      </c>
      <c r="B13" s="18" t="s">
        <v>23</v>
      </c>
      <c r="C13" s="2">
        <v>14</v>
      </c>
      <c r="D13" s="18" t="s">
        <v>56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8" t="s">
        <v>29</v>
      </c>
      <c r="S13" s="18" t="s">
        <v>29</v>
      </c>
    </row>
    <row r="14" spans="1:19" hidden="1" x14ac:dyDescent="0.3">
      <c r="A14" s="19">
        <v>43885.75</v>
      </c>
      <c r="B14" s="18" t="s">
        <v>23</v>
      </c>
      <c r="C14" s="2">
        <v>1</v>
      </c>
      <c r="D14" s="18" t="s">
        <v>57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8" t="s">
        <v>29</v>
      </c>
      <c r="S14" s="18" t="s">
        <v>29</v>
      </c>
    </row>
    <row r="15" spans="1:19" hidden="1" x14ac:dyDescent="0.3">
      <c r="A15" s="19">
        <v>43885.75</v>
      </c>
      <c r="B15" s="18" t="s">
        <v>23</v>
      </c>
      <c r="C15" s="2">
        <v>16</v>
      </c>
      <c r="D15" s="18" t="s">
        <v>58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8" t="s">
        <v>29</v>
      </c>
      <c r="S15" s="18" t="s">
        <v>29</v>
      </c>
    </row>
    <row r="16" spans="1:19" hidden="1" x14ac:dyDescent="0.3">
      <c r="A16" s="19">
        <v>43885.75</v>
      </c>
      <c r="B16" s="18" t="s">
        <v>23</v>
      </c>
      <c r="C16" s="2">
        <v>20</v>
      </c>
      <c r="D16" s="18" t="s">
        <v>59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8" t="s">
        <v>29</v>
      </c>
      <c r="S16" s="18" t="s">
        <v>29</v>
      </c>
    </row>
    <row r="17" spans="1:19" hidden="1" x14ac:dyDescent="0.3">
      <c r="A17" s="19">
        <v>43885.75</v>
      </c>
      <c r="B17" s="18" t="s">
        <v>23</v>
      </c>
      <c r="C17" s="2">
        <v>19</v>
      </c>
      <c r="D17" s="18" t="s">
        <v>60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8" t="s">
        <v>29</v>
      </c>
      <c r="S17" s="18" t="s">
        <v>29</v>
      </c>
    </row>
    <row r="18" spans="1:19" hidden="1" x14ac:dyDescent="0.3">
      <c r="A18" s="19">
        <v>43885.75</v>
      </c>
      <c r="B18" s="18" t="s">
        <v>23</v>
      </c>
      <c r="C18" s="2">
        <v>9</v>
      </c>
      <c r="D18" s="18" t="s">
        <v>61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8" t="s">
        <v>29</v>
      </c>
      <c r="S18" s="18" t="s">
        <v>29</v>
      </c>
    </row>
    <row r="19" spans="1:19" hidden="1" x14ac:dyDescent="0.3">
      <c r="A19" s="19">
        <v>43885.75</v>
      </c>
      <c r="B19" s="18" t="s">
        <v>23</v>
      </c>
      <c r="C19" s="2">
        <v>4</v>
      </c>
      <c r="D19" s="18" t="s">
        <v>62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8" t="s">
        <v>29</v>
      </c>
      <c r="S19" s="18" t="s">
        <v>29</v>
      </c>
    </row>
    <row r="20" spans="1:19" hidden="1" x14ac:dyDescent="0.3">
      <c r="A20" s="19">
        <v>43885.75</v>
      </c>
      <c r="B20" s="18" t="s">
        <v>23</v>
      </c>
      <c r="C20" s="2">
        <v>10</v>
      </c>
      <c r="D20" s="18" t="s">
        <v>63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8" t="s">
        <v>29</v>
      </c>
      <c r="S20" s="18" t="s">
        <v>29</v>
      </c>
    </row>
    <row r="21" spans="1:19" hidden="1" x14ac:dyDescent="0.3">
      <c r="A21" s="19">
        <v>43885.75</v>
      </c>
      <c r="B21" s="18" t="s">
        <v>23</v>
      </c>
      <c r="C21" s="2">
        <v>2</v>
      </c>
      <c r="D21" s="18" t="s">
        <v>64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8" t="s">
        <v>29</v>
      </c>
      <c r="S21" s="18" t="s">
        <v>29</v>
      </c>
    </row>
    <row r="22" spans="1:19" hidden="1" x14ac:dyDescent="0.3">
      <c r="A22" s="19">
        <v>43885.75</v>
      </c>
      <c r="B22" s="18" t="s">
        <v>23</v>
      </c>
      <c r="C22" s="2">
        <v>5</v>
      </c>
      <c r="D22" s="18" t="s">
        <v>65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8" t="s">
        <v>29</v>
      </c>
      <c r="S22" s="18" t="s">
        <v>29</v>
      </c>
    </row>
    <row r="23" spans="1:19" hidden="1" x14ac:dyDescent="0.3">
      <c r="A23" s="19">
        <v>43886.75</v>
      </c>
      <c r="B23" s="18" t="s">
        <v>23</v>
      </c>
      <c r="C23" s="2">
        <v>13</v>
      </c>
      <c r="D23" s="18" t="s">
        <v>46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8" t="s">
        <v>29</v>
      </c>
      <c r="S23" s="18" t="s">
        <v>29</v>
      </c>
    </row>
    <row r="24" spans="1:19" hidden="1" x14ac:dyDescent="0.3">
      <c r="A24" s="19">
        <v>43886.75</v>
      </c>
      <c r="B24" s="18" t="s">
        <v>23</v>
      </c>
      <c r="C24" s="2">
        <v>17</v>
      </c>
      <c r="D24" s="18" t="s">
        <v>47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8" t="s">
        <v>29</v>
      </c>
      <c r="S24" s="18" t="s">
        <v>29</v>
      </c>
    </row>
    <row r="25" spans="1:19" hidden="1" x14ac:dyDescent="0.3">
      <c r="A25" s="19">
        <v>43886.75</v>
      </c>
      <c r="B25" s="18" t="s">
        <v>23</v>
      </c>
      <c r="C25" s="2">
        <v>4</v>
      </c>
      <c r="D25" s="18" t="s">
        <v>48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8" t="s">
        <v>29</v>
      </c>
      <c r="S25" s="18" t="s">
        <v>29</v>
      </c>
    </row>
    <row r="26" spans="1:19" hidden="1" x14ac:dyDescent="0.3">
      <c r="A26" s="19">
        <v>43886.75</v>
      </c>
      <c r="B26" s="18" t="s">
        <v>23</v>
      </c>
      <c r="C26" s="2">
        <v>18</v>
      </c>
      <c r="D26" s="18" t="s">
        <v>49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8" t="s">
        <v>29</v>
      </c>
      <c r="S26" s="18" t="s">
        <v>29</v>
      </c>
    </row>
    <row r="27" spans="1:19" hidden="1" x14ac:dyDescent="0.3">
      <c r="A27" s="19">
        <v>43886.75</v>
      </c>
      <c r="B27" s="18" t="s">
        <v>23</v>
      </c>
      <c r="C27" s="2">
        <v>15</v>
      </c>
      <c r="D27" s="18" t="s">
        <v>50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8" t="s">
        <v>29</v>
      </c>
      <c r="S27" s="18" t="s">
        <v>29</v>
      </c>
    </row>
    <row r="28" spans="1:19" hidden="1" x14ac:dyDescent="0.3">
      <c r="A28" s="19">
        <v>43886.75</v>
      </c>
      <c r="B28" s="18" t="s">
        <v>23</v>
      </c>
      <c r="C28" s="2">
        <v>8</v>
      </c>
      <c r="D28" s="18" t="s">
        <v>104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8" t="s">
        <v>29</v>
      </c>
      <c r="S28" s="18" t="s">
        <v>29</v>
      </c>
    </row>
    <row r="29" spans="1:19" hidden="1" x14ac:dyDescent="0.3">
      <c r="A29" s="19">
        <v>43886.75</v>
      </c>
      <c r="B29" s="18" t="s">
        <v>23</v>
      </c>
      <c r="C29" s="2">
        <v>6</v>
      </c>
      <c r="D29" s="18" t="s">
        <v>51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8" t="s">
        <v>29</v>
      </c>
      <c r="S29" s="18" t="s">
        <v>29</v>
      </c>
    </row>
    <row r="30" spans="1:19" hidden="1" x14ac:dyDescent="0.3">
      <c r="A30" s="19">
        <v>43886.75</v>
      </c>
      <c r="B30" s="18" t="s">
        <v>23</v>
      </c>
      <c r="C30" s="2">
        <v>12</v>
      </c>
      <c r="D30" s="18" t="s">
        <v>52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8" t="s">
        <v>29</v>
      </c>
      <c r="S30" s="18" t="s">
        <v>29</v>
      </c>
    </row>
    <row r="31" spans="1:19" hidden="1" x14ac:dyDescent="0.3">
      <c r="A31" s="19">
        <v>43886.75</v>
      </c>
      <c r="B31" s="18" t="s">
        <v>23</v>
      </c>
      <c r="C31" s="2">
        <v>7</v>
      </c>
      <c r="D31" s="18" t="s">
        <v>53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8" t="s">
        <v>29</v>
      </c>
      <c r="S31" s="18" t="s">
        <v>29</v>
      </c>
    </row>
    <row r="32" spans="1:19" x14ac:dyDescent="0.3">
      <c r="A32" s="19">
        <v>43886.75</v>
      </c>
      <c r="B32" s="18" t="s">
        <v>23</v>
      </c>
      <c r="C32" s="2">
        <v>3</v>
      </c>
      <c r="D32" s="18" t="s">
        <v>54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8" t="s">
        <v>29</v>
      </c>
      <c r="S32" s="18" t="s">
        <v>29</v>
      </c>
    </row>
    <row r="33" spans="1:19" hidden="1" x14ac:dyDescent="0.3">
      <c r="A33" s="19">
        <v>43886.75</v>
      </c>
      <c r="B33" s="18" t="s">
        <v>23</v>
      </c>
      <c r="C33" s="2">
        <v>11</v>
      </c>
      <c r="D33" s="18" t="s">
        <v>55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8" t="s">
        <v>29</v>
      </c>
      <c r="S33" s="18" t="s">
        <v>29</v>
      </c>
    </row>
    <row r="34" spans="1:19" hidden="1" x14ac:dyDescent="0.3">
      <c r="A34" s="19">
        <v>43886.75</v>
      </c>
      <c r="B34" s="18" t="s">
        <v>23</v>
      </c>
      <c r="C34" s="2">
        <v>14</v>
      </c>
      <c r="D34" s="18" t="s">
        <v>56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8" t="s">
        <v>29</v>
      </c>
      <c r="S34" s="18" t="s">
        <v>29</v>
      </c>
    </row>
    <row r="35" spans="1:19" hidden="1" x14ac:dyDescent="0.3">
      <c r="A35" s="19">
        <v>43886.75</v>
      </c>
      <c r="B35" s="18" t="s">
        <v>23</v>
      </c>
      <c r="C35" s="2">
        <v>1</v>
      </c>
      <c r="D35" s="18" t="s">
        <v>57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8" t="s">
        <v>29</v>
      </c>
      <c r="S35" s="18" t="s">
        <v>29</v>
      </c>
    </row>
    <row r="36" spans="1:19" hidden="1" x14ac:dyDescent="0.3">
      <c r="A36" s="19">
        <v>43886.75</v>
      </c>
      <c r="B36" s="18" t="s">
        <v>23</v>
      </c>
      <c r="C36" s="2">
        <v>16</v>
      </c>
      <c r="D36" s="18" t="s">
        <v>58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8" t="s">
        <v>29</v>
      </c>
      <c r="S36" s="18" t="s">
        <v>29</v>
      </c>
    </row>
    <row r="37" spans="1:19" hidden="1" x14ac:dyDescent="0.3">
      <c r="A37" s="19">
        <v>43886.75</v>
      </c>
      <c r="B37" s="18" t="s">
        <v>23</v>
      </c>
      <c r="C37" s="2">
        <v>20</v>
      </c>
      <c r="D37" s="18" t="s">
        <v>59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8" t="s">
        <v>29</v>
      </c>
      <c r="S37" s="18" t="s">
        <v>29</v>
      </c>
    </row>
    <row r="38" spans="1:19" hidden="1" x14ac:dyDescent="0.3">
      <c r="A38" s="19">
        <v>43886.75</v>
      </c>
      <c r="B38" s="18" t="s">
        <v>23</v>
      </c>
      <c r="C38" s="2">
        <v>19</v>
      </c>
      <c r="D38" s="18" t="s">
        <v>60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8" t="s">
        <v>29</v>
      </c>
      <c r="S38" s="18" t="s">
        <v>29</v>
      </c>
    </row>
    <row r="39" spans="1:19" hidden="1" x14ac:dyDescent="0.3">
      <c r="A39" s="19">
        <v>43886.75</v>
      </c>
      <c r="B39" s="18" t="s">
        <v>23</v>
      </c>
      <c r="C39" s="2">
        <v>9</v>
      </c>
      <c r="D39" s="18" t="s">
        <v>61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8" t="s">
        <v>29</v>
      </c>
      <c r="S39" s="18" t="s">
        <v>29</v>
      </c>
    </row>
    <row r="40" spans="1:19" hidden="1" x14ac:dyDescent="0.3">
      <c r="A40" s="19">
        <v>43886.75</v>
      </c>
      <c r="B40" s="18" t="s">
        <v>23</v>
      </c>
      <c r="C40" s="2">
        <v>4</v>
      </c>
      <c r="D40" s="18" t="s">
        <v>62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8" t="s">
        <v>29</v>
      </c>
      <c r="S40" s="18" t="s">
        <v>29</v>
      </c>
    </row>
    <row r="41" spans="1:19" hidden="1" x14ac:dyDescent="0.3">
      <c r="A41" s="19">
        <v>43886.75</v>
      </c>
      <c r="B41" s="18" t="s">
        <v>23</v>
      </c>
      <c r="C41" s="2">
        <v>10</v>
      </c>
      <c r="D41" s="18" t="s">
        <v>63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8" t="s">
        <v>29</v>
      </c>
      <c r="S41" s="18" t="s">
        <v>29</v>
      </c>
    </row>
    <row r="42" spans="1:19" hidden="1" x14ac:dyDescent="0.3">
      <c r="A42" s="19">
        <v>43886.75</v>
      </c>
      <c r="B42" s="18" t="s">
        <v>23</v>
      </c>
      <c r="C42" s="2">
        <v>2</v>
      </c>
      <c r="D42" s="18" t="s">
        <v>64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8" t="s">
        <v>29</v>
      </c>
      <c r="S42" s="18" t="s">
        <v>29</v>
      </c>
    </row>
    <row r="43" spans="1:19" hidden="1" x14ac:dyDescent="0.3">
      <c r="A43" s="19">
        <v>43886.75</v>
      </c>
      <c r="B43" s="18" t="s">
        <v>23</v>
      </c>
      <c r="C43" s="2">
        <v>5</v>
      </c>
      <c r="D43" s="18" t="s">
        <v>65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8" t="s">
        <v>29</v>
      </c>
      <c r="S43" s="18" t="s">
        <v>29</v>
      </c>
    </row>
    <row r="44" spans="1:19" hidden="1" x14ac:dyDescent="0.3">
      <c r="A44" s="19">
        <v>43887.75</v>
      </c>
      <c r="B44" s="18" t="s">
        <v>23</v>
      </c>
      <c r="C44" s="2">
        <v>13</v>
      </c>
      <c r="D44" s="18" t="s">
        <v>46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8" t="s">
        <v>29</v>
      </c>
      <c r="S44" s="18" t="s">
        <v>29</v>
      </c>
    </row>
    <row r="45" spans="1:19" hidden="1" x14ac:dyDescent="0.3">
      <c r="A45" s="19">
        <v>43887.75</v>
      </c>
      <c r="B45" s="18" t="s">
        <v>23</v>
      </c>
      <c r="C45" s="2">
        <v>17</v>
      </c>
      <c r="D45" s="18" t="s">
        <v>47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8" t="s">
        <v>29</v>
      </c>
      <c r="S45" s="18" t="s">
        <v>29</v>
      </c>
    </row>
    <row r="46" spans="1:19" hidden="1" x14ac:dyDescent="0.3">
      <c r="A46" s="19">
        <v>43887.75</v>
      </c>
      <c r="B46" s="18" t="s">
        <v>23</v>
      </c>
      <c r="C46" s="2">
        <v>4</v>
      </c>
      <c r="D46" s="18" t="s">
        <v>48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8" t="s">
        <v>29</v>
      </c>
      <c r="S46" s="18" t="s">
        <v>29</v>
      </c>
    </row>
    <row r="47" spans="1:19" hidden="1" x14ac:dyDescent="0.3">
      <c r="A47" s="19">
        <v>43887.75</v>
      </c>
      <c r="B47" s="18" t="s">
        <v>23</v>
      </c>
      <c r="C47" s="2">
        <v>18</v>
      </c>
      <c r="D47" s="18" t="s">
        <v>49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8" t="s">
        <v>29</v>
      </c>
      <c r="S47" s="18" t="s">
        <v>29</v>
      </c>
    </row>
    <row r="48" spans="1:19" hidden="1" x14ac:dyDescent="0.3">
      <c r="A48" s="19">
        <v>43887.75</v>
      </c>
      <c r="B48" s="18" t="s">
        <v>23</v>
      </c>
      <c r="C48" s="2">
        <v>15</v>
      </c>
      <c r="D48" s="18" t="s">
        <v>50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8" t="s">
        <v>29</v>
      </c>
      <c r="S48" s="18" t="s">
        <v>29</v>
      </c>
    </row>
    <row r="49" spans="1:19" hidden="1" x14ac:dyDescent="0.3">
      <c r="A49" s="19">
        <v>43887.75</v>
      </c>
      <c r="B49" s="18" t="s">
        <v>23</v>
      </c>
      <c r="C49" s="2">
        <v>8</v>
      </c>
      <c r="D49" s="18" t="s">
        <v>104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8" t="s">
        <v>29</v>
      </c>
      <c r="S49" s="18" t="s">
        <v>29</v>
      </c>
    </row>
    <row r="50" spans="1:19" hidden="1" x14ac:dyDescent="0.3">
      <c r="A50" s="19">
        <v>43887.75</v>
      </c>
      <c r="B50" s="18" t="s">
        <v>23</v>
      </c>
      <c r="C50" s="2">
        <v>6</v>
      </c>
      <c r="D50" s="18" t="s">
        <v>51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8" t="s">
        <v>29</v>
      </c>
      <c r="S50" s="18" t="s">
        <v>29</v>
      </c>
    </row>
    <row r="51" spans="1:19" hidden="1" x14ac:dyDescent="0.3">
      <c r="A51" s="19">
        <v>43887.75</v>
      </c>
      <c r="B51" s="18" t="s">
        <v>23</v>
      </c>
      <c r="C51" s="2">
        <v>12</v>
      </c>
      <c r="D51" s="18" t="s">
        <v>52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8" t="s">
        <v>29</v>
      </c>
      <c r="S51" s="18" t="s">
        <v>29</v>
      </c>
    </row>
    <row r="52" spans="1:19" hidden="1" x14ac:dyDescent="0.3">
      <c r="A52" s="19">
        <v>43887.75</v>
      </c>
      <c r="B52" s="18" t="s">
        <v>23</v>
      </c>
      <c r="C52" s="2">
        <v>7</v>
      </c>
      <c r="D52" s="18" t="s">
        <v>53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8" t="s">
        <v>29</v>
      </c>
      <c r="S52" s="18" t="s">
        <v>29</v>
      </c>
    </row>
    <row r="53" spans="1:19" x14ac:dyDescent="0.3">
      <c r="A53" s="19">
        <v>43887.75</v>
      </c>
      <c r="B53" s="18" t="s">
        <v>23</v>
      </c>
      <c r="C53" s="2">
        <v>3</v>
      </c>
      <c r="D53" s="18" t="s">
        <v>54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8" t="s">
        <v>29</v>
      </c>
      <c r="S53" s="18" t="s">
        <v>29</v>
      </c>
    </row>
    <row r="54" spans="1:19" hidden="1" x14ac:dyDescent="0.3">
      <c r="A54" s="19">
        <v>43887.75</v>
      </c>
      <c r="B54" s="18" t="s">
        <v>23</v>
      </c>
      <c r="C54" s="2">
        <v>11</v>
      </c>
      <c r="D54" s="18" t="s">
        <v>55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8" t="s">
        <v>29</v>
      </c>
      <c r="S54" s="18" t="s">
        <v>29</v>
      </c>
    </row>
    <row r="55" spans="1:19" hidden="1" x14ac:dyDescent="0.3">
      <c r="A55" s="19">
        <v>43887.75</v>
      </c>
      <c r="B55" s="18" t="s">
        <v>23</v>
      </c>
      <c r="C55" s="2">
        <v>14</v>
      </c>
      <c r="D55" s="18" t="s">
        <v>56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8" t="s">
        <v>29</v>
      </c>
      <c r="S55" s="18" t="s">
        <v>29</v>
      </c>
    </row>
    <row r="56" spans="1:19" hidden="1" x14ac:dyDescent="0.3">
      <c r="A56" s="19">
        <v>43887.75</v>
      </c>
      <c r="B56" s="18" t="s">
        <v>23</v>
      </c>
      <c r="C56" s="2">
        <v>1</v>
      </c>
      <c r="D56" s="18" t="s">
        <v>57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8" t="s">
        <v>29</v>
      </c>
      <c r="S56" s="18" t="s">
        <v>29</v>
      </c>
    </row>
    <row r="57" spans="1:19" hidden="1" x14ac:dyDescent="0.3">
      <c r="A57" s="19">
        <v>43887.75</v>
      </c>
      <c r="B57" s="18" t="s">
        <v>23</v>
      </c>
      <c r="C57" s="2">
        <v>16</v>
      </c>
      <c r="D57" s="18" t="s">
        <v>58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8" t="s">
        <v>29</v>
      </c>
      <c r="S57" s="18" t="s">
        <v>29</v>
      </c>
    </row>
    <row r="58" spans="1:19" hidden="1" x14ac:dyDescent="0.3">
      <c r="A58" s="19">
        <v>43887.75</v>
      </c>
      <c r="B58" s="18" t="s">
        <v>23</v>
      </c>
      <c r="C58" s="2">
        <v>20</v>
      </c>
      <c r="D58" s="18" t="s">
        <v>59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8" t="s">
        <v>29</v>
      </c>
      <c r="S58" s="18" t="s">
        <v>29</v>
      </c>
    </row>
    <row r="59" spans="1:19" hidden="1" x14ac:dyDescent="0.3">
      <c r="A59" s="19">
        <v>43887.75</v>
      </c>
      <c r="B59" s="18" t="s">
        <v>23</v>
      </c>
      <c r="C59" s="2">
        <v>19</v>
      </c>
      <c r="D59" s="18" t="s">
        <v>60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8" t="s">
        <v>29</v>
      </c>
      <c r="S59" s="18" t="s">
        <v>29</v>
      </c>
    </row>
    <row r="60" spans="1:19" hidden="1" x14ac:dyDescent="0.3">
      <c r="A60" s="19">
        <v>43887.75</v>
      </c>
      <c r="B60" s="18" t="s">
        <v>23</v>
      </c>
      <c r="C60" s="2">
        <v>9</v>
      </c>
      <c r="D60" s="18" t="s">
        <v>61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8" t="s">
        <v>29</v>
      </c>
      <c r="S60" s="18" t="s">
        <v>29</v>
      </c>
    </row>
    <row r="61" spans="1:19" hidden="1" x14ac:dyDescent="0.3">
      <c r="A61" s="19">
        <v>43887.75</v>
      </c>
      <c r="B61" s="18" t="s">
        <v>23</v>
      </c>
      <c r="C61" s="2">
        <v>4</v>
      </c>
      <c r="D61" s="18" t="s">
        <v>62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8" t="s">
        <v>29</v>
      </c>
      <c r="S61" s="18" t="s">
        <v>29</v>
      </c>
    </row>
    <row r="62" spans="1:19" hidden="1" x14ac:dyDescent="0.3">
      <c r="A62" s="19">
        <v>43887.75</v>
      </c>
      <c r="B62" s="18" t="s">
        <v>23</v>
      </c>
      <c r="C62" s="2">
        <v>10</v>
      </c>
      <c r="D62" s="18" t="s">
        <v>63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8" t="s">
        <v>29</v>
      </c>
      <c r="S62" s="18" t="s">
        <v>29</v>
      </c>
    </row>
    <row r="63" spans="1:19" hidden="1" x14ac:dyDescent="0.3">
      <c r="A63" s="19">
        <v>43887.75</v>
      </c>
      <c r="B63" s="18" t="s">
        <v>23</v>
      </c>
      <c r="C63" s="2">
        <v>2</v>
      </c>
      <c r="D63" s="18" t="s">
        <v>64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8" t="s">
        <v>29</v>
      </c>
      <c r="S63" s="18" t="s">
        <v>29</v>
      </c>
    </row>
    <row r="64" spans="1:19" hidden="1" x14ac:dyDescent="0.3">
      <c r="A64" s="19">
        <v>43887.75</v>
      </c>
      <c r="B64" s="18" t="s">
        <v>23</v>
      </c>
      <c r="C64" s="2">
        <v>5</v>
      </c>
      <c r="D64" s="18" t="s">
        <v>65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8" t="s">
        <v>29</v>
      </c>
      <c r="S64" s="18" t="s">
        <v>29</v>
      </c>
    </row>
    <row r="65" spans="1:19" hidden="1" x14ac:dyDescent="0.3">
      <c r="A65" s="19">
        <v>43888.75</v>
      </c>
      <c r="B65" s="18" t="s">
        <v>23</v>
      </c>
      <c r="C65" s="2">
        <v>13</v>
      </c>
      <c r="D65" s="18" t="s">
        <v>46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8" t="s">
        <v>29</v>
      </c>
      <c r="S65" s="18" t="s">
        <v>29</v>
      </c>
    </row>
    <row r="66" spans="1:19" hidden="1" x14ac:dyDescent="0.3">
      <c r="A66" s="19">
        <v>43888.75</v>
      </c>
      <c r="B66" s="18" t="s">
        <v>23</v>
      </c>
      <c r="C66" s="2">
        <v>17</v>
      </c>
      <c r="D66" s="18" t="s">
        <v>47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8" t="s">
        <v>29</v>
      </c>
      <c r="S66" s="18" t="s">
        <v>29</v>
      </c>
    </row>
    <row r="67" spans="1:19" hidden="1" x14ac:dyDescent="0.3">
      <c r="A67" s="19">
        <v>43888.75</v>
      </c>
      <c r="B67" s="18" t="s">
        <v>23</v>
      </c>
      <c r="C67" s="2">
        <v>4</v>
      </c>
      <c r="D67" s="18" t="s">
        <v>48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8" t="s">
        <v>29</v>
      </c>
      <c r="S67" s="18" t="s">
        <v>29</v>
      </c>
    </row>
    <row r="68" spans="1:19" hidden="1" x14ac:dyDescent="0.3">
      <c r="A68" s="19">
        <v>43888.75</v>
      </c>
      <c r="B68" s="18" t="s">
        <v>23</v>
      </c>
      <c r="C68" s="2">
        <v>18</v>
      </c>
      <c r="D68" s="18" t="s">
        <v>49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8" t="s">
        <v>29</v>
      </c>
      <c r="S68" s="18" t="s">
        <v>29</v>
      </c>
    </row>
    <row r="69" spans="1:19" hidden="1" x14ac:dyDescent="0.3">
      <c r="A69" s="19">
        <v>43888.75</v>
      </c>
      <c r="B69" s="18" t="s">
        <v>23</v>
      </c>
      <c r="C69" s="2">
        <v>15</v>
      </c>
      <c r="D69" s="18" t="s">
        <v>50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8" t="s">
        <v>29</v>
      </c>
      <c r="S69" s="18" t="s">
        <v>29</v>
      </c>
    </row>
    <row r="70" spans="1:19" hidden="1" x14ac:dyDescent="0.3">
      <c r="A70" s="19">
        <v>43888.75</v>
      </c>
      <c r="B70" s="18" t="s">
        <v>23</v>
      </c>
      <c r="C70" s="2">
        <v>8</v>
      </c>
      <c r="D70" s="18" t="s">
        <v>104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8" t="s">
        <v>29</v>
      </c>
      <c r="S70" s="18" t="s">
        <v>29</v>
      </c>
    </row>
    <row r="71" spans="1:19" hidden="1" x14ac:dyDescent="0.3">
      <c r="A71" s="19">
        <v>43888.75</v>
      </c>
      <c r="B71" s="18" t="s">
        <v>23</v>
      </c>
      <c r="C71" s="2">
        <v>6</v>
      </c>
      <c r="D71" s="18" t="s">
        <v>51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8" t="s">
        <v>29</v>
      </c>
      <c r="S71" s="18" t="s">
        <v>29</v>
      </c>
    </row>
    <row r="72" spans="1:19" hidden="1" x14ac:dyDescent="0.3">
      <c r="A72" s="19">
        <v>43888.75</v>
      </c>
      <c r="B72" s="18" t="s">
        <v>23</v>
      </c>
      <c r="C72" s="2">
        <v>12</v>
      </c>
      <c r="D72" s="18" t="s">
        <v>52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8" t="s">
        <v>29</v>
      </c>
      <c r="S72" s="18" t="s">
        <v>29</v>
      </c>
    </row>
    <row r="73" spans="1:19" hidden="1" x14ac:dyDescent="0.3">
      <c r="A73" s="19">
        <v>43888.75</v>
      </c>
      <c r="B73" s="18" t="s">
        <v>23</v>
      </c>
      <c r="C73" s="2">
        <v>7</v>
      </c>
      <c r="D73" s="18" t="s">
        <v>53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8" t="s">
        <v>29</v>
      </c>
      <c r="S73" s="18" t="s">
        <v>29</v>
      </c>
    </row>
    <row r="74" spans="1:19" x14ac:dyDescent="0.3">
      <c r="A74" s="19">
        <v>43888.75</v>
      </c>
      <c r="B74" s="18" t="s">
        <v>23</v>
      </c>
      <c r="C74" s="2">
        <v>3</v>
      </c>
      <c r="D74" s="18" t="s">
        <v>54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8" t="s">
        <v>29</v>
      </c>
      <c r="S74" s="18" t="s">
        <v>29</v>
      </c>
    </row>
    <row r="75" spans="1:19" hidden="1" x14ac:dyDescent="0.3">
      <c r="A75" s="19">
        <v>43888.75</v>
      </c>
      <c r="B75" s="18" t="s">
        <v>23</v>
      </c>
      <c r="C75" s="2">
        <v>11</v>
      </c>
      <c r="D75" s="18" t="s">
        <v>55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8" t="s">
        <v>29</v>
      </c>
      <c r="S75" s="18" t="s">
        <v>29</v>
      </c>
    </row>
    <row r="76" spans="1:19" hidden="1" x14ac:dyDescent="0.3">
      <c r="A76" s="19">
        <v>43888.75</v>
      </c>
      <c r="B76" s="18" t="s">
        <v>23</v>
      </c>
      <c r="C76" s="2">
        <v>14</v>
      </c>
      <c r="D76" s="18" t="s">
        <v>56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8" t="s">
        <v>29</v>
      </c>
      <c r="S76" s="18" t="s">
        <v>29</v>
      </c>
    </row>
    <row r="77" spans="1:19" hidden="1" x14ac:dyDescent="0.3">
      <c r="A77" s="19">
        <v>43888.75</v>
      </c>
      <c r="B77" s="18" t="s">
        <v>23</v>
      </c>
      <c r="C77" s="2">
        <v>1</v>
      </c>
      <c r="D77" s="18" t="s">
        <v>57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8" t="s">
        <v>29</v>
      </c>
      <c r="S77" s="18" t="s">
        <v>29</v>
      </c>
    </row>
    <row r="78" spans="1:19" hidden="1" x14ac:dyDescent="0.3">
      <c r="A78" s="19">
        <v>43888.75</v>
      </c>
      <c r="B78" s="18" t="s">
        <v>23</v>
      </c>
      <c r="C78" s="2">
        <v>16</v>
      </c>
      <c r="D78" s="18" t="s">
        <v>58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8" t="s">
        <v>29</v>
      </c>
      <c r="S78" s="18" t="s">
        <v>29</v>
      </c>
    </row>
    <row r="79" spans="1:19" hidden="1" x14ac:dyDescent="0.3">
      <c r="A79" s="19">
        <v>43888.75</v>
      </c>
      <c r="B79" s="18" t="s">
        <v>23</v>
      </c>
      <c r="C79" s="2">
        <v>20</v>
      </c>
      <c r="D79" s="18" t="s">
        <v>59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8" t="s">
        <v>29</v>
      </c>
      <c r="S79" s="18" t="s">
        <v>29</v>
      </c>
    </row>
    <row r="80" spans="1:19" hidden="1" x14ac:dyDescent="0.3">
      <c r="A80" s="19">
        <v>43888.75</v>
      </c>
      <c r="B80" s="18" t="s">
        <v>23</v>
      </c>
      <c r="C80" s="2">
        <v>19</v>
      </c>
      <c r="D80" s="18" t="s">
        <v>60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8" t="s">
        <v>29</v>
      </c>
      <c r="S80" s="18" t="s">
        <v>29</v>
      </c>
    </row>
    <row r="81" spans="1:19" hidden="1" x14ac:dyDescent="0.3">
      <c r="A81" s="19">
        <v>43888.75</v>
      </c>
      <c r="B81" s="18" t="s">
        <v>23</v>
      </c>
      <c r="C81" s="2">
        <v>9</v>
      </c>
      <c r="D81" s="18" t="s">
        <v>61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8" t="s">
        <v>29</v>
      </c>
      <c r="S81" s="18" t="s">
        <v>29</v>
      </c>
    </row>
    <row r="82" spans="1:19" hidden="1" x14ac:dyDescent="0.3">
      <c r="A82" s="19">
        <v>43888.75</v>
      </c>
      <c r="B82" s="18" t="s">
        <v>23</v>
      </c>
      <c r="C82" s="2">
        <v>4</v>
      </c>
      <c r="D82" s="18" t="s">
        <v>62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8" t="s">
        <v>29</v>
      </c>
      <c r="S82" s="18" t="s">
        <v>29</v>
      </c>
    </row>
    <row r="83" spans="1:19" hidden="1" x14ac:dyDescent="0.3">
      <c r="A83" s="19">
        <v>43888.75</v>
      </c>
      <c r="B83" s="18" t="s">
        <v>23</v>
      </c>
      <c r="C83" s="2">
        <v>10</v>
      </c>
      <c r="D83" s="18" t="s">
        <v>63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8" t="s">
        <v>29</v>
      </c>
      <c r="S83" s="18" t="s">
        <v>29</v>
      </c>
    </row>
    <row r="84" spans="1:19" hidden="1" x14ac:dyDescent="0.3">
      <c r="A84" s="19">
        <v>43888.75</v>
      </c>
      <c r="B84" s="18" t="s">
        <v>23</v>
      </c>
      <c r="C84" s="2">
        <v>2</v>
      </c>
      <c r="D84" s="18" t="s">
        <v>64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8" t="s">
        <v>29</v>
      </c>
      <c r="S84" s="18" t="s">
        <v>29</v>
      </c>
    </row>
    <row r="85" spans="1:19" hidden="1" x14ac:dyDescent="0.3">
      <c r="A85" s="19">
        <v>43888.75</v>
      </c>
      <c r="B85" s="18" t="s">
        <v>23</v>
      </c>
      <c r="C85" s="2">
        <v>5</v>
      </c>
      <c r="D85" s="18" t="s">
        <v>65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8" t="s">
        <v>29</v>
      </c>
      <c r="S85" s="18" t="s">
        <v>29</v>
      </c>
    </row>
    <row r="86" spans="1:19" hidden="1" x14ac:dyDescent="0.3">
      <c r="A86" s="19">
        <v>43889.75</v>
      </c>
      <c r="B86" s="18" t="s">
        <v>23</v>
      </c>
      <c r="C86" s="2">
        <v>13</v>
      </c>
      <c r="D86" s="18" t="s">
        <v>46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8" t="s">
        <v>29</v>
      </c>
      <c r="S86" s="18" t="s">
        <v>29</v>
      </c>
    </row>
    <row r="87" spans="1:19" hidden="1" x14ac:dyDescent="0.3">
      <c r="A87" s="19">
        <v>43889.75</v>
      </c>
      <c r="B87" s="18" t="s">
        <v>23</v>
      </c>
      <c r="C87" s="2">
        <v>17</v>
      </c>
      <c r="D87" s="18" t="s">
        <v>47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8" t="s">
        <v>29</v>
      </c>
      <c r="S87" s="18" t="s">
        <v>29</v>
      </c>
    </row>
    <row r="88" spans="1:19" hidden="1" x14ac:dyDescent="0.3">
      <c r="A88" s="19">
        <v>43889.75</v>
      </c>
      <c r="B88" s="18" t="s">
        <v>23</v>
      </c>
      <c r="C88" s="2">
        <v>4</v>
      </c>
      <c r="D88" s="18" t="s">
        <v>48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8" t="s">
        <v>29</v>
      </c>
      <c r="S88" s="18" t="s">
        <v>29</v>
      </c>
    </row>
    <row r="89" spans="1:19" hidden="1" x14ac:dyDescent="0.3">
      <c r="A89" s="19">
        <v>43889.75</v>
      </c>
      <c r="B89" s="18" t="s">
        <v>23</v>
      </c>
      <c r="C89" s="2">
        <v>18</v>
      </c>
      <c r="D89" s="18" t="s">
        <v>49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8" t="s">
        <v>29</v>
      </c>
      <c r="S89" s="18" t="s">
        <v>29</v>
      </c>
    </row>
    <row r="90" spans="1:19" hidden="1" x14ac:dyDescent="0.3">
      <c r="A90" s="19">
        <v>43889.75</v>
      </c>
      <c r="B90" s="18" t="s">
        <v>23</v>
      </c>
      <c r="C90" s="2">
        <v>15</v>
      </c>
      <c r="D90" s="18" t="s">
        <v>50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8" t="s">
        <v>29</v>
      </c>
      <c r="S90" s="18" t="s">
        <v>29</v>
      </c>
    </row>
    <row r="91" spans="1:19" hidden="1" x14ac:dyDescent="0.3">
      <c r="A91" s="19">
        <v>43889.75</v>
      </c>
      <c r="B91" s="18" t="s">
        <v>23</v>
      </c>
      <c r="C91" s="2">
        <v>8</v>
      </c>
      <c r="D91" s="18" t="s">
        <v>104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8" t="s">
        <v>29</v>
      </c>
      <c r="S91" s="18" t="s">
        <v>29</v>
      </c>
    </row>
    <row r="92" spans="1:19" hidden="1" x14ac:dyDescent="0.3">
      <c r="A92" s="19">
        <v>43889.75</v>
      </c>
      <c r="B92" s="18" t="s">
        <v>23</v>
      </c>
      <c r="C92" s="2">
        <v>6</v>
      </c>
      <c r="D92" s="18" t="s">
        <v>51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8" t="s">
        <v>29</v>
      </c>
      <c r="S92" s="18" t="s">
        <v>29</v>
      </c>
    </row>
    <row r="93" spans="1:19" hidden="1" x14ac:dyDescent="0.3">
      <c r="A93" s="19">
        <v>43889.75</v>
      </c>
      <c r="B93" s="18" t="s">
        <v>23</v>
      </c>
      <c r="C93" s="2">
        <v>12</v>
      </c>
      <c r="D93" s="18" t="s">
        <v>52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8" t="s">
        <v>29</v>
      </c>
      <c r="S93" s="18" t="s">
        <v>29</v>
      </c>
    </row>
    <row r="94" spans="1:19" hidden="1" x14ac:dyDescent="0.3">
      <c r="A94" s="19">
        <v>43889.75</v>
      </c>
      <c r="B94" s="18" t="s">
        <v>23</v>
      </c>
      <c r="C94" s="2">
        <v>7</v>
      </c>
      <c r="D94" s="18" t="s">
        <v>53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8" t="s">
        <v>29</v>
      </c>
      <c r="S94" s="18" t="s">
        <v>29</v>
      </c>
    </row>
    <row r="95" spans="1:19" x14ac:dyDescent="0.3">
      <c r="A95" s="19">
        <v>43889.75</v>
      </c>
      <c r="B95" s="18" t="s">
        <v>23</v>
      </c>
      <c r="C95" s="2">
        <v>3</v>
      </c>
      <c r="D95" s="18" t="s">
        <v>54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8" t="s">
        <v>29</v>
      </c>
      <c r="S95" s="18" t="s">
        <v>29</v>
      </c>
    </row>
    <row r="96" spans="1:19" hidden="1" x14ac:dyDescent="0.3">
      <c r="A96" s="19">
        <v>43889.75</v>
      </c>
      <c r="B96" s="18" t="s">
        <v>23</v>
      </c>
      <c r="C96" s="2">
        <v>11</v>
      </c>
      <c r="D96" s="18" t="s">
        <v>55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8" t="s">
        <v>29</v>
      </c>
      <c r="S96" s="18" t="s">
        <v>29</v>
      </c>
    </row>
    <row r="97" spans="1:19" hidden="1" x14ac:dyDescent="0.3">
      <c r="A97" s="19">
        <v>43889.75</v>
      </c>
      <c r="B97" s="18" t="s">
        <v>23</v>
      </c>
      <c r="C97" s="2">
        <v>14</v>
      </c>
      <c r="D97" s="18" t="s">
        <v>56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8" t="s">
        <v>29</v>
      </c>
      <c r="S97" s="18" t="s">
        <v>29</v>
      </c>
    </row>
    <row r="98" spans="1:19" hidden="1" x14ac:dyDescent="0.3">
      <c r="A98" s="19">
        <v>43889.75</v>
      </c>
      <c r="B98" s="18" t="s">
        <v>23</v>
      </c>
      <c r="C98" s="2">
        <v>1</v>
      </c>
      <c r="D98" s="18" t="s">
        <v>57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8" t="s">
        <v>29</v>
      </c>
      <c r="S98" s="18" t="s">
        <v>29</v>
      </c>
    </row>
    <row r="99" spans="1:19" hidden="1" x14ac:dyDescent="0.3">
      <c r="A99" s="19">
        <v>43889.75</v>
      </c>
      <c r="B99" s="18" t="s">
        <v>23</v>
      </c>
      <c r="C99" s="2">
        <v>16</v>
      </c>
      <c r="D99" s="18" t="s">
        <v>58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8" t="s">
        <v>29</v>
      </c>
      <c r="S99" s="18" t="s">
        <v>29</v>
      </c>
    </row>
    <row r="100" spans="1:19" hidden="1" x14ac:dyDescent="0.3">
      <c r="A100" s="19">
        <v>43889.75</v>
      </c>
      <c r="B100" s="18" t="s">
        <v>23</v>
      </c>
      <c r="C100" s="2">
        <v>20</v>
      </c>
      <c r="D100" s="18" t="s">
        <v>59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8" t="s">
        <v>29</v>
      </c>
      <c r="S100" s="18" t="s">
        <v>29</v>
      </c>
    </row>
    <row r="101" spans="1:19" hidden="1" x14ac:dyDescent="0.3">
      <c r="A101" s="19">
        <v>43889.75</v>
      </c>
      <c r="B101" s="18" t="s">
        <v>23</v>
      </c>
      <c r="C101" s="2">
        <v>19</v>
      </c>
      <c r="D101" s="18" t="s">
        <v>60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8" t="s">
        <v>29</v>
      </c>
      <c r="S101" s="18" t="s">
        <v>29</v>
      </c>
    </row>
    <row r="102" spans="1:19" hidden="1" x14ac:dyDescent="0.3">
      <c r="A102" s="19">
        <v>43889.75</v>
      </c>
      <c r="B102" s="18" t="s">
        <v>23</v>
      </c>
      <c r="C102" s="2">
        <v>9</v>
      </c>
      <c r="D102" s="18" t="s">
        <v>61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8" t="s">
        <v>29</v>
      </c>
      <c r="S102" s="18" t="s">
        <v>29</v>
      </c>
    </row>
    <row r="103" spans="1:19" hidden="1" x14ac:dyDescent="0.3">
      <c r="A103" s="19">
        <v>43889.75</v>
      </c>
      <c r="B103" s="18" t="s">
        <v>23</v>
      </c>
      <c r="C103" s="2">
        <v>4</v>
      </c>
      <c r="D103" s="18" t="s">
        <v>62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8" t="s">
        <v>29</v>
      </c>
      <c r="S103" s="18" t="s">
        <v>29</v>
      </c>
    </row>
    <row r="104" spans="1:19" hidden="1" x14ac:dyDescent="0.3">
      <c r="A104" s="19">
        <v>43889.75</v>
      </c>
      <c r="B104" s="18" t="s">
        <v>23</v>
      </c>
      <c r="C104" s="2">
        <v>10</v>
      </c>
      <c r="D104" s="18" t="s">
        <v>63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8" t="s">
        <v>29</v>
      </c>
      <c r="S104" s="18" t="s">
        <v>29</v>
      </c>
    </row>
    <row r="105" spans="1:19" hidden="1" x14ac:dyDescent="0.3">
      <c r="A105" s="19">
        <v>43889.75</v>
      </c>
      <c r="B105" s="18" t="s">
        <v>23</v>
      </c>
      <c r="C105" s="2">
        <v>2</v>
      </c>
      <c r="D105" s="18" t="s">
        <v>64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8" t="s">
        <v>29</v>
      </c>
      <c r="S105" s="18" t="s">
        <v>29</v>
      </c>
    </row>
    <row r="106" spans="1:19" hidden="1" x14ac:dyDescent="0.3">
      <c r="A106" s="19">
        <v>43889.75</v>
      </c>
      <c r="B106" s="18" t="s">
        <v>23</v>
      </c>
      <c r="C106" s="2">
        <v>5</v>
      </c>
      <c r="D106" s="18" t="s">
        <v>65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8" t="s">
        <v>29</v>
      </c>
      <c r="S106" s="18" t="s">
        <v>29</v>
      </c>
    </row>
    <row r="107" spans="1:19" hidden="1" x14ac:dyDescent="0.3">
      <c r="A107" s="19">
        <v>43890.708333333336</v>
      </c>
      <c r="B107" s="18" t="s">
        <v>23</v>
      </c>
      <c r="C107" s="2">
        <v>13</v>
      </c>
      <c r="D107" s="18" t="s">
        <v>46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8" t="s">
        <v>29</v>
      </c>
      <c r="S107" s="18" t="s">
        <v>29</v>
      </c>
    </row>
    <row r="108" spans="1:19" hidden="1" x14ac:dyDescent="0.3">
      <c r="A108" s="19">
        <v>43890.708333333336</v>
      </c>
      <c r="B108" s="18" t="s">
        <v>23</v>
      </c>
      <c r="C108" s="2">
        <v>17</v>
      </c>
      <c r="D108" s="18" t="s">
        <v>47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8" t="s">
        <v>29</v>
      </c>
      <c r="S108" s="18" t="s">
        <v>29</v>
      </c>
    </row>
    <row r="109" spans="1:19" hidden="1" x14ac:dyDescent="0.3">
      <c r="A109" s="19">
        <v>43890.708333333336</v>
      </c>
      <c r="B109" s="18" t="s">
        <v>23</v>
      </c>
      <c r="C109" s="2">
        <v>4</v>
      </c>
      <c r="D109" s="18" t="s">
        <v>48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8" t="s">
        <v>29</v>
      </c>
      <c r="S109" s="18" t="s">
        <v>29</v>
      </c>
    </row>
    <row r="110" spans="1:19" hidden="1" x14ac:dyDescent="0.3">
      <c r="A110" s="19">
        <v>43890.708333333336</v>
      </c>
      <c r="B110" s="18" t="s">
        <v>23</v>
      </c>
      <c r="C110" s="2">
        <v>18</v>
      </c>
      <c r="D110" s="18" t="s">
        <v>49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8" t="s">
        <v>29</v>
      </c>
      <c r="S110" s="18" t="s">
        <v>29</v>
      </c>
    </row>
    <row r="111" spans="1:19" hidden="1" x14ac:dyDescent="0.3">
      <c r="A111" s="19">
        <v>43890.708333333336</v>
      </c>
      <c r="B111" s="18" t="s">
        <v>23</v>
      </c>
      <c r="C111" s="2">
        <v>15</v>
      </c>
      <c r="D111" s="18" t="s">
        <v>50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8" t="s">
        <v>29</v>
      </c>
      <c r="S111" s="18" t="s">
        <v>29</v>
      </c>
    </row>
    <row r="112" spans="1:19" hidden="1" x14ac:dyDescent="0.3">
      <c r="A112" s="19">
        <v>43890.708333333336</v>
      </c>
      <c r="B112" s="18" t="s">
        <v>23</v>
      </c>
      <c r="C112" s="2">
        <v>8</v>
      </c>
      <c r="D112" s="18" t="s">
        <v>104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8" t="s">
        <v>29</v>
      </c>
      <c r="S112" s="18" t="s">
        <v>29</v>
      </c>
    </row>
    <row r="113" spans="1:19" hidden="1" x14ac:dyDescent="0.3">
      <c r="A113" s="19">
        <v>43890.708333333336</v>
      </c>
      <c r="B113" s="18" t="s">
        <v>23</v>
      </c>
      <c r="C113" s="2">
        <v>6</v>
      </c>
      <c r="D113" s="18" t="s">
        <v>51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8" t="s">
        <v>29</v>
      </c>
      <c r="S113" s="18" t="s">
        <v>29</v>
      </c>
    </row>
    <row r="114" spans="1:19" hidden="1" x14ac:dyDescent="0.3">
      <c r="A114" s="19">
        <v>43890.708333333336</v>
      </c>
      <c r="B114" s="18" t="s">
        <v>23</v>
      </c>
      <c r="C114" s="2">
        <v>12</v>
      </c>
      <c r="D114" s="18" t="s">
        <v>52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8" t="s">
        <v>29</v>
      </c>
      <c r="S114" s="18" t="s">
        <v>29</v>
      </c>
    </row>
    <row r="115" spans="1:19" hidden="1" x14ac:dyDescent="0.3">
      <c r="A115" s="19">
        <v>43890.708333333336</v>
      </c>
      <c r="B115" s="18" t="s">
        <v>23</v>
      </c>
      <c r="C115" s="2">
        <v>7</v>
      </c>
      <c r="D115" s="18" t="s">
        <v>53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8" t="s">
        <v>29</v>
      </c>
      <c r="S115" s="18" t="s">
        <v>29</v>
      </c>
    </row>
    <row r="116" spans="1:19" x14ac:dyDescent="0.3">
      <c r="A116" s="19">
        <v>43890.708333333336</v>
      </c>
      <c r="B116" s="18" t="s">
        <v>23</v>
      </c>
      <c r="C116" s="2">
        <v>3</v>
      </c>
      <c r="D116" s="18" t="s">
        <v>54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8" t="s">
        <v>29</v>
      </c>
      <c r="S116" s="18" t="s">
        <v>29</v>
      </c>
    </row>
    <row r="117" spans="1:19" hidden="1" x14ac:dyDescent="0.3">
      <c r="A117" s="19">
        <v>43890.708333333336</v>
      </c>
      <c r="B117" s="18" t="s">
        <v>23</v>
      </c>
      <c r="C117" s="2">
        <v>11</v>
      </c>
      <c r="D117" s="18" t="s">
        <v>55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8" t="s">
        <v>29</v>
      </c>
      <c r="S117" s="18" t="s">
        <v>29</v>
      </c>
    </row>
    <row r="118" spans="1:19" hidden="1" x14ac:dyDescent="0.3">
      <c r="A118" s="19">
        <v>43890.708333333336</v>
      </c>
      <c r="B118" s="18" t="s">
        <v>23</v>
      </c>
      <c r="C118" s="2">
        <v>14</v>
      </c>
      <c r="D118" s="18" t="s">
        <v>56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8" t="s">
        <v>29</v>
      </c>
      <c r="S118" s="18" t="s">
        <v>29</v>
      </c>
    </row>
    <row r="119" spans="1:19" hidden="1" x14ac:dyDescent="0.3">
      <c r="A119" s="19">
        <v>43890.708333333336</v>
      </c>
      <c r="B119" s="18" t="s">
        <v>23</v>
      </c>
      <c r="C119" s="2">
        <v>1</v>
      </c>
      <c r="D119" s="18" t="s">
        <v>57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8" t="s">
        <v>29</v>
      </c>
      <c r="S119" s="18" t="s">
        <v>29</v>
      </c>
    </row>
    <row r="120" spans="1:19" hidden="1" x14ac:dyDescent="0.3">
      <c r="A120" s="19">
        <v>43890.708333333336</v>
      </c>
      <c r="B120" s="18" t="s">
        <v>23</v>
      </c>
      <c r="C120" s="2">
        <v>16</v>
      </c>
      <c r="D120" s="18" t="s">
        <v>58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8" t="s">
        <v>29</v>
      </c>
      <c r="S120" s="18" t="s">
        <v>29</v>
      </c>
    </row>
    <row r="121" spans="1:19" hidden="1" x14ac:dyDescent="0.3">
      <c r="A121" s="19">
        <v>43890.708333333336</v>
      </c>
      <c r="B121" s="18" t="s">
        <v>23</v>
      </c>
      <c r="C121" s="2">
        <v>20</v>
      </c>
      <c r="D121" s="18" t="s">
        <v>59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8" t="s">
        <v>29</v>
      </c>
      <c r="S121" s="18" t="s">
        <v>29</v>
      </c>
    </row>
    <row r="122" spans="1:19" hidden="1" x14ac:dyDescent="0.3">
      <c r="A122" s="19">
        <v>43890.708333333336</v>
      </c>
      <c r="B122" s="18" t="s">
        <v>23</v>
      </c>
      <c r="C122" s="2">
        <v>19</v>
      </c>
      <c r="D122" s="18" t="s">
        <v>60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8" t="s">
        <v>29</v>
      </c>
      <c r="S122" s="18" t="s">
        <v>29</v>
      </c>
    </row>
    <row r="123" spans="1:19" hidden="1" x14ac:dyDescent="0.3">
      <c r="A123" s="19">
        <v>43890.708333333336</v>
      </c>
      <c r="B123" s="18" t="s">
        <v>23</v>
      </c>
      <c r="C123" s="2">
        <v>9</v>
      </c>
      <c r="D123" s="18" t="s">
        <v>61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8" t="s">
        <v>29</v>
      </c>
      <c r="S123" s="18" t="s">
        <v>29</v>
      </c>
    </row>
    <row r="124" spans="1:19" hidden="1" x14ac:dyDescent="0.3">
      <c r="A124" s="19">
        <v>43890.708333333336</v>
      </c>
      <c r="B124" s="18" t="s">
        <v>23</v>
      </c>
      <c r="C124" s="2">
        <v>4</v>
      </c>
      <c r="D124" s="18" t="s">
        <v>62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8" t="s">
        <v>29</v>
      </c>
      <c r="S124" s="18" t="s">
        <v>29</v>
      </c>
    </row>
    <row r="125" spans="1:19" hidden="1" x14ac:dyDescent="0.3">
      <c r="A125" s="19">
        <v>43890.708333333336</v>
      </c>
      <c r="B125" s="18" t="s">
        <v>23</v>
      </c>
      <c r="C125" s="2">
        <v>10</v>
      </c>
      <c r="D125" s="18" t="s">
        <v>63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8" t="s">
        <v>29</v>
      </c>
      <c r="S125" s="18" t="s">
        <v>29</v>
      </c>
    </row>
    <row r="126" spans="1:19" hidden="1" x14ac:dyDescent="0.3">
      <c r="A126" s="19">
        <v>43890.708333333336</v>
      </c>
      <c r="B126" s="18" t="s">
        <v>23</v>
      </c>
      <c r="C126" s="2">
        <v>2</v>
      </c>
      <c r="D126" s="18" t="s">
        <v>64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8" t="s">
        <v>29</v>
      </c>
      <c r="S126" s="18" t="s">
        <v>29</v>
      </c>
    </row>
    <row r="127" spans="1:19" hidden="1" x14ac:dyDescent="0.3">
      <c r="A127" s="19">
        <v>43890.708333333336</v>
      </c>
      <c r="B127" s="18" t="s">
        <v>23</v>
      </c>
      <c r="C127" s="2">
        <v>5</v>
      </c>
      <c r="D127" s="18" t="s">
        <v>65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8" t="s">
        <v>29</v>
      </c>
      <c r="S127" s="18" t="s">
        <v>29</v>
      </c>
    </row>
    <row r="128" spans="1:19" hidden="1" x14ac:dyDescent="0.3">
      <c r="A128" s="19">
        <v>43891.708333333336</v>
      </c>
      <c r="B128" s="18" t="s">
        <v>23</v>
      </c>
      <c r="C128" s="2">
        <v>13</v>
      </c>
      <c r="D128" s="18" t="s">
        <v>46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8" t="s">
        <v>29</v>
      </c>
      <c r="S128" s="18" t="s">
        <v>29</v>
      </c>
    </row>
    <row r="129" spans="1:19" hidden="1" x14ac:dyDescent="0.3">
      <c r="A129" s="19">
        <v>43891.708333333336</v>
      </c>
      <c r="B129" s="18" t="s">
        <v>23</v>
      </c>
      <c r="C129" s="2">
        <v>17</v>
      </c>
      <c r="D129" s="18" t="s">
        <v>47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8" t="s">
        <v>29</v>
      </c>
      <c r="S129" s="18" t="s">
        <v>29</v>
      </c>
    </row>
    <row r="130" spans="1:19" hidden="1" x14ac:dyDescent="0.3">
      <c r="A130" s="19">
        <v>43891.708333333336</v>
      </c>
      <c r="B130" s="18" t="s">
        <v>23</v>
      </c>
      <c r="C130" s="2">
        <v>4</v>
      </c>
      <c r="D130" s="18" t="s">
        <v>48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8" t="s">
        <v>29</v>
      </c>
      <c r="S130" s="18" t="s">
        <v>29</v>
      </c>
    </row>
    <row r="131" spans="1:19" hidden="1" x14ac:dyDescent="0.3">
      <c r="A131" s="19">
        <v>43891.708333333336</v>
      </c>
      <c r="B131" s="18" t="s">
        <v>23</v>
      </c>
      <c r="C131" s="2">
        <v>18</v>
      </c>
      <c r="D131" s="18" t="s">
        <v>49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8" t="s">
        <v>29</v>
      </c>
      <c r="S131" s="18" t="s">
        <v>29</v>
      </c>
    </row>
    <row r="132" spans="1:19" hidden="1" x14ac:dyDescent="0.3">
      <c r="A132" s="19">
        <v>43891.708333333336</v>
      </c>
      <c r="B132" s="18" t="s">
        <v>23</v>
      </c>
      <c r="C132" s="2">
        <v>15</v>
      </c>
      <c r="D132" s="18" t="s">
        <v>50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8" t="s">
        <v>29</v>
      </c>
      <c r="S132" s="18" t="s">
        <v>29</v>
      </c>
    </row>
    <row r="133" spans="1:19" hidden="1" x14ac:dyDescent="0.3">
      <c r="A133" s="19">
        <v>43891.708333333336</v>
      </c>
      <c r="B133" s="18" t="s">
        <v>23</v>
      </c>
      <c r="C133" s="2">
        <v>8</v>
      </c>
      <c r="D133" s="18" t="s">
        <v>104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8" t="s">
        <v>29</v>
      </c>
      <c r="S133" s="18" t="s">
        <v>29</v>
      </c>
    </row>
    <row r="134" spans="1:19" hidden="1" x14ac:dyDescent="0.3">
      <c r="A134" s="19">
        <v>43891.708333333336</v>
      </c>
      <c r="B134" s="18" t="s">
        <v>23</v>
      </c>
      <c r="C134" s="2">
        <v>6</v>
      </c>
      <c r="D134" s="18" t="s">
        <v>51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8" t="s">
        <v>29</v>
      </c>
      <c r="S134" s="18" t="s">
        <v>29</v>
      </c>
    </row>
    <row r="135" spans="1:19" hidden="1" x14ac:dyDescent="0.3">
      <c r="A135" s="19">
        <v>43891.708333333336</v>
      </c>
      <c r="B135" s="18" t="s">
        <v>23</v>
      </c>
      <c r="C135" s="2">
        <v>12</v>
      </c>
      <c r="D135" s="18" t="s">
        <v>52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8" t="s">
        <v>29</v>
      </c>
      <c r="S135" s="18" t="s">
        <v>29</v>
      </c>
    </row>
    <row r="136" spans="1:19" hidden="1" x14ac:dyDescent="0.3">
      <c r="A136" s="19">
        <v>43891.708333333336</v>
      </c>
      <c r="B136" s="18" t="s">
        <v>23</v>
      </c>
      <c r="C136" s="2">
        <v>7</v>
      </c>
      <c r="D136" s="18" t="s">
        <v>53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8" t="s">
        <v>29</v>
      </c>
      <c r="S136" s="18" t="s">
        <v>29</v>
      </c>
    </row>
    <row r="137" spans="1:19" x14ac:dyDescent="0.3">
      <c r="A137" s="19">
        <v>43891.708333333336</v>
      </c>
      <c r="B137" s="18" t="s">
        <v>23</v>
      </c>
      <c r="C137" s="2">
        <v>3</v>
      </c>
      <c r="D137" s="18" t="s">
        <v>54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8" t="s">
        <v>29</v>
      </c>
      <c r="S137" s="18" t="s">
        <v>29</v>
      </c>
    </row>
    <row r="138" spans="1:19" hidden="1" x14ac:dyDescent="0.3">
      <c r="A138" s="19">
        <v>43891.708333333336</v>
      </c>
      <c r="B138" s="18" t="s">
        <v>23</v>
      </c>
      <c r="C138" s="2">
        <v>11</v>
      </c>
      <c r="D138" s="18" t="s">
        <v>55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8" t="s">
        <v>29</v>
      </c>
      <c r="S138" s="18" t="s">
        <v>29</v>
      </c>
    </row>
    <row r="139" spans="1:19" hidden="1" x14ac:dyDescent="0.3">
      <c r="A139" s="19">
        <v>43891.708333333336</v>
      </c>
      <c r="B139" s="18" t="s">
        <v>23</v>
      </c>
      <c r="C139" s="2">
        <v>14</v>
      </c>
      <c r="D139" s="18" t="s">
        <v>56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8" t="s">
        <v>29</v>
      </c>
      <c r="S139" s="18" t="s">
        <v>29</v>
      </c>
    </row>
    <row r="140" spans="1:19" hidden="1" x14ac:dyDescent="0.3">
      <c r="A140" s="19">
        <v>43891.708333333336</v>
      </c>
      <c r="B140" s="18" t="s">
        <v>23</v>
      </c>
      <c r="C140" s="2">
        <v>1</v>
      </c>
      <c r="D140" s="18" t="s">
        <v>57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8" t="s">
        <v>29</v>
      </c>
      <c r="S140" s="18" t="s">
        <v>29</v>
      </c>
    </row>
    <row r="141" spans="1:19" hidden="1" x14ac:dyDescent="0.3">
      <c r="A141" s="19">
        <v>43891.708333333336</v>
      </c>
      <c r="B141" s="18" t="s">
        <v>23</v>
      </c>
      <c r="C141" s="2">
        <v>16</v>
      </c>
      <c r="D141" s="18" t="s">
        <v>58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8" t="s">
        <v>29</v>
      </c>
      <c r="S141" s="18" t="s">
        <v>29</v>
      </c>
    </row>
    <row r="142" spans="1:19" hidden="1" x14ac:dyDescent="0.3">
      <c r="A142" s="19">
        <v>43891.708333333336</v>
      </c>
      <c r="B142" s="18" t="s">
        <v>23</v>
      </c>
      <c r="C142" s="2">
        <v>20</v>
      </c>
      <c r="D142" s="18" t="s">
        <v>59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8" t="s">
        <v>29</v>
      </c>
      <c r="S142" s="18" t="s">
        <v>29</v>
      </c>
    </row>
    <row r="143" spans="1:19" hidden="1" x14ac:dyDescent="0.3">
      <c r="A143" s="19">
        <v>43891.708333333336</v>
      </c>
      <c r="B143" s="18" t="s">
        <v>23</v>
      </c>
      <c r="C143" s="2">
        <v>19</v>
      </c>
      <c r="D143" s="18" t="s">
        <v>60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8" t="s">
        <v>29</v>
      </c>
      <c r="S143" s="18" t="s">
        <v>29</v>
      </c>
    </row>
    <row r="144" spans="1:19" hidden="1" x14ac:dyDescent="0.3">
      <c r="A144" s="19">
        <v>43891.708333333336</v>
      </c>
      <c r="B144" s="18" t="s">
        <v>23</v>
      </c>
      <c r="C144" s="2">
        <v>9</v>
      </c>
      <c r="D144" s="18" t="s">
        <v>61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8" t="s">
        <v>29</v>
      </c>
      <c r="S144" s="18" t="s">
        <v>29</v>
      </c>
    </row>
    <row r="145" spans="1:19" hidden="1" x14ac:dyDescent="0.3">
      <c r="A145" s="19">
        <v>43891.708333333336</v>
      </c>
      <c r="B145" s="18" t="s">
        <v>23</v>
      </c>
      <c r="C145" s="2">
        <v>4</v>
      </c>
      <c r="D145" s="18" t="s">
        <v>62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8" t="s">
        <v>29</v>
      </c>
      <c r="S145" s="18" t="s">
        <v>29</v>
      </c>
    </row>
    <row r="146" spans="1:19" hidden="1" x14ac:dyDescent="0.3">
      <c r="A146" s="19">
        <v>43891.708333333336</v>
      </c>
      <c r="B146" s="18" t="s">
        <v>23</v>
      </c>
      <c r="C146" s="2">
        <v>10</v>
      </c>
      <c r="D146" s="18" t="s">
        <v>63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8" t="s">
        <v>29</v>
      </c>
      <c r="S146" s="18" t="s">
        <v>29</v>
      </c>
    </row>
    <row r="147" spans="1:19" hidden="1" x14ac:dyDescent="0.3">
      <c r="A147" s="19">
        <v>43891.708333333336</v>
      </c>
      <c r="B147" s="18" t="s">
        <v>23</v>
      </c>
      <c r="C147" s="2">
        <v>2</v>
      </c>
      <c r="D147" s="18" t="s">
        <v>64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8" t="s">
        <v>29</v>
      </c>
      <c r="S147" s="18" t="s">
        <v>29</v>
      </c>
    </row>
    <row r="148" spans="1:19" hidden="1" x14ac:dyDescent="0.3">
      <c r="A148" s="19">
        <v>43891.708333333336</v>
      </c>
      <c r="B148" s="18" t="s">
        <v>23</v>
      </c>
      <c r="C148" s="2">
        <v>5</v>
      </c>
      <c r="D148" s="18" t="s">
        <v>65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8" t="s">
        <v>29</v>
      </c>
      <c r="S148" s="18" t="s">
        <v>29</v>
      </c>
    </row>
    <row r="149" spans="1:19" hidden="1" x14ac:dyDescent="0.3">
      <c r="A149" s="19">
        <v>43892.75</v>
      </c>
      <c r="B149" s="18" t="s">
        <v>23</v>
      </c>
      <c r="C149" s="2">
        <v>13</v>
      </c>
      <c r="D149" s="18" t="s">
        <v>46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8" t="s">
        <v>29</v>
      </c>
      <c r="S149" s="18" t="s">
        <v>29</v>
      </c>
    </row>
    <row r="150" spans="1:19" hidden="1" x14ac:dyDescent="0.3">
      <c r="A150" s="19">
        <v>43892.75</v>
      </c>
      <c r="B150" s="18" t="s">
        <v>23</v>
      </c>
      <c r="C150" s="2">
        <v>17</v>
      </c>
      <c r="D150" s="18" t="s">
        <v>47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8" t="s">
        <v>29</v>
      </c>
      <c r="S150" s="18" t="s">
        <v>29</v>
      </c>
    </row>
    <row r="151" spans="1:19" hidden="1" x14ac:dyDescent="0.3">
      <c r="A151" s="19">
        <v>43892.75</v>
      </c>
      <c r="B151" s="18" t="s">
        <v>23</v>
      </c>
      <c r="C151" s="2">
        <v>4</v>
      </c>
      <c r="D151" s="18" t="s">
        <v>48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8" t="s">
        <v>29</v>
      </c>
      <c r="S151" s="18" t="s">
        <v>29</v>
      </c>
    </row>
    <row r="152" spans="1:19" hidden="1" x14ac:dyDescent="0.3">
      <c r="A152" s="19">
        <v>43892.75</v>
      </c>
      <c r="B152" s="18" t="s">
        <v>23</v>
      </c>
      <c r="C152" s="2">
        <v>18</v>
      </c>
      <c r="D152" s="18" t="s">
        <v>49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8" t="s">
        <v>29</v>
      </c>
      <c r="S152" s="18" t="s">
        <v>29</v>
      </c>
    </row>
    <row r="153" spans="1:19" hidden="1" x14ac:dyDescent="0.3">
      <c r="A153" s="19">
        <v>43892.75</v>
      </c>
      <c r="B153" s="18" t="s">
        <v>23</v>
      </c>
      <c r="C153" s="2">
        <v>15</v>
      </c>
      <c r="D153" s="18" t="s">
        <v>50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8" t="s">
        <v>29</v>
      </c>
      <c r="S153" s="18" t="s">
        <v>29</v>
      </c>
    </row>
    <row r="154" spans="1:19" hidden="1" x14ac:dyDescent="0.3">
      <c r="A154" s="19">
        <v>43892.75</v>
      </c>
      <c r="B154" s="18" t="s">
        <v>23</v>
      </c>
      <c r="C154" s="2">
        <v>8</v>
      </c>
      <c r="D154" s="18" t="s">
        <v>104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8" t="s">
        <v>29</v>
      </c>
      <c r="S154" s="18" t="s">
        <v>29</v>
      </c>
    </row>
    <row r="155" spans="1:19" hidden="1" x14ac:dyDescent="0.3">
      <c r="A155" s="19">
        <v>43892.75</v>
      </c>
      <c r="B155" s="18" t="s">
        <v>23</v>
      </c>
      <c r="C155" s="2">
        <v>6</v>
      </c>
      <c r="D155" s="18" t="s">
        <v>51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8" t="s">
        <v>29</v>
      </c>
      <c r="S155" s="18" t="s">
        <v>29</v>
      </c>
    </row>
    <row r="156" spans="1:19" hidden="1" x14ac:dyDescent="0.3">
      <c r="A156" s="19">
        <v>43892.75</v>
      </c>
      <c r="B156" s="18" t="s">
        <v>23</v>
      </c>
      <c r="C156" s="2">
        <v>12</v>
      </c>
      <c r="D156" s="18" t="s">
        <v>52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8" t="s">
        <v>29</v>
      </c>
      <c r="S156" s="18" t="s">
        <v>29</v>
      </c>
    </row>
    <row r="157" spans="1:19" hidden="1" x14ac:dyDescent="0.3">
      <c r="A157" s="19">
        <v>43892.75</v>
      </c>
      <c r="B157" s="18" t="s">
        <v>23</v>
      </c>
      <c r="C157" s="2">
        <v>7</v>
      </c>
      <c r="D157" s="18" t="s">
        <v>53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8" t="s">
        <v>29</v>
      </c>
      <c r="S157" s="18" t="s">
        <v>29</v>
      </c>
    </row>
    <row r="158" spans="1:19" x14ac:dyDescent="0.3">
      <c r="A158" s="19">
        <v>43892.75</v>
      </c>
      <c r="B158" s="18" t="s">
        <v>23</v>
      </c>
      <c r="C158" s="2">
        <v>3</v>
      </c>
      <c r="D158" s="18" t="s">
        <v>54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8" t="s">
        <v>29</v>
      </c>
      <c r="S158" s="18" t="s">
        <v>29</v>
      </c>
    </row>
    <row r="159" spans="1:19" hidden="1" x14ac:dyDescent="0.3">
      <c r="A159" s="19">
        <v>43892.75</v>
      </c>
      <c r="B159" s="18" t="s">
        <v>23</v>
      </c>
      <c r="C159" s="2">
        <v>11</v>
      </c>
      <c r="D159" s="18" t="s">
        <v>55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8" t="s">
        <v>29</v>
      </c>
      <c r="S159" s="18" t="s">
        <v>29</v>
      </c>
    </row>
    <row r="160" spans="1:19" hidden="1" x14ac:dyDescent="0.3">
      <c r="A160" s="19">
        <v>43892.75</v>
      </c>
      <c r="B160" s="18" t="s">
        <v>23</v>
      </c>
      <c r="C160" s="2">
        <v>14</v>
      </c>
      <c r="D160" s="18" t="s">
        <v>56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8" t="s">
        <v>29</v>
      </c>
      <c r="S160" s="18" t="s">
        <v>29</v>
      </c>
    </row>
    <row r="161" spans="1:19" hidden="1" x14ac:dyDescent="0.3">
      <c r="A161" s="19">
        <v>43892.75</v>
      </c>
      <c r="B161" s="18" t="s">
        <v>23</v>
      </c>
      <c r="C161" s="2">
        <v>1</v>
      </c>
      <c r="D161" s="18" t="s">
        <v>57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8" t="s">
        <v>29</v>
      </c>
      <c r="S161" s="18" t="s">
        <v>29</v>
      </c>
    </row>
    <row r="162" spans="1:19" hidden="1" x14ac:dyDescent="0.3">
      <c r="A162" s="19">
        <v>43892.75</v>
      </c>
      <c r="B162" s="18" t="s">
        <v>23</v>
      </c>
      <c r="C162" s="2">
        <v>16</v>
      </c>
      <c r="D162" s="18" t="s">
        <v>58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8" t="s">
        <v>29</v>
      </c>
      <c r="S162" s="18" t="s">
        <v>29</v>
      </c>
    </row>
    <row r="163" spans="1:19" hidden="1" x14ac:dyDescent="0.3">
      <c r="A163" s="19">
        <v>43892.75</v>
      </c>
      <c r="B163" s="18" t="s">
        <v>23</v>
      </c>
      <c r="C163" s="2">
        <v>20</v>
      </c>
      <c r="D163" s="18" t="s">
        <v>59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8" t="s">
        <v>29</v>
      </c>
      <c r="S163" s="18" t="s">
        <v>29</v>
      </c>
    </row>
    <row r="164" spans="1:19" hidden="1" x14ac:dyDescent="0.3">
      <c r="A164" s="19">
        <v>43892.75</v>
      </c>
      <c r="B164" s="18" t="s">
        <v>23</v>
      </c>
      <c r="C164" s="2">
        <v>19</v>
      </c>
      <c r="D164" s="18" t="s">
        <v>60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8" t="s">
        <v>29</v>
      </c>
      <c r="S164" s="18" t="s">
        <v>29</v>
      </c>
    </row>
    <row r="165" spans="1:19" hidden="1" x14ac:dyDescent="0.3">
      <c r="A165" s="19">
        <v>43892.75</v>
      </c>
      <c r="B165" s="18" t="s">
        <v>23</v>
      </c>
      <c r="C165" s="2">
        <v>9</v>
      </c>
      <c r="D165" s="18" t="s">
        <v>61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8" t="s">
        <v>29</v>
      </c>
      <c r="S165" s="18" t="s">
        <v>29</v>
      </c>
    </row>
    <row r="166" spans="1:19" hidden="1" x14ac:dyDescent="0.3">
      <c r="A166" s="19">
        <v>43892.75</v>
      </c>
      <c r="B166" s="18" t="s">
        <v>23</v>
      </c>
      <c r="C166" s="2">
        <v>4</v>
      </c>
      <c r="D166" s="18" t="s">
        <v>62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8" t="s">
        <v>29</v>
      </c>
      <c r="S166" s="18" t="s">
        <v>29</v>
      </c>
    </row>
    <row r="167" spans="1:19" hidden="1" x14ac:dyDescent="0.3">
      <c r="A167" s="19">
        <v>43892.75</v>
      </c>
      <c r="B167" s="18" t="s">
        <v>23</v>
      </c>
      <c r="C167" s="2">
        <v>10</v>
      </c>
      <c r="D167" s="18" t="s">
        <v>63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8" t="s">
        <v>29</v>
      </c>
      <c r="S167" s="18" t="s">
        <v>29</v>
      </c>
    </row>
    <row r="168" spans="1:19" hidden="1" x14ac:dyDescent="0.3">
      <c r="A168" s="19">
        <v>43892.75</v>
      </c>
      <c r="B168" s="18" t="s">
        <v>23</v>
      </c>
      <c r="C168" s="2">
        <v>2</v>
      </c>
      <c r="D168" s="18" t="s">
        <v>64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8" t="s">
        <v>29</v>
      </c>
      <c r="S168" s="18" t="s">
        <v>29</v>
      </c>
    </row>
    <row r="169" spans="1:19" hidden="1" x14ac:dyDescent="0.3">
      <c r="A169" s="19">
        <v>43892.75</v>
      </c>
      <c r="B169" s="18" t="s">
        <v>23</v>
      </c>
      <c r="C169" s="2">
        <v>5</v>
      </c>
      <c r="D169" s="18" t="s">
        <v>65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8" t="s">
        <v>29</v>
      </c>
      <c r="S169" s="18" t="s">
        <v>29</v>
      </c>
    </row>
    <row r="170" spans="1:19" hidden="1" x14ac:dyDescent="0.3">
      <c r="A170" s="19">
        <v>43893.75</v>
      </c>
      <c r="B170" s="18" t="s">
        <v>23</v>
      </c>
      <c r="C170" s="2">
        <v>13</v>
      </c>
      <c r="D170" s="18" t="s">
        <v>46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8" t="s">
        <v>29</v>
      </c>
      <c r="S170" s="18" t="s">
        <v>29</v>
      </c>
    </row>
    <row r="171" spans="1:19" hidden="1" x14ac:dyDescent="0.3">
      <c r="A171" s="19">
        <v>43893.75</v>
      </c>
      <c r="B171" s="18" t="s">
        <v>23</v>
      </c>
      <c r="C171" s="2">
        <v>17</v>
      </c>
      <c r="D171" s="18" t="s">
        <v>47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8" t="s">
        <v>29</v>
      </c>
      <c r="S171" s="18" t="s">
        <v>29</v>
      </c>
    </row>
    <row r="172" spans="1:19" hidden="1" x14ac:dyDescent="0.3">
      <c r="A172" s="19">
        <v>43893.75</v>
      </c>
      <c r="B172" s="18" t="s">
        <v>23</v>
      </c>
      <c r="C172" s="2">
        <v>4</v>
      </c>
      <c r="D172" s="18" t="s">
        <v>48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8" t="s">
        <v>29</v>
      </c>
      <c r="S172" s="18" t="s">
        <v>29</v>
      </c>
    </row>
    <row r="173" spans="1:19" hidden="1" x14ac:dyDescent="0.3">
      <c r="A173" s="19">
        <v>43893.75</v>
      </c>
      <c r="B173" s="18" t="s">
        <v>23</v>
      </c>
      <c r="C173" s="2">
        <v>18</v>
      </c>
      <c r="D173" s="18" t="s">
        <v>49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8" t="s">
        <v>29</v>
      </c>
      <c r="S173" s="18" t="s">
        <v>29</v>
      </c>
    </row>
    <row r="174" spans="1:19" hidden="1" x14ac:dyDescent="0.3">
      <c r="A174" s="19">
        <v>43893.75</v>
      </c>
      <c r="B174" s="18" t="s">
        <v>23</v>
      </c>
      <c r="C174" s="2">
        <v>15</v>
      </c>
      <c r="D174" s="18" t="s">
        <v>50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8" t="s">
        <v>29</v>
      </c>
      <c r="S174" s="18" t="s">
        <v>29</v>
      </c>
    </row>
    <row r="175" spans="1:19" hidden="1" x14ac:dyDescent="0.3">
      <c r="A175" s="19">
        <v>43893.75</v>
      </c>
      <c r="B175" s="18" t="s">
        <v>23</v>
      </c>
      <c r="C175" s="2">
        <v>8</v>
      </c>
      <c r="D175" s="18" t="s">
        <v>104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8" t="s">
        <v>29</v>
      </c>
      <c r="S175" s="18" t="s">
        <v>29</v>
      </c>
    </row>
    <row r="176" spans="1:19" hidden="1" x14ac:dyDescent="0.3">
      <c r="A176" s="19">
        <v>43893.75</v>
      </c>
      <c r="B176" s="18" t="s">
        <v>23</v>
      </c>
      <c r="C176" s="2">
        <v>6</v>
      </c>
      <c r="D176" s="18" t="s">
        <v>51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8" t="s">
        <v>29</v>
      </c>
      <c r="S176" s="18" t="s">
        <v>29</v>
      </c>
    </row>
    <row r="177" spans="1:19" hidden="1" x14ac:dyDescent="0.3">
      <c r="A177" s="19">
        <v>43893.75</v>
      </c>
      <c r="B177" s="18" t="s">
        <v>23</v>
      </c>
      <c r="C177" s="2">
        <v>12</v>
      </c>
      <c r="D177" s="18" t="s">
        <v>52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8" t="s">
        <v>29</v>
      </c>
      <c r="S177" s="18" t="s">
        <v>29</v>
      </c>
    </row>
    <row r="178" spans="1:19" hidden="1" x14ac:dyDescent="0.3">
      <c r="A178" s="19">
        <v>43893.75</v>
      </c>
      <c r="B178" s="18" t="s">
        <v>23</v>
      </c>
      <c r="C178" s="2">
        <v>7</v>
      </c>
      <c r="D178" s="18" t="s">
        <v>53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8" t="s">
        <v>29</v>
      </c>
      <c r="S178" s="18" t="s">
        <v>29</v>
      </c>
    </row>
    <row r="179" spans="1:19" x14ac:dyDescent="0.3">
      <c r="A179" s="19">
        <v>43893.75</v>
      </c>
      <c r="B179" s="18" t="s">
        <v>23</v>
      </c>
      <c r="C179" s="2">
        <v>3</v>
      </c>
      <c r="D179" s="18" t="s">
        <v>54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8" t="s">
        <v>29</v>
      </c>
      <c r="S179" s="18" t="s">
        <v>29</v>
      </c>
    </row>
    <row r="180" spans="1:19" hidden="1" x14ac:dyDescent="0.3">
      <c r="A180" s="19">
        <v>43893.75</v>
      </c>
      <c r="B180" s="18" t="s">
        <v>23</v>
      </c>
      <c r="C180" s="2">
        <v>11</v>
      </c>
      <c r="D180" s="18" t="s">
        <v>55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8" t="s">
        <v>29</v>
      </c>
      <c r="S180" s="18" t="s">
        <v>29</v>
      </c>
    </row>
    <row r="181" spans="1:19" hidden="1" x14ac:dyDescent="0.3">
      <c r="A181" s="19">
        <v>43893.75</v>
      </c>
      <c r="B181" s="18" t="s">
        <v>23</v>
      </c>
      <c r="C181" s="2">
        <v>14</v>
      </c>
      <c r="D181" s="18" t="s">
        <v>56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8" t="s">
        <v>29</v>
      </c>
      <c r="S181" s="18" t="s">
        <v>29</v>
      </c>
    </row>
    <row r="182" spans="1:19" hidden="1" x14ac:dyDescent="0.3">
      <c r="A182" s="19">
        <v>43893.75</v>
      </c>
      <c r="B182" s="18" t="s">
        <v>23</v>
      </c>
      <c r="C182" s="2">
        <v>1</v>
      </c>
      <c r="D182" s="18" t="s">
        <v>57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8" t="s">
        <v>29</v>
      </c>
      <c r="S182" s="18" t="s">
        <v>29</v>
      </c>
    </row>
    <row r="183" spans="1:19" hidden="1" x14ac:dyDescent="0.3">
      <c r="A183" s="19">
        <v>43893.75</v>
      </c>
      <c r="B183" s="18" t="s">
        <v>23</v>
      </c>
      <c r="C183" s="2">
        <v>16</v>
      </c>
      <c r="D183" s="18" t="s">
        <v>58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8" t="s">
        <v>29</v>
      </c>
      <c r="S183" s="18" t="s">
        <v>29</v>
      </c>
    </row>
    <row r="184" spans="1:19" hidden="1" x14ac:dyDescent="0.3">
      <c r="A184" s="19">
        <v>43893.75</v>
      </c>
      <c r="B184" s="18" t="s">
        <v>23</v>
      </c>
      <c r="C184" s="2">
        <v>20</v>
      </c>
      <c r="D184" s="18" t="s">
        <v>59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8" t="s">
        <v>29</v>
      </c>
      <c r="S184" s="18" t="s">
        <v>29</v>
      </c>
    </row>
    <row r="185" spans="1:19" hidden="1" x14ac:dyDescent="0.3">
      <c r="A185" s="19">
        <v>43893.75</v>
      </c>
      <c r="B185" s="18" t="s">
        <v>23</v>
      </c>
      <c r="C185" s="2">
        <v>19</v>
      </c>
      <c r="D185" s="18" t="s">
        <v>60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8" t="s">
        <v>29</v>
      </c>
      <c r="S185" s="18" t="s">
        <v>29</v>
      </c>
    </row>
    <row r="186" spans="1:19" hidden="1" x14ac:dyDescent="0.3">
      <c r="A186" s="19">
        <v>43893.75</v>
      </c>
      <c r="B186" s="18" t="s">
        <v>23</v>
      </c>
      <c r="C186" s="2">
        <v>9</v>
      </c>
      <c r="D186" s="18" t="s">
        <v>61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8" t="s">
        <v>29</v>
      </c>
      <c r="S186" s="18" t="s">
        <v>29</v>
      </c>
    </row>
    <row r="187" spans="1:19" hidden="1" x14ac:dyDescent="0.3">
      <c r="A187" s="19">
        <v>43893.75</v>
      </c>
      <c r="B187" s="18" t="s">
        <v>23</v>
      </c>
      <c r="C187" s="2">
        <v>4</v>
      </c>
      <c r="D187" s="18" t="s">
        <v>62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8" t="s">
        <v>29</v>
      </c>
      <c r="S187" s="18" t="s">
        <v>29</v>
      </c>
    </row>
    <row r="188" spans="1:19" hidden="1" x14ac:dyDescent="0.3">
      <c r="A188" s="19">
        <v>43893.75</v>
      </c>
      <c r="B188" s="18" t="s">
        <v>23</v>
      </c>
      <c r="C188" s="2">
        <v>10</v>
      </c>
      <c r="D188" s="18" t="s">
        <v>63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8" t="s">
        <v>29</v>
      </c>
      <c r="S188" s="18" t="s">
        <v>29</v>
      </c>
    </row>
    <row r="189" spans="1:19" hidden="1" x14ac:dyDescent="0.3">
      <c r="A189" s="19">
        <v>43893.75</v>
      </c>
      <c r="B189" s="18" t="s">
        <v>23</v>
      </c>
      <c r="C189" s="2">
        <v>2</v>
      </c>
      <c r="D189" s="18" t="s">
        <v>64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8" t="s">
        <v>29</v>
      </c>
      <c r="S189" s="18" t="s">
        <v>29</v>
      </c>
    </row>
    <row r="190" spans="1:19" hidden="1" x14ac:dyDescent="0.3">
      <c r="A190" s="19">
        <v>43893.75</v>
      </c>
      <c r="B190" s="18" t="s">
        <v>23</v>
      </c>
      <c r="C190" s="2">
        <v>5</v>
      </c>
      <c r="D190" s="18" t="s">
        <v>65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8" t="s">
        <v>29</v>
      </c>
      <c r="S190" s="18" t="s">
        <v>29</v>
      </c>
    </row>
    <row r="191" spans="1:19" hidden="1" x14ac:dyDescent="0.3">
      <c r="A191" s="19">
        <v>43894.708333333336</v>
      </c>
      <c r="B191" s="18" t="s">
        <v>23</v>
      </c>
      <c r="C191" s="2">
        <v>13</v>
      </c>
      <c r="D191" s="18" t="s">
        <v>46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8" t="s">
        <v>29</v>
      </c>
      <c r="S191" s="18" t="s">
        <v>29</v>
      </c>
    </row>
    <row r="192" spans="1:19" hidden="1" x14ac:dyDescent="0.3">
      <c r="A192" s="19">
        <v>43894.708333333336</v>
      </c>
      <c r="B192" s="18" t="s">
        <v>23</v>
      </c>
      <c r="C192" s="2">
        <v>17</v>
      </c>
      <c r="D192" s="18" t="s">
        <v>47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8" t="s">
        <v>29</v>
      </c>
      <c r="S192" s="18" t="s">
        <v>29</v>
      </c>
    </row>
    <row r="193" spans="1:19" hidden="1" x14ac:dyDescent="0.3">
      <c r="A193" s="19">
        <v>43894.708333333336</v>
      </c>
      <c r="B193" s="18" t="s">
        <v>23</v>
      </c>
      <c r="C193" s="2">
        <v>4</v>
      </c>
      <c r="D193" s="18" t="s">
        <v>48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8" t="s">
        <v>29</v>
      </c>
      <c r="S193" s="18" t="s">
        <v>29</v>
      </c>
    </row>
    <row r="194" spans="1:19" hidden="1" x14ac:dyDescent="0.3">
      <c r="A194" s="19">
        <v>43894.708333333336</v>
      </c>
      <c r="B194" s="18" t="s">
        <v>23</v>
      </c>
      <c r="C194" s="2">
        <v>18</v>
      </c>
      <c r="D194" s="18" t="s">
        <v>49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8" t="s">
        <v>29</v>
      </c>
      <c r="S194" s="18" t="s">
        <v>29</v>
      </c>
    </row>
    <row r="195" spans="1:19" hidden="1" x14ac:dyDescent="0.3">
      <c r="A195" s="19">
        <v>43894.708333333336</v>
      </c>
      <c r="B195" s="18" t="s">
        <v>23</v>
      </c>
      <c r="C195" s="2">
        <v>15</v>
      </c>
      <c r="D195" s="18" t="s">
        <v>50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8" t="s">
        <v>29</v>
      </c>
      <c r="S195" s="18" t="s">
        <v>29</v>
      </c>
    </row>
    <row r="196" spans="1:19" hidden="1" x14ac:dyDescent="0.3">
      <c r="A196" s="19">
        <v>43894.708333333336</v>
      </c>
      <c r="B196" s="18" t="s">
        <v>23</v>
      </c>
      <c r="C196" s="2">
        <v>8</v>
      </c>
      <c r="D196" s="18" t="s">
        <v>104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8" t="s">
        <v>29</v>
      </c>
      <c r="S196" s="18" t="s">
        <v>29</v>
      </c>
    </row>
    <row r="197" spans="1:19" hidden="1" x14ac:dyDescent="0.3">
      <c r="A197" s="19">
        <v>43894.708333333336</v>
      </c>
      <c r="B197" s="18" t="s">
        <v>23</v>
      </c>
      <c r="C197" s="2">
        <v>6</v>
      </c>
      <c r="D197" s="18" t="s">
        <v>51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8" t="s">
        <v>29</v>
      </c>
      <c r="S197" s="18" t="s">
        <v>29</v>
      </c>
    </row>
    <row r="198" spans="1:19" hidden="1" x14ac:dyDescent="0.3">
      <c r="A198" s="19">
        <v>43894.708333333336</v>
      </c>
      <c r="B198" s="18" t="s">
        <v>23</v>
      </c>
      <c r="C198" s="2">
        <v>12</v>
      </c>
      <c r="D198" s="18" t="s">
        <v>52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8" t="s">
        <v>29</v>
      </c>
      <c r="S198" s="18" t="s">
        <v>29</v>
      </c>
    </row>
    <row r="199" spans="1:19" hidden="1" x14ac:dyDescent="0.3">
      <c r="A199" s="19">
        <v>43894.708333333336</v>
      </c>
      <c r="B199" s="18" t="s">
        <v>23</v>
      </c>
      <c r="C199" s="2">
        <v>7</v>
      </c>
      <c r="D199" s="18" t="s">
        <v>53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8" t="s">
        <v>29</v>
      </c>
      <c r="S199" s="18" t="s">
        <v>29</v>
      </c>
    </row>
    <row r="200" spans="1:19" x14ac:dyDescent="0.3">
      <c r="A200" s="19">
        <v>43894.708333333336</v>
      </c>
      <c r="B200" s="18" t="s">
        <v>23</v>
      </c>
      <c r="C200" s="2">
        <v>3</v>
      </c>
      <c r="D200" s="18" t="s">
        <v>54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8" t="s">
        <v>29</v>
      </c>
      <c r="S200" s="18" t="s">
        <v>29</v>
      </c>
    </row>
    <row r="201" spans="1:19" hidden="1" x14ac:dyDescent="0.3">
      <c r="A201" s="19">
        <v>43894.708333333336</v>
      </c>
      <c r="B201" s="18" t="s">
        <v>23</v>
      </c>
      <c r="C201" s="2">
        <v>11</v>
      </c>
      <c r="D201" s="18" t="s">
        <v>55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8" t="s">
        <v>29</v>
      </c>
      <c r="S201" s="18" t="s">
        <v>29</v>
      </c>
    </row>
    <row r="202" spans="1:19" hidden="1" x14ac:dyDescent="0.3">
      <c r="A202" s="19">
        <v>43894.708333333336</v>
      </c>
      <c r="B202" s="18" t="s">
        <v>23</v>
      </c>
      <c r="C202" s="2">
        <v>14</v>
      </c>
      <c r="D202" s="18" t="s">
        <v>56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8" t="s">
        <v>29</v>
      </c>
      <c r="S202" s="18" t="s">
        <v>29</v>
      </c>
    </row>
    <row r="203" spans="1:19" hidden="1" x14ac:dyDescent="0.3">
      <c r="A203" s="19">
        <v>43894.708333333336</v>
      </c>
      <c r="B203" s="18" t="s">
        <v>23</v>
      </c>
      <c r="C203" s="2">
        <v>1</v>
      </c>
      <c r="D203" s="18" t="s">
        <v>57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8" t="s">
        <v>29</v>
      </c>
      <c r="S203" s="18" t="s">
        <v>29</v>
      </c>
    </row>
    <row r="204" spans="1:19" hidden="1" x14ac:dyDescent="0.3">
      <c r="A204" s="19">
        <v>43894.708333333336</v>
      </c>
      <c r="B204" s="18" t="s">
        <v>23</v>
      </c>
      <c r="C204" s="2">
        <v>16</v>
      </c>
      <c r="D204" s="18" t="s">
        <v>58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8" t="s">
        <v>29</v>
      </c>
      <c r="S204" s="18" t="s">
        <v>29</v>
      </c>
    </row>
    <row r="205" spans="1:19" hidden="1" x14ac:dyDescent="0.3">
      <c r="A205" s="19">
        <v>43894.708333333336</v>
      </c>
      <c r="B205" s="18" t="s">
        <v>23</v>
      </c>
      <c r="C205" s="2">
        <v>20</v>
      </c>
      <c r="D205" s="18" t="s">
        <v>59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8" t="s">
        <v>29</v>
      </c>
      <c r="S205" s="18" t="s">
        <v>29</v>
      </c>
    </row>
    <row r="206" spans="1:19" hidden="1" x14ac:dyDescent="0.3">
      <c r="A206" s="19">
        <v>43894.708333333336</v>
      </c>
      <c r="B206" s="18" t="s">
        <v>23</v>
      </c>
      <c r="C206" s="2">
        <v>19</v>
      </c>
      <c r="D206" s="18" t="s">
        <v>60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8" t="s">
        <v>29</v>
      </c>
      <c r="S206" s="18" t="s">
        <v>29</v>
      </c>
    </row>
    <row r="207" spans="1:19" hidden="1" x14ac:dyDescent="0.3">
      <c r="A207" s="19">
        <v>43894.708333333336</v>
      </c>
      <c r="B207" s="18" t="s">
        <v>23</v>
      </c>
      <c r="C207" s="2">
        <v>9</v>
      </c>
      <c r="D207" s="18" t="s">
        <v>61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8" t="s">
        <v>29</v>
      </c>
      <c r="S207" s="18" t="s">
        <v>29</v>
      </c>
    </row>
    <row r="208" spans="1:19" hidden="1" x14ac:dyDescent="0.3">
      <c r="A208" s="19">
        <v>43894.708333333336</v>
      </c>
      <c r="B208" s="18" t="s">
        <v>23</v>
      </c>
      <c r="C208" s="2">
        <v>4</v>
      </c>
      <c r="D208" s="18" t="s">
        <v>62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8" t="s">
        <v>29</v>
      </c>
      <c r="S208" s="18" t="s">
        <v>29</v>
      </c>
    </row>
    <row r="209" spans="1:19" hidden="1" x14ac:dyDescent="0.3">
      <c r="A209" s="19">
        <v>43894.708333333336</v>
      </c>
      <c r="B209" s="18" t="s">
        <v>23</v>
      </c>
      <c r="C209" s="2">
        <v>10</v>
      </c>
      <c r="D209" s="18" t="s">
        <v>63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8" t="s">
        <v>29</v>
      </c>
      <c r="S209" s="18" t="s">
        <v>29</v>
      </c>
    </row>
    <row r="210" spans="1:19" hidden="1" x14ac:dyDescent="0.3">
      <c r="A210" s="19">
        <v>43894.708333333336</v>
      </c>
      <c r="B210" s="18" t="s">
        <v>23</v>
      </c>
      <c r="C210" s="2">
        <v>2</v>
      </c>
      <c r="D210" s="18" t="s">
        <v>64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8" t="s">
        <v>29</v>
      </c>
      <c r="S210" s="18" t="s">
        <v>29</v>
      </c>
    </row>
    <row r="211" spans="1:19" hidden="1" x14ac:dyDescent="0.3">
      <c r="A211" s="19">
        <v>43894.708333333336</v>
      </c>
      <c r="B211" s="18" t="s">
        <v>23</v>
      </c>
      <c r="C211" s="2">
        <v>5</v>
      </c>
      <c r="D211" s="18" t="s">
        <v>65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8" t="s">
        <v>29</v>
      </c>
      <c r="S211" s="18" t="s">
        <v>29</v>
      </c>
    </row>
    <row r="212" spans="1:19" hidden="1" x14ac:dyDescent="0.3">
      <c r="A212" s="19">
        <v>43895.708333333336</v>
      </c>
      <c r="B212" s="18" t="s">
        <v>23</v>
      </c>
      <c r="C212" s="2">
        <v>13</v>
      </c>
      <c r="D212" s="18" t="s">
        <v>46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8" t="s">
        <v>29</v>
      </c>
      <c r="S212" s="18" t="s">
        <v>29</v>
      </c>
    </row>
    <row r="213" spans="1:19" hidden="1" x14ac:dyDescent="0.3">
      <c r="A213" s="19">
        <v>43895.708333333336</v>
      </c>
      <c r="B213" s="18" t="s">
        <v>23</v>
      </c>
      <c r="C213" s="2">
        <v>17</v>
      </c>
      <c r="D213" s="18" t="s">
        <v>47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8" t="s">
        <v>29</v>
      </c>
      <c r="S213" s="18" t="s">
        <v>29</v>
      </c>
    </row>
    <row r="214" spans="1:19" hidden="1" x14ac:dyDescent="0.3">
      <c r="A214" s="19">
        <v>43895.708333333336</v>
      </c>
      <c r="B214" s="18" t="s">
        <v>23</v>
      </c>
      <c r="C214" s="2">
        <v>4</v>
      </c>
      <c r="D214" s="18" t="s">
        <v>48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8" t="s">
        <v>29</v>
      </c>
      <c r="S214" s="18" t="s">
        <v>29</v>
      </c>
    </row>
    <row r="215" spans="1:19" hidden="1" x14ac:dyDescent="0.3">
      <c r="A215" s="19">
        <v>43895.708333333336</v>
      </c>
      <c r="B215" s="18" t="s">
        <v>23</v>
      </c>
      <c r="C215" s="2">
        <v>18</v>
      </c>
      <c r="D215" s="18" t="s">
        <v>49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8" t="s">
        <v>29</v>
      </c>
      <c r="S215" s="18" t="s">
        <v>29</v>
      </c>
    </row>
    <row r="216" spans="1:19" hidden="1" x14ac:dyDescent="0.3">
      <c r="A216" s="19">
        <v>43895.708333333336</v>
      </c>
      <c r="B216" s="18" t="s">
        <v>23</v>
      </c>
      <c r="C216" s="2">
        <v>15</v>
      </c>
      <c r="D216" s="18" t="s">
        <v>50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8" t="s">
        <v>29</v>
      </c>
      <c r="S216" s="18" t="s">
        <v>29</v>
      </c>
    </row>
    <row r="217" spans="1:19" hidden="1" x14ac:dyDescent="0.3">
      <c r="A217" s="19">
        <v>43895.708333333336</v>
      </c>
      <c r="B217" s="18" t="s">
        <v>23</v>
      </c>
      <c r="C217" s="2">
        <v>8</v>
      </c>
      <c r="D217" s="18" t="s">
        <v>104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8" t="s">
        <v>29</v>
      </c>
      <c r="S217" s="18" t="s">
        <v>29</v>
      </c>
    </row>
    <row r="218" spans="1:19" hidden="1" x14ac:dyDescent="0.3">
      <c r="A218" s="19">
        <v>43895.708333333336</v>
      </c>
      <c r="B218" s="18" t="s">
        <v>23</v>
      </c>
      <c r="C218" s="2">
        <v>6</v>
      </c>
      <c r="D218" s="18" t="s">
        <v>51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8" t="s">
        <v>29</v>
      </c>
      <c r="S218" s="18" t="s">
        <v>29</v>
      </c>
    </row>
    <row r="219" spans="1:19" hidden="1" x14ac:dyDescent="0.3">
      <c r="A219" s="19">
        <v>43895.708333333336</v>
      </c>
      <c r="B219" s="18" t="s">
        <v>23</v>
      </c>
      <c r="C219" s="2">
        <v>12</v>
      </c>
      <c r="D219" s="18" t="s">
        <v>52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8" t="s">
        <v>29</v>
      </c>
      <c r="S219" s="18" t="s">
        <v>29</v>
      </c>
    </row>
    <row r="220" spans="1:19" hidden="1" x14ac:dyDescent="0.3">
      <c r="A220" s="19">
        <v>43895.708333333336</v>
      </c>
      <c r="B220" s="18" t="s">
        <v>23</v>
      </c>
      <c r="C220" s="2">
        <v>7</v>
      </c>
      <c r="D220" s="18" t="s">
        <v>53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8" t="s">
        <v>29</v>
      </c>
      <c r="S220" s="18" t="s">
        <v>29</v>
      </c>
    </row>
    <row r="221" spans="1:19" x14ac:dyDescent="0.3">
      <c r="A221" s="19">
        <v>43895.708333333336</v>
      </c>
      <c r="B221" s="18" t="s">
        <v>23</v>
      </c>
      <c r="C221" s="2">
        <v>3</v>
      </c>
      <c r="D221" s="18" t="s">
        <v>54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8" t="s">
        <v>29</v>
      </c>
      <c r="S221" s="18" t="s">
        <v>29</v>
      </c>
    </row>
    <row r="222" spans="1:19" hidden="1" x14ac:dyDescent="0.3">
      <c r="A222" s="19">
        <v>43895.708333333336</v>
      </c>
      <c r="B222" s="18" t="s">
        <v>23</v>
      </c>
      <c r="C222" s="2">
        <v>11</v>
      </c>
      <c r="D222" s="18" t="s">
        <v>55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8" t="s">
        <v>29</v>
      </c>
      <c r="S222" s="18" t="s">
        <v>29</v>
      </c>
    </row>
    <row r="223" spans="1:19" hidden="1" x14ac:dyDescent="0.3">
      <c r="A223" s="19">
        <v>43895.708333333336</v>
      </c>
      <c r="B223" s="18" t="s">
        <v>23</v>
      </c>
      <c r="C223" s="2">
        <v>14</v>
      </c>
      <c r="D223" s="18" t="s">
        <v>56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8" t="s">
        <v>29</v>
      </c>
      <c r="S223" s="18" t="s">
        <v>29</v>
      </c>
    </row>
    <row r="224" spans="1:19" hidden="1" x14ac:dyDescent="0.3">
      <c r="A224" s="19">
        <v>43895.708333333336</v>
      </c>
      <c r="B224" s="18" t="s">
        <v>23</v>
      </c>
      <c r="C224" s="2">
        <v>1</v>
      </c>
      <c r="D224" s="18" t="s">
        <v>57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8" t="s">
        <v>29</v>
      </c>
      <c r="S224" s="18" t="s">
        <v>29</v>
      </c>
    </row>
    <row r="225" spans="1:19" hidden="1" x14ac:dyDescent="0.3">
      <c r="A225" s="19">
        <v>43895.708333333336</v>
      </c>
      <c r="B225" s="18" t="s">
        <v>23</v>
      </c>
      <c r="C225" s="2">
        <v>16</v>
      </c>
      <c r="D225" s="18" t="s">
        <v>58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8" t="s">
        <v>29</v>
      </c>
      <c r="S225" s="18" t="s">
        <v>29</v>
      </c>
    </row>
    <row r="226" spans="1:19" hidden="1" x14ac:dyDescent="0.3">
      <c r="A226" s="19">
        <v>43895.708333333336</v>
      </c>
      <c r="B226" s="18" t="s">
        <v>23</v>
      </c>
      <c r="C226" s="2">
        <v>20</v>
      </c>
      <c r="D226" s="18" t="s">
        <v>59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8" t="s">
        <v>29</v>
      </c>
      <c r="S226" s="18" t="s">
        <v>29</v>
      </c>
    </row>
    <row r="227" spans="1:19" hidden="1" x14ac:dyDescent="0.3">
      <c r="A227" s="19">
        <v>43895.708333333336</v>
      </c>
      <c r="B227" s="18" t="s">
        <v>23</v>
      </c>
      <c r="C227" s="2">
        <v>19</v>
      </c>
      <c r="D227" s="18" t="s">
        <v>60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8" t="s">
        <v>29</v>
      </c>
      <c r="S227" s="18" t="s">
        <v>29</v>
      </c>
    </row>
    <row r="228" spans="1:19" hidden="1" x14ac:dyDescent="0.3">
      <c r="A228" s="19">
        <v>43895.708333333336</v>
      </c>
      <c r="B228" s="18" t="s">
        <v>23</v>
      </c>
      <c r="C228" s="2">
        <v>9</v>
      </c>
      <c r="D228" s="18" t="s">
        <v>61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8" t="s">
        <v>29</v>
      </c>
      <c r="S228" s="18" t="s">
        <v>29</v>
      </c>
    </row>
    <row r="229" spans="1:19" hidden="1" x14ac:dyDescent="0.3">
      <c r="A229" s="19">
        <v>43895.708333333336</v>
      </c>
      <c r="B229" s="18" t="s">
        <v>23</v>
      </c>
      <c r="C229" s="2">
        <v>4</v>
      </c>
      <c r="D229" s="18" t="s">
        <v>62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8" t="s">
        <v>29</v>
      </c>
      <c r="S229" s="18" t="s">
        <v>29</v>
      </c>
    </row>
    <row r="230" spans="1:19" hidden="1" x14ac:dyDescent="0.3">
      <c r="A230" s="19">
        <v>43895.708333333336</v>
      </c>
      <c r="B230" s="18" t="s">
        <v>23</v>
      </c>
      <c r="C230" s="2">
        <v>10</v>
      </c>
      <c r="D230" s="18" t="s">
        <v>63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8" t="s">
        <v>29</v>
      </c>
      <c r="S230" s="18" t="s">
        <v>29</v>
      </c>
    </row>
    <row r="231" spans="1:19" hidden="1" x14ac:dyDescent="0.3">
      <c r="A231" s="19">
        <v>43895.708333333336</v>
      </c>
      <c r="B231" s="18" t="s">
        <v>23</v>
      </c>
      <c r="C231" s="2">
        <v>2</v>
      </c>
      <c r="D231" s="18" t="s">
        <v>64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8" t="s">
        <v>29</v>
      </c>
      <c r="S231" s="18" t="s">
        <v>29</v>
      </c>
    </row>
    <row r="232" spans="1:19" hidden="1" x14ac:dyDescent="0.3">
      <c r="A232" s="19">
        <v>43895.708333333336</v>
      </c>
      <c r="B232" s="18" t="s">
        <v>23</v>
      </c>
      <c r="C232" s="2">
        <v>5</v>
      </c>
      <c r="D232" s="18" t="s">
        <v>65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8" t="s">
        <v>29</v>
      </c>
      <c r="S232" s="18" t="s">
        <v>29</v>
      </c>
    </row>
    <row r="233" spans="1:19" hidden="1" x14ac:dyDescent="0.3">
      <c r="A233" s="19">
        <v>43896.708333333336</v>
      </c>
      <c r="B233" s="18" t="s">
        <v>23</v>
      </c>
      <c r="C233" s="2">
        <v>13</v>
      </c>
      <c r="D233" s="18" t="s">
        <v>46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8" t="s">
        <v>29</v>
      </c>
      <c r="S233" s="18" t="s">
        <v>29</v>
      </c>
    </row>
    <row r="234" spans="1:19" hidden="1" x14ac:dyDescent="0.3">
      <c r="A234" s="19">
        <v>43896.708333333336</v>
      </c>
      <c r="B234" s="18" t="s">
        <v>23</v>
      </c>
      <c r="C234" s="2">
        <v>17</v>
      </c>
      <c r="D234" s="18" t="s">
        <v>47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8" t="s">
        <v>29</v>
      </c>
      <c r="S234" s="18" t="s">
        <v>29</v>
      </c>
    </row>
    <row r="235" spans="1:19" hidden="1" x14ac:dyDescent="0.3">
      <c r="A235" s="19">
        <v>43896.708333333336</v>
      </c>
      <c r="B235" s="18" t="s">
        <v>23</v>
      </c>
      <c r="C235" s="2">
        <v>4</v>
      </c>
      <c r="D235" s="18" t="s">
        <v>48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8" t="s">
        <v>29</v>
      </c>
      <c r="S235" s="18" t="s">
        <v>29</v>
      </c>
    </row>
    <row r="236" spans="1:19" hidden="1" x14ac:dyDescent="0.3">
      <c r="A236" s="19">
        <v>43896.708333333336</v>
      </c>
      <c r="B236" s="18" t="s">
        <v>23</v>
      </c>
      <c r="C236" s="2">
        <v>18</v>
      </c>
      <c r="D236" s="18" t="s">
        <v>49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8" t="s">
        <v>29</v>
      </c>
      <c r="S236" s="18" t="s">
        <v>29</v>
      </c>
    </row>
    <row r="237" spans="1:19" hidden="1" x14ac:dyDescent="0.3">
      <c r="A237" s="19">
        <v>43896.708333333336</v>
      </c>
      <c r="B237" s="18" t="s">
        <v>23</v>
      </c>
      <c r="C237" s="2">
        <v>15</v>
      </c>
      <c r="D237" s="18" t="s">
        <v>50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8" t="s">
        <v>29</v>
      </c>
      <c r="S237" s="18" t="s">
        <v>29</v>
      </c>
    </row>
    <row r="238" spans="1:19" hidden="1" x14ac:dyDescent="0.3">
      <c r="A238" s="19">
        <v>43896.708333333336</v>
      </c>
      <c r="B238" s="18" t="s">
        <v>23</v>
      </c>
      <c r="C238" s="2">
        <v>8</v>
      </c>
      <c r="D238" s="18" t="s">
        <v>104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8" t="s">
        <v>29</v>
      </c>
      <c r="S238" s="18" t="s">
        <v>29</v>
      </c>
    </row>
    <row r="239" spans="1:19" hidden="1" x14ac:dyDescent="0.3">
      <c r="A239" s="19">
        <v>43896.708333333336</v>
      </c>
      <c r="B239" s="18" t="s">
        <v>23</v>
      </c>
      <c r="C239" s="2">
        <v>6</v>
      </c>
      <c r="D239" s="18" t="s">
        <v>51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8" t="s">
        <v>29</v>
      </c>
      <c r="S239" s="18" t="s">
        <v>29</v>
      </c>
    </row>
    <row r="240" spans="1:19" hidden="1" x14ac:dyDescent="0.3">
      <c r="A240" s="19">
        <v>43896.708333333336</v>
      </c>
      <c r="B240" s="18" t="s">
        <v>23</v>
      </c>
      <c r="C240" s="2">
        <v>12</v>
      </c>
      <c r="D240" s="18" t="s">
        <v>52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8" t="s">
        <v>29</v>
      </c>
      <c r="S240" s="18" t="s">
        <v>29</v>
      </c>
    </row>
    <row r="241" spans="1:19" hidden="1" x14ac:dyDescent="0.3">
      <c r="A241" s="19">
        <v>43896.708333333336</v>
      </c>
      <c r="B241" s="18" t="s">
        <v>23</v>
      </c>
      <c r="C241" s="2">
        <v>7</v>
      </c>
      <c r="D241" s="18" t="s">
        <v>53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8" t="s">
        <v>29</v>
      </c>
      <c r="S241" s="18" t="s">
        <v>29</v>
      </c>
    </row>
    <row r="242" spans="1:19" x14ac:dyDescent="0.3">
      <c r="A242" s="19">
        <v>43896.708333333336</v>
      </c>
      <c r="B242" s="18" t="s">
        <v>23</v>
      </c>
      <c r="C242" s="2">
        <v>3</v>
      </c>
      <c r="D242" s="18" t="s">
        <v>54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8" t="s">
        <v>29</v>
      </c>
      <c r="S242" s="18" t="s">
        <v>29</v>
      </c>
    </row>
    <row r="243" spans="1:19" hidden="1" x14ac:dyDescent="0.3">
      <c r="A243" s="19">
        <v>43896.708333333336</v>
      </c>
      <c r="B243" s="18" t="s">
        <v>23</v>
      </c>
      <c r="C243" s="2">
        <v>11</v>
      </c>
      <c r="D243" s="18" t="s">
        <v>55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8" t="s">
        <v>29</v>
      </c>
      <c r="S243" s="18" t="s">
        <v>29</v>
      </c>
    </row>
    <row r="244" spans="1:19" hidden="1" x14ac:dyDescent="0.3">
      <c r="A244" s="19">
        <v>43896.708333333336</v>
      </c>
      <c r="B244" s="18" t="s">
        <v>23</v>
      </c>
      <c r="C244" s="2">
        <v>14</v>
      </c>
      <c r="D244" s="18" t="s">
        <v>56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8" t="s">
        <v>29</v>
      </c>
      <c r="S244" s="18" t="s">
        <v>29</v>
      </c>
    </row>
    <row r="245" spans="1:19" hidden="1" x14ac:dyDescent="0.3">
      <c r="A245" s="19">
        <v>43896.708333333336</v>
      </c>
      <c r="B245" s="18" t="s">
        <v>23</v>
      </c>
      <c r="C245" s="2">
        <v>1</v>
      </c>
      <c r="D245" s="18" t="s">
        <v>57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8" t="s">
        <v>29</v>
      </c>
      <c r="S245" s="18" t="s">
        <v>29</v>
      </c>
    </row>
    <row r="246" spans="1:19" hidden="1" x14ac:dyDescent="0.3">
      <c r="A246" s="19">
        <v>43896.708333333336</v>
      </c>
      <c r="B246" s="18" t="s">
        <v>23</v>
      </c>
      <c r="C246" s="2">
        <v>16</v>
      </c>
      <c r="D246" s="18" t="s">
        <v>58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8" t="s">
        <v>29</v>
      </c>
      <c r="S246" s="18" t="s">
        <v>29</v>
      </c>
    </row>
    <row r="247" spans="1:19" hidden="1" x14ac:dyDescent="0.3">
      <c r="A247" s="19">
        <v>43896.708333333336</v>
      </c>
      <c r="B247" s="18" t="s">
        <v>23</v>
      </c>
      <c r="C247" s="2">
        <v>20</v>
      </c>
      <c r="D247" s="18" t="s">
        <v>59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8" t="s">
        <v>29</v>
      </c>
      <c r="S247" s="18" t="s">
        <v>29</v>
      </c>
    </row>
    <row r="248" spans="1:19" hidden="1" x14ac:dyDescent="0.3">
      <c r="A248" s="19">
        <v>43896.708333333336</v>
      </c>
      <c r="B248" s="18" t="s">
        <v>23</v>
      </c>
      <c r="C248" s="2">
        <v>19</v>
      </c>
      <c r="D248" s="18" t="s">
        <v>60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8" t="s">
        <v>29</v>
      </c>
      <c r="S248" s="18" t="s">
        <v>29</v>
      </c>
    </row>
    <row r="249" spans="1:19" hidden="1" x14ac:dyDescent="0.3">
      <c r="A249" s="19">
        <v>43896.708333333336</v>
      </c>
      <c r="B249" s="18" t="s">
        <v>23</v>
      </c>
      <c r="C249" s="2">
        <v>9</v>
      </c>
      <c r="D249" s="18" t="s">
        <v>61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8" t="s">
        <v>29</v>
      </c>
      <c r="S249" s="18" t="s">
        <v>29</v>
      </c>
    </row>
    <row r="250" spans="1:19" hidden="1" x14ac:dyDescent="0.3">
      <c r="A250" s="19">
        <v>43896.708333333336</v>
      </c>
      <c r="B250" s="18" t="s">
        <v>23</v>
      </c>
      <c r="C250" s="2">
        <v>4</v>
      </c>
      <c r="D250" s="18" t="s">
        <v>62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8" t="s">
        <v>29</v>
      </c>
      <c r="S250" s="18" t="s">
        <v>29</v>
      </c>
    </row>
    <row r="251" spans="1:19" hidden="1" x14ac:dyDescent="0.3">
      <c r="A251" s="19">
        <v>43896.708333333336</v>
      </c>
      <c r="B251" s="18" t="s">
        <v>23</v>
      </c>
      <c r="C251" s="2">
        <v>10</v>
      </c>
      <c r="D251" s="18" t="s">
        <v>63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8" t="s">
        <v>29</v>
      </c>
      <c r="S251" s="18" t="s">
        <v>29</v>
      </c>
    </row>
    <row r="252" spans="1:19" hidden="1" x14ac:dyDescent="0.3">
      <c r="A252" s="19">
        <v>43896.708333333336</v>
      </c>
      <c r="B252" s="18" t="s">
        <v>23</v>
      </c>
      <c r="C252" s="2">
        <v>2</v>
      </c>
      <c r="D252" s="18" t="s">
        <v>64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8" t="s">
        <v>29</v>
      </c>
      <c r="S252" s="18" t="s">
        <v>29</v>
      </c>
    </row>
    <row r="253" spans="1:19" hidden="1" x14ac:dyDescent="0.3">
      <c r="A253" s="19">
        <v>43896.708333333336</v>
      </c>
      <c r="B253" s="18" t="s">
        <v>23</v>
      </c>
      <c r="C253" s="2">
        <v>5</v>
      </c>
      <c r="D253" s="18" t="s">
        <v>65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8" t="s">
        <v>29</v>
      </c>
      <c r="S253" s="18" t="s">
        <v>29</v>
      </c>
    </row>
    <row r="254" spans="1:19" hidden="1" x14ac:dyDescent="0.3">
      <c r="A254" s="19">
        <v>43897.75</v>
      </c>
      <c r="B254" s="18" t="s">
        <v>23</v>
      </c>
      <c r="C254" s="2">
        <v>13</v>
      </c>
      <c r="D254" s="18" t="s">
        <v>46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8" t="s">
        <v>29</v>
      </c>
      <c r="S254" s="18" t="s">
        <v>29</v>
      </c>
    </row>
    <row r="255" spans="1:19" hidden="1" x14ac:dyDescent="0.3">
      <c r="A255" s="19">
        <v>43897.75</v>
      </c>
      <c r="B255" s="18" t="s">
        <v>23</v>
      </c>
      <c r="C255" s="2">
        <v>17</v>
      </c>
      <c r="D255" s="18" t="s">
        <v>47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8" t="s">
        <v>29</v>
      </c>
      <c r="S255" s="18" t="s">
        <v>29</v>
      </c>
    </row>
    <row r="256" spans="1:19" hidden="1" x14ac:dyDescent="0.3">
      <c r="A256" s="19">
        <v>43897.75</v>
      </c>
      <c r="B256" s="18" t="s">
        <v>23</v>
      </c>
      <c r="C256" s="2">
        <v>4</v>
      </c>
      <c r="D256" s="18" t="s">
        <v>48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8" t="s">
        <v>29</v>
      </c>
      <c r="S256" s="18" t="s">
        <v>29</v>
      </c>
    </row>
    <row r="257" spans="1:19" hidden="1" x14ac:dyDescent="0.3">
      <c r="A257" s="19">
        <v>43897.75</v>
      </c>
      <c r="B257" s="18" t="s">
        <v>23</v>
      </c>
      <c r="C257" s="2">
        <v>18</v>
      </c>
      <c r="D257" s="18" t="s">
        <v>49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8" t="s">
        <v>29</v>
      </c>
      <c r="S257" s="18" t="s">
        <v>29</v>
      </c>
    </row>
    <row r="258" spans="1:19" hidden="1" x14ac:dyDescent="0.3">
      <c r="A258" s="19">
        <v>43897.75</v>
      </c>
      <c r="B258" s="18" t="s">
        <v>23</v>
      </c>
      <c r="C258" s="2">
        <v>15</v>
      </c>
      <c r="D258" s="18" t="s">
        <v>50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8" t="s">
        <v>29</v>
      </c>
      <c r="S258" s="18" t="s">
        <v>29</v>
      </c>
    </row>
    <row r="259" spans="1:19" hidden="1" x14ac:dyDescent="0.3">
      <c r="A259" s="19">
        <v>43897.75</v>
      </c>
      <c r="B259" s="18" t="s">
        <v>23</v>
      </c>
      <c r="C259" s="2">
        <v>8</v>
      </c>
      <c r="D259" s="18" t="s">
        <v>104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8" t="s">
        <v>29</v>
      </c>
      <c r="S259" s="18" t="s">
        <v>29</v>
      </c>
    </row>
    <row r="260" spans="1:19" hidden="1" x14ac:dyDescent="0.3">
      <c r="A260" s="19">
        <v>43897.75</v>
      </c>
      <c r="B260" s="18" t="s">
        <v>23</v>
      </c>
      <c r="C260" s="2">
        <v>6</v>
      </c>
      <c r="D260" s="18" t="s">
        <v>51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8" t="s">
        <v>29</v>
      </c>
      <c r="S260" s="18" t="s">
        <v>29</v>
      </c>
    </row>
    <row r="261" spans="1:19" hidden="1" x14ac:dyDescent="0.3">
      <c r="A261" s="19">
        <v>43897.75</v>
      </c>
      <c r="B261" s="18" t="s">
        <v>23</v>
      </c>
      <c r="C261" s="2">
        <v>12</v>
      </c>
      <c r="D261" s="18" t="s">
        <v>52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8" t="s">
        <v>29</v>
      </c>
      <c r="S261" s="18" t="s">
        <v>29</v>
      </c>
    </row>
    <row r="262" spans="1:19" hidden="1" x14ac:dyDescent="0.3">
      <c r="A262" s="19">
        <v>43897.75</v>
      </c>
      <c r="B262" s="18" t="s">
        <v>23</v>
      </c>
      <c r="C262" s="2">
        <v>7</v>
      </c>
      <c r="D262" s="18" t="s">
        <v>53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8" t="s">
        <v>29</v>
      </c>
      <c r="S262" s="18" t="s">
        <v>29</v>
      </c>
    </row>
    <row r="263" spans="1:19" x14ac:dyDescent="0.3">
      <c r="A263" s="19">
        <v>43897.75</v>
      </c>
      <c r="B263" s="18" t="s">
        <v>23</v>
      </c>
      <c r="C263" s="2">
        <v>3</v>
      </c>
      <c r="D263" s="18" t="s">
        <v>54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8" t="s">
        <v>66</v>
      </c>
      <c r="S263" s="18" t="s">
        <v>67</v>
      </c>
    </row>
    <row r="264" spans="1:19" hidden="1" x14ac:dyDescent="0.3">
      <c r="A264" s="19">
        <v>43897.75</v>
      </c>
      <c r="B264" s="18" t="s">
        <v>23</v>
      </c>
      <c r="C264" s="2">
        <v>11</v>
      </c>
      <c r="D264" s="18" t="s">
        <v>55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8" t="s">
        <v>29</v>
      </c>
      <c r="S264" s="18" t="s">
        <v>29</v>
      </c>
    </row>
    <row r="265" spans="1:19" hidden="1" x14ac:dyDescent="0.3">
      <c r="A265" s="19">
        <v>43897.75</v>
      </c>
      <c r="B265" s="18" t="s">
        <v>23</v>
      </c>
      <c r="C265" s="2">
        <v>14</v>
      </c>
      <c r="D265" s="18" t="s">
        <v>56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8" t="s">
        <v>29</v>
      </c>
      <c r="S265" s="18" t="s">
        <v>29</v>
      </c>
    </row>
    <row r="266" spans="1:19" hidden="1" x14ac:dyDescent="0.3">
      <c r="A266" s="19">
        <v>43897.75</v>
      </c>
      <c r="B266" s="18" t="s">
        <v>23</v>
      </c>
      <c r="C266" s="2">
        <v>1</v>
      </c>
      <c r="D266" s="18" t="s">
        <v>57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8" t="s">
        <v>29</v>
      </c>
      <c r="S266" s="18" t="s">
        <v>29</v>
      </c>
    </row>
    <row r="267" spans="1:19" hidden="1" x14ac:dyDescent="0.3">
      <c r="A267" s="19">
        <v>43897.75</v>
      </c>
      <c r="B267" s="18" t="s">
        <v>23</v>
      </c>
      <c r="C267" s="2">
        <v>16</v>
      </c>
      <c r="D267" s="18" t="s">
        <v>58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8" t="s">
        <v>29</v>
      </c>
      <c r="S267" s="18" t="s">
        <v>29</v>
      </c>
    </row>
    <row r="268" spans="1:19" hidden="1" x14ac:dyDescent="0.3">
      <c r="A268" s="19">
        <v>43897.75</v>
      </c>
      <c r="B268" s="18" t="s">
        <v>23</v>
      </c>
      <c r="C268" s="2">
        <v>20</v>
      </c>
      <c r="D268" s="18" t="s">
        <v>59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8" t="s">
        <v>29</v>
      </c>
      <c r="S268" s="18" t="s">
        <v>29</v>
      </c>
    </row>
    <row r="269" spans="1:19" hidden="1" x14ac:dyDescent="0.3">
      <c r="A269" s="19">
        <v>43897.75</v>
      </c>
      <c r="B269" s="18" t="s">
        <v>23</v>
      </c>
      <c r="C269" s="2">
        <v>19</v>
      </c>
      <c r="D269" s="18" t="s">
        <v>60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8" t="s">
        <v>29</v>
      </c>
      <c r="S269" s="18" t="s">
        <v>29</v>
      </c>
    </row>
    <row r="270" spans="1:19" hidden="1" x14ac:dyDescent="0.3">
      <c r="A270" s="19">
        <v>43897.75</v>
      </c>
      <c r="B270" s="18" t="s">
        <v>23</v>
      </c>
      <c r="C270" s="2">
        <v>9</v>
      </c>
      <c r="D270" s="18" t="s">
        <v>61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8" t="s">
        <v>29</v>
      </c>
      <c r="S270" s="18" t="s">
        <v>29</v>
      </c>
    </row>
    <row r="271" spans="1:19" hidden="1" x14ac:dyDescent="0.3">
      <c r="A271" s="19">
        <v>43897.75</v>
      </c>
      <c r="B271" s="18" t="s">
        <v>23</v>
      </c>
      <c r="C271" s="2">
        <v>4</v>
      </c>
      <c r="D271" s="18" t="s">
        <v>62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8" t="s">
        <v>29</v>
      </c>
      <c r="S271" s="18" t="s">
        <v>29</v>
      </c>
    </row>
    <row r="272" spans="1:19" hidden="1" x14ac:dyDescent="0.3">
      <c r="A272" s="19">
        <v>43897.75</v>
      </c>
      <c r="B272" s="18" t="s">
        <v>23</v>
      </c>
      <c r="C272" s="2">
        <v>10</v>
      </c>
      <c r="D272" s="18" t="s">
        <v>63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8" t="s">
        <v>29</v>
      </c>
      <c r="S272" s="18" t="s">
        <v>29</v>
      </c>
    </row>
    <row r="273" spans="1:19" hidden="1" x14ac:dyDescent="0.3">
      <c r="A273" s="19">
        <v>43897.75</v>
      </c>
      <c r="B273" s="18" t="s">
        <v>23</v>
      </c>
      <c r="C273" s="2">
        <v>2</v>
      </c>
      <c r="D273" s="18" t="s">
        <v>64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8" t="s">
        <v>29</v>
      </c>
      <c r="S273" s="18" t="s">
        <v>29</v>
      </c>
    </row>
    <row r="274" spans="1:19" hidden="1" x14ac:dyDescent="0.3">
      <c r="A274" s="19">
        <v>43897.75</v>
      </c>
      <c r="B274" s="18" t="s">
        <v>23</v>
      </c>
      <c r="C274" s="2">
        <v>5</v>
      </c>
      <c r="D274" s="18" t="s">
        <v>65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8" t="s">
        <v>29</v>
      </c>
      <c r="S274" s="18" t="s">
        <v>29</v>
      </c>
    </row>
    <row r="275" spans="1:19" hidden="1" x14ac:dyDescent="0.3">
      <c r="A275" s="19">
        <v>43898.75</v>
      </c>
      <c r="B275" s="18" t="s">
        <v>23</v>
      </c>
      <c r="C275" s="2">
        <v>13</v>
      </c>
      <c r="D275" s="18" t="s">
        <v>46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8" t="s">
        <v>29</v>
      </c>
      <c r="S275" s="18" t="s">
        <v>29</v>
      </c>
    </row>
    <row r="276" spans="1:19" hidden="1" x14ac:dyDescent="0.3">
      <c r="A276" s="19">
        <v>43898.75</v>
      </c>
      <c r="B276" s="18" t="s">
        <v>23</v>
      </c>
      <c r="C276" s="2">
        <v>17</v>
      </c>
      <c r="D276" s="18" t="s">
        <v>47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8" t="s">
        <v>29</v>
      </c>
      <c r="S276" s="18" t="s">
        <v>29</v>
      </c>
    </row>
    <row r="277" spans="1:19" hidden="1" x14ac:dyDescent="0.3">
      <c r="A277" s="19">
        <v>43898.75</v>
      </c>
      <c r="B277" s="18" t="s">
        <v>23</v>
      </c>
      <c r="C277" s="2">
        <v>4</v>
      </c>
      <c r="D277" s="18" t="s">
        <v>48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8" t="s">
        <v>29</v>
      </c>
      <c r="S277" s="18" t="s">
        <v>29</v>
      </c>
    </row>
    <row r="278" spans="1:19" hidden="1" x14ac:dyDescent="0.3">
      <c r="A278" s="19">
        <v>43898.75</v>
      </c>
      <c r="B278" s="18" t="s">
        <v>23</v>
      </c>
      <c r="C278" s="2">
        <v>18</v>
      </c>
      <c r="D278" s="18" t="s">
        <v>49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8" t="s">
        <v>29</v>
      </c>
      <c r="S278" s="18" t="s">
        <v>29</v>
      </c>
    </row>
    <row r="279" spans="1:19" hidden="1" x14ac:dyDescent="0.3">
      <c r="A279" s="19">
        <v>43898.75</v>
      </c>
      <c r="B279" s="18" t="s">
        <v>23</v>
      </c>
      <c r="C279" s="2">
        <v>15</v>
      </c>
      <c r="D279" s="18" t="s">
        <v>50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8" t="s">
        <v>29</v>
      </c>
      <c r="S279" s="18" t="s">
        <v>29</v>
      </c>
    </row>
    <row r="280" spans="1:19" hidden="1" x14ac:dyDescent="0.3">
      <c r="A280" s="19">
        <v>43898.75</v>
      </c>
      <c r="B280" s="18" t="s">
        <v>23</v>
      </c>
      <c r="C280" s="2">
        <v>8</v>
      </c>
      <c r="D280" s="18" t="s">
        <v>104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8" t="s">
        <v>29</v>
      </c>
      <c r="S280" s="18" t="s">
        <v>29</v>
      </c>
    </row>
    <row r="281" spans="1:19" hidden="1" x14ac:dyDescent="0.3">
      <c r="A281" s="19">
        <v>43898.75</v>
      </c>
      <c r="B281" s="18" t="s">
        <v>23</v>
      </c>
      <c r="C281" s="2">
        <v>6</v>
      </c>
      <c r="D281" s="18" t="s">
        <v>51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8" t="s">
        <v>29</v>
      </c>
      <c r="S281" s="18" t="s">
        <v>29</v>
      </c>
    </row>
    <row r="282" spans="1:19" hidden="1" x14ac:dyDescent="0.3">
      <c r="A282" s="19">
        <v>43898.75</v>
      </c>
      <c r="B282" s="18" t="s">
        <v>23</v>
      </c>
      <c r="C282" s="2">
        <v>12</v>
      </c>
      <c r="D282" s="18" t="s">
        <v>52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8" t="s">
        <v>29</v>
      </c>
      <c r="S282" s="18" t="s">
        <v>29</v>
      </c>
    </row>
    <row r="283" spans="1:19" hidden="1" x14ac:dyDescent="0.3">
      <c r="A283" s="19">
        <v>43898.75</v>
      </c>
      <c r="B283" s="18" t="s">
        <v>23</v>
      </c>
      <c r="C283" s="2">
        <v>7</v>
      </c>
      <c r="D283" s="18" t="s">
        <v>53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8" t="s">
        <v>29</v>
      </c>
      <c r="S283" s="18" t="s">
        <v>29</v>
      </c>
    </row>
    <row r="284" spans="1:19" x14ac:dyDescent="0.3">
      <c r="A284" s="19">
        <v>43898.75</v>
      </c>
      <c r="B284" s="18" t="s">
        <v>23</v>
      </c>
      <c r="C284" s="2">
        <v>3</v>
      </c>
      <c r="D284" s="18" t="s">
        <v>54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8" t="s">
        <v>29</v>
      </c>
      <c r="S284" s="18" t="s">
        <v>29</v>
      </c>
    </row>
    <row r="285" spans="1:19" hidden="1" x14ac:dyDescent="0.3">
      <c r="A285" s="19">
        <v>43898.75</v>
      </c>
      <c r="B285" s="18" t="s">
        <v>23</v>
      </c>
      <c r="C285" s="2">
        <v>11</v>
      </c>
      <c r="D285" s="18" t="s">
        <v>55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8" t="s">
        <v>29</v>
      </c>
      <c r="S285" s="18" t="s">
        <v>29</v>
      </c>
    </row>
    <row r="286" spans="1:19" hidden="1" x14ac:dyDescent="0.3">
      <c r="A286" s="19">
        <v>43898.75</v>
      </c>
      <c r="B286" s="18" t="s">
        <v>23</v>
      </c>
      <c r="C286" s="2">
        <v>14</v>
      </c>
      <c r="D286" s="18" t="s">
        <v>56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8" t="s">
        <v>29</v>
      </c>
      <c r="S286" s="18" t="s">
        <v>29</v>
      </c>
    </row>
    <row r="287" spans="1:19" hidden="1" x14ac:dyDescent="0.3">
      <c r="A287" s="19">
        <v>43898.75</v>
      </c>
      <c r="B287" s="18" t="s">
        <v>23</v>
      </c>
      <c r="C287" s="2">
        <v>1</v>
      </c>
      <c r="D287" s="18" t="s">
        <v>57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8" t="s">
        <v>29</v>
      </c>
      <c r="S287" s="18" t="s">
        <v>29</v>
      </c>
    </row>
    <row r="288" spans="1:19" hidden="1" x14ac:dyDescent="0.3">
      <c r="A288" s="19">
        <v>43898.75</v>
      </c>
      <c r="B288" s="18" t="s">
        <v>23</v>
      </c>
      <c r="C288" s="2">
        <v>16</v>
      </c>
      <c r="D288" s="18" t="s">
        <v>58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8" t="s">
        <v>29</v>
      </c>
      <c r="S288" s="18" t="s">
        <v>29</v>
      </c>
    </row>
    <row r="289" spans="1:19" hidden="1" x14ac:dyDescent="0.3">
      <c r="A289" s="19">
        <v>43898.75</v>
      </c>
      <c r="B289" s="18" t="s">
        <v>23</v>
      </c>
      <c r="C289" s="2">
        <v>20</v>
      </c>
      <c r="D289" s="18" t="s">
        <v>59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8" t="s">
        <v>29</v>
      </c>
      <c r="S289" s="18" t="s">
        <v>29</v>
      </c>
    </row>
    <row r="290" spans="1:19" hidden="1" x14ac:dyDescent="0.3">
      <c r="A290" s="19">
        <v>43898.75</v>
      </c>
      <c r="B290" s="18" t="s">
        <v>23</v>
      </c>
      <c r="C290" s="2">
        <v>19</v>
      </c>
      <c r="D290" s="18" t="s">
        <v>60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8" t="s">
        <v>29</v>
      </c>
      <c r="S290" s="18" t="s">
        <v>29</v>
      </c>
    </row>
    <row r="291" spans="1:19" hidden="1" x14ac:dyDescent="0.3">
      <c r="A291" s="19">
        <v>43898.75</v>
      </c>
      <c r="B291" s="18" t="s">
        <v>23</v>
      </c>
      <c r="C291" s="2">
        <v>9</v>
      </c>
      <c r="D291" s="18" t="s">
        <v>61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8" t="s">
        <v>29</v>
      </c>
      <c r="S291" s="18" t="s">
        <v>29</v>
      </c>
    </row>
    <row r="292" spans="1:19" hidden="1" x14ac:dyDescent="0.3">
      <c r="A292" s="19">
        <v>43898.75</v>
      </c>
      <c r="B292" s="18" t="s">
        <v>23</v>
      </c>
      <c r="C292" s="2">
        <v>4</v>
      </c>
      <c r="D292" s="18" t="s">
        <v>62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8" t="s">
        <v>29</v>
      </c>
      <c r="S292" s="18" t="s">
        <v>29</v>
      </c>
    </row>
    <row r="293" spans="1:19" hidden="1" x14ac:dyDescent="0.3">
      <c r="A293" s="19">
        <v>43898.75</v>
      </c>
      <c r="B293" s="18" t="s">
        <v>23</v>
      </c>
      <c r="C293" s="2">
        <v>10</v>
      </c>
      <c r="D293" s="18" t="s">
        <v>63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8" t="s">
        <v>29</v>
      </c>
      <c r="S293" s="18" t="s">
        <v>29</v>
      </c>
    </row>
    <row r="294" spans="1:19" hidden="1" x14ac:dyDescent="0.3">
      <c r="A294" s="19">
        <v>43898.75</v>
      </c>
      <c r="B294" s="18" t="s">
        <v>23</v>
      </c>
      <c r="C294" s="2">
        <v>2</v>
      </c>
      <c r="D294" s="18" t="s">
        <v>64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8" t="s">
        <v>29</v>
      </c>
      <c r="S294" s="18" t="s">
        <v>29</v>
      </c>
    </row>
    <row r="295" spans="1:19" hidden="1" x14ac:dyDescent="0.3">
      <c r="A295" s="19">
        <v>43898.75</v>
      </c>
      <c r="B295" s="18" t="s">
        <v>23</v>
      </c>
      <c r="C295" s="2">
        <v>5</v>
      </c>
      <c r="D295" s="18" t="s">
        <v>65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8" t="s">
        <v>29</v>
      </c>
      <c r="S295" s="18" t="s">
        <v>29</v>
      </c>
    </row>
    <row r="296" spans="1:19" hidden="1" x14ac:dyDescent="0.3">
      <c r="A296" s="19">
        <v>43899.75</v>
      </c>
      <c r="B296" s="18" t="s">
        <v>23</v>
      </c>
      <c r="C296" s="2">
        <v>13</v>
      </c>
      <c r="D296" s="18" t="s">
        <v>46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8" t="s">
        <v>29</v>
      </c>
      <c r="S296" s="18" t="s">
        <v>29</v>
      </c>
    </row>
    <row r="297" spans="1:19" hidden="1" x14ac:dyDescent="0.3">
      <c r="A297" s="19">
        <v>43899.75</v>
      </c>
      <c r="B297" s="18" t="s">
        <v>23</v>
      </c>
      <c r="C297" s="2">
        <v>17</v>
      </c>
      <c r="D297" s="18" t="s">
        <v>47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8" t="s">
        <v>29</v>
      </c>
      <c r="S297" s="18" t="s">
        <v>29</v>
      </c>
    </row>
    <row r="298" spans="1:19" hidden="1" x14ac:dyDescent="0.3">
      <c r="A298" s="19">
        <v>43899.75</v>
      </c>
      <c r="B298" s="18" t="s">
        <v>23</v>
      </c>
      <c r="C298" s="2">
        <v>4</v>
      </c>
      <c r="D298" s="18" t="s">
        <v>48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8" t="s">
        <v>29</v>
      </c>
      <c r="S298" s="18" t="s">
        <v>29</v>
      </c>
    </row>
    <row r="299" spans="1:19" hidden="1" x14ac:dyDescent="0.3">
      <c r="A299" s="19">
        <v>43899.75</v>
      </c>
      <c r="B299" s="18" t="s">
        <v>23</v>
      </c>
      <c r="C299" s="2">
        <v>18</v>
      </c>
      <c r="D299" s="18" t="s">
        <v>49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8" t="s">
        <v>29</v>
      </c>
      <c r="S299" s="18" t="s">
        <v>29</v>
      </c>
    </row>
    <row r="300" spans="1:19" hidden="1" x14ac:dyDescent="0.3">
      <c r="A300" s="19">
        <v>43899.75</v>
      </c>
      <c r="B300" s="18" t="s">
        <v>23</v>
      </c>
      <c r="C300" s="2">
        <v>15</v>
      </c>
      <c r="D300" s="18" t="s">
        <v>50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8" t="s">
        <v>29</v>
      </c>
      <c r="S300" s="18" t="s">
        <v>29</v>
      </c>
    </row>
    <row r="301" spans="1:19" hidden="1" x14ac:dyDescent="0.3">
      <c r="A301" s="19">
        <v>43899.75</v>
      </c>
      <c r="B301" s="18" t="s">
        <v>23</v>
      </c>
      <c r="C301" s="2">
        <v>8</v>
      </c>
      <c r="D301" s="18" t="s">
        <v>104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8" t="s">
        <v>29</v>
      </c>
      <c r="S301" s="18" t="s">
        <v>29</v>
      </c>
    </row>
    <row r="302" spans="1:19" hidden="1" x14ac:dyDescent="0.3">
      <c r="A302" s="19">
        <v>43899.75</v>
      </c>
      <c r="B302" s="18" t="s">
        <v>23</v>
      </c>
      <c r="C302" s="2">
        <v>6</v>
      </c>
      <c r="D302" s="18" t="s">
        <v>51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8" t="s">
        <v>29</v>
      </c>
      <c r="S302" s="18" t="s">
        <v>29</v>
      </c>
    </row>
    <row r="303" spans="1:19" hidden="1" x14ac:dyDescent="0.3">
      <c r="A303" s="19">
        <v>43899.75</v>
      </c>
      <c r="B303" s="18" t="s">
        <v>23</v>
      </c>
      <c r="C303" s="2">
        <v>12</v>
      </c>
      <c r="D303" s="18" t="s">
        <v>52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8" t="s">
        <v>29</v>
      </c>
      <c r="S303" s="18" t="s">
        <v>29</v>
      </c>
    </row>
    <row r="304" spans="1:19" hidden="1" x14ac:dyDescent="0.3">
      <c r="A304" s="19">
        <v>43899.75</v>
      </c>
      <c r="B304" s="18" t="s">
        <v>23</v>
      </c>
      <c r="C304" s="2">
        <v>7</v>
      </c>
      <c r="D304" s="18" t="s">
        <v>53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8" t="s">
        <v>29</v>
      </c>
      <c r="S304" s="18" t="s">
        <v>29</v>
      </c>
    </row>
    <row r="305" spans="1:19" x14ac:dyDescent="0.3">
      <c r="A305" s="19">
        <v>43899.75</v>
      </c>
      <c r="B305" s="18" t="s">
        <v>23</v>
      </c>
      <c r="C305" s="2">
        <v>3</v>
      </c>
      <c r="D305" s="18" t="s">
        <v>54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8" t="s">
        <v>29</v>
      </c>
      <c r="S305" s="18" t="s">
        <v>29</v>
      </c>
    </row>
    <row r="306" spans="1:19" hidden="1" x14ac:dyDescent="0.3">
      <c r="A306" s="19">
        <v>43899.75</v>
      </c>
      <c r="B306" s="18" t="s">
        <v>23</v>
      </c>
      <c r="C306" s="2">
        <v>11</v>
      </c>
      <c r="D306" s="18" t="s">
        <v>55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8" t="s">
        <v>29</v>
      </c>
      <c r="S306" s="18" t="s">
        <v>29</v>
      </c>
    </row>
    <row r="307" spans="1:19" hidden="1" x14ac:dyDescent="0.3">
      <c r="A307" s="19">
        <v>43899.75</v>
      </c>
      <c r="B307" s="18" t="s">
        <v>23</v>
      </c>
      <c r="C307" s="2">
        <v>14</v>
      </c>
      <c r="D307" s="18" t="s">
        <v>56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8" t="s">
        <v>29</v>
      </c>
      <c r="S307" s="18" t="s">
        <v>29</v>
      </c>
    </row>
    <row r="308" spans="1:19" hidden="1" x14ac:dyDescent="0.3">
      <c r="A308" s="19">
        <v>43899.75</v>
      </c>
      <c r="B308" s="18" t="s">
        <v>23</v>
      </c>
      <c r="C308" s="2">
        <v>1</v>
      </c>
      <c r="D308" s="18" t="s">
        <v>57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8" t="s">
        <v>29</v>
      </c>
      <c r="S308" s="18" t="s">
        <v>29</v>
      </c>
    </row>
    <row r="309" spans="1:19" hidden="1" x14ac:dyDescent="0.3">
      <c r="A309" s="19">
        <v>43899.75</v>
      </c>
      <c r="B309" s="18" t="s">
        <v>23</v>
      </c>
      <c r="C309" s="2">
        <v>16</v>
      </c>
      <c r="D309" s="18" t="s">
        <v>58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8" t="s">
        <v>29</v>
      </c>
      <c r="S309" s="18" t="s">
        <v>29</v>
      </c>
    </row>
    <row r="310" spans="1:19" hidden="1" x14ac:dyDescent="0.3">
      <c r="A310" s="19">
        <v>43899.75</v>
      </c>
      <c r="B310" s="18" t="s">
        <v>23</v>
      </c>
      <c r="C310" s="2">
        <v>20</v>
      </c>
      <c r="D310" s="18" t="s">
        <v>59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8" t="s">
        <v>29</v>
      </c>
      <c r="S310" s="18" t="s">
        <v>29</v>
      </c>
    </row>
    <row r="311" spans="1:19" hidden="1" x14ac:dyDescent="0.3">
      <c r="A311" s="19">
        <v>43899.75</v>
      </c>
      <c r="B311" s="18" t="s">
        <v>23</v>
      </c>
      <c r="C311" s="2">
        <v>19</v>
      </c>
      <c r="D311" s="18" t="s">
        <v>60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8" t="s">
        <v>29</v>
      </c>
      <c r="S311" s="18" t="s">
        <v>29</v>
      </c>
    </row>
    <row r="312" spans="1:19" hidden="1" x14ac:dyDescent="0.3">
      <c r="A312" s="19">
        <v>43899.75</v>
      </c>
      <c r="B312" s="18" t="s">
        <v>23</v>
      </c>
      <c r="C312" s="2">
        <v>9</v>
      </c>
      <c r="D312" s="18" t="s">
        <v>61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8" t="s">
        <v>29</v>
      </c>
      <c r="S312" s="18" t="s">
        <v>29</v>
      </c>
    </row>
    <row r="313" spans="1:19" hidden="1" x14ac:dyDescent="0.3">
      <c r="A313" s="19">
        <v>43899.75</v>
      </c>
      <c r="B313" s="18" t="s">
        <v>23</v>
      </c>
      <c r="C313" s="2">
        <v>4</v>
      </c>
      <c r="D313" s="18" t="s">
        <v>62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8" t="s">
        <v>29</v>
      </c>
      <c r="S313" s="18" t="s">
        <v>29</v>
      </c>
    </row>
    <row r="314" spans="1:19" hidden="1" x14ac:dyDescent="0.3">
      <c r="A314" s="19">
        <v>43899.75</v>
      </c>
      <c r="B314" s="18" t="s">
        <v>23</v>
      </c>
      <c r="C314" s="2">
        <v>10</v>
      </c>
      <c r="D314" s="18" t="s">
        <v>63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8" t="s">
        <v>29</v>
      </c>
      <c r="S314" s="18" t="s">
        <v>29</v>
      </c>
    </row>
    <row r="315" spans="1:19" hidden="1" x14ac:dyDescent="0.3">
      <c r="A315" s="19">
        <v>43899.75</v>
      </c>
      <c r="B315" s="18" t="s">
        <v>23</v>
      </c>
      <c r="C315" s="2">
        <v>2</v>
      </c>
      <c r="D315" s="18" t="s">
        <v>64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8" t="s">
        <v>29</v>
      </c>
      <c r="S315" s="18" t="s">
        <v>29</v>
      </c>
    </row>
    <row r="316" spans="1:19" hidden="1" x14ac:dyDescent="0.3">
      <c r="A316" s="19">
        <v>43899.75</v>
      </c>
      <c r="B316" s="18" t="s">
        <v>23</v>
      </c>
      <c r="C316" s="2">
        <v>5</v>
      </c>
      <c r="D316" s="18" t="s">
        <v>65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8" t="s">
        <v>29</v>
      </c>
      <c r="S316" s="18" t="s">
        <v>29</v>
      </c>
    </row>
    <row r="317" spans="1:19" hidden="1" x14ac:dyDescent="0.3">
      <c r="A317" s="19">
        <v>43900.75</v>
      </c>
      <c r="B317" s="18" t="s">
        <v>23</v>
      </c>
      <c r="C317" s="2">
        <v>13</v>
      </c>
      <c r="D317" s="18" t="s">
        <v>46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8" t="s">
        <v>29</v>
      </c>
      <c r="S317" s="18" t="s">
        <v>29</v>
      </c>
    </row>
    <row r="318" spans="1:19" hidden="1" x14ac:dyDescent="0.3">
      <c r="A318" s="19">
        <v>43900.75</v>
      </c>
      <c r="B318" s="18" t="s">
        <v>23</v>
      </c>
      <c r="C318" s="2">
        <v>17</v>
      </c>
      <c r="D318" s="18" t="s">
        <v>47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8" t="s">
        <v>29</v>
      </c>
      <c r="S318" s="18" t="s">
        <v>29</v>
      </c>
    </row>
    <row r="319" spans="1:19" hidden="1" x14ac:dyDescent="0.3">
      <c r="A319" s="19">
        <v>43900.75</v>
      </c>
      <c r="B319" s="18" t="s">
        <v>23</v>
      </c>
      <c r="C319" s="2">
        <v>4</v>
      </c>
      <c r="D319" s="18" t="s">
        <v>48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8" t="s">
        <v>29</v>
      </c>
      <c r="S319" s="18" t="s">
        <v>29</v>
      </c>
    </row>
    <row r="320" spans="1:19" hidden="1" x14ac:dyDescent="0.3">
      <c r="A320" s="19">
        <v>43900.75</v>
      </c>
      <c r="B320" s="18" t="s">
        <v>23</v>
      </c>
      <c r="C320" s="2">
        <v>18</v>
      </c>
      <c r="D320" s="18" t="s">
        <v>49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8" t="s">
        <v>29</v>
      </c>
      <c r="S320" s="18" t="s">
        <v>29</v>
      </c>
    </row>
    <row r="321" spans="1:19" hidden="1" x14ac:dyDescent="0.3">
      <c r="A321" s="19">
        <v>43900.75</v>
      </c>
      <c r="B321" s="18" t="s">
        <v>23</v>
      </c>
      <c r="C321" s="2">
        <v>15</v>
      </c>
      <c r="D321" s="18" t="s">
        <v>50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8" t="s">
        <v>29</v>
      </c>
      <c r="S321" s="18" t="s">
        <v>29</v>
      </c>
    </row>
    <row r="322" spans="1:19" hidden="1" x14ac:dyDescent="0.3">
      <c r="A322" s="19">
        <v>43900.75</v>
      </c>
      <c r="B322" s="18" t="s">
        <v>23</v>
      </c>
      <c r="C322" s="2">
        <v>8</v>
      </c>
      <c r="D322" s="18" t="s">
        <v>104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8" t="s">
        <v>29</v>
      </c>
      <c r="S322" s="18" t="s">
        <v>29</v>
      </c>
    </row>
    <row r="323" spans="1:19" hidden="1" x14ac:dyDescent="0.3">
      <c r="A323" s="19">
        <v>43900.75</v>
      </c>
      <c r="B323" s="18" t="s">
        <v>23</v>
      </c>
      <c r="C323" s="2">
        <v>6</v>
      </c>
      <c r="D323" s="18" t="s">
        <v>51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8" t="s">
        <v>29</v>
      </c>
      <c r="S323" s="18" t="s">
        <v>29</v>
      </c>
    </row>
    <row r="324" spans="1:19" hidden="1" x14ac:dyDescent="0.3">
      <c r="A324" s="19">
        <v>43900.75</v>
      </c>
      <c r="B324" s="18" t="s">
        <v>23</v>
      </c>
      <c r="C324" s="2">
        <v>12</v>
      </c>
      <c r="D324" s="18" t="s">
        <v>52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8" t="s">
        <v>29</v>
      </c>
      <c r="S324" s="18" t="s">
        <v>29</v>
      </c>
    </row>
    <row r="325" spans="1:19" hidden="1" x14ac:dyDescent="0.3">
      <c r="A325" s="19">
        <v>43900.75</v>
      </c>
      <c r="B325" s="18" t="s">
        <v>23</v>
      </c>
      <c r="C325" s="2">
        <v>7</v>
      </c>
      <c r="D325" s="18" t="s">
        <v>53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8" t="s">
        <v>29</v>
      </c>
      <c r="S325" s="18" t="s">
        <v>29</v>
      </c>
    </row>
    <row r="326" spans="1:19" x14ac:dyDescent="0.3">
      <c r="A326" s="19">
        <v>43900.75</v>
      </c>
      <c r="B326" s="18" t="s">
        <v>23</v>
      </c>
      <c r="C326" s="2">
        <v>3</v>
      </c>
      <c r="D326" s="18" t="s">
        <v>54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8" t="s">
        <v>68</v>
      </c>
      <c r="S326" s="18" t="s">
        <v>69</v>
      </c>
    </row>
    <row r="327" spans="1:19" hidden="1" x14ac:dyDescent="0.3">
      <c r="A327" s="19">
        <v>43900.75</v>
      </c>
      <c r="B327" s="18" t="s">
        <v>23</v>
      </c>
      <c r="C327" s="2">
        <v>11</v>
      </c>
      <c r="D327" s="18" t="s">
        <v>55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8" t="s">
        <v>29</v>
      </c>
      <c r="S327" s="18" t="s">
        <v>29</v>
      </c>
    </row>
    <row r="328" spans="1:19" hidden="1" x14ac:dyDescent="0.3">
      <c r="A328" s="19">
        <v>43900.75</v>
      </c>
      <c r="B328" s="18" t="s">
        <v>23</v>
      </c>
      <c r="C328" s="2">
        <v>14</v>
      </c>
      <c r="D328" s="18" t="s">
        <v>56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8" t="s">
        <v>29</v>
      </c>
      <c r="S328" s="18" t="s">
        <v>29</v>
      </c>
    </row>
    <row r="329" spans="1:19" hidden="1" x14ac:dyDescent="0.3">
      <c r="A329" s="19">
        <v>43900.75</v>
      </c>
      <c r="B329" s="18" t="s">
        <v>23</v>
      </c>
      <c r="C329" s="2">
        <v>1</v>
      </c>
      <c r="D329" s="18" t="s">
        <v>57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8" t="s">
        <v>29</v>
      </c>
      <c r="S329" s="18" t="s">
        <v>29</v>
      </c>
    </row>
    <row r="330" spans="1:19" hidden="1" x14ac:dyDescent="0.3">
      <c r="A330" s="19">
        <v>43900.75</v>
      </c>
      <c r="B330" s="18" t="s">
        <v>23</v>
      </c>
      <c r="C330" s="2">
        <v>16</v>
      </c>
      <c r="D330" s="18" t="s">
        <v>58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8" t="s">
        <v>29</v>
      </c>
      <c r="S330" s="18" t="s">
        <v>29</v>
      </c>
    </row>
    <row r="331" spans="1:19" hidden="1" x14ac:dyDescent="0.3">
      <c r="A331" s="19">
        <v>43900.75</v>
      </c>
      <c r="B331" s="18" t="s">
        <v>23</v>
      </c>
      <c r="C331" s="2">
        <v>20</v>
      </c>
      <c r="D331" s="18" t="s">
        <v>59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8" t="s">
        <v>29</v>
      </c>
      <c r="S331" s="18" t="s">
        <v>29</v>
      </c>
    </row>
    <row r="332" spans="1:19" hidden="1" x14ac:dyDescent="0.3">
      <c r="A332" s="19">
        <v>43900.75</v>
      </c>
      <c r="B332" s="18" t="s">
        <v>23</v>
      </c>
      <c r="C332" s="2">
        <v>19</v>
      </c>
      <c r="D332" s="18" t="s">
        <v>60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8" t="s">
        <v>29</v>
      </c>
      <c r="S332" s="18" t="s">
        <v>29</v>
      </c>
    </row>
    <row r="333" spans="1:19" hidden="1" x14ac:dyDescent="0.3">
      <c r="A333" s="19">
        <v>43900.75</v>
      </c>
      <c r="B333" s="18" t="s">
        <v>23</v>
      </c>
      <c r="C333" s="2">
        <v>9</v>
      </c>
      <c r="D333" s="18" t="s">
        <v>61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8" t="s">
        <v>29</v>
      </c>
      <c r="S333" s="18" t="s">
        <v>29</v>
      </c>
    </row>
    <row r="334" spans="1:19" hidden="1" x14ac:dyDescent="0.3">
      <c r="A334" s="19">
        <v>43900.75</v>
      </c>
      <c r="B334" s="18" t="s">
        <v>23</v>
      </c>
      <c r="C334" s="2">
        <v>4</v>
      </c>
      <c r="D334" s="18" t="s">
        <v>62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8" t="s">
        <v>29</v>
      </c>
      <c r="S334" s="18" t="s">
        <v>29</v>
      </c>
    </row>
    <row r="335" spans="1:19" hidden="1" x14ac:dyDescent="0.3">
      <c r="A335" s="19">
        <v>43900.75</v>
      </c>
      <c r="B335" s="18" t="s">
        <v>23</v>
      </c>
      <c r="C335" s="2">
        <v>10</v>
      </c>
      <c r="D335" s="18" t="s">
        <v>63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8" t="s">
        <v>29</v>
      </c>
      <c r="S335" s="18" t="s">
        <v>29</v>
      </c>
    </row>
    <row r="336" spans="1:19" hidden="1" x14ac:dyDescent="0.3">
      <c r="A336" s="19">
        <v>43900.75</v>
      </c>
      <c r="B336" s="18" t="s">
        <v>23</v>
      </c>
      <c r="C336" s="2">
        <v>2</v>
      </c>
      <c r="D336" s="18" t="s">
        <v>64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8" t="s">
        <v>29</v>
      </c>
      <c r="S336" s="18" t="s">
        <v>29</v>
      </c>
    </row>
    <row r="337" spans="1:19" hidden="1" x14ac:dyDescent="0.3">
      <c r="A337" s="19">
        <v>43900.75</v>
      </c>
      <c r="B337" s="18" t="s">
        <v>23</v>
      </c>
      <c r="C337" s="2">
        <v>5</v>
      </c>
      <c r="D337" s="18" t="s">
        <v>65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8" t="s">
        <v>29</v>
      </c>
      <c r="S337" s="18" t="s">
        <v>29</v>
      </c>
    </row>
    <row r="338" spans="1:19" hidden="1" x14ac:dyDescent="0.3">
      <c r="A338" s="19">
        <v>43901.708333333336</v>
      </c>
      <c r="B338" s="18" t="s">
        <v>23</v>
      </c>
      <c r="C338" s="2">
        <v>13</v>
      </c>
      <c r="D338" s="18" t="s">
        <v>46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8" t="s">
        <v>70</v>
      </c>
      <c r="S338" s="18" t="s">
        <v>71</v>
      </c>
    </row>
    <row r="339" spans="1:19" hidden="1" x14ac:dyDescent="0.3">
      <c r="A339" s="19">
        <v>43901.708333333336</v>
      </c>
      <c r="B339" s="18" t="s">
        <v>23</v>
      </c>
      <c r="C339" s="2">
        <v>17</v>
      </c>
      <c r="D339" s="18" t="s">
        <v>47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8" t="s">
        <v>29</v>
      </c>
      <c r="S339" s="18" t="s">
        <v>29</v>
      </c>
    </row>
    <row r="340" spans="1:19" hidden="1" x14ac:dyDescent="0.3">
      <c r="A340" s="19">
        <v>43901.708333333336</v>
      </c>
      <c r="B340" s="18" t="s">
        <v>23</v>
      </c>
      <c r="C340" s="2">
        <v>4</v>
      </c>
      <c r="D340" s="18" t="s">
        <v>48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8" t="s">
        <v>29</v>
      </c>
      <c r="S340" s="18" t="s">
        <v>29</v>
      </c>
    </row>
    <row r="341" spans="1:19" hidden="1" x14ac:dyDescent="0.3">
      <c r="A341" s="19">
        <v>43901.708333333336</v>
      </c>
      <c r="B341" s="18" t="s">
        <v>23</v>
      </c>
      <c r="C341" s="2">
        <v>18</v>
      </c>
      <c r="D341" s="18" t="s">
        <v>49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8" t="s">
        <v>29</v>
      </c>
      <c r="S341" s="18" t="s">
        <v>29</v>
      </c>
    </row>
    <row r="342" spans="1:19" hidden="1" x14ac:dyDescent="0.3">
      <c r="A342" s="19">
        <v>43901.708333333336</v>
      </c>
      <c r="B342" s="18" t="s">
        <v>23</v>
      </c>
      <c r="C342" s="2">
        <v>15</v>
      </c>
      <c r="D342" s="18" t="s">
        <v>50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8" t="s">
        <v>29</v>
      </c>
      <c r="S342" s="18" t="s">
        <v>29</v>
      </c>
    </row>
    <row r="343" spans="1:19" hidden="1" x14ac:dyDescent="0.3">
      <c r="A343" s="19">
        <v>43901.708333333336</v>
      </c>
      <c r="B343" s="18" t="s">
        <v>23</v>
      </c>
      <c r="C343" s="2">
        <v>8</v>
      </c>
      <c r="D343" s="18" t="s">
        <v>104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8" t="s">
        <v>29</v>
      </c>
      <c r="S343" s="18" t="s">
        <v>29</v>
      </c>
    </row>
    <row r="344" spans="1:19" hidden="1" x14ac:dyDescent="0.3">
      <c r="A344" s="19">
        <v>43901.708333333336</v>
      </c>
      <c r="B344" s="18" t="s">
        <v>23</v>
      </c>
      <c r="C344" s="2">
        <v>6</v>
      </c>
      <c r="D344" s="18" t="s">
        <v>51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8" t="s">
        <v>29</v>
      </c>
      <c r="S344" s="18" t="s">
        <v>29</v>
      </c>
    </row>
    <row r="345" spans="1:19" hidden="1" x14ac:dyDescent="0.3">
      <c r="A345" s="19">
        <v>43901.708333333336</v>
      </c>
      <c r="B345" s="18" t="s">
        <v>23</v>
      </c>
      <c r="C345" s="2">
        <v>12</v>
      </c>
      <c r="D345" s="18" t="s">
        <v>52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8" t="s">
        <v>29</v>
      </c>
      <c r="S345" s="18" t="s">
        <v>29</v>
      </c>
    </row>
    <row r="346" spans="1:19" hidden="1" x14ac:dyDescent="0.3">
      <c r="A346" s="19">
        <v>43901.708333333336</v>
      </c>
      <c r="B346" s="18" t="s">
        <v>23</v>
      </c>
      <c r="C346" s="2">
        <v>7</v>
      </c>
      <c r="D346" s="18" t="s">
        <v>53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8" t="s">
        <v>29</v>
      </c>
      <c r="S346" s="18" t="s">
        <v>29</v>
      </c>
    </row>
    <row r="347" spans="1:19" x14ac:dyDescent="0.3">
      <c r="A347" s="19">
        <v>43901.708333333336</v>
      </c>
      <c r="B347" s="18" t="s">
        <v>23</v>
      </c>
      <c r="C347" s="2">
        <v>3</v>
      </c>
      <c r="D347" s="18" t="s">
        <v>54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8" t="s">
        <v>29</v>
      </c>
      <c r="S347" s="18" t="s">
        <v>29</v>
      </c>
    </row>
    <row r="348" spans="1:19" hidden="1" x14ac:dyDescent="0.3">
      <c r="A348" s="19">
        <v>43901.708333333336</v>
      </c>
      <c r="B348" s="18" t="s">
        <v>23</v>
      </c>
      <c r="C348" s="2">
        <v>11</v>
      </c>
      <c r="D348" s="18" t="s">
        <v>55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8" t="s">
        <v>29</v>
      </c>
      <c r="S348" s="18" t="s">
        <v>29</v>
      </c>
    </row>
    <row r="349" spans="1:19" hidden="1" x14ac:dyDescent="0.3">
      <c r="A349" s="19">
        <v>43901.708333333336</v>
      </c>
      <c r="B349" s="18" t="s">
        <v>23</v>
      </c>
      <c r="C349" s="2">
        <v>14</v>
      </c>
      <c r="D349" s="18" t="s">
        <v>56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8" t="s">
        <v>29</v>
      </c>
      <c r="S349" s="18" t="s">
        <v>29</v>
      </c>
    </row>
    <row r="350" spans="1:19" hidden="1" x14ac:dyDescent="0.3">
      <c r="A350" s="19">
        <v>43901.708333333336</v>
      </c>
      <c r="B350" s="18" t="s">
        <v>23</v>
      </c>
      <c r="C350" s="2">
        <v>1</v>
      </c>
      <c r="D350" s="18" t="s">
        <v>57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8" t="s">
        <v>29</v>
      </c>
      <c r="S350" s="18" t="s">
        <v>29</v>
      </c>
    </row>
    <row r="351" spans="1:19" hidden="1" x14ac:dyDescent="0.3">
      <c r="A351" s="19">
        <v>43901.708333333336</v>
      </c>
      <c r="B351" s="18" t="s">
        <v>23</v>
      </c>
      <c r="C351" s="2">
        <v>16</v>
      </c>
      <c r="D351" s="18" t="s">
        <v>58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8" t="s">
        <v>29</v>
      </c>
      <c r="S351" s="18" t="s">
        <v>29</v>
      </c>
    </row>
    <row r="352" spans="1:19" hidden="1" x14ac:dyDescent="0.3">
      <c r="A352" s="19">
        <v>43901.708333333336</v>
      </c>
      <c r="B352" s="18" t="s">
        <v>23</v>
      </c>
      <c r="C352" s="2">
        <v>20</v>
      </c>
      <c r="D352" s="18" t="s">
        <v>59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8" t="s">
        <v>29</v>
      </c>
      <c r="S352" s="18" t="s">
        <v>29</v>
      </c>
    </row>
    <row r="353" spans="1:19" hidden="1" x14ac:dyDescent="0.3">
      <c r="A353" s="19">
        <v>43901.708333333336</v>
      </c>
      <c r="B353" s="18" t="s">
        <v>23</v>
      </c>
      <c r="C353" s="2">
        <v>19</v>
      </c>
      <c r="D353" s="18" t="s">
        <v>60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8" t="s">
        <v>29</v>
      </c>
      <c r="S353" s="18" t="s">
        <v>29</v>
      </c>
    </row>
    <row r="354" spans="1:19" hidden="1" x14ac:dyDescent="0.3">
      <c r="A354" s="19">
        <v>43901.708333333336</v>
      </c>
      <c r="B354" s="18" t="s">
        <v>23</v>
      </c>
      <c r="C354" s="2">
        <v>9</v>
      </c>
      <c r="D354" s="18" t="s">
        <v>61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8" t="s">
        <v>29</v>
      </c>
      <c r="S354" s="18" t="s">
        <v>29</v>
      </c>
    </row>
    <row r="355" spans="1:19" hidden="1" x14ac:dyDescent="0.3">
      <c r="A355" s="19">
        <v>43901.708333333336</v>
      </c>
      <c r="B355" s="18" t="s">
        <v>23</v>
      </c>
      <c r="C355" s="2">
        <v>4</v>
      </c>
      <c r="D355" s="18" t="s">
        <v>62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8" t="s">
        <v>29</v>
      </c>
      <c r="S355" s="18" t="s">
        <v>29</v>
      </c>
    </row>
    <row r="356" spans="1:19" hidden="1" x14ac:dyDescent="0.3">
      <c r="A356" s="19">
        <v>43901.708333333336</v>
      </c>
      <c r="B356" s="18" t="s">
        <v>23</v>
      </c>
      <c r="C356" s="2">
        <v>10</v>
      </c>
      <c r="D356" s="18" t="s">
        <v>63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8" t="s">
        <v>29</v>
      </c>
      <c r="S356" s="18" t="s">
        <v>29</v>
      </c>
    </row>
    <row r="357" spans="1:19" hidden="1" x14ac:dyDescent="0.3">
      <c r="A357" s="19">
        <v>43901.708333333336</v>
      </c>
      <c r="B357" s="18" t="s">
        <v>23</v>
      </c>
      <c r="C357" s="2">
        <v>2</v>
      </c>
      <c r="D357" s="18" t="s">
        <v>64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8" t="s">
        <v>29</v>
      </c>
      <c r="S357" s="18" t="s">
        <v>29</v>
      </c>
    </row>
    <row r="358" spans="1:19" hidden="1" x14ac:dyDescent="0.3">
      <c r="A358" s="19">
        <v>43901.708333333336</v>
      </c>
      <c r="B358" s="18" t="s">
        <v>23</v>
      </c>
      <c r="C358" s="2">
        <v>5</v>
      </c>
      <c r="D358" s="18" t="s">
        <v>65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8" t="s">
        <v>29</v>
      </c>
      <c r="S358" s="18" t="s">
        <v>29</v>
      </c>
    </row>
    <row r="359" spans="1:19" hidden="1" x14ac:dyDescent="0.3">
      <c r="A359" s="19">
        <v>43902.708333333336</v>
      </c>
      <c r="B359" s="18" t="s">
        <v>23</v>
      </c>
      <c r="C359" s="2">
        <v>13</v>
      </c>
      <c r="D359" s="18" t="s">
        <v>46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8" t="s">
        <v>29</v>
      </c>
      <c r="S359" s="18" t="s">
        <v>29</v>
      </c>
    </row>
    <row r="360" spans="1:19" hidden="1" x14ac:dyDescent="0.3">
      <c r="A360" s="19">
        <v>43902.708333333336</v>
      </c>
      <c r="B360" s="18" t="s">
        <v>23</v>
      </c>
      <c r="C360" s="2">
        <v>17</v>
      </c>
      <c r="D360" s="18" t="s">
        <v>47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8" t="s">
        <v>29</v>
      </c>
      <c r="S360" s="18" t="s">
        <v>29</v>
      </c>
    </row>
    <row r="361" spans="1:19" hidden="1" x14ac:dyDescent="0.3">
      <c r="A361" s="19">
        <v>43902.708333333336</v>
      </c>
      <c r="B361" s="18" t="s">
        <v>23</v>
      </c>
      <c r="C361" s="2">
        <v>4</v>
      </c>
      <c r="D361" s="18" t="s">
        <v>48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8" t="s">
        <v>29</v>
      </c>
      <c r="S361" s="18" t="s">
        <v>29</v>
      </c>
    </row>
    <row r="362" spans="1:19" hidden="1" x14ac:dyDescent="0.3">
      <c r="A362" s="19">
        <v>43902.708333333336</v>
      </c>
      <c r="B362" s="18" t="s">
        <v>23</v>
      </c>
      <c r="C362" s="2">
        <v>18</v>
      </c>
      <c r="D362" s="18" t="s">
        <v>49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8" t="s">
        <v>29</v>
      </c>
      <c r="S362" s="18" t="s">
        <v>29</v>
      </c>
    </row>
    <row r="363" spans="1:19" hidden="1" x14ac:dyDescent="0.3">
      <c r="A363" s="19">
        <v>43902.708333333336</v>
      </c>
      <c r="B363" s="18" t="s">
        <v>23</v>
      </c>
      <c r="C363" s="2">
        <v>15</v>
      </c>
      <c r="D363" s="18" t="s">
        <v>50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8" t="s">
        <v>29</v>
      </c>
      <c r="S363" s="18" t="s">
        <v>29</v>
      </c>
    </row>
    <row r="364" spans="1:19" hidden="1" x14ac:dyDescent="0.3">
      <c r="A364" s="19">
        <v>43902.708333333336</v>
      </c>
      <c r="B364" s="18" t="s">
        <v>23</v>
      </c>
      <c r="C364" s="2">
        <v>8</v>
      </c>
      <c r="D364" s="18" t="s">
        <v>104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8" t="s">
        <v>29</v>
      </c>
      <c r="S364" s="18" t="s">
        <v>29</v>
      </c>
    </row>
    <row r="365" spans="1:19" hidden="1" x14ac:dyDescent="0.3">
      <c r="A365" s="19">
        <v>43902.708333333336</v>
      </c>
      <c r="B365" s="18" t="s">
        <v>23</v>
      </c>
      <c r="C365" s="2">
        <v>6</v>
      </c>
      <c r="D365" s="18" t="s">
        <v>51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8" t="s">
        <v>29</v>
      </c>
      <c r="S365" s="18" t="s">
        <v>29</v>
      </c>
    </row>
    <row r="366" spans="1:19" hidden="1" x14ac:dyDescent="0.3">
      <c r="A366" s="19">
        <v>43902.708333333336</v>
      </c>
      <c r="B366" s="18" t="s">
        <v>23</v>
      </c>
      <c r="C366" s="2">
        <v>12</v>
      </c>
      <c r="D366" s="18" t="s">
        <v>52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8" t="s">
        <v>29</v>
      </c>
      <c r="S366" s="18" t="s">
        <v>29</v>
      </c>
    </row>
    <row r="367" spans="1:19" hidden="1" x14ac:dyDescent="0.3">
      <c r="A367" s="19">
        <v>43902.708333333336</v>
      </c>
      <c r="B367" s="18" t="s">
        <v>23</v>
      </c>
      <c r="C367" s="2">
        <v>7</v>
      </c>
      <c r="D367" s="18" t="s">
        <v>53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8" t="s">
        <v>29</v>
      </c>
      <c r="S367" s="18" t="s">
        <v>29</v>
      </c>
    </row>
    <row r="368" spans="1:19" x14ac:dyDescent="0.3">
      <c r="A368" s="19">
        <v>43902.708333333336</v>
      </c>
      <c r="B368" s="18" t="s">
        <v>23</v>
      </c>
      <c r="C368" s="2">
        <v>3</v>
      </c>
      <c r="D368" s="18" t="s">
        <v>54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8" t="s">
        <v>29</v>
      </c>
      <c r="S368" s="18" t="s">
        <v>29</v>
      </c>
    </row>
    <row r="369" spans="1:19" hidden="1" x14ac:dyDescent="0.3">
      <c r="A369" s="19">
        <v>43902.708333333336</v>
      </c>
      <c r="B369" s="18" t="s">
        <v>23</v>
      </c>
      <c r="C369" s="2">
        <v>11</v>
      </c>
      <c r="D369" s="18" t="s">
        <v>55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8" t="s">
        <v>29</v>
      </c>
      <c r="S369" s="18" t="s">
        <v>29</v>
      </c>
    </row>
    <row r="370" spans="1:19" hidden="1" x14ac:dyDescent="0.3">
      <c r="A370" s="19">
        <v>43902.708333333336</v>
      </c>
      <c r="B370" s="18" t="s">
        <v>23</v>
      </c>
      <c r="C370" s="2">
        <v>14</v>
      </c>
      <c r="D370" s="18" t="s">
        <v>56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8" t="s">
        <v>29</v>
      </c>
      <c r="S370" s="18" t="s">
        <v>29</v>
      </c>
    </row>
    <row r="371" spans="1:19" hidden="1" x14ac:dyDescent="0.3">
      <c r="A371" s="19">
        <v>43902.708333333336</v>
      </c>
      <c r="B371" s="18" t="s">
        <v>23</v>
      </c>
      <c r="C371" s="2">
        <v>1</v>
      </c>
      <c r="D371" s="18" t="s">
        <v>57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8" t="s">
        <v>29</v>
      </c>
      <c r="S371" s="18" t="s">
        <v>29</v>
      </c>
    </row>
    <row r="372" spans="1:19" hidden="1" x14ac:dyDescent="0.3">
      <c r="A372" s="19">
        <v>43902.708333333336</v>
      </c>
      <c r="B372" s="18" t="s">
        <v>23</v>
      </c>
      <c r="C372" s="2">
        <v>16</v>
      </c>
      <c r="D372" s="18" t="s">
        <v>58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8" t="s">
        <v>29</v>
      </c>
      <c r="S372" s="18" t="s">
        <v>29</v>
      </c>
    </row>
    <row r="373" spans="1:19" hidden="1" x14ac:dyDescent="0.3">
      <c r="A373" s="19">
        <v>43902.708333333336</v>
      </c>
      <c r="B373" s="18" t="s">
        <v>23</v>
      </c>
      <c r="C373" s="2">
        <v>20</v>
      </c>
      <c r="D373" s="18" t="s">
        <v>59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8" t="s">
        <v>29</v>
      </c>
      <c r="S373" s="18" t="s">
        <v>29</v>
      </c>
    </row>
    <row r="374" spans="1:19" hidden="1" x14ac:dyDescent="0.3">
      <c r="A374" s="19">
        <v>43902.708333333336</v>
      </c>
      <c r="B374" s="18" t="s">
        <v>23</v>
      </c>
      <c r="C374" s="2">
        <v>19</v>
      </c>
      <c r="D374" s="18" t="s">
        <v>60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8" t="s">
        <v>29</v>
      </c>
      <c r="S374" s="18" t="s">
        <v>29</v>
      </c>
    </row>
    <row r="375" spans="1:19" hidden="1" x14ac:dyDescent="0.3">
      <c r="A375" s="19">
        <v>43902.708333333336</v>
      </c>
      <c r="B375" s="18" t="s">
        <v>23</v>
      </c>
      <c r="C375" s="2">
        <v>9</v>
      </c>
      <c r="D375" s="18" t="s">
        <v>61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8" t="s">
        <v>29</v>
      </c>
      <c r="S375" s="18" t="s">
        <v>29</v>
      </c>
    </row>
    <row r="376" spans="1:19" hidden="1" x14ac:dyDescent="0.3">
      <c r="A376" s="19">
        <v>43902.708333333336</v>
      </c>
      <c r="B376" s="18" t="s">
        <v>23</v>
      </c>
      <c r="C376" s="2">
        <v>4</v>
      </c>
      <c r="D376" s="18" t="s">
        <v>62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8" t="s">
        <v>29</v>
      </c>
      <c r="S376" s="18" t="s">
        <v>29</v>
      </c>
    </row>
    <row r="377" spans="1:19" hidden="1" x14ac:dyDescent="0.3">
      <c r="A377" s="19">
        <v>43902.708333333336</v>
      </c>
      <c r="B377" s="18" t="s">
        <v>23</v>
      </c>
      <c r="C377" s="2">
        <v>10</v>
      </c>
      <c r="D377" s="18" t="s">
        <v>63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8" t="s">
        <v>29</v>
      </c>
      <c r="S377" s="18" t="s">
        <v>29</v>
      </c>
    </row>
    <row r="378" spans="1:19" hidden="1" x14ac:dyDescent="0.3">
      <c r="A378" s="19">
        <v>43902.708333333336</v>
      </c>
      <c r="B378" s="18" t="s">
        <v>23</v>
      </c>
      <c r="C378" s="2">
        <v>2</v>
      </c>
      <c r="D378" s="18" t="s">
        <v>64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8" t="s">
        <v>29</v>
      </c>
      <c r="S378" s="18" t="s">
        <v>29</v>
      </c>
    </row>
    <row r="379" spans="1:19" hidden="1" x14ac:dyDescent="0.3">
      <c r="A379" s="19">
        <v>43902.708333333336</v>
      </c>
      <c r="B379" s="18" t="s">
        <v>23</v>
      </c>
      <c r="C379" s="2">
        <v>5</v>
      </c>
      <c r="D379" s="18" t="s">
        <v>65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8" t="s">
        <v>29</v>
      </c>
      <c r="S379" s="18" t="s">
        <v>29</v>
      </c>
    </row>
    <row r="380" spans="1:19" hidden="1" x14ac:dyDescent="0.3">
      <c r="A380" s="19">
        <v>43903.708333333336</v>
      </c>
      <c r="B380" s="18" t="s">
        <v>23</v>
      </c>
      <c r="C380" s="2">
        <v>13</v>
      </c>
      <c r="D380" s="18" t="s">
        <v>46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8" t="s">
        <v>29</v>
      </c>
      <c r="S380" s="18" t="s">
        <v>29</v>
      </c>
    </row>
    <row r="381" spans="1:19" hidden="1" x14ac:dyDescent="0.3">
      <c r="A381" s="19">
        <v>43903.708333333336</v>
      </c>
      <c r="B381" s="18" t="s">
        <v>23</v>
      </c>
      <c r="C381" s="2">
        <v>17</v>
      </c>
      <c r="D381" s="18" t="s">
        <v>47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8" t="s">
        <v>29</v>
      </c>
      <c r="S381" s="18" t="s">
        <v>29</v>
      </c>
    </row>
    <row r="382" spans="1:19" hidden="1" x14ac:dyDescent="0.3">
      <c r="A382" s="19">
        <v>43903.708333333336</v>
      </c>
      <c r="B382" s="18" t="s">
        <v>23</v>
      </c>
      <c r="C382" s="2">
        <v>4</v>
      </c>
      <c r="D382" s="18" t="s">
        <v>48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8" t="s">
        <v>29</v>
      </c>
      <c r="S382" s="18" t="s">
        <v>29</v>
      </c>
    </row>
    <row r="383" spans="1:19" hidden="1" x14ac:dyDescent="0.3">
      <c r="A383" s="19">
        <v>43903.708333333336</v>
      </c>
      <c r="B383" s="18" t="s">
        <v>23</v>
      </c>
      <c r="C383" s="2">
        <v>18</v>
      </c>
      <c r="D383" s="18" t="s">
        <v>49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8" t="s">
        <v>29</v>
      </c>
      <c r="S383" s="18" t="s">
        <v>29</v>
      </c>
    </row>
    <row r="384" spans="1:19" hidden="1" x14ac:dyDescent="0.3">
      <c r="A384" s="19">
        <v>43903.708333333336</v>
      </c>
      <c r="B384" s="18" t="s">
        <v>23</v>
      </c>
      <c r="C384" s="2">
        <v>15</v>
      </c>
      <c r="D384" s="18" t="s">
        <v>50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8" t="s">
        <v>29</v>
      </c>
      <c r="S384" s="18" t="s">
        <v>29</v>
      </c>
    </row>
    <row r="385" spans="1:19" hidden="1" x14ac:dyDescent="0.3">
      <c r="A385" s="19">
        <v>43903.708333333336</v>
      </c>
      <c r="B385" s="18" t="s">
        <v>23</v>
      </c>
      <c r="C385" s="2">
        <v>8</v>
      </c>
      <c r="D385" s="18" t="s">
        <v>104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8" t="s">
        <v>29</v>
      </c>
      <c r="S385" s="18" t="s">
        <v>29</v>
      </c>
    </row>
    <row r="386" spans="1:19" hidden="1" x14ac:dyDescent="0.3">
      <c r="A386" s="19">
        <v>43903.708333333336</v>
      </c>
      <c r="B386" s="18" t="s">
        <v>23</v>
      </c>
      <c r="C386" s="2">
        <v>6</v>
      </c>
      <c r="D386" s="18" t="s">
        <v>51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8" t="s">
        <v>29</v>
      </c>
      <c r="S386" s="18" t="s">
        <v>29</v>
      </c>
    </row>
    <row r="387" spans="1:19" hidden="1" x14ac:dyDescent="0.3">
      <c r="A387" s="19">
        <v>43903.708333333336</v>
      </c>
      <c r="B387" s="18" t="s">
        <v>23</v>
      </c>
      <c r="C387" s="2">
        <v>12</v>
      </c>
      <c r="D387" s="18" t="s">
        <v>52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8" t="s">
        <v>29</v>
      </c>
      <c r="S387" s="18" t="s">
        <v>29</v>
      </c>
    </row>
    <row r="388" spans="1:19" hidden="1" x14ac:dyDescent="0.3">
      <c r="A388" s="19">
        <v>43903.708333333336</v>
      </c>
      <c r="B388" s="18" t="s">
        <v>23</v>
      </c>
      <c r="C388" s="2">
        <v>7</v>
      </c>
      <c r="D388" s="18" t="s">
        <v>53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8" t="s">
        <v>29</v>
      </c>
      <c r="S388" s="18" t="s">
        <v>29</v>
      </c>
    </row>
    <row r="389" spans="1:19" x14ac:dyDescent="0.3">
      <c r="A389" s="19">
        <v>43903.708333333336</v>
      </c>
      <c r="B389" s="18" t="s">
        <v>23</v>
      </c>
      <c r="C389" s="2">
        <v>3</v>
      </c>
      <c r="D389" s="18" t="s">
        <v>54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8" t="s">
        <v>29</v>
      </c>
      <c r="S389" s="18" t="s">
        <v>29</v>
      </c>
    </row>
    <row r="390" spans="1:19" hidden="1" x14ac:dyDescent="0.3">
      <c r="A390" s="19">
        <v>43903.708333333336</v>
      </c>
      <c r="B390" s="18" t="s">
        <v>23</v>
      </c>
      <c r="C390" s="2">
        <v>11</v>
      </c>
      <c r="D390" s="18" t="s">
        <v>55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8" t="s">
        <v>29</v>
      </c>
      <c r="S390" s="18" t="s">
        <v>29</v>
      </c>
    </row>
    <row r="391" spans="1:19" hidden="1" x14ac:dyDescent="0.3">
      <c r="A391" s="19">
        <v>43903.708333333336</v>
      </c>
      <c r="B391" s="18" t="s">
        <v>23</v>
      </c>
      <c r="C391" s="2">
        <v>14</v>
      </c>
      <c r="D391" s="18" t="s">
        <v>56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8" t="s">
        <v>29</v>
      </c>
      <c r="S391" s="18" t="s">
        <v>29</v>
      </c>
    </row>
    <row r="392" spans="1:19" hidden="1" x14ac:dyDescent="0.3">
      <c r="A392" s="19">
        <v>43903.708333333336</v>
      </c>
      <c r="B392" s="18" t="s">
        <v>23</v>
      </c>
      <c r="C392" s="2">
        <v>1</v>
      </c>
      <c r="D392" s="18" t="s">
        <v>57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8" t="s">
        <v>29</v>
      </c>
      <c r="S392" s="18" t="s">
        <v>29</v>
      </c>
    </row>
    <row r="393" spans="1:19" hidden="1" x14ac:dyDescent="0.3">
      <c r="A393" s="19">
        <v>43903.708333333336</v>
      </c>
      <c r="B393" s="18" t="s">
        <v>23</v>
      </c>
      <c r="C393" s="2">
        <v>16</v>
      </c>
      <c r="D393" s="18" t="s">
        <v>58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8" t="s">
        <v>29</v>
      </c>
      <c r="S393" s="18" t="s">
        <v>29</v>
      </c>
    </row>
    <row r="394" spans="1:19" hidden="1" x14ac:dyDescent="0.3">
      <c r="A394" s="19">
        <v>43903.708333333336</v>
      </c>
      <c r="B394" s="18" t="s">
        <v>23</v>
      </c>
      <c r="C394" s="2">
        <v>20</v>
      </c>
      <c r="D394" s="18" t="s">
        <v>59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8" t="s">
        <v>29</v>
      </c>
      <c r="S394" s="18" t="s">
        <v>29</v>
      </c>
    </row>
    <row r="395" spans="1:19" hidden="1" x14ac:dyDescent="0.3">
      <c r="A395" s="19">
        <v>43903.708333333336</v>
      </c>
      <c r="B395" s="18" t="s">
        <v>23</v>
      </c>
      <c r="C395" s="2">
        <v>19</v>
      </c>
      <c r="D395" s="18" t="s">
        <v>60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8" t="s">
        <v>29</v>
      </c>
      <c r="S395" s="18" t="s">
        <v>29</v>
      </c>
    </row>
    <row r="396" spans="1:19" hidden="1" x14ac:dyDescent="0.3">
      <c r="A396" s="19">
        <v>43903.708333333336</v>
      </c>
      <c r="B396" s="18" t="s">
        <v>23</v>
      </c>
      <c r="C396" s="2">
        <v>9</v>
      </c>
      <c r="D396" s="18" t="s">
        <v>61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8" t="s">
        <v>29</v>
      </c>
      <c r="S396" s="18" t="s">
        <v>29</v>
      </c>
    </row>
    <row r="397" spans="1:19" hidden="1" x14ac:dyDescent="0.3">
      <c r="A397" s="19">
        <v>43903.708333333336</v>
      </c>
      <c r="B397" s="18" t="s">
        <v>23</v>
      </c>
      <c r="C397" s="2">
        <v>4</v>
      </c>
      <c r="D397" s="18" t="s">
        <v>62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8" t="s">
        <v>29</v>
      </c>
      <c r="S397" s="18" t="s">
        <v>29</v>
      </c>
    </row>
    <row r="398" spans="1:19" hidden="1" x14ac:dyDescent="0.3">
      <c r="A398" s="19">
        <v>43903.708333333336</v>
      </c>
      <c r="B398" s="18" t="s">
        <v>23</v>
      </c>
      <c r="C398" s="2">
        <v>10</v>
      </c>
      <c r="D398" s="18" t="s">
        <v>63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8" t="s">
        <v>29</v>
      </c>
      <c r="S398" s="18" t="s">
        <v>29</v>
      </c>
    </row>
    <row r="399" spans="1:19" hidden="1" x14ac:dyDescent="0.3">
      <c r="A399" s="19">
        <v>43903.708333333336</v>
      </c>
      <c r="B399" s="18" t="s">
        <v>23</v>
      </c>
      <c r="C399" s="2">
        <v>2</v>
      </c>
      <c r="D399" s="18" t="s">
        <v>64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8" t="s">
        <v>29</v>
      </c>
      <c r="S399" s="18" t="s">
        <v>29</v>
      </c>
    </row>
    <row r="400" spans="1:19" hidden="1" x14ac:dyDescent="0.3">
      <c r="A400" s="19">
        <v>43903.708333333336</v>
      </c>
      <c r="B400" s="18" t="s">
        <v>23</v>
      </c>
      <c r="C400" s="2">
        <v>5</v>
      </c>
      <c r="D400" s="18" t="s">
        <v>65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8" t="s">
        <v>29</v>
      </c>
      <c r="S400" s="18" t="s">
        <v>29</v>
      </c>
    </row>
    <row r="401" spans="1:19" hidden="1" x14ac:dyDescent="0.3">
      <c r="A401" s="19">
        <v>43904.708333333336</v>
      </c>
      <c r="B401" s="18" t="s">
        <v>23</v>
      </c>
      <c r="C401" s="2">
        <v>13</v>
      </c>
      <c r="D401" s="18" t="s">
        <v>46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8" t="s">
        <v>29</v>
      </c>
      <c r="S401" s="18" t="s">
        <v>29</v>
      </c>
    </row>
    <row r="402" spans="1:19" hidden="1" x14ac:dyDescent="0.3">
      <c r="A402" s="19">
        <v>43904.708333333336</v>
      </c>
      <c r="B402" s="18" t="s">
        <v>23</v>
      </c>
      <c r="C402" s="2">
        <v>17</v>
      </c>
      <c r="D402" s="18" t="s">
        <v>47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8" t="s">
        <v>29</v>
      </c>
      <c r="S402" s="18" t="s">
        <v>29</v>
      </c>
    </row>
    <row r="403" spans="1:19" hidden="1" x14ac:dyDescent="0.3">
      <c r="A403" s="19">
        <v>43904.708333333336</v>
      </c>
      <c r="B403" s="18" t="s">
        <v>23</v>
      </c>
      <c r="C403" s="2">
        <v>4</v>
      </c>
      <c r="D403" s="18" t="s">
        <v>48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8" t="s">
        <v>29</v>
      </c>
      <c r="S403" s="18" t="s">
        <v>29</v>
      </c>
    </row>
    <row r="404" spans="1:19" hidden="1" x14ac:dyDescent="0.3">
      <c r="A404" s="19">
        <v>43904.708333333336</v>
      </c>
      <c r="B404" s="18" t="s">
        <v>23</v>
      </c>
      <c r="C404" s="2">
        <v>18</v>
      </c>
      <c r="D404" s="18" t="s">
        <v>49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8" t="s">
        <v>29</v>
      </c>
      <c r="S404" s="18" t="s">
        <v>29</v>
      </c>
    </row>
    <row r="405" spans="1:19" hidden="1" x14ac:dyDescent="0.3">
      <c r="A405" s="19">
        <v>43904.708333333336</v>
      </c>
      <c r="B405" s="18" t="s">
        <v>23</v>
      </c>
      <c r="C405" s="2">
        <v>15</v>
      </c>
      <c r="D405" s="18" t="s">
        <v>50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8" t="s">
        <v>29</v>
      </c>
      <c r="S405" s="18" t="s">
        <v>29</v>
      </c>
    </row>
    <row r="406" spans="1:19" hidden="1" x14ac:dyDescent="0.3">
      <c r="A406" s="19">
        <v>43904.708333333336</v>
      </c>
      <c r="B406" s="18" t="s">
        <v>23</v>
      </c>
      <c r="C406" s="2">
        <v>8</v>
      </c>
      <c r="D406" s="18" t="s">
        <v>104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8" t="s">
        <v>29</v>
      </c>
      <c r="S406" s="18" t="s">
        <v>29</v>
      </c>
    </row>
    <row r="407" spans="1:19" hidden="1" x14ac:dyDescent="0.3">
      <c r="A407" s="19">
        <v>43904.708333333336</v>
      </c>
      <c r="B407" s="18" t="s">
        <v>23</v>
      </c>
      <c r="C407" s="2">
        <v>6</v>
      </c>
      <c r="D407" s="18" t="s">
        <v>51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8" t="s">
        <v>29</v>
      </c>
      <c r="S407" s="18" t="s">
        <v>29</v>
      </c>
    </row>
    <row r="408" spans="1:19" hidden="1" x14ac:dyDescent="0.3">
      <c r="A408" s="19">
        <v>43904.708333333336</v>
      </c>
      <c r="B408" s="18" t="s">
        <v>23</v>
      </c>
      <c r="C408" s="2">
        <v>12</v>
      </c>
      <c r="D408" s="18" t="s">
        <v>52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8" t="s">
        <v>29</v>
      </c>
      <c r="S408" s="18" t="s">
        <v>29</v>
      </c>
    </row>
    <row r="409" spans="1:19" hidden="1" x14ac:dyDescent="0.3">
      <c r="A409" s="19">
        <v>43904.708333333336</v>
      </c>
      <c r="B409" s="18" t="s">
        <v>23</v>
      </c>
      <c r="C409" s="2">
        <v>7</v>
      </c>
      <c r="D409" s="18" t="s">
        <v>53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8" t="s">
        <v>29</v>
      </c>
      <c r="S409" s="18" t="s">
        <v>29</v>
      </c>
    </row>
    <row r="410" spans="1:19" x14ac:dyDescent="0.3">
      <c r="A410" s="19">
        <v>43904.708333333336</v>
      </c>
      <c r="B410" s="18" t="s">
        <v>23</v>
      </c>
      <c r="C410" s="2">
        <v>3</v>
      </c>
      <c r="D410" s="18" t="s">
        <v>54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8" t="s">
        <v>29</v>
      </c>
      <c r="S410" s="18" t="s">
        <v>29</v>
      </c>
    </row>
    <row r="411" spans="1:19" hidden="1" x14ac:dyDescent="0.3">
      <c r="A411" s="19">
        <v>43904.708333333336</v>
      </c>
      <c r="B411" s="18" t="s">
        <v>23</v>
      </c>
      <c r="C411" s="2">
        <v>11</v>
      </c>
      <c r="D411" s="18" t="s">
        <v>55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8" t="s">
        <v>29</v>
      </c>
      <c r="S411" s="18" t="s">
        <v>29</v>
      </c>
    </row>
    <row r="412" spans="1:19" hidden="1" x14ac:dyDescent="0.3">
      <c r="A412" s="19">
        <v>43904.708333333336</v>
      </c>
      <c r="B412" s="18" t="s">
        <v>23</v>
      </c>
      <c r="C412" s="2">
        <v>14</v>
      </c>
      <c r="D412" s="18" t="s">
        <v>56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8" t="s">
        <v>29</v>
      </c>
      <c r="S412" s="18" t="s">
        <v>29</v>
      </c>
    </row>
    <row r="413" spans="1:19" hidden="1" x14ac:dyDescent="0.3">
      <c r="A413" s="19">
        <v>43904.708333333336</v>
      </c>
      <c r="B413" s="18" t="s">
        <v>23</v>
      </c>
      <c r="C413" s="2">
        <v>1</v>
      </c>
      <c r="D413" s="18" t="s">
        <v>57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8" t="s">
        <v>29</v>
      </c>
      <c r="S413" s="18" t="s">
        <v>29</v>
      </c>
    </row>
    <row r="414" spans="1:19" hidden="1" x14ac:dyDescent="0.3">
      <c r="A414" s="19">
        <v>43904.708333333336</v>
      </c>
      <c r="B414" s="18" t="s">
        <v>23</v>
      </c>
      <c r="C414" s="2">
        <v>16</v>
      </c>
      <c r="D414" s="18" t="s">
        <v>58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8" t="s">
        <v>29</v>
      </c>
      <c r="S414" s="18" t="s">
        <v>29</v>
      </c>
    </row>
    <row r="415" spans="1:19" hidden="1" x14ac:dyDescent="0.3">
      <c r="A415" s="19">
        <v>43904.708333333336</v>
      </c>
      <c r="B415" s="18" t="s">
        <v>23</v>
      </c>
      <c r="C415" s="2">
        <v>20</v>
      </c>
      <c r="D415" s="18" t="s">
        <v>59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8" t="s">
        <v>29</v>
      </c>
      <c r="S415" s="18" t="s">
        <v>29</v>
      </c>
    </row>
    <row r="416" spans="1:19" hidden="1" x14ac:dyDescent="0.3">
      <c r="A416" s="19">
        <v>43904.708333333336</v>
      </c>
      <c r="B416" s="18" t="s">
        <v>23</v>
      </c>
      <c r="C416" s="2">
        <v>19</v>
      </c>
      <c r="D416" s="18" t="s">
        <v>60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8" t="s">
        <v>29</v>
      </c>
      <c r="S416" s="18" t="s">
        <v>29</v>
      </c>
    </row>
    <row r="417" spans="1:19" hidden="1" x14ac:dyDescent="0.3">
      <c r="A417" s="19">
        <v>43904.708333333336</v>
      </c>
      <c r="B417" s="18" t="s">
        <v>23</v>
      </c>
      <c r="C417" s="2">
        <v>9</v>
      </c>
      <c r="D417" s="18" t="s">
        <v>61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8" t="s">
        <v>29</v>
      </c>
      <c r="S417" s="18" t="s">
        <v>29</v>
      </c>
    </row>
    <row r="418" spans="1:19" hidden="1" x14ac:dyDescent="0.3">
      <c r="A418" s="19">
        <v>43904.708333333336</v>
      </c>
      <c r="B418" s="18" t="s">
        <v>23</v>
      </c>
      <c r="C418" s="2">
        <v>4</v>
      </c>
      <c r="D418" s="18" t="s">
        <v>62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8" t="s">
        <v>29</v>
      </c>
      <c r="S418" s="18" t="s">
        <v>29</v>
      </c>
    </row>
    <row r="419" spans="1:19" hidden="1" x14ac:dyDescent="0.3">
      <c r="A419" s="19">
        <v>43904.708333333336</v>
      </c>
      <c r="B419" s="18" t="s">
        <v>23</v>
      </c>
      <c r="C419" s="2">
        <v>10</v>
      </c>
      <c r="D419" s="18" t="s">
        <v>63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8" t="s">
        <v>29</v>
      </c>
      <c r="S419" s="18" t="s">
        <v>29</v>
      </c>
    </row>
    <row r="420" spans="1:19" hidden="1" x14ac:dyDescent="0.3">
      <c r="A420" s="19">
        <v>43904.708333333336</v>
      </c>
      <c r="B420" s="18" t="s">
        <v>23</v>
      </c>
      <c r="C420" s="2">
        <v>2</v>
      </c>
      <c r="D420" s="18" t="s">
        <v>64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8" t="s">
        <v>29</v>
      </c>
      <c r="S420" s="18" t="s">
        <v>29</v>
      </c>
    </row>
    <row r="421" spans="1:19" hidden="1" x14ac:dyDescent="0.3">
      <c r="A421" s="19">
        <v>43904.708333333336</v>
      </c>
      <c r="B421" s="18" t="s">
        <v>23</v>
      </c>
      <c r="C421" s="2">
        <v>5</v>
      </c>
      <c r="D421" s="18" t="s">
        <v>65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8" t="s">
        <v>29</v>
      </c>
      <c r="S421" s="18" t="s">
        <v>29</v>
      </c>
    </row>
    <row r="422" spans="1:19" hidden="1" x14ac:dyDescent="0.3">
      <c r="A422" s="19">
        <v>43905.708333333336</v>
      </c>
      <c r="B422" s="18" t="s">
        <v>23</v>
      </c>
      <c r="C422" s="2">
        <v>13</v>
      </c>
      <c r="D422" s="18" t="s">
        <v>46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8" t="s">
        <v>29</v>
      </c>
      <c r="S422" s="18" t="s">
        <v>29</v>
      </c>
    </row>
    <row r="423" spans="1:19" hidden="1" x14ac:dyDescent="0.3">
      <c r="A423" s="19">
        <v>43905.708333333336</v>
      </c>
      <c r="B423" s="18" t="s">
        <v>23</v>
      </c>
      <c r="C423" s="2">
        <v>17</v>
      </c>
      <c r="D423" s="18" t="s">
        <v>47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8" t="s">
        <v>29</v>
      </c>
      <c r="S423" s="18" t="s">
        <v>29</v>
      </c>
    </row>
    <row r="424" spans="1:19" hidden="1" x14ac:dyDescent="0.3">
      <c r="A424" s="19">
        <v>43905.708333333336</v>
      </c>
      <c r="B424" s="18" t="s">
        <v>23</v>
      </c>
      <c r="C424" s="2">
        <v>4</v>
      </c>
      <c r="D424" s="18" t="s">
        <v>48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8" t="s">
        <v>29</v>
      </c>
      <c r="S424" s="18" t="s">
        <v>29</v>
      </c>
    </row>
    <row r="425" spans="1:19" hidden="1" x14ac:dyDescent="0.3">
      <c r="A425" s="19">
        <v>43905.708333333336</v>
      </c>
      <c r="B425" s="18" t="s">
        <v>23</v>
      </c>
      <c r="C425" s="2">
        <v>18</v>
      </c>
      <c r="D425" s="18" t="s">
        <v>49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8" t="s">
        <v>29</v>
      </c>
      <c r="S425" s="18" t="s">
        <v>29</v>
      </c>
    </row>
    <row r="426" spans="1:19" hidden="1" x14ac:dyDescent="0.3">
      <c r="A426" s="19">
        <v>43905.708333333336</v>
      </c>
      <c r="B426" s="18" t="s">
        <v>23</v>
      </c>
      <c r="C426" s="2">
        <v>15</v>
      </c>
      <c r="D426" s="18" t="s">
        <v>50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8" t="s">
        <v>29</v>
      </c>
      <c r="S426" s="18" t="s">
        <v>29</v>
      </c>
    </row>
    <row r="427" spans="1:19" hidden="1" x14ac:dyDescent="0.3">
      <c r="A427" s="19">
        <v>43905.708333333336</v>
      </c>
      <c r="B427" s="18" t="s">
        <v>23</v>
      </c>
      <c r="C427" s="2">
        <v>8</v>
      </c>
      <c r="D427" s="18" t="s">
        <v>104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8" t="s">
        <v>29</v>
      </c>
      <c r="S427" s="18" t="s">
        <v>29</v>
      </c>
    </row>
    <row r="428" spans="1:19" hidden="1" x14ac:dyDescent="0.3">
      <c r="A428" s="19">
        <v>43905.708333333336</v>
      </c>
      <c r="B428" s="18" t="s">
        <v>23</v>
      </c>
      <c r="C428" s="2">
        <v>6</v>
      </c>
      <c r="D428" s="18" t="s">
        <v>51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8" t="s">
        <v>29</v>
      </c>
      <c r="S428" s="18" t="s">
        <v>29</v>
      </c>
    </row>
    <row r="429" spans="1:19" hidden="1" x14ac:dyDescent="0.3">
      <c r="A429" s="19">
        <v>43905.708333333336</v>
      </c>
      <c r="B429" s="18" t="s">
        <v>23</v>
      </c>
      <c r="C429" s="2">
        <v>12</v>
      </c>
      <c r="D429" s="18" t="s">
        <v>52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8" t="s">
        <v>29</v>
      </c>
      <c r="S429" s="18" t="s">
        <v>29</v>
      </c>
    </row>
    <row r="430" spans="1:19" hidden="1" x14ac:dyDescent="0.3">
      <c r="A430" s="19">
        <v>43905.708333333336</v>
      </c>
      <c r="B430" s="18" t="s">
        <v>23</v>
      </c>
      <c r="C430" s="2">
        <v>7</v>
      </c>
      <c r="D430" s="18" t="s">
        <v>53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8" t="s">
        <v>29</v>
      </c>
      <c r="S430" s="18" t="s">
        <v>29</v>
      </c>
    </row>
    <row r="431" spans="1:19" x14ac:dyDescent="0.3">
      <c r="A431" s="19">
        <v>43905.708333333336</v>
      </c>
      <c r="B431" s="18" t="s">
        <v>23</v>
      </c>
      <c r="C431" s="2">
        <v>3</v>
      </c>
      <c r="D431" s="18" t="s">
        <v>54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8" t="s">
        <v>29</v>
      </c>
      <c r="S431" s="18" t="s">
        <v>29</v>
      </c>
    </row>
    <row r="432" spans="1:19" hidden="1" x14ac:dyDescent="0.3">
      <c r="A432" s="19">
        <v>43905.708333333336</v>
      </c>
      <c r="B432" s="18" t="s">
        <v>23</v>
      </c>
      <c r="C432" s="2">
        <v>11</v>
      </c>
      <c r="D432" s="18" t="s">
        <v>55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8" t="s">
        <v>29</v>
      </c>
      <c r="S432" s="18" t="s">
        <v>29</v>
      </c>
    </row>
    <row r="433" spans="1:19" hidden="1" x14ac:dyDescent="0.3">
      <c r="A433" s="19">
        <v>43905.708333333336</v>
      </c>
      <c r="B433" s="18" t="s">
        <v>23</v>
      </c>
      <c r="C433" s="2">
        <v>14</v>
      </c>
      <c r="D433" s="18" t="s">
        <v>56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8" t="s">
        <v>29</v>
      </c>
      <c r="S433" s="18" t="s">
        <v>29</v>
      </c>
    </row>
    <row r="434" spans="1:19" hidden="1" x14ac:dyDescent="0.3">
      <c r="A434" s="19">
        <v>43905.708333333336</v>
      </c>
      <c r="B434" s="18" t="s">
        <v>23</v>
      </c>
      <c r="C434" s="2">
        <v>1</v>
      </c>
      <c r="D434" s="18" t="s">
        <v>57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8" t="s">
        <v>29</v>
      </c>
      <c r="S434" s="18" t="s">
        <v>29</v>
      </c>
    </row>
    <row r="435" spans="1:19" hidden="1" x14ac:dyDescent="0.3">
      <c r="A435" s="19">
        <v>43905.708333333336</v>
      </c>
      <c r="B435" s="18" t="s">
        <v>23</v>
      </c>
      <c r="C435" s="2">
        <v>16</v>
      </c>
      <c r="D435" s="18" t="s">
        <v>58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8" t="s">
        <v>29</v>
      </c>
      <c r="S435" s="18" t="s">
        <v>29</v>
      </c>
    </row>
    <row r="436" spans="1:19" hidden="1" x14ac:dyDescent="0.3">
      <c r="A436" s="19">
        <v>43905.708333333336</v>
      </c>
      <c r="B436" s="18" t="s">
        <v>23</v>
      </c>
      <c r="C436" s="2">
        <v>20</v>
      </c>
      <c r="D436" s="18" t="s">
        <v>59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8" t="s">
        <v>29</v>
      </c>
      <c r="S436" s="18" t="s">
        <v>29</v>
      </c>
    </row>
    <row r="437" spans="1:19" hidden="1" x14ac:dyDescent="0.3">
      <c r="A437" s="19">
        <v>43905.708333333336</v>
      </c>
      <c r="B437" s="18" t="s">
        <v>23</v>
      </c>
      <c r="C437" s="2">
        <v>19</v>
      </c>
      <c r="D437" s="18" t="s">
        <v>60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8" t="s">
        <v>29</v>
      </c>
      <c r="S437" s="18" t="s">
        <v>29</v>
      </c>
    </row>
    <row r="438" spans="1:19" hidden="1" x14ac:dyDescent="0.3">
      <c r="A438" s="19">
        <v>43905.708333333336</v>
      </c>
      <c r="B438" s="18" t="s">
        <v>23</v>
      </c>
      <c r="C438" s="2">
        <v>9</v>
      </c>
      <c r="D438" s="18" t="s">
        <v>61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8" t="s">
        <v>29</v>
      </c>
      <c r="S438" s="18" t="s">
        <v>29</v>
      </c>
    </row>
    <row r="439" spans="1:19" hidden="1" x14ac:dyDescent="0.3">
      <c r="A439" s="19">
        <v>43905.708333333336</v>
      </c>
      <c r="B439" s="18" t="s">
        <v>23</v>
      </c>
      <c r="C439" s="2">
        <v>4</v>
      </c>
      <c r="D439" s="18" t="s">
        <v>62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8" t="s">
        <v>29</v>
      </c>
      <c r="S439" s="18" t="s">
        <v>29</v>
      </c>
    </row>
    <row r="440" spans="1:19" hidden="1" x14ac:dyDescent="0.3">
      <c r="A440" s="19">
        <v>43905.708333333336</v>
      </c>
      <c r="B440" s="18" t="s">
        <v>23</v>
      </c>
      <c r="C440" s="2">
        <v>10</v>
      </c>
      <c r="D440" s="18" t="s">
        <v>63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8" t="s">
        <v>29</v>
      </c>
      <c r="S440" s="18" t="s">
        <v>29</v>
      </c>
    </row>
    <row r="441" spans="1:19" hidden="1" x14ac:dyDescent="0.3">
      <c r="A441" s="19">
        <v>43905.708333333336</v>
      </c>
      <c r="B441" s="18" t="s">
        <v>23</v>
      </c>
      <c r="C441" s="2">
        <v>2</v>
      </c>
      <c r="D441" s="18" t="s">
        <v>64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8" t="s">
        <v>29</v>
      </c>
      <c r="S441" s="18" t="s">
        <v>29</v>
      </c>
    </row>
    <row r="442" spans="1:19" hidden="1" x14ac:dyDescent="0.3">
      <c r="A442" s="19">
        <v>43905.708333333336</v>
      </c>
      <c r="B442" s="18" t="s">
        <v>23</v>
      </c>
      <c r="C442" s="2">
        <v>5</v>
      </c>
      <c r="D442" s="18" t="s">
        <v>65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8" t="s">
        <v>29</v>
      </c>
      <c r="S442" s="18" t="s">
        <v>29</v>
      </c>
    </row>
    <row r="443" spans="1:19" hidden="1" x14ac:dyDescent="0.3">
      <c r="A443" s="19">
        <v>43906.708333333336</v>
      </c>
      <c r="B443" s="18" t="s">
        <v>23</v>
      </c>
      <c r="C443" s="2">
        <v>13</v>
      </c>
      <c r="D443" s="18" t="s">
        <v>46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8" t="s">
        <v>29</v>
      </c>
      <c r="S443" s="18" t="s">
        <v>29</v>
      </c>
    </row>
    <row r="444" spans="1:19" hidden="1" x14ac:dyDescent="0.3">
      <c r="A444" s="19">
        <v>43906.708333333336</v>
      </c>
      <c r="B444" s="18" t="s">
        <v>23</v>
      </c>
      <c r="C444" s="2">
        <v>17</v>
      </c>
      <c r="D444" s="18" t="s">
        <v>47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8" t="s">
        <v>29</v>
      </c>
      <c r="S444" s="18" t="s">
        <v>29</v>
      </c>
    </row>
    <row r="445" spans="1:19" hidden="1" x14ac:dyDescent="0.3">
      <c r="A445" s="19">
        <v>43906.708333333336</v>
      </c>
      <c r="B445" s="18" t="s">
        <v>23</v>
      </c>
      <c r="C445" s="2">
        <v>4</v>
      </c>
      <c r="D445" s="18" t="s">
        <v>48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8" t="s">
        <v>29</v>
      </c>
      <c r="S445" s="18" t="s">
        <v>29</v>
      </c>
    </row>
    <row r="446" spans="1:19" hidden="1" x14ac:dyDescent="0.3">
      <c r="A446" s="19">
        <v>43906.708333333336</v>
      </c>
      <c r="B446" s="18" t="s">
        <v>23</v>
      </c>
      <c r="C446" s="2">
        <v>18</v>
      </c>
      <c r="D446" s="18" t="s">
        <v>49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8" t="s">
        <v>29</v>
      </c>
      <c r="S446" s="18" t="s">
        <v>29</v>
      </c>
    </row>
    <row r="447" spans="1:19" hidden="1" x14ac:dyDescent="0.3">
      <c r="A447" s="19">
        <v>43906.708333333336</v>
      </c>
      <c r="B447" s="18" t="s">
        <v>23</v>
      </c>
      <c r="C447" s="2">
        <v>15</v>
      </c>
      <c r="D447" s="18" t="s">
        <v>50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8" t="s">
        <v>29</v>
      </c>
      <c r="S447" s="18" t="s">
        <v>29</v>
      </c>
    </row>
    <row r="448" spans="1:19" hidden="1" x14ac:dyDescent="0.3">
      <c r="A448" s="19">
        <v>43906.708333333336</v>
      </c>
      <c r="B448" s="18" t="s">
        <v>23</v>
      </c>
      <c r="C448" s="2">
        <v>8</v>
      </c>
      <c r="D448" s="18" t="s">
        <v>104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8" t="s">
        <v>29</v>
      </c>
      <c r="S448" s="18" t="s">
        <v>29</v>
      </c>
    </row>
    <row r="449" spans="1:19" hidden="1" x14ac:dyDescent="0.3">
      <c r="A449" s="19">
        <v>43906.708333333336</v>
      </c>
      <c r="B449" s="18" t="s">
        <v>23</v>
      </c>
      <c r="C449" s="2">
        <v>6</v>
      </c>
      <c r="D449" s="18" t="s">
        <v>51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8" t="s">
        <v>29</v>
      </c>
      <c r="S449" s="18" t="s">
        <v>29</v>
      </c>
    </row>
    <row r="450" spans="1:19" hidden="1" x14ac:dyDescent="0.3">
      <c r="A450" s="19">
        <v>43906.708333333336</v>
      </c>
      <c r="B450" s="18" t="s">
        <v>23</v>
      </c>
      <c r="C450" s="2">
        <v>12</v>
      </c>
      <c r="D450" s="18" t="s">
        <v>52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8" t="s">
        <v>29</v>
      </c>
      <c r="S450" s="18" t="s">
        <v>29</v>
      </c>
    </row>
    <row r="451" spans="1:19" hidden="1" x14ac:dyDescent="0.3">
      <c r="A451" s="19">
        <v>43906.708333333336</v>
      </c>
      <c r="B451" s="18" t="s">
        <v>23</v>
      </c>
      <c r="C451" s="2">
        <v>7</v>
      </c>
      <c r="D451" s="18" t="s">
        <v>53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8" t="s">
        <v>29</v>
      </c>
      <c r="S451" s="18" t="s">
        <v>29</v>
      </c>
    </row>
    <row r="452" spans="1:19" x14ac:dyDescent="0.3">
      <c r="A452" s="19">
        <v>43906.708333333336</v>
      </c>
      <c r="B452" s="18" t="s">
        <v>23</v>
      </c>
      <c r="C452" s="2">
        <v>3</v>
      </c>
      <c r="D452" s="18" t="s">
        <v>54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8" t="s">
        <v>29</v>
      </c>
      <c r="S452" s="18" t="s">
        <v>29</v>
      </c>
    </row>
    <row r="453" spans="1:19" hidden="1" x14ac:dyDescent="0.3">
      <c r="A453" s="19">
        <v>43906.708333333336</v>
      </c>
      <c r="B453" s="18" t="s">
        <v>23</v>
      </c>
      <c r="C453" s="2">
        <v>11</v>
      </c>
      <c r="D453" s="18" t="s">
        <v>55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8" t="s">
        <v>29</v>
      </c>
      <c r="S453" s="18" t="s">
        <v>29</v>
      </c>
    </row>
    <row r="454" spans="1:19" hidden="1" x14ac:dyDescent="0.3">
      <c r="A454" s="19">
        <v>43906.708333333336</v>
      </c>
      <c r="B454" s="18" t="s">
        <v>23</v>
      </c>
      <c r="C454" s="2">
        <v>14</v>
      </c>
      <c r="D454" s="18" t="s">
        <v>56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8" t="s">
        <v>29</v>
      </c>
      <c r="S454" s="18" t="s">
        <v>29</v>
      </c>
    </row>
    <row r="455" spans="1:19" hidden="1" x14ac:dyDescent="0.3">
      <c r="A455" s="19">
        <v>43906.708333333336</v>
      </c>
      <c r="B455" s="18" t="s">
        <v>23</v>
      </c>
      <c r="C455" s="2">
        <v>1</v>
      </c>
      <c r="D455" s="18" t="s">
        <v>57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8" t="s">
        <v>29</v>
      </c>
      <c r="S455" s="18" t="s">
        <v>29</v>
      </c>
    </row>
    <row r="456" spans="1:19" hidden="1" x14ac:dyDescent="0.3">
      <c r="A456" s="19">
        <v>43906.708333333336</v>
      </c>
      <c r="B456" s="18" t="s">
        <v>23</v>
      </c>
      <c r="C456" s="2">
        <v>16</v>
      </c>
      <c r="D456" s="18" t="s">
        <v>58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8" t="s">
        <v>72</v>
      </c>
      <c r="S456" s="18" t="s">
        <v>73</v>
      </c>
    </row>
    <row r="457" spans="1:19" hidden="1" x14ac:dyDescent="0.3">
      <c r="A457" s="19">
        <v>43906.708333333336</v>
      </c>
      <c r="B457" s="18" t="s">
        <v>23</v>
      </c>
      <c r="C457" s="2">
        <v>20</v>
      </c>
      <c r="D457" s="18" t="s">
        <v>59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8" t="s">
        <v>29</v>
      </c>
      <c r="S457" s="18" t="s">
        <v>29</v>
      </c>
    </row>
    <row r="458" spans="1:19" hidden="1" x14ac:dyDescent="0.3">
      <c r="A458" s="19">
        <v>43906.708333333336</v>
      </c>
      <c r="B458" s="18" t="s">
        <v>23</v>
      </c>
      <c r="C458" s="2">
        <v>19</v>
      </c>
      <c r="D458" s="18" t="s">
        <v>60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8" t="s">
        <v>29</v>
      </c>
      <c r="S458" s="18" t="s">
        <v>29</v>
      </c>
    </row>
    <row r="459" spans="1:19" hidden="1" x14ac:dyDescent="0.3">
      <c r="A459" s="19">
        <v>43906.708333333336</v>
      </c>
      <c r="B459" s="18" t="s">
        <v>23</v>
      </c>
      <c r="C459" s="2">
        <v>9</v>
      </c>
      <c r="D459" s="18" t="s">
        <v>61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8" t="s">
        <v>29</v>
      </c>
      <c r="S459" s="18" t="s">
        <v>29</v>
      </c>
    </row>
    <row r="460" spans="1:19" hidden="1" x14ac:dyDescent="0.3">
      <c r="A460" s="19">
        <v>43906.708333333336</v>
      </c>
      <c r="B460" s="18" t="s">
        <v>23</v>
      </c>
      <c r="C460" s="2">
        <v>4</v>
      </c>
      <c r="D460" s="18" t="s">
        <v>62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8" t="s">
        <v>74</v>
      </c>
      <c r="S460" s="18" t="s">
        <v>75</v>
      </c>
    </row>
    <row r="461" spans="1:19" hidden="1" x14ac:dyDescent="0.3">
      <c r="A461" s="19">
        <v>43906.708333333336</v>
      </c>
      <c r="B461" s="18" t="s">
        <v>23</v>
      </c>
      <c r="C461" s="2">
        <v>10</v>
      </c>
      <c r="D461" s="18" t="s">
        <v>63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8" t="s">
        <v>29</v>
      </c>
      <c r="S461" s="18" t="s">
        <v>29</v>
      </c>
    </row>
    <row r="462" spans="1:19" hidden="1" x14ac:dyDescent="0.3">
      <c r="A462" s="19">
        <v>43906.708333333336</v>
      </c>
      <c r="B462" s="18" t="s">
        <v>23</v>
      </c>
      <c r="C462" s="2">
        <v>2</v>
      </c>
      <c r="D462" s="18" t="s">
        <v>64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8" t="s">
        <v>29</v>
      </c>
      <c r="S462" s="18" t="s">
        <v>29</v>
      </c>
    </row>
    <row r="463" spans="1:19" hidden="1" x14ac:dyDescent="0.3">
      <c r="A463" s="19">
        <v>43906.708333333336</v>
      </c>
      <c r="B463" s="18" t="s">
        <v>23</v>
      </c>
      <c r="C463" s="2">
        <v>5</v>
      </c>
      <c r="D463" s="18" t="s">
        <v>65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8" t="s">
        <v>29</v>
      </c>
      <c r="S463" s="18" t="s">
        <v>29</v>
      </c>
    </row>
    <row r="464" spans="1:19" hidden="1" x14ac:dyDescent="0.3">
      <c r="A464" s="19">
        <v>43907.708333333336</v>
      </c>
      <c r="B464" s="18" t="s">
        <v>23</v>
      </c>
      <c r="C464" s="2">
        <v>13</v>
      </c>
      <c r="D464" s="18" t="s">
        <v>46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8" t="s">
        <v>29</v>
      </c>
      <c r="S464" s="18" t="s">
        <v>29</v>
      </c>
    </row>
    <row r="465" spans="1:19" hidden="1" x14ac:dyDescent="0.3">
      <c r="A465" s="19">
        <v>43907.708333333336</v>
      </c>
      <c r="B465" s="18" t="s">
        <v>23</v>
      </c>
      <c r="C465" s="2">
        <v>17</v>
      </c>
      <c r="D465" s="18" t="s">
        <v>47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8" t="s">
        <v>29</v>
      </c>
      <c r="S465" s="18" t="s">
        <v>29</v>
      </c>
    </row>
    <row r="466" spans="1:19" hidden="1" x14ac:dyDescent="0.3">
      <c r="A466" s="19">
        <v>43907.708333333336</v>
      </c>
      <c r="B466" s="18" t="s">
        <v>23</v>
      </c>
      <c r="C466" s="2">
        <v>4</v>
      </c>
      <c r="D466" s="18" t="s">
        <v>48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8" t="s">
        <v>29</v>
      </c>
      <c r="S466" s="18" t="s">
        <v>29</v>
      </c>
    </row>
    <row r="467" spans="1:19" hidden="1" x14ac:dyDescent="0.3">
      <c r="A467" s="19">
        <v>43907.708333333336</v>
      </c>
      <c r="B467" s="18" t="s">
        <v>23</v>
      </c>
      <c r="C467" s="2">
        <v>18</v>
      </c>
      <c r="D467" s="18" t="s">
        <v>49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8" t="s">
        <v>29</v>
      </c>
      <c r="S467" s="18" t="s">
        <v>29</v>
      </c>
    </row>
    <row r="468" spans="1:19" hidden="1" x14ac:dyDescent="0.3">
      <c r="A468" s="19">
        <v>43907.708333333336</v>
      </c>
      <c r="B468" s="18" t="s">
        <v>23</v>
      </c>
      <c r="C468" s="2">
        <v>15</v>
      </c>
      <c r="D468" s="18" t="s">
        <v>50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8" t="s">
        <v>29</v>
      </c>
      <c r="S468" s="18" t="s">
        <v>29</v>
      </c>
    </row>
    <row r="469" spans="1:19" hidden="1" x14ac:dyDescent="0.3">
      <c r="A469" s="19">
        <v>43907.708333333336</v>
      </c>
      <c r="B469" s="18" t="s">
        <v>23</v>
      </c>
      <c r="C469" s="2">
        <v>8</v>
      </c>
      <c r="D469" s="18" t="s">
        <v>104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8" t="s">
        <v>76</v>
      </c>
      <c r="S469" s="18" t="s">
        <v>77</v>
      </c>
    </row>
    <row r="470" spans="1:19" hidden="1" x14ac:dyDescent="0.3">
      <c r="A470" s="19">
        <v>43907.708333333336</v>
      </c>
      <c r="B470" s="18" t="s">
        <v>23</v>
      </c>
      <c r="C470" s="2">
        <v>6</v>
      </c>
      <c r="D470" s="18" t="s">
        <v>51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8" t="s">
        <v>29</v>
      </c>
      <c r="S470" s="18" t="s">
        <v>29</v>
      </c>
    </row>
    <row r="471" spans="1:19" hidden="1" x14ac:dyDescent="0.3">
      <c r="A471" s="19">
        <v>43907.708333333336</v>
      </c>
      <c r="B471" s="18" t="s">
        <v>23</v>
      </c>
      <c r="C471" s="2">
        <v>12</v>
      </c>
      <c r="D471" s="18" t="s">
        <v>52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8" t="s">
        <v>29</v>
      </c>
      <c r="S471" s="18" t="s">
        <v>29</v>
      </c>
    </row>
    <row r="472" spans="1:19" hidden="1" x14ac:dyDescent="0.3">
      <c r="A472" s="19">
        <v>43907.708333333336</v>
      </c>
      <c r="B472" s="18" t="s">
        <v>23</v>
      </c>
      <c r="C472" s="2">
        <v>7</v>
      </c>
      <c r="D472" s="18" t="s">
        <v>53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8" t="s">
        <v>29</v>
      </c>
      <c r="S472" s="18" t="s">
        <v>29</v>
      </c>
    </row>
    <row r="473" spans="1:19" x14ac:dyDescent="0.3">
      <c r="A473" s="19">
        <v>43907.708333333336</v>
      </c>
      <c r="B473" s="18" t="s">
        <v>23</v>
      </c>
      <c r="C473" s="2">
        <v>3</v>
      </c>
      <c r="D473" s="18" t="s">
        <v>54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8" t="s">
        <v>29</v>
      </c>
      <c r="S473" s="18" t="s">
        <v>29</v>
      </c>
    </row>
    <row r="474" spans="1:19" hidden="1" x14ac:dyDescent="0.3">
      <c r="A474" s="19">
        <v>43907.708333333336</v>
      </c>
      <c r="B474" s="18" t="s">
        <v>23</v>
      </c>
      <c r="C474" s="2">
        <v>11</v>
      </c>
      <c r="D474" s="18" t="s">
        <v>55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8" t="s">
        <v>29</v>
      </c>
      <c r="S474" s="18" t="s">
        <v>29</v>
      </c>
    </row>
    <row r="475" spans="1:19" hidden="1" x14ac:dyDescent="0.3">
      <c r="A475" s="19">
        <v>43907.708333333336</v>
      </c>
      <c r="B475" s="18" t="s">
        <v>23</v>
      </c>
      <c r="C475" s="2">
        <v>14</v>
      </c>
      <c r="D475" s="18" t="s">
        <v>56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8" t="s">
        <v>29</v>
      </c>
      <c r="S475" s="18" t="s">
        <v>29</v>
      </c>
    </row>
    <row r="476" spans="1:19" hidden="1" x14ac:dyDescent="0.3">
      <c r="A476" s="19">
        <v>43907.708333333336</v>
      </c>
      <c r="B476" s="18" t="s">
        <v>23</v>
      </c>
      <c r="C476" s="2">
        <v>1</v>
      </c>
      <c r="D476" s="18" t="s">
        <v>57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8" t="s">
        <v>29</v>
      </c>
      <c r="S476" s="18" t="s">
        <v>29</v>
      </c>
    </row>
    <row r="477" spans="1:19" hidden="1" x14ac:dyDescent="0.3">
      <c r="A477" s="19">
        <v>43907.708333333336</v>
      </c>
      <c r="B477" s="18" t="s">
        <v>23</v>
      </c>
      <c r="C477" s="2">
        <v>16</v>
      </c>
      <c r="D477" s="18" t="s">
        <v>58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8" t="s">
        <v>29</v>
      </c>
      <c r="S477" s="18" t="s">
        <v>29</v>
      </c>
    </row>
    <row r="478" spans="1:19" hidden="1" x14ac:dyDescent="0.3">
      <c r="A478" s="19">
        <v>43907.708333333336</v>
      </c>
      <c r="B478" s="18" t="s">
        <v>23</v>
      </c>
      <c r="C478" s="2">
        <v>20</v>
      </c>
      <c r="D478" s="18" t="s">
        <v>59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8" t="s">
        <v>29</v>
      </c>
      <c r="S478" s="18" t="s">
        <v>29</v>
      </c>
    </row>
    <row r="479" spans="1:19" hidden="1" x14ac:dyDescent="0.3">
      <c r="A479" s="19">
        <v>43907.708333333336</v>
      </c>
      <c r="B479" s="18" t="s">
        <v>23</v>
      </c>
      <c r="C479" s="2">
        <v>19</v>
      </c>
      <c r="D479" s="18" t="s">
        <v>60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8" t="s">
        <v>29</v>
      </c>
      <c r="S479" s="18" t="s">
        <v>29</v>
      </c>
    </row>
    <row r="480" spans="1:19" hidden="1" x14ac:dyDescent="0.3">
      <c r="A480" s="19">
        <v>43907.708333333336</v>
      </c>
      <c r="B480" s="18" t="s">
        <v>23</v>
      </c>
      <c r="C480" s="2">
        <v>9</v>
      </c>
      <c r="D480" s="18" t="s">
        <v>61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8" t="s">
        <v>29</v>
      </c>
      <c r="S480" s="18" t="s">
        <v>29</v>
      </c>
    </row>
    <row r="481" spans="1:19" hidden="1" x14ac:dyDescent="0.3">
      <c r="A481" s="19">
        <v>43907.708333333336</v>
      </c>
      <c r="B481" s="18" t="s">
        <v>23</v>
      </c>
      <c r="C481" s="2">
        <v>4</v>
      </c>
      <c r="D481" s="18" t="s">
        <v>62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8" t="s">
        <v>29</v>
      </c>
      <c r="S481" s="18" t="s">
        <v>29</v>
      </c>
    </row>
    <row r="482" spans="1:19" hidden="1" x14ac:dyDescent="0.3">
      <c r="A482" s="19">
        <v>43907.708333333336</v>
      </c>
      <c r="B482" s="18" t="s">
        <v>23</v>
      </c>
      <c r="C482" s="2">
        <v>10</v>
      </c>
      <c r="D482" s="18" t="s">
        <v>63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8" t="s">
        <v>29</v>
      </c>
      <c r="S482" s="18" t="s">
        <v>29</v>
      </c>
    </row>
    <row r="483" spans="1:19" hidden="1" x14ac:dyDescent="0.3">
      <c r="A483" s="19">
        <v>43907.708333333336</v>
      </c>
      <c r="B483" s="18" t="s">
        <v>23</v>
      </c>
      <c r="C483" s="2">
        <v>2</v>
      </c>
      <c r="D483" s="18" t="s">
        <v>64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8" t="s">
        <v>29</v>
      </c>
      <c r="S483" s="18" t="s">
        <v>29</v>
      </c>
    </row>
    <row r="484" spans="1:19" hidden="1" x14ac:dyDescent="0.3">
      <c r="A484" s="19">
        <v>43907.708333333336</v>
      </c>
      <c r="B484" s="18" t="s">
        <v>23</v>
      </c>
      <c r="C484" s="2">
        <v>5</v>
      </c>
      <c r="D484" s="18" t="s">
        <v>65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8" t="s">
        <v>29</v>
      </c>
      <c r="S484" s="18" t="s">
        <v>29</v>
      </c>
    </row>
    <row r="485" spans="1:19" hidden="1" x14ac:dyDescent="0.3">
      <c r="A485" s="19">
        <v>43908.708333333336</v>
      </c>
      <c r="B485" s="18" t="s">
        <v>23</v>
      </c>
      <c r="C485" s="2">
        <v>13</v>
      </c>
      <c r="D485" s="18" t="s">
        <v>46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8" t="s">
        <v>29</v>
      </c>
      <c r="S485" s="18" t="s">
        <v>29</v>
      </c>
    </row>
    <row r="486" spans="1:19" hidden="1" x14ac:dyDescent="0.3">
      <c r="A486" s="19">
        <v>43908.708333333336</v>
      </c>
      <c r="B486" s="18" t="s">
        <v>23</v>
      </c>
      <c r="C486" s="2">
        <v>17</v>
      </c>
      <c r="D486" s="18" t="s">
        <v>47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8" t="s">
        <v>29</v>
      </c>
      <c r="S486" s="18" t="s">
        <v>29</v>
      </c>
    </row>
    <row r="487" spans="1:19" hidden="1" x14ac:dyDescent="0.3">
      <c r="A487" s="19">
        <v>43908.708333333336</v>
      </c>
      <c r="B487" s="18" t="s">
        <v>23</v>
      </c>
      <c r="C487" s="2">
        <v>4</v>
      </c>
      <c r="D487" s="18" t="s">
        <v>48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8" t="s">
        <v>29</v>
      </c>
      <c r="S487" s="18" t="s">
        <v>29</v>
      </c>
    </row>
    <row r="488" spans="1:19" hidden="1" x14ac:dyDescent="0.3">
      <c r="A488" s="19">
        <v>43908.708333333336</v>
      </c>
      <c r="B488" s="18" t="s">
        <v>23</v>
      </c>
      <c r="C488" s="2">
        <v>18</v>
      </c>
      <c r="D488" s="18" t="s">
        <v>49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8" t="s">
        <v>29</v>
      </c>
      <c r="S488" s="18" t="s">
        <v>29</v>
      </c>
    </row>
    <row r="489" spans="1:19" hidden="1" x14ac:dyDescent="0.3">
      <c r="A489" s="19">
        <v>43908.708333333336</v>
      </c>
      <c r="B489" s="18" t="s">
        <v>23</v>
      </c>
      <c r="C489" s="2">
        <v>15</v>
      </c>
      <c r="D489" s="18" t="s">
        <v>50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8" t="s">
        <v>78</v>
      </c>
      <c r="S489" s="18" t="s">
        <v>79</v>
      </c>
    </row>
    <row r="490" spans="1:19" hidden="1" x14ac:dyDescent="0.3">
      <c r="A490" s="19">
        <v>43908.708333333336</v>
      </c>
      <c r="B490" s="18" t="s">
        <v>23</v>
      </c>
      <c r="C490" s="2">
        <v>8</v>
      </c>
      <c r="D490" s="18" t="s">
        <v>104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8" t="s">
        <v>80</v>
      </c>
      <c r="S490" s="18" t="s">
        <v>81</v>
      </c>
    </row>
    <row r="491" spans="1:19" hidden="1" x14ac:dyDescent="0.3">
      <c r="A491" s="19">
        <v>43908.708333333336</v>
      </c>
      <c r="B491" s="18" t="s">
        <v>23</v>
      </c>
      <c r="C491" s="2">
        <v>6</v>
      </c>
      <c r="D491" s="18" t="s">
        <v>51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8" t="s">
        <v>29</v>
      </c>
      <c r="S491" s="18" t="s">
        <v>29</v>
      </c>
    </row>
    <row r="492" spans="1:19" hidden="1" x14ac:dyDescent="0.3">
      <c r="A492" s="19">
        <v>43908.708333333336</v>
      </c>
      <c r="B492" s="18" t="s">
        <v>23</v>
      </c>
      <c r="C492" s="2">
        <v>12</v>
      </c>
      <c r="D492" s="18" t="s">
        <v>52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8" t="s">
        <v>29</v>
      </c>
      <c r="S492" s="18" t="s">
        <v>29</v>
      </c>
    </row>
    <row r="493" spans="1:19" hidden="1" x14ac:dyDescent="0.3">
      <c r="A493" s="19">
        <v>43908.708333333336</v>
      </c>
      <c r="B493" s="18" t="s">
        <v>23</v>
      </c>
      <c r="C493" s="2">
        <v>7</v>
      </c>
      <c r="D493" s="18" t="s">
        <v>53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8" t="s">
        <v>29</v>
      </c>
      <c r="S493" s="18" t="s">
        <v>29</v>
      </c>
    </row>
    <row r="494" spans="1:19" x14ac:dyDescent="0.3">
      <c r="A494" s="19">
        <v>43908.708333333336</v>
      </c>
      <c r="B494" s="18" t="s">
        <v>23</v>
      </c>
      <c r="C494" s="2">
        <v>3</v>
      </c>
      <c r="D494" s="18" t="s">
        <v>54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8" t="s">
        <v>29</v>
      </c>
      <c r="S494" s="18" t="s">
        <v>29</v>
      </c>
    </row>
    <row r="495" spans="1:19" hidden="1" x14ac:dyDescent="0.3">
      <c r="A495" s="19">
        <v>43908.708333333336</v>
      </c>
      <c r="B495" s="18" t="s">
        <v>23</v>
      </c>
      <c r="C495" s="2">
        <v>11</v>
      </c>
      <c r="D495" s="18" t="s">
        <v>55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8" t="s">
        <v>29</v>
      </c>
      <c r="S495" s="18" t="s">
        <v>29</v>
      </c>
    </row>
    <row r="496" spans="1:19" hidden="1" x14ac:dyDescent="0.3">
      <c r="A496" s="19">
        <v>43908.708333333336</v>
      </c>
      <c r="B496" s="18" t="s">
        <v>23</v>
      </c>
      <c r="C496" s="2">
        <v>14</v>
      </c>
      <c r="D496" s="18" t="s">
        <v>56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8" t="s">
        <v>29</v>
      </c>
      <c r="S496" s="18" t="s">
        <v>29</v>
      </c>
    </row>
    <row r="497" spans="1:19" hidden="1" x14ac:dyDescent="0.3">
      <c r="A497" s="19">
        <v>43908.708333333336</v>
      </c>
      <c r="B497" s="18" t="s">
        <v>23</v>
      </c>
      <c r="C497" s="2">
        <v>1</v>
      </c>
      <c r="D497" s="18" t="s">
        <v>57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8" t="s">
        <v>29</v>
      </c>
      <c r="S497" s="18" t="s">
        <v>29</v>
      </c>
    </row>
    <row r="498" spans="1:19" hidden="1" x14ac:dyDescent="0.3">
      <c r="A498" s="19">
        <v>43908.708333333336</v>
      </c>
      <c r="B498" s="18" t="s">
        <v>23</v>
      </c>
      <c r="C498" s="2">
        <v>16</v>
      </c>
      <c r="D498" s="18" t="s">
        <v>58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8" t="s">
        <v>29</v>
      </c>
      <c r="S498" s="18" t="s">
        <v>29</v>
      </c>
    </row>
    <row r="499" spans="1:19" hidden="1" x14ac:dyDescent="0.3">
      <c r="A499" s="19">
        <v>43908.708333333336</v>
      </c>
      <c r="B499" s="18" t="s">
        <v>23</v>
      </c>
      <c r="C499" s="2">
        <v>20</v>
      </c>
      <c r="D499" s="18" t="s">
        <v>59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8" t="s">
        <v>29</v>
      </c>
      <c r="S499" s="18" t="s">
        <v>29</v>
      </c>
    </row>
    <row r="500" spans="1:19" hidden="1" x14ac:dyDescent="0.3">
      <c r="A500" s="19">
        <v>43908.708333333336</v>
      </c>
      <c r="B500" s="18" t="s">
        <v>23</v>
      </c>
      <c r="C500" s="2">
        <v>19</v>
      </c>
      <c r="D500" s="18" t="s">
        <v>60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8" t="s">
        <v>29</v>
      </c>
      <c r="S500" s="18" t="s">
        <v>29</v>
      </c>
    </row>
    <row r="501" spans="1:19" hidden="1" x14ac:dyDescent="0.3">
      <c r="A501" s="19">
        <v>43908.708333333336</v>
      </c>
      <c r="B501" s="18" t="s">
        <v>23</v>
      </c>
      <c r="C501" s="2">
        <v>9</v>
      </c>
      <c r="D501" s="18" t="s">
        <v>61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8" t="s">
        <v>29</v>
      </c>
      <c r="S501" s="18" t="s">
        <v>29</v>
      </c>
    </row>
    <row r="502" spans="1:19" hidden="1" x14ac:dyDescent="0.3">
      <c r="A502" s="19">
        <v>43908.708333333336</v>
      </c>
      <c r="B502" s="18" t="s">
        <v>23</v>
      </c>
      <c r="C502" s="2">
        <v>4</v>
      </c>
      <c r="D502" s="18" t="s">
        <v>62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8" t="s">
        <v>29</v>
      </c>
      <c r="S502" s="18" t="s">
        <v>29</v>
      </c>
    </row>
    <row r="503" spans="1:19" hidden="1" x14ac:dyDescent="0.3">
      <c r="A503" s="19">
        <v>43908.708333333336</v>
      </c>
      <c r="B503" s="18" t="s">
        <v>23</v>
      </c>
      <c r="C503" s="2">
        <v>10</v>
      </c>
      <c r="D503" s="18" t="s">
        <v>63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8" t="s">
        <v>29</v>
      </c>
      <c r="S503" s="18" t="s">
        <v>29</v>
      </c>
    </row>
    <row r="504" spans="1:19" hidden="1" x14ac:dyDescent="0.3">
      <c r="A504" s="19">
        <v>43908.708333333336</v>
      </c>
      <c r="B504" s="18" t="s">
        <v>23</v>
      </c>
      <c r="C504" s="2">
        <v>2</v>
      </c>
      <c r="D504" s="18" t="s">
        <v>64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8" t="s">
        <v>29</v>
      </c>
      <c r="S504" s="18" t="s">
        <v>29</v>
      </c>
    </row>
    <row r="505" spans="1:19" hidden="1" x14ac:dyDescent="0.3">
      <c r="A505" s="19">
        <v>43908.708333333336</v>
      </c>
      <c r="B505" s="18" t="s">
        <v>23</v>
      </c>
      <c r="C505" s="2">
        <v>5</v>
      </c>
      <c r="D505" s="18" t="s">
        <v>65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8" t="s">
        <v>29</v>
      </c>
      <c r="S505" s="18" t="s">
        <v>29</v>
      </c>
    </row>
    <row r="506" spans="1:19" hidden="1" x14ac:dyDescent="0.3">
      <c r="A506" s="19">
        <v>43909.708333333336</v>
      </c>
      <c r="B506" s="18" t="s">
        <v>23</v>
      </c>
      <c r="C506" s="2">
        <v>13</v>
      </c>
      <c r="D506" s="18" t="s">
        <v>46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8" t="s">
        <v>29</v>
      </c>
      <c r="S506" s="18" t="s">
        <v>29</v>
      </c>
    </row>
    <row r="507" spans="1:19" hidden="1" x14ac:dyDescent="0.3">
      <c r="A507" s="19">
        <v>43909.708333333336</v>
      </c>
      <c r="B507" s="18" t="s">
        <v>23</v>
      </c>
      <c r="C507" s="2">
        <v>17</v>
      </c>
      <c r="D507" s="18" t="s">
        <v>47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8" t="s">
        <v>29</v>
      </c>
      <c r="S507" s="18" t="s">
        <v>29</v>
      </c>
    </row>
    <row r="508" spans="1:19" hidden="1" x14ac:dyDescent="0.3">
      <c r="A508" s="19">
        <v>43909.708333333336</v>
      </c>
      <c r="B508" s="18" t="s">
        <v>23</v>
      </c>
      <c r="C508" s="2">
        <v>4</v>
      </c>
      <c r="D508" s="18" t="s">
        <v>48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8" t="s">
        <v>29</v>
      </c>
      <c r="S508" s="18" t="s">
        <v>29</v>
      </c>
    </row>
    <row r="509" spans="1:19" hidden="1" x14ac:dyDescent="0.3">
      <c r="A509" s="19">
        <v>43909.708333333336</v>
      </c>
      <c r="B509" s="18" t="s">
        <v>23</v>
      </c>
      <c r="C509" s="2">
        <v>18</v>
      </c>
      <c r="D509" s="18" t="s">
        <v>49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8" t="s">
        <v>29</v>
      </c>
      <c r="S509" s="18" t="s">
        <v>29</v>
      </c>
    </row>
    <row r="510" spans="1:19" hidden="1" x14ac:dyDescent="0.3">
      <c r="A510" s="19">
        <v>43909.708333333336</v>
      </c>
      <c r="B510" s="18" t="s">
        <v>23</v>
      </c>
      <c r="C510" s="2">
        <v>15</v>
      </c>
      <c r="D510" s="18" t="s">
        <v>50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8" t="s">
        <v>29</v>
      </c>
      <c r="S510" s="18" t="s">
        <v>29</v>
      </c>
    </row>
    <row r="511" spans="1:19" hidden="1" x14ac:dyDescent="0.3">
      <c r="A511" s="19">
        <v>43909.708333333336</v>
      </c>
      <c r="B511" s="18" t="s">
        <v>23</v>
      </c>
      <c r="C511" s="2">
        <v>8</v>
      </c>
      <c r="D511" s="18" t="s">
        <v>104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8" t="s">
        <v>29</v>
      </c>
      <c r="S511" s="18" t="s">
        <v>29</v>
      </c>
    </row>
    <row r="512" spans="1:19" hidden="1" x14ac:dyDescent="0.3">
      <c r="A512" s="19">
        <v>43909.708333333336</v>
      </c>
      <c r="B512" s="18" t="s">
        <v>23</v>
      </c>
      <c r="C512" s="2">
        <v>6</v>
      </c>
      <c r="D512" s="18" t="s">
        <v>51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8" t="s">
        <v>29</v>
      </c>
      <c r="S512" s="18" t="s">
        <v>29</v>
      </c>
    </row>
    <row r="513" spans="1:19" hidden="1" x14ac:dyDescent="0.3">
      <c r="A513" s="19">
        <v>43909.708333333336</v>
      </c>
      <c r="B513" s="18" t="s">
        <v>23</v>
      </c>
      <c r="C513" s="2">
        <v>12</v>
      </c>
      <c r="D513" s="18" t="s">
        <v>52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8" t="s">
        <v>29</v>
      </c>
      <c r="S513" s="18" t="s">
        <v>29</v>
      </c>
    </row>
    <row r="514" spans="1:19" hidden="1" x14ac:dyDescent="0.3">
      <c r="A514" s="19">
        <v>43909.708333333336</v>
      </c>
      <c r="B514" s="18" t="s">
        <v>23</v>
      </c>
      <c r="C514" s="2">
        <v>7</v>
      </c>
      <c r="D514" s="18" t="s">
        <v>53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8" t="s">
        <v>29</v>
      </c>
      <c r="S514" s="18" t="s">
        <v>29</v>
      </c>
    </row>
    <row r="515" spans="1:19" x14ac:dyDescent="0.3">
      <c r="A515" s="19">
        <v>43909.708333333336</v>
      </c>
      <c r="B515" s="18" t="s">
        <v>23</v>
      </c>
      <c r="C515" s="2">
        <v>3</v>
      </c>
      <c r="D515" s="18" t="s">
        <v>54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8" t="s">
        <v>29</v>
      </c>
      <c r="S515" s="18" t="s">
        <v>29</v>
      </c>
    </row>
    <row r="516" spans="1:19" hidden="1" x14ac:dyDescent="0.3">
      <c r="A516" s="19">
        <v>43909.708333333336</v>
      </c>
      <c r="B516" s="18" t="s">
        <v>23</v>
      </c>
      <c r="C516" s="2">
        <v>11</v>
      </c>
      <c r="D516" s="18" t="s">
        <v>55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8" t="s">
        <v>29</v>
      </c>
      <c r="S516" s="18" t="s">
        <v>29</v>
      </c>
    </row>
    <row r="517" spans="1:19" hidden="1" x14ac:dyDescent="0.3">
      <c r="A517" s="19">
        <v>43909.708333333336</v>
      </c>
      <c r="B517" s="18" t="s">
        <v>23</v>
      </c>
      <c r="C517" s="2">
        <v>14</v>
      </c>
      <c r="D517" s="18" t="s">
        <v>56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8" t="s">
        <v>29</v>
      </c>
      <c r="S517" s="18" t="s">
        <v>29</v>
      </c>
    </row>
    <row r="518" spans="1:19" hidden="1" x14ac:dyDescent="0.3">
      <c r="A518" s="19">
        <v>43909.708333333336</v>
      </c>
      <c r="B518" s="18" t="s">
        <v>23</v>
      </c>
      <c r="C518" s="2">
        <v>1</v>
      </c>
      <c r="D518" s="18" t="s">
        <v>57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8" t="s">
        <v>29</v>
      </c>
      <c r="S518" s="18" t="s">
        <v>29</v>
      </c>
    </row>
    <row r="519" spans="1:19" hidden="1" x14ac:dyDescent="0.3">
      <c r="A519" s="19">
        <v>43909.708333333336</v>
      </c>
      <c r="B519" s="18" t="s">
        <v>23</v>
      </c>
      <c r="C519" s="2">
        <v>16</v>
      </c>
      <c r="D519" s="18" t="s">
        <v>58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8" t="s">
        <v>29</v>
      </c>
      <c r="S519" s="18" t="s">
        <v>29</v>
      </c>
    </row>
    <row r="520" spans="1:19" hidden="1" x14ac:dyDescent="0.3">
      <c r="A520" s="19">
        <v>43909.708333333336</v>
      </c>
      <c r="B520" s="18" t="s">
        <v>23</v>
      </c>
      <c r="C520" s="2">
        <v>20</v>
      </c>
      <c r="D520" s="18" t="s">
        <v>59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8" t="s">
        <v>29</v>
      </c>
      <c r="S520" s="18" t="s">
        <v>29</v>
      </c>
    </row>
    <row r="521" spans="1:19" hidden="1" x14ac:dyDescent="0.3">
      <c r="A521" s="19">
        <v>43909.708333333336</v>
      </c>
      <c r="B521" s="18" t="s">
        <v>23</v>
      </c>
      <c r="C521" s="2">
        <v>19</v>
      </c>
      <c r="D521" s="18" t="s">
        <v>60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8" t="s">
        <v>29</v>
      </c>
      <c r="S521" s="18" t="s">
        <v>29</v>
      </c>
    </row>
    <row r="522" spans="1:19" hidden="1" x14ac:dyDescent="0.3">
      <c r="A522" s="19">
        <v>43909.708333333336</v>
      </c>
      <c r="B522" s="18" t="s">
        <v>23</v>
      </c>
      <c r="C522" s="2">
        <v>9</v>
      </c>
      <c r="D522" s="18" t="s">
        <v>61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8" t="s">
        <v>29</v>
      </c>
      <c r="S522" s="18" t="s">
        <v>29</v>
      </c>
    </row>
    <row r="523" spans="1:19" hidden="1" x14ac:dyDescent="0.3">
      <c r="A523" s="19">
        <v>43909.708333333336</v>
      </c>
      <c r="B523" s="18" t="s">
        <v>23</v>
      </c>
      <c r="C523" s="2">
        <v>4</v>
      </c>
      <c r="D523" s="18" t="s">
        <v>62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8" t="s">
        <v>29</v>
      </c>
      <c r="S523" s="18" t="s">
        <v>29</v>
      </c>
    </row>
    <row r="524" spans="1:19" hidden="1" x14ac:dyDescent="0.3">
      <c r="A524" s="19">
        <v>43909.708333333336</v>
      </c>
      <c r="B524" s="18" t="s">
        <v>23</v>
      </c>
      <c r="C524" s="2">
        <v>10</v>
      </c>
      <c r="D524" s="18" t="s">
        <v>63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8" t="s">
        <v>29</v>
      </c>
      <c r="S524" s="18" t="s">
        <v>29</v>
      </c>
    </row>
    <row r="525" spans="1:19" hidden="1" x14ac:dyDescent="0.3">
      <c r="A525" s="19">
        <v>43909.708333333336</v>
      </c>
      <c r="B525" s="18" t="s">
        <v>23</v>
      </c>
      <c r="C525" s="2">
        <v>2</v>
      </c>
      <c r="D525" s="18" t="s">
        <v>64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8" t="s">
        <v>29</v>
      </c>
      <c r="S525" s="18" t="s">
        <v>29</v>
      </c>
    </row>
    <row r="526" spans="1:19" hidden="1" x14ac:dyDescent="0.3">
      <c r="A526" s="19">
        <v>43909.708333333336</v>
      </c>
      <c r="B526" s="18" t="s">
        <v>23</v>
      </c>
      <c r="C526" s="2">
        <v>5</v>
      </c>
      <c r="D526" s="18" t="s">
        <v>65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8" t="s">
        <v>29</v>
      </c>
      <c r="S526" s="18" t="s">
        <v>29</v>
      </c>
    </row>
    <row r="527" spans="1:19" hidden="1" x14ac:dyDescent="0.3">
      <c r="A527" s="19">
        <v>43910.708333333336</v>
      </c>
      <c r="B527" s="18" t="s">
        <v>23</v>
      </c>
      <c r="C527" s="2">
        <v>13</v>
      </c>
      <c r="D527" s="18" t="s">
        <v>46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8" t="s">
        <v>29</v>
      </c>
      <c r="S527" s="18" t="s">
        <v>29</v>
      </c>
    </row>
    <row r="528" spans="1:19" hidden="1" x14ac:dyDescent="0.3">
      <c r="A528" s="19">
        <v>43910.708333333336</v>
      </c>
      <c r="B528" s="18" t="s">
        <v>23</v>
      </c>
      <c r="C528" s="2">
        <v>17</v>
      </c>
      <c r="D528" s="18" t="s">
        <v>47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8" t="s">
        <v>29</v>
      </c>
      <c r="S528" s="18" t="s">
        <v>29</v>
      </c>
    </row>
    <row r="529" spans="1:19" hidden="1" x14ac:dyDescent="0.3">
      <c r="A529" s="19">
        <v>43910.708333333336</v>
      </c>
      <c r="B529" s="18" t="s">
        <v>23</v>
      </c>
      <c r="C529" s="2">
        <v>4</v>
      </c>
      <c r="D529" s="18" t="s">
        <v>48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8" t="s">
        <v>29</v>
      </c>
      <c r="S529" s="18" t="s">
        <v>29</v>
      </c>
    </row>
    <row r="530" spans="1:19" hidden="1" x14ac:dyDescent="0.3">
      <c r="A530" s="19">
        <v>43910.708333333336</v>
      </c>
      <c r="B530" s="18" t="s">
        <v>23</v>
      </c>
      <c r="C530" s="2">
        <v>18</v>
      </c>
      <c r="D530" s="18" t="s">
        <v>49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8" t="s">
        <v>29</v>
      </c>
      <c r="S530" s="18" t="s">
        <v>29</v>
      </c>
    </row>
    <row r="531" spans="1:19" hidden="1" x14ac:dyDescent="0.3">
      <c r="A531" s="19">
        <v>43910.708333333336</v>
      </c>
      <c r="B531" s="18" t="s">
        <v>23</v>
      </c>
      <c r="C531" s="2">
        <v>15</v>
      </c>
      <c r="D531" s="18" t="s">
        <v>50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8" t="s">
        <v>29</v>
      </c>
      <c r="S531" s="18" t="s">
        <v>29</v>
      </c>
    </row>
    <row r="532" spans="1:19" hidden="1" x14ac:dyDescent="0.3">
      <c r="A532" s="19">
        <v>43910.708333333336</v>
      </c>
      <c r="B532" s="18" t="s">
        <v>23</v>
      </c>
      <c r="C532" s="2">
        <v>8</v>
      </c>
      <c r="D532" s="18" t="s">
        <v>104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8" t="s">
        <v>29</v>
      </c>
      <c r="S532" s="18" t="s">
        <v>29</v>
      </c>
    </row>
    <row r="533" spans="1:19" hidden="1" x14ac:dyDescent="0.3">
      <c r="A533" s="19">
        <v>43910.708333333336</v>
      </c>
      <c r="B533" s="18" t="s">
        <v>23</v>
      </c>
      <c r="C533" s="2">
        <v>6</v>
      </c>
      <c r="D533" s="18" t="s">
        <v>51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8" t="s">
        <v>29</v>
      </c>
      <c r="S533" s="18" t="s">
        <v>29</v>
      </c>
    </row>
    <row r="534" spans="1:19" hidden="1" x14ac:dyDescent="0.3">
      <c r="A534" s="19">
        <v>43910.708333333336</v>
      </c>
      <c r="B534" s="18" t="s">
        <v>23</v>
      </c>
      <c r="C534" s="2">
        <v>12</v>
      </c>
      <c r="D534" s="18" t="s">
        <v>52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8" t="s">
        <v>29</v>
      </c>
      <c r="S534" s="18" t="s">
        <v>29</v>
      </c>
    </row>
    <row r="535" spans="1:19" hidden="1" x14ac:dyDescent="0.3">
      <c r="A535" s="19">
        <v>43910.708333333336</v>
      </c>
      <c r="B535" s="18" t="s">
        <v>23</v>
      </c>
      <c r="C535" s="2">
        <v>7</v>
      </c>
      <c r="D535" s="18" t="s">
        <v>53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8" t="s">
        <v>29</v>
      </c>
      <c r="S535" s="18" t="s">
        <v>29</v>
      </c>
    </row>
    <row r="536" spans="1:19" x14ac:dyDescent="0.3">
      <c r="A536" s="19">
        <v>43910.708333333336</v>
      </c>
      <c r="B536" s="18" t="s">
        <v>23</v>
      </c>
      <c r="C536" s="2">
        <v>3</v>
      </c>
      <c r="D536" s="18" t="s">
        <v>54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8" t="s">
        <v>29</v>
      </c>
      <c r="S536" s="18" t="s">
        <v>29</v>
      </c>
    </row>
    <row r="537" spans="1:19" hidden="1" x14ac:dyDescent="0.3">
      <c r="A537" s="19">
        <v>43910.708333333336</v>
      </c>
      <c r="B537" s="18" t="s">
        <v>23</v>
      </c>
      <c r="C537" s="2">
        <v>11</v>
      </c>
      <c r="D537" s="18" t="s">
        <v>55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8" t="s">
        <v>29</v>
      </c>
      <c r="S537" s="18" t="s">
        <v>29</v>
      </c>
    </row>
    <row r="538" spans="1:19" hidden="1" x14ac:dyDescent="0.3">
      <c r="A538" s="19">
        <v>43910.708333333336</v>
      </c>
      <c r="B538" s="18" t="s">
        <v>23</v>
      </c>
      <c r="C538" s="2">
        <v>14</v>
      </c>
      <c r="D538" s="18" t="s">
        <v>56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8" t="s">
        <v>29</v>
      </c>
      <c r="S538" s="18" t="s">
        <v>29</v>
      </c>
    </row>
    <row r="539" spans="1:19" hidden="1" x14ac:dyDescent="0.3">
      <c r="A539" s="19">
        <v>43910.708333333336</v>
      </c>
      <c r="B539" s="18" t="s">
        <v>23</v>
      </c>
      <c r="C539" s="2">
        <v>1</v>
      </c>
      <c r="D539" s="18" t="s">
        <v>57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8" t="s">
        <v>29</v>
      </c>
      <c r="S539" s="18" t="s">
        <v>29</v>
      </c>
    </row>
    <row r="540" spans="1:19" hidden="1" x14ac:dyDescent="0.3">
      <c r="A540" s="19">
        <v>43910.708333333336</v>
      </c>
      <c r="B540" s="18" t="s">
        <v>23</v>
      </c>
      <c r="C540" s="2">
        <v>16</v>
      </c>
      <c r="D540" s="18" t="s">
        <v>58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8" t="s">
        <v>29</v>
      </c>
      <c r="S540" s="18" t="s">
        <v>29</v>
      </c>
    </row>
    <row r="541" spans="1:19" hidden="1" x14ac:dyDescent="0.3">
      <c r="A541" s="19">
        <v>43910.708333333336</v>
      </c>
      <c r="B541" s="18" t="s">
        <v>23</v>
      </c>
      <c r="C541" s="2">
        <v>20</v>
      </c>
      <c r="D541" s="18" t="s">
        <v>59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8" t="s">
        <v>29</v>
      </c>
      <c r="S541" s="18" t="s">
        <v>29</v>
      </c>
    </row>
    <row r="542" spans="1:19" hidden="1" x14ac:dyDescent="0.3">
      <c r="A542" s="19">
        <v>43910.708333333336</v>
      </c>
      <c r="B542" s="18" t="s">
        <v>23</v>
      </c>
      <c r="C542" s="2">
        <v>19</v>
      </c>
      <c r="D542" s="18" t="s">
        <v>60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8" t="s">
        <v>29</v>
      </c>
      <c r="S542" s="18" t="s">
        <v>29</v>
      </c>
    </row>
    <row r="543" spans="1:19" hidden="1" x14ac:dyDescent="0.3">
      <c r="A543" s="19">
        <v>43910.708333333336</v>
      </c>
      <c r="B543" s="18" t="s">
        <v>23</v>
      </c>
      <c r="C543" s="2">
        <v>9</v>
      </c>
      <c r="D543" s="18" t="s">
        <v>61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8" t="s">
        <v>29</v>
      </c>
      <c r="S543" s="18" t="s">
        <v>29</v>
      </c>
    </row>
    <row r="544" spans="1:19" hidden="1" x14ac:dyDescent="0.3">
      <c r="A544" s="19">
        <v>43910.708333333336</v>
      </c>
      <c r="B544" s="18" t="s">
        <v>23</v>
      </c>
      <c r="C544" s="2">
        <v>4</v>
      </c>
      <c r="D544" s="18" t="s">
        <v>62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8" t="s">
        <v>29</v>
      </c>
      <c r="S544" s="18" t="s">
        <v>29</v>
      </c>
    </row>
    <row r="545" spans="1:19" hidden="1" x14ac:dyDescent="0.3">
      <c r="A545" s="19">
        <v>43910.708333333336</v>
      </c>
      <c r="B545" s="18" t="s">
        <v>23</v>
      </c>
      <c r="C545" s="2">
        <v>10</v>
      </c>
      <c r="D545" s="18" t="s">
        <v>63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8" t="s">
        <v>29</v>
      </c>
      <c r="S545" s="18" t="s">
        <v>29</v>
      </c>
    </row>
    <row r="546" spans="1:19" hidden="1" x14ac:dyDescent="0.3">
      <c r="A546" s="19">
        <v>43910.708333333336</v>
      </c>
      <c r="B546" s="18" t="s">
        <v>23</v>
      </c>
      <c r="C546" s="2">
        <v>2</v>
      </c>
      <c r="D546" s="18" t="s">
        <v>64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8" t="s">
        <v>29</v>
      </c>
      <c r="S546" s="18" t="s">
        <v>29</v>
      </c>
    </row>
    <row r="547" spans="1:19" hidden="1" x14ac:dyDescent="0.3">
      <c r="A547" s="19">
        <v>43910.708333333336</v>
      </c>
      <c r="B547" s="18" t="s">
        <v>23</v>
      </c>
      <c r="C547" s="2">
        <v>5</v>
      </c>
      <c r="D547" s="18" t="s">
        <v>65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8" t="s">
        <v>29</v>
      </c>
      <c r="S547" s="18" t="s">
        <v>29</v>
      </c>
    </row>
    <row r="548" spans="1:19" hidden="1" x14ac:dyDescent="0.3">
      <c r="A548" s="19">
        <v>43911.708333333336</v>
      </c>
      <c r="B548" s="18" t="s">
        <v>23</v>
      </c>
      <c r="C548" s="2">
        <v>13</v>
      </c>
      <c r="D548" s="18" t="s">
        <v>46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8" t="s">
        <v>29</v>
      </c>
      <c r="S548" s="18" t="s">
        <v>29</v>
      </c>
    </row>
    <row r="549" spans="1:19" hidden="1" x14ac:dyDescent="0.3">
      <c r="A549" s="19">
        <v>43911.708333333336</v>
      </c>
      <c r="B549" s="18" t="s">
        <v>23</v>
      </c>
      <c r="C549" s="2">
        <v>17</v>
      </c>
      <c r="D549" s="18" t="s">
        <v>47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8" t="s">
        <v>29</v>
      </c>
      <c r="S549" s="18" t="s">
        <v>29</v>
      </c>
    </row>
    <row r="550" spans="1:19" hidden="1" x14ac:dyDescent="0.3">
      <c r="A550" s="19">
        <v>43911.708333333336</v>
      </c>
      <c r="B550" s="18" t="s">
        <v>23</v>
      </c>
      <c r="C550" s="2">
        <v>4</v>
      </c>
      <c r="D550" s="18" t="s">
        <v>48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8" t="s">
        <v>29</v>
      </c>
      <c r="S550" s="18" t="s">
        <v>29</v>
      </c>
    </row>
    <row r="551" spans="1:19" hidden="1" x14ac:dyDescent="0.3">
      <c r="A551" s="19">
        <v>43911.708333333336</v>
      </c>
      <c r="B551" s="18" t="s">
        <v>23</v>
      </c>
      <c r="C551" s="2">
        <v>18</v>
      </c>
      <c r="D551" s="18" t="s">
        <v>49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8" t="s">
        <v>29</v>
      </c>
      <c r="S551" s="18" t="s">
        <v>29</v>
      </c>
    </row>
    <row r="552" spans="1:19" hidden="1" x14ac:dyDescent="0.3">
      <c r="A552" s="19">
        <v>43911.708333333336</v>
      </c>
      <c r="B552" s="18" t="s">
        <v>23</v>
      </c>
      <c r="C552" s="2">
        <v>15</v>
      </c>
      <c r="D552" s="18" t="s">
        <v>50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8" t="s">
        <v>29</v>
      </c>
      <c r="S552" s="18" t="s">
        <v>29</v>
      </c>
    </row>
    <row r="553" spans="1:19" hidden="1" x14ac:dyDescent="0.3">
      <c r="A553" s="19">
        <v>43911.708333333336</v>
      </c>
      <c r="B553" s="18" t="s">
        <v>23</v>
      </c>
      <c r="C553" s="2">
        <v>8</v>
      </c>
      <c r="D553" s="18" t="s">
        <v>104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8" t="s">
        <v>29</v>
      </c>
      <c r="S553" s="18" t="s">
        <v>29</v>
      </c>
    </row>
    <row r="554" spans="1:19" hidden="1" x14ac:dyDescent="0.3">
      <c r="A554" s="19">
        <v>43911.708333333336</v>
      </c>
      <c r="B554" s="18" t="s">
        <v>23</v>
      </c>
      <c r="C554" s="2">
        <v>6</v>
      </c>
      <c r="D554" s="18" t="s">
        <v>51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8" t="s">
        <v>29</v>
      </c>
      <c r="S554" s="18" t="s">
        <v>29</v>
      </c>
    </row>
    <row r="555" spans="1:19" hidden="1" x14ac:dyDescent="0.3">
      <c r="A555" s="19">
        <v>43911.708333333336</v>
      </c>
      <c r="B555" s="18" t="s">
        <v>23</v>
      </c>
      <c r="C555" s="2">
        <v>12</v>
      </c>
      <c r="D555" s="18" t="s">
        <v>52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8" t="s">
        <v>29</v>
      </c>
      <c r="S555" s="18" t="s">
        <v>29</v>
      </c>
    </row>
    <row r="556" spans="1:19" hidden="1" x14ac:dyDescent="0.3">
      <c r="A556" s="19">
        <v>43911.708333333336</v>
      </c>
      <c r="B556" s="18" t="s">
        <v>23</v>
      </c>
      <c r="C556" s="2">
        <v>7</v>
      </c>
      <c r="D556" s="18" t="s">
        <v>53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8" t="s">
        <v>29</v>
      </c>
      <c r="S556" s="18" t="s">
        <v>29</v>
      </c>
    </row>
    <row r="557" spans="1:19" x14ac:dyDescent="0.3">
      <c r="A557" s="19">
        <v>43911.708333333336</v>
      </c>
      <c r="B557" s="18" t="s">
        <v>23</v>
      </c>
      <c r="C557" s="2">
        <v>3</v>
      </c>
      <c r="D557" s="18" t="s">
        <v>54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8" t="s">
        <v>29</v>
      </c>
      <c r="S557" s="18" t="s">
        <v>29</v>
      </c>
    </row>
    <row r="558" spans="1:19" hidden="1" x14ac:dyDescent="0.3">
      <c r="A558" s="19">
        <v>43911.708333333336</v>
      </c>
      <c r="B558" s="18" t="s">
        <v>23</v>
      </c>
      <c r="C558" s="2">
        <v>11</v>
      </c>
      <c r="D558" s="18" t="s">
        <v>55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8" t="s">
        <v>29</v>
      </c>
      <c r="S558" s="18" t="s">
        <v>29</v>
      </c>
    </row>
    <row r="559" spans="1:19" hidden="1" x14ac:dyDescent="0.3">
      <c r="A559" s="19">
        <v>43911.708333333336</v>
      </c>
      <c r="B559" s="18" t="s">
        <v>23</v>
      </c>
      <c r="C559" s="2">
        <v>14</v>
      </c>
      <c r="D559" s="18" t="s">
        <v>56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8" t="s">
        <v>29</v>
      </c>
      <c r="S559" s="18" t="s">
        <v>29</v>
      </c>
    </row>
    <row r="560" spans="1:19" hidden="1" x14ac:dyDescent="0.3">
      <c r="A560" s="19">
        <v>43911.708333333336</v>
      </c>
      <c r="B560" s="18" t="s">
        <v>23</v>
      </c>
      <c r="C560" s="2">
        <v>1</v>
      </c>
      <c r="D560" s="18" t="s">
        <v>57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8" t="s">
        <v>29</v>
      </c>
      <c r="S560" s="18" t="s">
        <v>29</v>
      </c>
    </row>
    <row r="561" spans="1:19" hidden="1" x14ac:dyDescent="0.3">
      <c r="A561" s="19">
        <v>43911.708333333336</v>
      </c>
      <c r="B561" s="18" t="s">
        <v>23</v>
      </c>
      <c r="C561" s="2">
        <v>16</v>
      </c>
      <c r="D561" s="18" t="s">
        <v>58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8" t="s">
        <v>29</v>
      </c>
      <c r="S561" s="18" t="s">
        <v>29</v>
      </c>
    </row>
    <row r="562" spans="1:19" hidden="1" x14ac:dyDescent="0.3">
      <c r="A562" s="19">
        <v>43911.708333333336</v>
      </c>
      <c r="B562" s="18" t="s">
        <v>23</v>
      </c>
      <c r="C562" s="2">
        <v>20</v>
      </c>
      <c r="D562" s="18" t="s">
        <v>59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8" t="s">
        <v>29</v>
      </c>
      <c r="S562" s="18" t="s">
        <v>29</v>
      </c>
    </row>
    <row r="563" spans="1:19" hidden="1" x14ac:dyDescent="0.3">
      <c r="A563" s="19">
        <v>43911.708333333336</v>
      </c>
      <c r="B563" s="18" t="s">
        <v>23</v>
      </c>
      <c r="C563" s="2">
        <v>19</v>
      </c>
      <c r="D563" s="18" t="s">
        <v>60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8" t="s">
        <v>29</v>
      </c>
      <c r="S563" s="18" t="s">
        <v>29</v>
      </c>
    </row>
    <row r="564" spans="1:19" hidden="1" x14ac:dyDescent="0.3">
      <c r="A564" s="19">
        <v>43911.708333333336</v>
      </c>
      <c r="B564" s="18" t="s">
        <v>23</v>
      </c>
      <c r="C564" s="2">
        <v>9</v>
      </c>
      <c r="D564" s="18" t="s">
        <v>61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8" t="s">
        <v>29</v>
      </c>
      <c r="S564" s="18" t="s">
        <v>29</v>
      </c>
    </row>
    <row r="565" spans="1:19" hidden="1" x14ac:dyDescent="0.3">
      <c r="A565" s="19">
        <v>43911.708333333336</v>
      </c>
      <c r="B565" s="18" t="s">
        <v>23</v>
      </c>
      <c r="C565" s="2">
        <v>4</v>
      </c>
      <c r="D565" s="18" t="s">
        <v>62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8" t="s">
        <v>29</v>
      </c>
      <c r="S565" s="18" t="s">
        <v>29</v>
      </c>
    </row>
    <row r="566" spans="1:19" hidden="1" x14ac:dyDescent="0.3">
      <c r="A566" s="19">
        <v>43911.708333333336</v>
      </c>
      <c r="B566" s="18" t="s">
        <v>23</v>
      </c>
      <c r="C566" s="2">
        <v>10</v>
      </c>
      <c r="D566" s="18" t="s">
        <v>63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8" t="s">
        <v>29</v>
      </c>
      <c r="S566" s="18" t="s">
        <v>29</v>
      </c>
    </row>
    <row r="567" spans="1:19" hidden="1" x14ac:dyDescent="0.3">
      <c r="A567" s="19">
        <v>43911.708333333336</v>
      </c>
      <c r="B567" s="18" t="s">
        <v>23</v>
      </c>
      <c r="C567" s="2">
        <v>2</v>
      </c>
      <c r="D567" s="18" t="s">
        <v>64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8" t="s">
        <v>29</v>
      </c>
      <c r="S567" s="18" t="s">
        <v>29</v>
      </c>
    </row>
    <row r="568" spans="1:19" hidden="1" x14ac:dyDescent="0.3">
      <c r="A568" s="19">
        <v>43911.708333333336</v>
      </c>
      <c r="B568" s="18" t="s">
        <v>23</v>
      </c>
      <c r="C568" s="2">
        <v>5</v>
      </c>
      <c r="D568" s="18" t="s">
        <v>65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8" t="s">
        <v>29</v>
      </c>
      <c r="S568" s="18" t="s">
        <v>29</v>
      </c>
    </row>
    <row r="569" spans="1:19" hidden="1" x14ac:dyDescent="0.3">
      <c r="A569" s="19">
        <v>43912.708333333336</v>
      </c>
      <c r="B569" s="18" t="s">
        <v>23</v>
      </c>
      <c r="C569" s="2">
        <v>13</v>
      </c>
      <c r="D569" s="18" t="s">
        <v>46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8" t="s">
        <v>29</v>
      </c>
      <c r="S569" s="18" t="s">
        <v>29</v>
      </c>
    </row>
    <row r="570" spans="1:19" hidden="1" x14ac:dyDescent="0.3">
      <c r="A570" s="19">
        <v>43912.708333333336</v>
      </c>
      <c r="B570" s="18" t="s">
        <v>23</v>
      </c>
      <c r="C570" s="2">
        <v>17</v>
      </c>
      <c r="D570" s="18" t="s">
        <v>47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8" t="s">
        <v>29</v>
      </c>
      <c r="S570" s="18" t="s">
        <v>29</v>
      </c>
    </row>
    <row r="571" spans="1:19" hidden="1" x14ac:dyDescent="0.3">
      <c r="A571" s="19">
        <v>43912.708333333336</v>
      </c>
      <c r="B571" s="18" t="s">
        <v>23</v>
      </c>
      <c r="C571" s="2">
        <v>4</v>
      </c>
      <c r="D571" s="18" t="s">
        <v>48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8" t="s">
        <v>29</v>
      </c>
      <c r="S571" s="18" t="s">
        <v>29</v>
      </c>
    </row>
    <row r="572" spans="1:19" hidden="1" x14ac:dyDescent="0.3">
      <c r="A572" s="19">
        <v>43912.708333333336</v>
      </c>
      <c r="B572" s="18" t="s">
        <v>23</v>
      </c>
      <c r="C572" s="2">
        <v>18</v>
      </c>
      <c r="D572" s="18" t="s">
        <v>49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8" t="s">
        <v>29</v>
      </c>
      <c r="S572" s="18" t="s">
        <v>29</v>
      </c>
    </row>
    <row r="573" spans="1:19" hidden="1" x14ac:dyDescent="0.3">
      <c r="A573" s="19">
        <v>43912.708333333336</v>
      </c>
      <c r="B573" s="18" t="s">
        <v>23</v>
      </c>
      <c r="C573" s="2">
        <v>15</v>
      </c>
      <c r="D573" s="18" t="s">
        <v>50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8" t="s">
        <v>29</v>
      </c>
      <c r="S573" s="18" t="s">
        <v>29</v>
      </c>
    </row>
    <row r="574" spans="1:19" hidden="1" x14ac:dyDescent="0.3">
      <c r="A574" s="19">
        <v>43912.708333333336</v>
      </c>
      <c r="B574" s="18" t="s">
        <v>23</v>
      </c>
      <c r="C574" s="2">
        <v>8</v>
      </c>
      <c r="D574" s="18" t="s">
        <v>104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8" t="s">
        <v>29</v>
      </c>
      <c r="S574" s="18" t="s">
        <v>29</v>
      </c>
    </row>
    <row r="575" spans="1:19" hidden="1" x14ac:dyDescent="0.3">
      <c r="A575" s="19">
        <v>43912.708333333336</v>
      </c>
      <c r="B575" s="18" t="s">
        <v>23</v>
      </c>
      <c r="C575" s="2">
        <v>6</v>
      </c>
      <c r="D575" s="18" t="s">
        <v>51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8" t="s">
        <v>29</v>
      </c>
      <c r="S575" s="18" t="s">
        <v>29</v>
      </c>
    </row>
    <row r="576" spans="1:19" hidden="1" x14ac:dyDescent="0.3">
      <c r="A576" s="19">
        <v>43912.708333333336</v>
      </c>
      <c r="B576" s="18" t="s">
        <v>23</v>
      </c>
      <c r="C576" s="2">
        <v>12</v>
      </c>
      <c r="D576" s="18" t="s">
        <v>52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8" t="s">
        <v>29</v>
      </c>
      <c r="S576" s="18" t="s">
        <v>29</v>
      </c>
    </row>
    <row r="577" spans="1:19" hidden="1" x14ac:dyDescent="0.3">
      <c r="A577" s="19">
        <v>43912.708333333336</v>
      </c>
      <c r="B577" s="18" t="s">
        <v>23</v>
      </c>
      <c r="C577" s="2">
        <v>7</v>
      </c>
      <c r="D577" s="18" t="s">
        <v>53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8" t="s">
        <v>29</v>
      </c>
      <c r="S577" s="18" t="s">
        <v>29</v>
      </c>
    </row>
    <row r="578" spans="1:19" x14ac:dyDescent="0.3">
      <c r="A578" s="19">
        <v>43912.708333333336</v>
      </c>
      <c r="B578" s="18" t="s">
        <v>23</v>
      </c>
      <c r="C578" s="2">
        <v>3</v>
      </c>
      <c r="D578" s="18" t="s">
        <v>54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8" t="s">
        <v>29</v>
      </c>
      <c r="S578" s="18" t="s">
        <v>29</v>
      </c>
    </row>
    <row r="579" spans="1:19" hidden="1" x14ac:dyDescent="0.3">
      <c r="A579" s="19">
        <v>43912.708333333336</v>
      </c>
      <c r="B579" s="18" t="s">
        <v>23</v>
      </c>
      <c r="C579" s="2">
        <v>11</v>
      </c>
      <c r="D579" s="18" t="s">
        <v>55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8" t="s">
        <v>29</v>
      </c>
      <c r="S579" s="18" t="s">
        <v>29</v>
      </c>
    </row>
    <row r="580" spans="1:19" hidden="1" x14ac:dyDescent="0.3">
      <c r="A580" s="19">
        <v>43912.708333333336</v>
      </c>
      <c r="B580" s="18" t="s">
        <v>23</v>
      </c>
      <c r="C580" s="2">
        <v>14</v>
      </c>
      <c r="D580" s="18" t="s">
        <v>56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8" t="s">
        <v>29</v>
      </c>
      <c r="S580" s="18" t="s">
        <v>29</v>
      </c>
    </row>
    <row r="581" spans="1:19" hidden="1" x14ac:dyDescent="0.3">
      <c r="A581" s="19">
        <v>43912.708333333336</v>
      </c>
      <c r="B581" s="18" t="s">
        <v>23</v>
      </c>
      <c r="C581" s="2">
        <v>1</v>
      </c>
      <c r="D581" s="18" t="s">
        <v>57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8" t="s">
        <v>29</v>
      </c>
      <c r="S581" s="18" t="s">
        <v>29</v>
      </c>
    </row>
    <row r="582" spans="1:19" hidden="1" x14ac:dyDescent="0.3">
      <c r="A582" s="19">
        <v>43912.708333333336</v>
      </c>
      <c r="B582" s="18" t="s">
        <v>23</v>
      </c>
      <c r="C582" s="2">
        <v>16</v>
      </c>
      <c r="D582" s="18" t="s">
        <v>58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8" t="s">
        <v>29</v>
      </c>
      <c r="S582" s="18" t="s">
        <v>29</v>
      </c>
    </row>
    <row r="583" spans="1:19" hidden="1" x14ac:dyDescent="0.3">
      <c r="A583" s="19">
        <v>43912.708333333336</v>
      </c>
      <c r="B583" s="18" t="s">
        <v>23</v>
      </c>
      <c r="C583" s="2">
        <v>20</v>
      </c>
      <c r="D583" s="18" t="s">
        <v>59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8" t="s">
        <v>29</v>
      </c>
      <c r="S583" s="18" t="s">
        <v>29</v>
      </c>
    </row>
    <row r="584" spans="1:19" hidden="1" x14ac:dyDescent="0.3">
      <c r="A584" s="19">
        <v>43912.708333333336</v>
      </c>
      <c r="B584" s="18" t="s">
        <v>23</v>
      </c>
      <c r="C584" s="2">
        <v>19</v>
      </c>
      <c r="D584" s="18" t="s">
        <v>60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8" t="s">
        <v>29</v>
      </c>
      <c r="S584" s="18" t="s">
        <v>29</v>
      </c>
    </row>
    <row r="585" spans="1:19" hidden="1" x14ac:dyDescent="0.3">
      <c r="A585" s="19">
        <v>43912.708333333336</v>
      </c>
      <c r="B585" s="18" t="s">
        <v>23</v>
      </c>
      <c r="C585" s="2">
        <v>9</v>
      </c>
      <c r="D585" s="18" t="s">
        <v>61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8" t="s">
        <v>29</v>
      </c>
      <c r="S585" s="18" t="s">
        <v>29</v>
      </c>
    </row>
    <row r="586" spans="1:19" hidden="1" x14ac:dyDescent="0.3">
      <c r="A586" s="19">
        <v>43912.708333333336</v>
      </c>
      <c r="B586" s="18" t="s">
        <v>23</v>
      </c>
      <c r="C586" s="2">
        <v>4</v>
      </c>
      <c r="D586" s="18" t="s">
        <v>62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8" t="s">
        <v>29</v>
      </c>
      <c r="S586" s="18" t="s">
        <v>29</v>
      </c>
    </row>
    <row r="587" spans="1:19" hidden="1" x14ac:dyDescent="0.3">
      <c r="A587" s="19">
        <v>43912.708333333336</v>
      </c>
      <c r="B587" s="18" t="s">
        <v>23</v>
      </c>
      <c r="C587" s="2">
        <v>10</v>
      </c>
      <c r="D587" s="18" t="s">
        <v>63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8" t="s">
        <v>29</v>
      </c>
      <c r="S587" s="18" t="s">
        <v>29</v>
      </c>
    </row>
    <row r="588" spans="1:19" hidden="1" x14ac:dyDescent="0.3">
      <c r="A588" s="19">
        <v>43912.708333333336</v>
      </c>
      <c r="B588" s="18" t="s">
        <v>23</v>
      </c>
      <c r="C588" s="2">
        <v>2</v>
      </c>
      <c r="D588" s="18" t="s">
        <v>64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8" t="s">
        <v>29</v>
      </c>
      <c r="S588" s="18" t="s">
        <v>29</v>
      </c>
    </row>
    <row r="589" spans="1:19" hidden="1" x14ac:dyDescent="0.3">
      <c r="A589" s="19">
        <v>43912.708333333336</v>
      </c>
      <c r="B589" s="18" t="s">
        <v>23</v>
      </c>
      <c r="C589" s="2">
        <v>5</v>
      </c>
      <c r="D589" s="18" t="s">
        <v>65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8" t="s">
        <v>29</v>
      </c>
      <c r="S589" s="18" t="s">
        <v>29</v>
      </c>
    </row>
    <row r="590" spans="1:19" hidden="1" x14ac:dyDescent="0.3">
      <c r="A590" s="19">
        <v>43913.708333333336</v>
      </c>
      <c r="B590" s="18" t="s">
        <v>23</v>
      </c>
      <c r="C590" s="2">
        <v>13</v>
      </c>
      <c r="D590" s="18" t="s">
        <v>46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8" t="s">
        <v>29</v>
      </c>
      <c r="S590" s="18" t="s">
        <v>29</v>
      </c>
    </row>
    <row r="591" spans="1:19" hidden="1" x14ac:dyDescent="0.3">
      <c r="A591" s="19">
        <v>43913.708333333336</v>
      </c>
      <c r="B591" s="18" t="s">
        <v>23</v>
      </c>
      <c r="C591" s="2">
        <v>17</v>
      </c>
      <c r="D591" s="18" t="s">
        <v>47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8" t="s">
        <v>29</v>
      </c>
      <c r="S591" s="18" t="s">
        <v>29</v>
      </c>
    </row>
    <row r="592" spans="1:19" hidden="1" x14ac:dyDescent="0.3">
      <c r="A592" s="19">
        <v>43913.708333333336</v>
      </c>
      <c r="B592" s="18" t="s">
        <v>23</v>
      </c>
      <c r="C592" s="2">
        <v>4</v>
      </c>
      <c r="D592" s="18" t="s">
        <v>48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8" t="s">
        <v>29</v>
      </c>
      <c r="S592" s="18" t="s">
        <v>29</v>
      </c>
    </row>
    <row r="593" spans="1:19" hidden="1" x14ac:dyDescent="0.3">
      <c r="A593" s="19">
        <v>43913.708333333336</v>
      </c>
      <c r="B593" s="18" t="s">
        <v>23</v>
      </c>
      <c r="C593" s="2">
        <v>18</v>
      </c>
      <c r="D593" s="18" t="s">
        <v>49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8" t="s">
        <v>29</v>
      </c>
      <c r="S593" s="18" t="s">
        <v>29</v>
      </c>
    </row>
    <row r="594" spans="1:19" hidden="1" x14ac:dyDescent="0.3">
      <c r="A594" s="19">
        <v>43913.708333333336</v>
      </c>
      <c r="B594" s="18" t="s">
        <v>23</v>
      </c>
      <c r="C594" s="2">
        <v>15</v>
      </c>
      <c r="D594" s="18" t="s">
        <v>50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8" t="s">
        <v>29</v>
      </c>
      <c r="S594" s="18" t="s">
        <v>29</v>
      </c>
    </row>
    <row r="595" spans="1:19" hidden="1" x14ac:dyDescent="0.3">
      <c r="A595" s="19">
        <v>43913.708333333336</v>
      </c>
      <c r="B595" s="18" t="s">
        <v>23</v>
      </c>
      <c r="C595" s="2">
        <v>8</v>
      </c>
      <c r="D595" s="18" t="s">
        <v>104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8" t="s">
        <v>29</v>
      </c>
      <c r="S595" s="18" t="s">
        <v>29</v>
      </c>
    </row>
    <row r="596" spans="1:19" hidden="1" x14ac:dyDescent="0.3">
      <c r="A596" s="19">
        <v>43913.708333333336</v>
      </c>
      <c r="B596" s="18" t="s">
        <v>23</v>
      </c>
      <c r="C596" s="2">
        <v>6</v>
      </c>
      <c r="D596" s="18" t="s">
        <v>51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8" t="s">
        <v>29</v>
      </c>
      <c r="S596" s="18" t="s">
        <v>29</v>
      </c>
    </row>
    <row r="597" spans="1:19" hidden="1" x14ac:dyDescent="0.3">
      <c r="A597" s="19">
        <v>43913.708333333336</v>
      </c>
      <c r="B597" s="18" t="s">
        <v>23</v>
      </c>
      <c r="C597" s="2">
        <v>12</v>
      </c>
      <c r="D597" s="18" t="s">
        <v>52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8" t="s">
        <v>29</v>
      </c>
      <c r="S597" s="18" t="s">
        <v>29</v>
      </c>
    </row>
    <row r="598" spans="1:19" hidden="1" x14ac:dyDescent="0.3">
      <c r="A598" s="19">
        <v>43913.708333333336</v>
      </c>
      <c r="B598" s="18" t="s">
        <v>23</v>
      </c>
      <c r="C598" s="2">
        <v>7</v>
      </c>
      <c r="D598" s="18" t="s">
        <v>53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8" t="s">
        <v>29</v>
      </c>
      <c r="S598" s="18" t="s">
        <v>29</v>
      </c>
    </row>
    <row r="599" spans="1:19" x14ac:dyDescent="0.3">
      <c r="A599" s="19">
        <v>43913.708333333336</v>
      </c>
      <c r="B599" s="18" t="s">
        <v>23</v>
      </c>
      <c r="C599" s="2">
        <v>3</v>
      </c>
      <c r="D599" s="18" t="s">
        <v>54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8" t="s">
        <v>29</v>
      </c>
      <c r="S599" s="18" t="s">
        <v>29</v>
      </c>
    </row>
    <row r="600" spans="1:19" hidden="1" x14ac:dyDescent="0.3">
      <c r="A600" s="19">
        <v>43913.708333333336</v>
      </c>
      <c r="B600" s="18" t="s">
        <v>23</v>
      </c>
      <c r="C600" s="2">
        <v>11</v>
      </c>
      <c r="D600" s="18" t="s">
        <v>55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8" t="s">
        <v>29</v>
      </c>
      <c r="S600" s="18" t="s">
        <v>29</v>
      </c>
    </row>
    <row r="601" spans="1:19" hidden="1" x14ac:dyDescent="0.3">
      <c r="A601" s="19">
        <v>43913.708333333336</v>
      </c>
      <c r="B601" s="18" t="s">
        <v>23</v>
      </c>
      <c r="C601" s="2">
        <v>14</v>
      </c>
      <c r="D601" s="18" t="s">
        <v>56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8" t="s">
        <v>29</v>
      </c>
      <c r="S601" s="18" t="s">
        <v>29</v>
      </c>
    </row>
    <row r="602" spans="1:19" hidden="1" x14ac:dyDescent="0.3">
      <c r="A602" s="19">
        <v>43913.708333333336</v>
      </c>
      <c r="B602" s="18" t="s">
        <v>23</v>
      </c>
      <c r="C602" s="2">
        <v>1</v>
      </c>
      <c r="D602" s="18" t="s">
        <v>57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8" t="s">
        <v>29</v>
      </c>
      <c r="S602" s="18" t="s">
        <v>29</v>
      </c>
    </row>
    <row r="603" spans="1:19" hidden="1" x14ac:dyDescent="0.3">
      <c r="A603" s="19">
        <v>43913.708333333336</v>
      </c>
      <c r="B603" s="18" t="s">
        <v>23</v>
      </c>
      <c r="C603" s="2">
        <v>16</v>
      </c>
      <c r="D603" s="18" t="s">
        <v>58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8" t="s">
        <v>29</v>
      </c>
      <c r="S603" s="18" t="s">
        <v>29</v>
      </c>
    </row>
    <row r="604" spans="1:19" hidden="1" x14ac:dyDescent="0.3">
      <c r="A604" s="19">
        <v>43913.708333333336</v>
      </c>
      <c r="B604" s="18" t="s">
        <v>23</v>
      </c>
      <c r="C604" s="2">
        <v>20</v>
      </c>
      <c r="D604" s="18" t="s">
        <v>59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8" t="s">
        <v>29</v>
      </c>
      <c r="S604" s="18" t="s">
        <v>29</v>
      </c>
    </row>
    <row r="605" spans="1:19" hidden="1" x14ac:dyDescent="0.3">
      <c r="A605" s="19">
        <v>43913.708333333336</v>
      </c>
      <c r="B605" s="18" t="s">
        <v>23</v>
      </c>
      <c r="C605" s="2">
        <v>19</v>
      </c>
      <c r="D605" s="18" t="s">
        <v>60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8" t="s">
        <v>29</v>
      </c>
      <c r="S605" s="18" t="s">
        <v>29</v>
      </c>
    </row>
    <row r="606" spans="1:19" hidden="1" x14ac:dyDescent="0.3">
      <c r="A606" s="19">
        <v>43913.708333333336</v>
      </c>
      <c r="B606" s="18" t="s">
        <v>23</v>
      </c>
      <c r="C606" s="2">
        <v>9</v>
      </c>
      <c r="D606" s="18" t="s">
        <v>61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8" t="s">
        <v>29</v>
      </c>
      <c r="S606" s="18" t="s">
        <v>29</v>
      </c>
    </row>
    <row r="607" spans="1:19" hidden="1" x14ac:dyDescent="0.3">
      <c r="A607" s="19">
        <v>43913.708333333336</v>
      </c>
      <c r="B607" s="18" t="s">
        <v>23</v>
      </c>
      <c r="C607" s="2">
        <v>4</v>
      </c>
      <c r="D607" s="18" t="s">
        <v>62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8" t="s">
        <v>29</v>
      </c>
      <c r="S607" s="18" t="s">
        <v>29</v>
      </c>
    </row>
    <row r="608" spans="1:19" hidden="1" x14ac:dyDescent="0.3">
      <c r="A608" s="19">
        <v>43913.708333333336</v>
      </c>
      <c r="B608" s="18" t="s">
        <v>23</v>
      </c>
      <c r="C608" s="2">
        <v>10</v>
      </c>
      <c r="D608" s="18" t="s">
        <v>63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8" t="s">
        <v>29</v>
      </c>
      <c r="S608" s="18" t="s">
        <v>29</v>
      </c>
    </row>
    <row r="609" spans="1:19" hidden="1" x14ac:dyDescent="0.3">
      <c r="A609" s="19">
        <v>43913.708333333336</v>
      </c>
      <c r="B609" s="18" t="s">
        <v>23</v>
      </c>
      <c r="C609" s="2">
        <v>2</v>
      </c>
      <c r="D609" s="18" t="s">
        <v>64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8" t="s">
        <v>29</v>
      </c>
      <c r="S609" s="18" t="s">
        <v>29</v>
      </c>
    </row>
    <row r="610" spans="1:19" hidden="1" x14ac:dyDescent="0.3">
      <c r="A610" s="19">
        <v>43913.708333333336</v>
      </c>
      <c r="B610" s="18" t="s">
        <v>23</v>
      </c>
      <c r="C610" s="2">
        <v>5</v>
      </c>
      <c r="D610" s="18" t="s">
        <v>65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8" t="s">
        <v>29</v>
      </c>
      <c r="S610" s="18" t="s">
        <v>29</v>
      </c>
    </row>
    <row r="611" spans="1:19" hidden="1" x14ac:dyDescent="0.3">
      <c r="A611" s="19">
        <v>43914.708333333336</v>
      </c>
      <c r="B611" s="18" t="s">
        <v>23</v>
      </c>
      <c r="C611" s="2">
        <v>13</v>
      </c>
      <c r="D611" s="18" t="s">
        <v>46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8" t="s">
        <v>29</v>
      </c>
      <c r="S611" s="18" t="s">
        <v>29</v>
      </c>
    </row>
    <row r="612" spans="1:19" hidden="1" x14ac:dyDescent="0.3">
      <c r="A612" s="19">
        <v>43914.708333333336</v>
      </c>
      <c r="B612" s="18" t="s">
        <v>23</v>
      </c>
      <c r="C612" s="2">
        <v>17</v>
      </c>
      <c r="D612" s="18" t="s">
        <v>47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8" t="s">
        <v>29</v>
      </c>
      <c r="S612" s="18" t="s">
        <v>29</v>
      </c>
    </row>
    <row r="613" spans="1:19" hidden="1" x14ac:dyDescent="0.3">
      <c r="A613" s="19">
        <v>43914.708333333336</v>
      </c>
      <c r="B613" s="18" t="s">
        <v>23</v>
      </c>
      <c r="C613" s="2">
        <v>4</v>
      </c>
      <c r="D613" s="18" t="s">
        <v>48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8" t="s">
        <v>29</v>
      </c>
      <c r="S613" s="18" t="s">
        <v>29</v>
      </c>
    </row>
    <row r="614" spans="1:19" hidden="1" x14ac:dyDescent="0.3">
      <c r="A614" s="19">
        <v>43914.708333333336</v>
      </c>
      <c r="B614" s="18" t="s">
        <v>23</v>
      </c>
      <c r="C614" s="2">
        <v>18</v>
      </c>
      <c r="D614" s="18" t="s">
        <v>49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8" t="s">
        <v>29</v>
      </c>
      <c r="S614" s="18" t="s">
        <v>29</v>
      </c>
    </row>
    <row r="615" spans="1:19" hidden="1" x14ac:dyDescent="0.3">
      <c r="A615" s="19">
        <v>43914.708333333336</v>
      </c>
      <c r="B615" s="18" t="s">
        <v>23</v>
      </c>
      <c r="C615" s="2">
        <v>15</v>
      </c>
      <c r="D615" s="18" t="s">
        <v>50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8" t="s">
        <v>29</v>
      </c>
      <c r="S615" s="18" t="s">
        <v>29</v>
      </c>
    </row>
    <row r="616" spans="1:19" hidden="1" x14ac:dyDescent="0.3">
      <c r="A616" s="19">
        <v>43914.708333333336</v>
      </c>
      <c r="B616" s="18" t="s">
        <v>23</v>
      </c>
      <c r="C616" s="2">
        <v>8</v>
      </c>
      <c r="D616" s="18" t="s">
        <v>104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8" t="s">
        <v>29</v>
      </c>
      <c r="S616" s="18" t="s">
        <v>29</v>
      </c>
    </row>
    <row r="617" spans="1:19" hidden="1" x14ac:dyDescent="0.3">
      <c r="A617" s="19">
        <v>43914.708333333336</v>
      </c>
      <c r="B617" s="18" t="s">
        <v>23</v>
      </c>
      <c r="C617" s="2">
        <v>6</v>
      </c>
      <c r="D617" s="18" t="s">
        <v>51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8" t="s">
        <v>29</v>
      </c>
      <c r="S617" s="18" t="s">
        <v>29</v>
      </c>
    </row>
    <row r="618" spans="1:19" hidden="1" x14ac:dyDescent="0.3">
      <c r="A618" s="19">
        <v>43914.708333333336</v>
      </c>
      <c r="B618" s="18" t="s">
        <v>23</v>
      </c>
      <c r="C618" s="2">
        <v>12</v>
      </c>
      <c r="D618" s="18" t="s">
        <v>52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8" t="s">
        <v>29</v>
      </c>
      <c r="S618" s="18" t="s">
        <v>29</v>
      </c>
    </row>
    <row r="619" spans="1:19" hidden="1" x14ac:dyDescent="0.3">
      <c r="A619" s="19">
        <v>43914.708333333336</v>
      </c>
      <c r="B619" s="18" t="s">
        <v>23</v>
      </c>
      <c r="C619" s="2">
        <v>7</v>
      </c>
      <c r="D619" s="18" t="s">
        <v>53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8" t="s">
        <v>29</v>
      </c>
      <c r="S619" s="18" t="s">
        <v>29</v>
      </c>
    </row>
    <row r="620" spans="1:19" x14ac:dyDescent="0.3">
      <c r="A620" s="19">
        <v>43914.708333333336</v>
      </c>
      <c r="B620" s="18" t="s">
        <v>23</v>
      </c>
      <c r="C620" s="2">
        <v>3</v>
      </c>
      <c r="D620" s="18" t="s">
        <v>54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8" t="s">
        <v>29</v>
      </c>
      <c r="S620" s="18" t="s">
        <v>29</v>
      </c>
    </row>
    <row r="621" spans="1:19" hidden="1" x14ac:dyDescent="0.3">
      <c r="A621" s="19">
        <v>43914.708333333336</v>
      </c>
      <c r="B621" s="18" t="s">
        <v>23</v>
      </c>
      <c r="C621" s="2">
        <v>11</v>
      </c>
      <c r="D621" s="18" t="s">
        <v>55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8" t="s">
        <v>29</v>
      </c>
      <c r="S621" s="18" t="s">
        <v>29</v>
      </c>
    </row>
    <row r="622" spans="1:19" hidden="1" x14ac:dyDescent="0.3">
      <c r="A622" s="19">
        <v>43914.708333333336</v>
      </c>
      <c r="B622" s="18" t="s">
        <v>23</v>
      </c>
      <c r="C622" s="2">
        <v>14</v>
      </c>
      <c r="D622" s="18" t="s">
        <v>56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8" t="s">
        <v>29</v>
      </c>
      <c r="S622" s="18" t="s">
        <v>29</v>
      </c>
    </row>
    <row r="623" spans="1:19" hidden="1" x14ac:dyDescent="0.3">
      <c r="A623" s="19">
        <v>43914.708333333336</v>
      </c>
      <c r="B623" s="18" t="s">
        <v>23</v>
      </c>
      <c r="C623" s="2">
        <v>1</v>
      </c>
      <c r="D623" s="18" t="s">
        <v>57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8" t="s">
        <v>29</v>
      </c>
      <c r="S623" s="18" t="s">
        <v>29</v>
      </c>
    </row>
    <row r="624" spans="1:19" hidden="1" x14ac:dyDescent="0.3">
      <c r="A624" s="19">
        <v>43914.708333333336</v>
      </c>
      <c r="B624" s="18" t="s">
        <v>23</v>
      </c>
      <c r="C624" s="2">
        <v>16</v>
      </c>
      <c r="D624" s="18" t="s">
        <v>58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8" t="s">
        <v>29</v>
      </c>
      <c r="S624" s="18" t="s">
        <v>29</v>
      </c>
    </row>
    <row r="625" spans="1:19" hidden="1" x14ac:dyDescent="0.3">
      <c r="A625" s="19">
        <v>43914.708333333336</v>
      </c>
      <c r="B625" s="18" t="s">
        <v>23</v>
      </c>
      <c r="C625" s="2">
        <v>20</v>
      </c>
      <c r="D625" s="18" t="s">
        <v>59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8" t="s">
        <v>29</v>
      </c>
      <c r="S625" s="18" t="s">
        <v>29</v>
      </c>
    </row>
    <row r="626" spans="1:19" hidden="1" x14ac:dyDescent="0.3">
      <c r="A626" s="19">
        <v>43914.708333333336</v>
      </c>
      <c r="B626" s="18" t="s">
        <v>23</v>
      </c>
      <c r="C626" s="2">
        <v>19</v>
      </c>
      <c r="D626" s="18" t="s">
        <v>60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8" t="s">
        <v>29</v>
      </c>
      <c r="S626" s="18" t="s">
        <v>29</v>
      </c>
    </row>
    <row r="627" spans="1:19" hidden="1" x14ac:dyDescent="0.3">
      <c r="A627" s="19">
        <v>43914.708333333336</v>
      </c>
      <c r="B627" s="18" t="s">
        <v>23</v>
      </c>
      <c r="C627" s="2">
        <v>9</v>
      </c>
      <c r="D627" s="18" t="s">
        <v>61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8" t="s">
        <v>29</v>
      </c>
      <c r="S627" s="18" t="s">
        <v>29</v>
      </c>
    </row>
    <row r="628" spans="1:19" hidden="1" x14ac:dyDescent="0.3">
      <c r="A628" s="19">
        <v>43914.708333333336</v>
      </c>
      <c r="B628" s="18" t="s">
        <v>23</v>
      </c>
      <c r="C628" s="2">
        <v>4</v>
      </c>
      <c r="D628" s="18" t="s">
        <v>62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8" t="s">
        <v>29</v>
      </c>
      <c r="S628" s="18" t="s">
        <v>29</v>
      </c>
    </row>
    <row r="629" spans="1:19" hidden="1" x14ac:dyDescent="0.3">
      <c r="A629" s="19">
        <v>43914.708333333336</v>
      </c>
      <c r="B629" s="18" t="s">
        <v>23</v>
      </c>
      <c r="C629" s="2">
        <v>10</v>
      </c>
      <c r="D629" s="18" t="s">
        <v>63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8" t="s">
        <v>29</v>
      </c>
      <c r="S629" s="18" t="s">
        <v>29</v>
      </c>
    </row>
    <row r="630" spans="1:19" hidden="1" x14ac:dyDescent="0.3">
      <c r="A630" s="19">
        <v>43914.708333333336</v>
      </c>
      <c r="B630" s="18" t="s">
        <v>23</v>
      </c>
      <c r="C630" s="2">
        <v>2</v>
      </c>
      <c r="D630" s="18" t="s">
        <v>64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8" t="s">
        <v>29</v>
      </c>
      <c r="S630" s="18" t="s">
        <v>29</v>
      </c>
    </row>
    <row r="631" spans="1:19" hidden="1" x14ac:dyDescent="0.3">
      <c r="A631" s="19">
        <v>43914.708333333336</v>
      </c>
      <c r="B631" s="18" t="s">
        <v>23</v>
      </c>
      <c r="C631" s="2">
        <v>5</v>
      </c>
      <c r="D631" s="18" t="s">
        <v>65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8" t="s">
        <v>29</v>
      </c>
      <c r="S631" s="18" t="s">
        <v>29</v>
      </c>
    </row>
    <row r="632" spans="1:19" hidden="1" x14ac:dyDescent="0.3">
      <c r="A632" s="19">
        <v>43915.708333333336</v>
      </c>
      <c r="B632" s="18" t="s">
        <v>23</v>
      </c>
      <c r="C632" s="2">
        <v>13</v>
      </c>
      <c r="D632" s="18" t="s">
        <v>46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8" t="s">
        <v>29</v>
      </c>
      <c r="S632" s="18" t="s">
        <v>29</v>
      </c>
    </row>
    <row r="633" spans="1:19" hidden="1" x14ac:dyDescent="0.3">
      <c r="A633" s="19">
        <v>43915.708333333336</v>
      </c>
      <c r="B633" s="18" t="s">
        <v>23</v>
      </c>
      <c r="C633" s="2">
        <v>17</v>
      </c>
      <c r="D633" s="18" t="s">
        <v>47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8" t="s">
        <v>29</v>
      </c>
      <c r="S633" s="18" t="s">
        <v>29</v>
      </c>
    </row>
    <row r="634" spans="1:19" hidden="1" x14ac:dyDescent="0.3">
      <c r="A634" s="19">
        <v>43915.708333333336</v>
      </c>
      <c r="B634" s="18" t="s">
        <v>23</v>
      </c>
      <c r="C634" s="2">
        <v>4</v>
      </c>
      <c r="D634" s="18" t="s">
        <v>48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8" t="s">
        <v>29</v>
      </c>
      <c r="S634" s="18" t="s">
        <v>29</v>
      </c>
    </row>
    <row r="635" spans="1:19" hidden="1" x14ac:dyDescent="0.3">
      <c r="A635" s="19">
        <v>43915.708333333336</v>
      </c>
      <c r="B635" s="18" t="s">
        <v>23</v>
      </c>
      <c r="C635" s="2">
        <v>18</v>
      </c>
      <c r="D635" s="18" t="s">
        <v>49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8" t="s">
        <v>29</v>
      </c>
      <c r="S635" s="18" t="s">
        <v>29</v>
      </c>
    </row>
    <row r="636" spans="1:19" hidden="1" x14ac:dyDescent="0.3">
      <c r="A636" s="19">
        <v>43915.708333333336</v>
      </c>
      <c r="B636" s="18" t="s">
        <v>23</v>
      </c>
      <c r="C636" s="2">
        <v>15</v>
      </c>
      <c r="D636" s="18" t="s">
        <v>50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8" t="s">
        <v>29</v>
      </c>
      <c r="S636" s="18" t="s">
        <v>29</v>
      </c>
    </row>
    <row r="637" spans="1:19" hidden="1" x14ac:dyDescent="0.3">
      <c r="A637" s="19">
        <v>43915.708333333336</v>
      </c>
      <c r="B637" s="18" t="s">
        <v>23</v>
      </c>
      <c r="C637" s="2">
        <v>8</v>
      </c>
      <c r="D637" s="18" t="s">
        <v>104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8" t="s">
        <v>29</v>
      </c>
      <c r="S637" s="18" t="s">
        <v>29</v>
      </c>
    </row>
    <row r="638" spans="1:19" hidden="1" x14ac:dyDescent="0.3">
      <c r="A638" s="19">
        <v>43915.708333333336</v>
      </c>
      <c r="B638" s="18" t="s">
        <v>23</v>
      </c>
      <c r="C638" s="2">
        <v>6</v>
      </c>
      <c r="D638" s="18" t="s">
        <v>51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8" t="s">
        <v>29</v>
      </c>
      <c r="S638" s="18" t="s">
        <v>29</v>
      </c>
    </row>
    <row r="639" spans="1:19" hidden="1" x14ac:dyDescent="0.3">
      <c r="A639" s="19">
        <v>43915.708333333336</v>
      </c>
      <c r="B639" s="18" t="s">
        <v>23</v>
      </c>
      <c r="C639" s="2">
        <v>12</v>
      </c>
      <c r="D639" s="18" t="s">
        <v>52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8" t="s">
        <v>29</v>
      </c>
      <c r="S639" s="18" t="s">
        <v>29</v>
      </c>
    </row>
    <row r="640" spans="1:19" hidden="1" x14ac:dyDescent="0.3">
      <c r="A640" s="19">
        <v>43915.708333333336</v>
      </c>
      <c r="B640" s="18" t="s">
        <v>23</v>
      </c>
      <c r="C640" s="2">
        <v>7</v>
      </c>
      <c r="D640" s="18" t="s">
        <v>53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8" t="s">
        <v>29</v>
      </c>
      <c r="S640" s="18" t="s">
        <v>29</v>
      </c>
    </row>
    <row r="641" spans="1:19" x14ac:dyDescent="0.3">
      <c r="A641" s="19">
        <v>43915.708333333336</v>
      </c>
      <c r="B641" s="18" t="s">
        <v>23</v>
      </c>
      <c r="C641" s="2">
        <v>3</v>
      </c>
      <c r="D641" s="18" t="s">
        <v>54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8" t="s">
        <v>29</v>
      </c>
      <c r="S641" s="18" t="s">
        <v>29</v>
      </c>
    </row>
    <row r="642" spans="1:19" hidden="1" x14ac:dyDescent="0.3">
      <c r="A642" s="19">
        <v>43915.708333333336</v>
      </c>
      <c r="B642" s="18" t="s">
        <v>23</v>
      </c>
      <c r="C642" s="2">
        <v>11</v>
      </c>
      <c r="D642" s="18" t="s">
        <v>55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8" t="s">
        <v>29</v>
      </c>
      <c r="S642" s="18" t="s">
        <v>29</v>
      </c>
    </row>
    <row r="643" spans="1:19" hidden="1" x14ac:dyDescent="0.3">
      <c r="A643" s="19">
        <v>43915.708333333336</v>
      </c>
      <c r="B643" s="18" t="s">
        <v>23</v>
      </c>
      <c r="C643" s="2">
        <v>14</v>
      </c>
      <c r="D643" s="18" t="s">
        <v>56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8" t="s">
        <v>29</v>
      </c>
      <c r="S643" s="18" t="s">
        <v>29</v>
      </c>
    </row>
    <row r="644" spans="1:19" hidden="1" x14ac:dyDescent="0.3">
      <c r="A644" s="19">
        <v>43915.708333333336</v>
      </c>
      <c r="B644" s="18" t="s">
        <v>23</v>
      </c>
      <c r="C644" s="2">
        <v>1</v>
      </c>
      <c r="D644" s="18" t="s">
        <v>57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8" t="s">
        <v>29</v>
      </c>
      <c r="S644" s="18" t="s">
        <v>29</v>
      </c>
    </row>
    <row r="645" spans="1:19" hidden="1" x14ac:dyDescent="0.3">
      <c r="A645" s="19">
        <v>43915.708333333336</v>
      </c>
      <c r="B645" s="18" t="s">
        <v>23</v>
      </c>
      <c r="C645" s="2">
        <v>16</v>
      </c>
      <c r="D645" s="18" t="s">
        <v>58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8" t="s">
        <v>29</v>
      </c>
      <c r="S645" s="18" t="s">
        <v>29</v>
      </c>
    </row>
    <row r="646" spans="1:19" hidden="1" x14ac:dyDescent="0.3">
      <c r="A646" s="19">
        <v>43915.708333333336</v>
      </c>
      <c r="B646" s="18" t="s">
        <v>23</v>
      </c>
      <c r="C646" s="2">
        <v>20</v>
      </c>
      <c r="D646" s="18" t="s">
        <v>59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8" t="s">
        <v>29</v>
      </c>
      <c r="S646" s="18" t="s">
        <v>29</v>
      </c>
    </row>
    <row r="647" spans="1:19" hidden="1" x14ac:dyDescent="0.3">
      <c r="A647" s="19">
        <v>43915.708333333336</v>
      </c>
      <c r="B647" s="18" t="s">
        <v>23</v>
      </c>
      <c r="C647" s="2">
        <v>19</v>
      </c>
      <c r="D647" s="18" t="s">
        <v>60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8" t="s">
        <v>29</v>
      </c>
      <c r="S647" s="18" t="s">
        <v>29</v>
      </c>
    </row>
    <row r="648" spans="1:19" hidden="1" x14ac:dyDescent="0.3">
      <c r="A648" s="19">
        <v>43915.708333333336</v>
      </c>
      <c r="B648" s="18" t="s">
        <v>23</v>
      </c>
      <c r="C648" s="2">
        <v>9</v>
      </c>
      <c r="D648" s="18" t="s">
        <v>61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8" t="s">
        <v>29</v>
      </c>
      <c r="S648" s="18" t="s">
        <v>29</v>
      </c>
    </row>
    <row r="649" spans="1:19" hidden="1" x14ac:dyDescent="0.3">
      <c r="A649" s="19">
        <v>43915.708333333336</v>
      </c>
      <c r="B649" s="18" t="s">
        <v>23</v>
      </c>
      <c r="C649" s="2">
        <v>4</v>
      </c>
      <c r="D649" s="18" t="s">
        <v>62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8" t="s">
        <v>29</v>
      </c>
      <c r="S649" s="18" t="s">
        <v>29</v>
      </c>
    </row>
    <row r="650" spans="1:19" hidden="1" x14ac:dyDescent="0.3">
      <c r="A650" s="19">
        <v>43915.708333333336</v>
      </c>
      <c r="B650" s="18" t="s">
        <v>23</v>
      </c>
      <c r="C650" s="2">
        <v>10</v>
      </c>
      <c r="D650" s="18" t="s">
        <v>63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8" t="s">
        <v>29</v>
      </c>
      <c r="S650" s="18" t="s">
        <v>29</v>
      </c>
    </row>
    <row r="651" spans="1:19" hidden="1" x14ac:dyDescent="0.3">
      <c r="A651" s="19">
        <v>43915.708333333336</v>
      </c>
      <c r="B651" s="18" t="s">
        <v>23</v>
      </c>
      <c r="C651" s="2">
        <v>2</v>
      </c>
      <c r="D651" s="18" t="s">
        <v>64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8" t="s">
        <v>29</v>
      </c>
      <c r="S651" s="18" t="s">
        <v>29</v>
      </c>
    </row>
    <row r="652" spans="1:19" hidden="1" x14ac:dyDescent="0.3">
      <c r="A652" s="19">
        <v>43915.708333333336</v>
      </c>
      <c r="B652" s="18" t="s">
        <v>23</v>
      </c>
      <c r="C652" s="2">
        <v>5</v>
      </c>
      <c r="D652" s="18" t="s">
        <v>65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8" t="s">
        <v>29</v>
      </c>
      <c r="S652" s="18" t="s">
        <v>29</v>
      </c>
    </row>
    <row r="653" spans="1:19" hidden="1" x14ac:dyDescent="0.3">
      <c r="A653" s="19">
        <v>43916.708333333336</v>
      </c>
      <c r="B653" s="18" t="s">
        <v>23</v>
      </c>
      <c r="C653" s="2">
        <v>13</v>
      </c>
      <c r="D653" s="18" t="s">
        <v>46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8" t="s">
        <v>29</v>
      </c>
      <c r="S653" s="18" t="s">
        <v>29</v>
      </c>
    </row>
    <row r="654" spans="1:19" hidden="1" x14ac:dyDescent="0.3">
      <c r="A654" s="19">
        <v>43916.708333333336</v>
      </c>
      <c r="B654" s="18" t="s">
        <v>23</v>
      </c>
      <c r="C654" s="2">
        <v>17</v>
      </c>
      <c r="D654" s="18" t="s">
        <v>47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8" t="s">
        <v>29</v>
      </c>
      <c r="S654" s="18" t="s">
        <v>29</v>
      </c>
    </row>
    <row r="655" spans="1:19" hidden="1" x14ac:dyDescent="0.3">
      <c r="A655" s="19">
        <v>43916.708333333336</v>
      </c>
      <c r="B655" s="18" t="s">
        <v>23</v>
      </c>
      <c r="C655" s="2">
        <v>4</v>
      </c>
      <c r="D655" s="18" t="s">
        <v>48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8" t="s">
        <v>29</v>
      </c>
      <c r="S655" s="18" t="s">
        <v>29</v>
      </c>
    </row>
    <row r="656" spans="1:19" hidden="1" x14ac:dyDescent="0.3">
      <c r="A656" s="19">
        <v>43916.708333333336</v>
      </c>
      <c r="B656" s="18" t="s">
        <v>23</v>
      </c>
      <c r="C656" s="2">
        <v>18</v>
      </c>
      <c r="D656" s="18" t="s">
        <v>49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8" t="s">
        <v>29</v>
      </c>
      <c r="S656" s="18" t="s">
        <v>29</v>
      </c>
    </row>
    <row r="657" spans="1:19" hidden="1" x14ac:dyDescent="0.3">
      <c r="A657" s="19">
        <v>43916.708333333336</v>
      </c>
      <c r="B657" s="18" t="s">
        <v>23</v>
      </c>
      <c r="C657" s="2">
        <v>15</v>
      </c>
      <c r="D657" s="18" t="s">
        <v>50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8" t="s">
        <v>29</v>
      </c>
      <c r="S657" s="18" t="s">
        <v>29</v>
      </c>
    </row>
    <row r="658" spans="1:19" hidden="1" x14ac:dyDescent="0.3">
      <c r="A658" s="19">
        <v>43916.708333333336</v>
      </c>
      <c r="B658" s="18" t="s">
        <v>23</v>
      </c>
      <c r="C658" s="2">
        <v>8</v>
      </c>
      <c r="D658" s="18" t="s">
        <v>104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8" t="s">
        <v>29</v>
      </c>
      <c r="S658" s="18" t="s">
        <v>29</v>
      </c>
    </row>
    <row r="659" spans="1:19" hidden="1" x14ac:dyDescent="0.3">
      <c r="A659" s="19">
        <v>43916.708333333336</v>
      </c>
      <c r="B659" s="18" t="s">
        <v>23</v>
      </c>
      <c r="C659" s="2">
        <v>6</v>
      </c>
      <c r="D659" s="18" t="s">
        <v>51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8" t="s">
        <v>29</v>
      </c>
      <c r="S659" s="18" t="s">
        <v>29</v>
      </c>
    </row>
    <row r="660" spans="1:19" hidden="1" x14ac:dyDescent="0.3">
      <c r="A660" s="19">
        <v>43916.708333333336</v>
      </c>
      <c r="B660" s="18" t="s">
        <v>23</v>
      </c>
      <c r="C660" s="2">
        <v>12</v>
      </c>
      <c r="D660" s="18" t="s">
        <v>52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8" t="s">
        <v>29</v>
      </c>
      <c r="S660" s="18" t="s">
        <v>29</v>
      </c>
    </row>
    <row r="661" spans="1:19" hidden="1" x14ac:dyDescent="0.3">
      <c r="A661" s="19">
        <v>43916.708333333336</v>
      </c>
      <c r="B661" s="18" t="s">
        <v>23</v>
      </c>
      <c r="C661" s="2">
        <v>7</v>
      </c>
      <c r="D661" s="18" t="s">
        <v>53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8" t="s">
        <v>29</v>
      </c>
      <c r="S661" s="18" t="s">
        <v>29</v>
      </c>
    </row>
    <row r="662" spans="1:19" x14ac:dyDescent="0.3">
      <c r="A662" s="19">
        <v>43916.708333333336</v>
      </c>
      <c r="B662" s="18" t="s">
        <v>23</v>
      </c>
      <c r="C662" s="2">
        <v>3</v>
      </c>
      <c r="D662" s="18" t="s">
        <v>54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8" t="s">
        <v>29</v>
      </c>
      <c r="S662" s="18" t="s">
        <v>29</v>
      </c>
    </row>
    <row r="663" spans="1:19" hidden="1" x14ac:dyDescent="0.3">
      <c r="A663" s="19">
        <v>43916.708333333336</v>
      </c>
      <c r="B663" s="18" t="s">
        <v>23</v>
      </c>
      <c r="C663" s="2">
        <v>11</v>
      </c>
      <c r="D663" s="18" t="s">
        <v>55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8" t="s">
        <v>29</v>
      </c>
      <c r="S663" s="18" t="s">
        <v>29</v>
      </c>
    </row>
    <row r="664" spans="1:19" hidden="1" x14ac:dyDescent="0.3">
      <c r="A664" s="19">
        <v>43916.708333333336</v>
      </c>
      <c r="B664" s="18" t="s">
        <v>23</v>
      </c>
      <c r="C664" s="2">
        <v>14</v>
      </c>
      <c r="D664" s="18" t="s">
        <v>56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8" t="s">
        <v>29</v>
      </c>
      <c r="S664" s="18" t="s">
        <v>29</v>
      </c>
    </row>
    <row r="665" spans="1:19" hidden="1" x14ac:dyDescent="0.3">
      <c r="A665" s="19">
        <v>43916.708333333336</v>
      </c>
      <c r="B665" s="18" t="s">
        <v>23</v>
      </c>
      <c r="C665" s="2">
        <v>1</v>
      </c>
      <c r="D665" s="18" t="s">
        <v>57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8" t="s">
        <v>97</v>
      </c>
      <c r="S665" s="18" t="s">
        <v>98</v>
      </c>
    </row>
    <row r="666" spans="1:19" hidden="1" x14ac:dyDescent="0.3">
      <c r="A666" s="19">
        <v>43916.708333333336</v>
      </c>
      <c r="B666" s="18" t="s">
        <v>23</v>
      </c>
      <c r="C666" s="2">
        <v>16</v>
      </c>
      <c r="D666" s="18" t="s">
        <v>58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8" t="s">
        <v>29</v>
      </c>
      <c r="S666" s="18" t="s">
        <v>29</v>
      </c>
    </row>
    <row r="667" spans="1:19" hidden="1" x14ac:dyDescent="0.3">
      <c r="A667" s="19">
        <v>43916.708333333336</v>
      </c>
      <c r="B667" s="18" t="s">
        <v>23</v>
      </c>
      <c r="C667" s="2">
        <v>20</v>
      </c>
      <c r="D667" s="18" t="s">
        <v>59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8" t="s">
        <v>29</v>
      </c>
      <c r="S667" s="18" t="s">
        <v>29</v>
      </c>
    </row>
    <row r="668" spans="1:19" hidden="1" x14ac:dyDescent="0.3">
      <c r="A668" s="19">
        <v>43916.708333333336</v>
      </c>
      <c r="B668" s="18" t="s">
        <v>23</v>
      </c>
      <c r="C668" s="2">
        <v>19</v>
      </c>
      <c r="D668" s="18" t="s">
        <v>60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8" t="s">
        <v>29</v>
      </c>
      <c r="S668" s="18" t="s">
        <v>29</v>
      </c>
    </row>
    <row r="669" spans="1:19" hidden="1" x14ac:dyDescent="0.3">
      <c r="A669" s="19">
        <v>43916.708333333336</v>
      </c>
      <c r="B669" s="18" t="s">
        <v>23</v>
      </c>
      <c r="C669" s="2">
        <v>9</v>
      </c>
      <c r="D669" s="18" t="s">
        <v>61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8" t="s">
        <v>29</v>
      </c>
      <c r="S669" s="18" t="s">
        <v>29</v>
      </c>
    </row>
    <row r="670" spans="1:19" hidden="1" x14ac:dyDescent="0.3">
      <c r="A670" s="19">
        <v>43916.708333333336</v>
      </c>
      <c r="B670" s="18" t="s">
        <v>23</v>
      </c>
      <c r="C670" s="2">
        <v>4</v>
      </c>
      <c r="D670" s="18" t="s">
        <v>62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8" t="s">
        <v>29</v>
      </c>
      <c r="S670" s="18" t="s">
        <v>29</v>
      </c>
    </row>
    <row r="671" spans="1:19" hidden="1" x14ac:dyDescent="0.3">
      <c r="A671" s="19">
        <v>43916.708333333336</v>
      </c>
      <c r="B671" s="18" t="s">
        <v>23</v>
      </c>
      <c r="C671" s="2">
        <v>10</v>
      </c>
      <c r="D671" s="18" t="s">
        <v>63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8" t="s">
        <v>29</v>
      </c>
      <c r="S671" s="18" t="s">
        <v>29</v>
      </c>
    </row>
    <row r="672" spans="1:19" hidden="1" x14ac:dyDescent="0.3">
      <c r="A672" s="19">
        <v>43916.708333333336</v>
      </c>
      <c r="B672" s="18" t="s">
        <v>23</v>
      </c>
      <c r="C672" s="2">
        <v>2</v>
      </c>
      <c r="D672" s="18" t="s">
        <v>64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8" t="s">
        <v>29</v>
      </c>
      <c r="S672" s="18" t="s">
        <v>29</v>
      </c>
    </row>
    <row r="673" spans="1:19" hidden="1" x14ac:dyDescent="0.3">
      <c r="A673" s="19">
        <v>43916.708333333336</v>
      </c>
      <c r="B673" s="18" t="s">
        <v>23</v>
      </c>
      <c r="C673" s="2">
        <v>5</v>
      </c>
      <c r="D673" s="18" t="s">
        <v>65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8" t="s">
        <v>29</v>
      </c>
      <c r="S673" s="18" t="s">
        <v>29</v>
      </c>
    </row>
    <row r="674" spans="1:19" hidden="1" x14ac:dyDescent="0.3">
      <c r="A674" s="19">
        <v>43917.708333333336</v>
      </c>
      <c r="B674" s="18" t="s">
        <v>23</v>
      </c>
      <c r="C674" s="2">
        <v>13</v>
      </c>
      <c r="D674" s="18" t="s">
        <v>46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8" t="s">
        <v>29</v>
      </c>
      <c r="S674" s="18" t="s">
        <v>29</v>
      </c>
    </row>
    <row r="675" spans="1:19" hidden="1" x14ac:dyDescent="0.3">
      <c r="A675" s="19">
        <v>43917.708333333336</v>
      </c>
      <c r="B675" s="18" t="s">
        <v>23</v>
      </c>
      <c r="C675" s="2">
        <v>17</v>
      </c>
      <c r="D675" s="18" t="s">
        <v>47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8" t="s">
        <v>29</v>
      </c>
      <c r="S675" s="18" t="s">
        <v>29</v>
      </c>
    </row>
    <row r="676" spans="1:19" hidden="1" x14ac:dyDescent="0.3">
      <c r="A676" s="19">
        <v>43917.708333333336</v>
      </c>
      <c r="B676" s="18" t="s">
        <v>23</v>
      </c>
      <c r="C676" s="2">
        <v>4</v>
      </c>
      <c r="D676" s="18" t="s">
        <v>48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8" t="s">
        <v>29</v>
      </c>
      <c r="S676" s="18" t="s">
        <v>29</v>
      </c>
    </row>
    <row r="677" spans="1:19" hidden="1" x14ac:dyDescent="0.3">
      <c r="A677" s="19">
        <v>43917.708333333336</v>
      </c>
      <c r="B677" s="18" t="s">
        <v>23</v>
      </c>
      <c r="C677" s="2">
        <v>18</v>
      </c>
      <c r="D677" s="18" t="s">
        <v>49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8" t="s">
        <v>29</v>
      </c>
      <c r="S677" s="18" t="s">
        <v>29</v>
      </c>
    </row>
    <row r="678" spans="1:19" hidden="1" x14ac:dyDescent="0.3">
      <c r="A678" s="19">
        <v>43917.708333333336</v>
      </c>
      <c r="B678" s="18" t="s">
        <v>23</v>
      </c>
      <c r="C678" s="2">
        <v>15</v>
      </c>
      <c r="D678" s="18" t="s">
        <v>50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8" t="s">
        <v>29</v>
      </c>
      <c r="S678" s="18" t="s">
        <v>29</v>
      </c>
    </row>
    <row r="679" spans="1:19" hidden="1" x14ac:dyDescent="0.3">
      <c r="A679" s="19">
        <v>43917.708333333336</v>
      </c>
      <c r="B679" s="18" t="s">
        <v>23</v>
      </c>
      <c r="C679" s="2">
        <v>8</v>
      </c>
      <c r="D679" s="18" t="s">
        <v>104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8" t="s">
        <v>29</v>
      </c>
      <c r="S679" s="18" t="s">
        <v>29</v>
      </c>
    </row>
    <row r="680" spans="1:19" hidden="1" x14ac:dyDescent="0.3">
      <c r="A680" s="19">
        <v>43917.708333333336</v>
      </c>
      <c r="B680" s="18" t="s">
        <v>23</v>
      </c>
      <c r="C680" s="2">
        <v>6</v>
      </c>
      <c r="D680" s="18" t="s">
        <v>51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8" t="s">
        <v>29</v>
      </c>
      <c r="S680" s="18" t="s">
        <v>29</v>
      </c>
    </row>
    <row r="681" spans="1:19" hidden="1" x14ac:dyDescent="0.3">
      <c r="A681" s="19">
        <v>43917.708333333336</v>
      </c>
      <c r="B681" s="18" t="s">
        <v>23</v>
      </c>
      <c r="C681" s="2">
        <v>12</v>
      </c>
      <c r="D681" s="18" t="s">
        <v>52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8" t="s">
        <v>29</v>
      </c>
      <c r="S681" s="18" t="s">
        <v>29</v>
      </c>
    </row>
    <row r="682" spans="1:19" hidden="1" x14ac:dyDescent="0.3">
      <c r="A682" s="19">
        <v>43917.708333333336</v>
      </c>
      <c r="B682" s="18" t="s">
        <v>23</v>
      </c>
      <c r="C682" s="2">
        <v>7</v>
      </c>
      <c r="D682" s="18" t="s">
        <v>53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8" t="s">
        <v>29</v>
      </c>
      <c r="S682" s="18" t="s">
        <v>29</v>
      </c>
    </row>
    <row r="683" spans="1:19" x14ac:dyDescent="0.3">
      <c r="A683" s="19">
        <v>43917.708333333336</v>
      </c>
      <c r="B683" s="18" t="s">
        <v>23</v>
      </c>
      <c r="C683" s="2">
        <v>3</v>
      </c>
      <c r="D683" s="18" t="s">
        <v>54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8" t="s">
        <v>29</v>
      </c>
      <c r="S683" s="18" t="s">
        <v>29</v>
      </c>
    </row>
    <row r="684" spans="1:19" hidden="1" x14ac:dyDescent="0.3">
      <c r="A684" s="19">
        <v>43917.708333333336</v>
      </c>
      <c r="B684" s="18" t="s">
        <v>23</v>
      </c>
      <c r="C684" s="2">
        <v>11</v>
      </c>
      <c r="D684" s="18" t="s">
        <v>55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8" t="s">
        <v>29</v>
      </c>
      <c r="S684" s="18" t="s">
        <v>29</v>
      </c>
    </row>
    <row r="685" spans="1:19" hidden="1" x14ac:dyDescent="0.3">
      <c r="A685" s="19">
        <v>43917.708333333336</v>
      </c>
      <c r="B685" s="18" t="s">
        <v>23</v>
      </c>
      <c r="C685" s="2">
        <v>14</v>
      </c>
      <c r="D685" s="18" t="s">
        <v>56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8" t="s">
        <v>29</v>
      </c>
      <c r="S685" s="18" t="s">
        <v>29</v>
      </c>
    </row>
    <row r="686" spans="1:19" hidden="1" x14ac:dyDescent="0.3">
      <c r="A686" s="19">
        <v>43917.708333333336</v>
      </c>
      <c r="B686" s="18" t="s">
        <v>23</v>
      </c>
      <c r="C686" s="2">
        <v>1</v>
      </c>
      <c r="D686" s="18" t="s">
        <v>57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8" t="s">
        <v>29</v>
      </c>
      <c r="S686" s="18" t="s">
        <v>29</v>
      </c>
    </row>
    <row r="687" spans="1:19" hidden="1" x14ac:dyDescent="0.3">
      <c r="A687" s="19">
        <v>43917.708333333336</v>
      </c>
      <c r="B687" s="18" t="s">
        <v>23</v>
      </c>
      <c r="C687" s="2">
        <v>16</v>
      </c>
      <c r="D687" s="18" t="s">
        <v>58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8" t="s">
        <v>29</v>
      </c>
      <c r="S687" s="18" t="s">
        <v>29</v>
      </c>
    </row>
    <row r="688" spans="1:19" hidden="1" x14ac:dyDescent="0.3">
      <c r="A688" s="19">
        <v>43917.708333333336</v>
      </c>
      <c r="B688" s="18" t="s">
        <v>23</v>
      </c>
      <c r="C688" s="2">
        <v>20</v>
      </c>
      <c r="D688" s="18" t="s">
        <v>59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8" t="s">
        <v>29</v>
      </c>
      <c r="S688" s="18" t="s">
        <v>29</v>
      </c>
    </row>
    <row r="689" spans="1:19" hidden="1" x14ac:dyDescent="0.3">
      <c r="A689" s="19">
        <v>43917.708333333336</v>
      </c>
      <c r="B689" s="18" t="s">
        <v>23</v>
      </c>
      <c r="C689" s="2">
        <v>19</v>
      </c>
      <c r="D689" s="18" t="s">
        <v>60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8" t="s">
        <v>29</v>
      </c>
      <c r="S689" s="18" t="s">
        <v>29</v>
      </c>
    </row>
    <row r="690" spans="1:19" hidden="1" x14ac:dyDescent="0.3">
      <c r="A690" s="19">
        <v>43917.708333333336</v>
      </c>
      <c r="B690" s="18" t="s">
        <v>23</v>
      </c>
      <c r="C690" s="2">
        <v>9</v>
      </c>
      <c r="D690" s="18" t="s">
        <v>61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8" t="s">
        <v>29</v>
      </c>
      <c r="S690" s="18" t="s">
        <v>29</v>
      </c>
    </row>
    <row r="691" spans="1:19" hidden="1" x14ac:dyDescent="0.3">
      <c r="A691" s="19">
        <v>43917.708333333336</v>
      </c>
      <c r="B691" s="18" t="s">
        <v>23</v>
      </c>
      <c r="C691" s="2">
        <v>4</v>
      </c>
      <c r="D691" s="18" t="s">
        <v>62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8" t="s">
        <v>29</v>
      </c>
      <c r="S691" s="18" t="s">
        <v>29</v>
      </c>
    </row>
    <row r="692" spans="1:19" hidden="1" x14ac:dyDescent="0.3">
      <c r="A692" s="19">
        <v>43917.708333333336</v>
      </c>
      <c r="B692" s="18" t="s">
        <v>23</v>
      </c>
      <c r="C692" s="2">
        <v>10</v>
      </c>
      <c r="D692" s="18" t="s">
        <v>63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8" t="s">
        <v>29</v>
      </c>
      <c r="S692" s="18" t="s">
        <v>29</v>
      </c>
    </row>
    <row r="693" spans="1:19" hidden="1" x14ac:dyDescent="0.3">
      <c r="A693" s="19">
        <v>43917.708333333336</v>
      </c>
      <c r="B693" s="18" t="s">
        <v>23</v>
      </c>
      <c r="C693" s="2">
        <v>2</v>
      </c>
      <c r="D693" s="18" t="s">
        <v>64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8" t="s">
        <v>29</v>
      </c>
      <c r="S693" s="18" t="s">
        <v>29</v>
      </c>
    </row>
    <row r="694" spans="1:19" hidden="1" x14ac:dyDescent="0.3">
      <c r="A694" s="19">
        <v>43917.708333333336</v>
      </c>
      <c r="B694" s="18" t="s">
        <v>23</v>
      </c>
      <c r="C694" s="2">
        <v>5</v>
      </c>
      <c r="D694" s="18" t="s">
        <v>65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8" t="s">
        <v>29</v>
      </c>
      <c r="S694" s="18" t="s">
        <v>29</v>
      </c>
    </row>
    <row r="695" spans="1:19" hidden="1" x14ac:dyDescent="0.3">
      <c r="A695" s="19">
        <v>43918.708333333336</v>
      </c>
      <c r="B695" s="18" t="s">
        <v>23</v>
      </c>
      <c r="C695" s="2">
        <v>13</v>
      </c>
      <c r="D695" s="18" t="s">
        <v>46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8" t="s">
        <v>29</v>
      </c>
      <c r="S695" s="18" t="s">
        <v>29</v>
      </c>
    </row>
    <row r="696" spans="1:19" hidden="1" x14ac:dyDescent="0.3">
      <c r="A696" s="19">
        <v>43918.708333333336</v>
      </c>
      <c r="B696" s="18" t="s">
        <v>23</v>
      </c>
      <c r="C696" s="2">
        <v>17</v>
      </c>
      <c r="D696" s="18" t="s">
        <v>47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8" t="s">
        <v>29</v>
      </c>
      <c r="S696" s="18" t="s">
        <v>29</v>
      </c>
    </row>
    <row r="697" spans="1:19" hidden="1" x14ac:dyDescent="0.3">
      <c r="A697" s="19">
        <v>43918.708333333336</v>
      </c>
      <c r="B697" s="18" t="s">
        <v>23</v>
      </c>
      <c r="C697" s="2">
        <v>4</v>
      </c>
      <c r="D697" s="18" t="s">
        <v>48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8" t="s">
        <v>29</v>
      </c>
      <c r="S697" s="18" t="s">
        <v>29</v>
      </c>
    </row>
    <row r="698" spans="1:19" hidden="1" x14ac:dyDescent="0.3">
      <c r="A698" s="19">
        <v>43918.708333333336</v>
      </c>
      <c r="B698" s="18" t="s">
        <v>23</v>
      </c>
      <c r="C698" s="2">
        <v>18</v>
      </c>
      <c r="D698" s="18" t="s">
        <v>49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8" t="s">
        <v>29</v>
      </c>
      <c r="S698" s="18" t="s">
        <v>29</v>
      </c>
    </row>
    <row r="699" spans="1:19" hidden="1" x14ac:dyDescent="0.3">
      <c r="A699" s="19">
        <v>43918.708333333336</v>
      </c>
      <c r="B699" s="18" t="s">
        <v>23</v>
      </c>
      <c r="C699" s="2">
        <v>15</v>
      </c>
      <c r="D699" s="18" t="s">
        <v>50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8" t="s">
        <v>29</v>
      </c>
      <c r="S699" s="18" t="s">
        <v>29</v>
      </c>
    </row>
    <row r="700" spans="1:19" hidden="1" x14ac:dyDescent="0.3">
      <c r="A700" s="19">
        <v>43918.708333333336</v>
      </c>
      <c r="B700" s="18" t="s">
        <v>23</v>
      </c>
      <c r="C700" s="2">
        <v>8</v>
      </c>
      <c r="D700" s="18" t="s">
        <v>104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8" t="s">
        <v>29</v>
      </c>
      <c r="S700" s="18" t="s">
        <v>29</v>
      </c>
    </row>
    <row r="701" spans="1:19" hidden="1" x14ac:dyDescent="0.3">
      <c r="A701" s="19">
        <v>43918.708333333336</v>
      </c>
      <c r="B701" s="18" t="s">
        <v>23</v>
      </c>
      <c r="C701" s="2">
        <v>6</v>
      </c>
      <c r="D701" s="18" t="s">
        <v>51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8" t="s">
        <v>29</v>
      </c>
      <c r="S701" s="18" t="s">
        <v>29</v>
      </c>
    </row>
    <row r="702" spans="1:19" hidden="1" x14ac:dyDescent="0.3">
      <c r="A702" s="19">
        <v>43918.708333333336</v>
      </c>
      <c r="B702" s="18" t="s">
        <v>23</v>
      </c>
      <c r="C702" s="2">
        <v>12</v>
      </c>
      <c r="D702" s="18" t="s">
        <v>52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8" t="s">
        <v>29</v>
      </c>
      <c r="S702" s="18" t="s">
        <v>29</v>
      </c>
    </row>
    <row r="703" spans="1:19" hidden="1" x14ac:dyDescent="0.3">
      <c r="A703" s="19">
        <v>43918.708333333336</v>
      </c>
      <c r="B703" s="18" t="s">
        <v>23</v>
      </c>
      <c r="C703" s="2">
        <v>7</v>
      </c>
      <c r="D703" s="18" t="s">
        <v>53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8" t="s">
        <v>29</v>
      </c>
      <c r="S703" s="18" t="s">
        <v>29</v>
      </c>
    </row>
    <row r="704" spans="1:19" x14ac:dyDescent="0.3">
      <c r="A704" s="19">
        <v>43918.708333333336</v>
      </c>
      <c r="B704" s="18" t="s">
        <v>23</v>
      </c>
      <c r="C704" s="2">
        <v>3</v>
      </c>
      <c r="D704" s="18" t="s">
        <v>54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8" t="s">
        <v>29</v>
      </c>
      <c r="S704" s="18" t="s">
        <v>29</v>
      </c>
    </row>
    <row r="705" spans="1:19" hidden="1" x14ac:dyDescent="0.3">
      <c r="A705" s="19">
        <v>43918.708333333336</v>
      </c>
      <c r="B705" s="18" t="s">
        <v>23</v>
      </c>
      <c r="C705" s="2">
        <v>11</v>
      </c>
      <c r="D705" s="18" t="s">
        <v>55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8" t="s">
        <v>29</v>
      </c>
      <c r="S705" s="18" t="s">
        <v>29</v>
      </c>
    </row>
    <row r="706" spans="1:19" hidden="1" x14ac:dyDescent="0.3">
      <c r="A706" s="19">
        <v>43918.708333333336</v>
      </c>
      <c r="B706" s="18" t="s">
        <v>23</v>
      </c>
      <c r="C706" s="2">
        <v>14</v>
      </c>
      <c r="D706" s="18" t="s">
        <v>56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8" t="s">
        <v>29</v>
      </c>
      <c r="S706" s="18" t="s">
        <v>29</v>
      </c>
    </row>
    <row r="707" spans="1:19" hidden="1" x14ac:dyDescent="0.3">
      <c r="A707" s="19">
        <v>43918.708333333336</v>
      </c>
      <c r="B707" s="18" t="s">
        <v>23</v>
      </c>
      <c r="C707" s="2">
        <v>1</v>
      </c>
      <c r="D707" s="18" t="s">
        <v>57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8" t="s">
        <v>29</v>
      </c>
      <c r="S707" s="18" t="s">
        <v>29</v>
      </c>
    </row>
    <row r="708" spans="1:19" hidden="1" x14ac:dyDescent="0.3">
      <c r="A708" s="19">
        <v>43918.708333333336</v>
      </c>
      <c r="B708" s="18" t="s">
        <v>23</v>
      </c>
      <c r="C708" s="2">
        <v>16</v>
      </c>
      <c r="D708" s="18" t="s">
        <v>58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8" t="s">
        <v>29</v>
      </c>
      <c r="S708" s="18" t="s">
        <v>29</v>
      </c>
    </row>
    <row r="709" spans="1:19" hidden="1" x14ac:dyDescent="0.3">
      <c r="A709" s="19">
        <v>43918.708333333336</v>
      </c>
      <c r="B709" s="18" t="s">
        <v>23</v>
      </c>
      <c r="C709" s="2">
        <v>20</v>
      </c>
      <c r="D709" s="18" t="s">
        <v>59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8" t="s">
        <v>29</v>
      </c>
      <c r="S709" s="18" t="s">
        <v>29</v>
      </c>
    </row>
    <row r="710" spans="1:19" hidden="1" x14ac:dyDescent="0.3">
      <c r="A710" s="19">
        <v>43918.708333333336</v>
      </c>
      <c r="B710" s="18" t="s">
        <v>23</v>
      </c>
      <c r="C710" s="2">
        <v>19</v>
      </c>
      <c r="D710" s="18" t="s">
        <v>60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8" t="s">
        <v>29</v>
      </c>
      <c r="S710" s="18" t="s">
        <v>29</v>
      </c>
    </row>
    <row r="711" spans="1:19" hidden="1" x14ac:dyDescent="0.3">
      <c r="A711" s="19">
        <v>43918.708333333336</v>
      </c>
      <c r="B711" s="18" t="s">
        <v>23</v>
      </c>
      <c r="C711" s="2">
        <v>9</v>
      </c>
      <c r="D711" s="18" t="s">
        <v>61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8" t="s">
        <v>29</v>
      </c>
      <c r="S711" s="18" t="s">
        <v>29</v>
      </c>
    </row>
    <row r="712" spans="1:19" hidden="1" x14ac:dyDescent="0.3">
      <c r="A712" s="19">
        <v>43918.708333333336</v>
      </c>
      <c r="B712" s="18" t="s">
        <v>23</v>
      </c>
      <c r="C712" s="2">
        <v>4</v>
      </c>
      <c r="D712" s="18" t="s">
        <v>62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8" t="s">
        <v>29</v>
      </c>
      <c r="S712" s="18" t="s">
        <v>29</v>
      </c>
    </row>
    <row r="713" spans="1:19" hidden="1" x14ac:dyDescent="0.3">
      <c r="A713" s="19">
        <v>43918.708333333336</v>
      </c>
      <c r="B713" s="18" t="s">
        <v>23</v>
      </c>
      <c r="C713" s="2">
        <v>10</v>
      </c>
      <c r="D713" s="18" t="s">
        <v>63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8" t="s">
        <v>29</v>
      </c>
      <c r="S713" s="18" t="s">
        <v>29</v>
      </c>
    </row>
    <row r="714" spans="1:19" hidden="1" x14ac:dyDescent="0.3">
      <c r="A714" s="19">
        <v>43918.708333333336</v>
      </c>
      <c r="B714" s="18" t="s">
        <v>23</v>
      </c>
      <c r="C714" s="2">
        <v>2</v>
      </c>
      <c r="D714" s="18" t="s">
        <v>64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8" t="s">
        <v>29</v>
      </c>
      <c r="S714" s="18" t="s">
        <v>29</v>
      </c>
    </row>
    <row r="715" spans="1:19" hidden="1" x14ac:dyDescent="0.3">
      <c r="A715" s="19">
        <v>43918.708333333336</v>
      </c>
      <c r="B715" s="18" t="s">
        <v>23</v>
      </c>
      <c r="C715" s="2">
        <v>5</v>
      </c>
      <c r="D715" s="18" t="s">
        <v>65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8" t="s">
        <v>29</v>
      </c>
      <c r="S715" s="18" t="s">
        <v>29</v>
      </c>
    </row>
    <row r="716" spans="1:19" hidden="1" x14ac:dyDescent="0.3">
      <c r="A716" s="19">
        <v>43919.708333333336</v>
      </c>
      <c r="B716" s="18" t="s">
        <v>23</v>
      </c>
      <c r="C716" s="2">
        <v>13</v>
      </c>
      <c r="D716" s="18" t="s">
        <v>46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8" t="s">
        <v>29</v>
      </c>
      <c r="S716" s="18" t="s">
        <v>29</v>
      </c>
    </row>
    <row r="717" spans="1:19" hidden="1" x14ac:dyDescent="0.3">
      <c r="A717" s="19">
        <v>43919.708333333336</v>
      </c>
      <c r="B717" s="18" t="s">
        <v>23</v>
      </c>
      <c r="C717" s="2">
        <v>17</v>
      </c>
      <c r="D717" s="18" t="s">
        <v>47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8" t="s">
        <v>29</v>
      </c>
      <c r="S717" s="18" t="s">
        <v>29</v>
      </c>
    </row>
    <row r="718" spans="1:19" hidden="1" x14ac:dyDescent="0.3">
      <c r="A718" s="19">
        <v>43919.708333333336</v>
      </c>
      <c r="B718" s="18" t="s">
        <v>23</v>
      </c>
      <c r="C718" s="2">
        <v>4</v>
      </c>
      <c r="D718" s="18" t="s">
        <v>48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8" t="s">
        <v>29</v>
      </c>
      <c r="S718" s="18" t="s">
        <v>29</v>
      </c>
    </row>
    <row r="719" spans="1:19" hidden="1" x14ac:dyDescent="0.3">
      <c r="A719" s="19">
        <v>43919.708333333336</v>
      </c>
      <c r="B719" s="18" t="s">
        <v>23</v>
      </c>
      <c r="C719" s="2">
        <v>18</v>
      </c>
      <c r="D719" s="18" t="s">
        <v>49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8" t="s">
        <v>29</v>
      </c>
      <c r="S719" s="18" t="s">
        <v>29</v>
      </c>
    </row>
    <row r="720" spans="1:19" hidden="1" x14ac:dyDescent="0.3">
      <c r="A720" s="19">
        <v>43919.708333333336</v>
      </c>
      <c r="B720" s="18" t="s">
        <v>23</v>
      </c>
      <c r="C720" s="2">
        <v>15</v>
      </c>
      <c r="D720" s="18" t="s">
        <v>50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8" t="s">
        <v>29</v>
      </c>
      <c r="S720" s="18" t="s">
        <v>29</v>
      </c>
    </row>
    <row r="721" spans="1:19" hidden="1" x14ac:dyDescent="0.3">
      <c r="A721" s="19">
        <v>43919.708333333336</v>
      </c>
      <c r="B721" s="18" t="s">
        <v>23</v>
      </c>
      <c r="C721" s="2">
        <v>8</v>
      </c>
      <c r="D721" s="18" t="s">
        <v>104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8" t="s">
        <v>105</v>
      </c>
      <c r="S721" s="18" t="s">
        <v>106</v>
      </c>
    </row>
    <row r="722" spans="1:19" hidden="1" x14ac:dyDescent="0.3">
      <c r="A722" s="19">
        <v>43919.708333333336</v>
      </c>
      <c r="B722" s="18" t="s">
        <v>23</v>
      </c>
      <c r="C722" s="2">
        <v>6</v>
      </c>
      <c r="D722" s="18" t="s">
        <v>51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8" t="s">
        <v>29</v>
      </c>
      <c r="S722" s="18" t="s">
        <v>29</v>
      </c>
    </row>
    <row r="723" spans="1:19" hidden="1" x14ac:dyDescent="0.3">
      <c r="A723" s="19">
        <v>43919.708333333336</v>
      </c>
      <c r="B723" s="18" t="s">
        <v>23</v>
      </c>
      <c r="C723" s="2">
        <v>12</v>
      </c>
      <c r="D723" s="18" t="s">
        <v>52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8" t="s">
        <v>29</v>
      </c>
      <c r="S723" s="18" t="s">
        <v>29</v>
      </c>
    </row>
    <row r="724" spans="1:19" hidden="1" x14ac:dyDescent="0.3">
      <c r="A724" s="19">
        <v>43919.708333333336</v>
      </c>
      <c r="B724" s="18" t="s">
        <v>23</v>
      </c>
      <c r="C724" s="2">
        <v>7</v>
      </c>
      <c r="D724" s="18" t="s">
        <v>53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8" t="s">
        <v>29</v>
      </c>
      <c r="S724" s="18" t="s">
        <v>29</v>
      </c>
    </row>
    <row r="725" spans="1:19" x14ac:dyDescent="0.3">
      <c r="A725" s="19">
        <v>43919.708333333336</v>
      </c>
      <c r="B725" s="18" t="s">
        <v>23</v>
      </c>
      <c r="C725" s="2">
        <v>3</v>
      </c>
      <c r="D725" s="18" t="s">
        <v>54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8" t="s">
        <v>29</v>
      </c>
      <c r="S725" s="18" t="s">
        <v>29</v>
      </c>
    </row>
    <row r="726" spans="1:19" hidden="1" x14ac:dyDescent="0.3">
      <c r="A726" s="19">
        <v>43919.708333333336</v>
      </c>
      <c r="B726" s="18" t="s">
        <v>23</v>
      </c>
      <c r="C726" s="2">
        <v>11</v>
      </c>
      <c r="D726" s="18" t="s">
        <v>55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8" t="s">
        <v>29</v>
      </c>
      <c r="S726" s="18" t="s">
        <v>29</v>
      </c>
    </row>
    <row r="727" spans="1:19" hidden="1" x14ac:dyDescent="0.3">
      <c r="A727" s="19">
        <v>43919.708333333336</v>
      </c>
      <c r="B727" s="18" t="s">
        <v>23</v>
      </c>
      <c r="C727" s="2">
        <v>14</v>
      </c>
      <c r="D727" s="18" t="s">
        <v>56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8" t="s">
        <v>29</v>
      </c>
      <c r="S727" s="18" t="s">
        <v>29</v>
      </c>
    </row>
    <row r="728" spans="1:19" hidden="1" x14ac:dyDescent="0.3">
      <c r="A728" s="19">
        <v>43919.708333333336</v>
      </c>
      <c r="B728" s="18" t="s">
        <v>23</v>
      </c>
      <c r="C728" s="2">
        <v>1</v>
      </c>
      <c r="D728" s="18" t="s">
        <v>57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8" t="s">
        <v>29</v>
      </c>
      <c r="S728" s="18" t="s">
        <v>29</v>
      </c>
    </row>
    <row r="729" spans="1:19" hidden="1" x14ac:dyDescent="0.3">
      <c r="A729" s="19">
        <v>43919.708333333336</v>
      </c>
      <c r="B729" s="18" t="s">
        <v>23</v>
      </c>
      <c r="C729" s="2">
        <v>16</v>
      </c>
      <c r="D729" s="18" t="s">
        <v>58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8" t="s">
        <v>29</v>
      </c>
      <c r="S729" s="18" t="s">
        <v>29</v>
      </c>
    </row>
    <row r="730" spans="1:19" hidden="1" x14ac:dyDescent="0.3">
      <c r="A730" s="19">
        <v>43919.708333333336</v>
      </c>
      <c r="B730" s="18" t="s">
        <v>23</v>
      </c>
      <c r="C730" s="2">
        <v>20</v>
      </c>
      <c r="D730" s="18" t="s">
        <v>59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8" t="s">
        <v>29</v>
      </c>
      <c r="S730" s="18" t="s">
        <v>29</v>
      </c>
    </row>
    <row r="731" spans="1:19" hidden="1" x14ac:dyDescent="0.3">
      <c r="A731" s="19">
        <v>43919.708333333336</v>
      </c>
      <c r="B731" s="18" t="s">
        <v>23</v>
      </c>
      <c r="C731" s="2">
        <v>19</v>
      </c>
      <c r="D731" s="18" t="s">
        <v>60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8" t="s">
        <v>29</v>
      </c>
      <c r="S731" s="18" t="s">
        <v>29</v>
      </c>
    </row>
    <row r="732" spans="1:19" hidden="1" x14ac:dyDescent="0.3">
      <c r="A732" s="19">
        <v>43919.708333333336</v>
      </c>
      <c r="B732" s="18" t="s">
        <v>23</v>
      </c>
      <c r="C732" s="2">
        <v>9</v>
      </c>
      <c r="D732" s="18" t="s">
        <v>61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8" t="s">
        <v>29</v>
      </c>
      <c r="S732" s="18" t="s">
        <v>29</v>
      </c>
    </row>
    <row r="733" spans="1:19" hidden="1" x14ac:dyDescent="0.3">
      <c r="A733" s="19">
        <v>43919.708333333336</v>
      </c>
      <c r="B733" s="18" t="s">
        <v>23</v>
      </c>
      <c r="C733" s="2">
        <v>4</v>
      </c>
      <c r="D733" s="18" t="s">
        <v>62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8" t="s">
        <v>29</v>
      </c>
      <c r="S733" s="18" t="s">
        <v>29</v>
      </c>
    </row>
    <row r="734" spans="1:19" hidden="1" x14ac:dyDescent="0.3">
      <c r="A734" s="19">
        <v>43919.708333333336</v>
      </c>
      <c r="B734" s="18" t="s">
        <v>23</v>
      </c>
      <c r="C734" s="2">
        <v>10</v>
      </c>
      <c r="D734" s="18" t="s">
        <v>63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8" t="s">
        <v>29</v>
      </c>
      <c r="S734" s="18" t="s">
        <v>29</v>
      </c>
    </row>
    <row r="735" spans="1:19" hidden="1" x14ac:dyDescent="0.3">
      <c r="A735" s="19">
        <v>43919.708333333336</v>
      </c>
      <c r="B735" s="18" t="s">
        <v>23</v>
      </c>
      <c r="C735" s="2">
        <v>2</v>
      </c>
      <c r="D735" s="18" t="s">
        <v>64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8" t="s">
        <v>29</v>
      </c>
      <c r="S735" s="18" t="s">
        <v>29</v>
      </c>
    </row>
    <row r="736" spans="1:19" hidden="1" x14ac:dyDescent="0.3">
      <c r="A736" s="19">
        <v>43919.708333333336</v>
      </c>
      <c r="B736" s="18" t="s">
        <v>23</v>
      </c>
      <c r="C736" s="2">
        <v>5</v>
      </c>
      <c r="D736" s="18" t="s">
        <v>65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8" t="s">
        <v>29</v>
      </c>
      <c r="S736" s="18" t="s">
        <v>29</v>
      </c>
    </row>
    <row r="737" spans="1:19" hidden="1" x14ac:dyDescent="0.3">
      <c r="A737" s="19">
        <v>43920.708333333336</v>
      </c>
      <c r="B737" s="18" t="s">
        <v>23</v>
      </c>
      <c r="C737" s="2">
        <v>13</v>
      </c>
      <c r="D737" s="18" t="s">
        <v>46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8" t="s">
        <v>29</v>
      </c>
      <c r="S737" s="18" t="s">
        <v>29</v>
      </c>
    </row>
    <row r="738" spans="1:19" hidden="1" x14ac:dyDescent="0.3">
      <c r="A738" s="19">
        <v>43920.708333333336</v>
      </c>
      <c r="B738" s="18" t="s">
        <v>23</v>
      </c>
      <c r="C738" s="2">
        <v>17</v>
      </c>
      <c r="D738" s="18" t="s">
        <v>47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8" t="s">
        <v>29</v>
      </c>
      <c r="S738" s="18" t="s">
        <v>29</v>
      </c>
    </row>
    <row r="739" spans="1:19" hidden="1" x14ac:dyDescent="0.3">
      <c r="A739" s="19">
        <v>43920.708333333336</v>
      </c>
      <c r="B739" s="18" t="s">
        <v>23</v>
      </c>
      <c r="C739" s="2">
        <v>4</v>
      </c>
      <c r="D739" s="18" t="s">
        <v>48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8" t="s">
        <v>29</v>
      </c>
      <c r="S739" s="18" t="s">
        <v>29</v>
      </c>
    </row>
    <row r="740" spans="1:19" hidden="1" x14ac:dyDescent="0.3">
      <c r="A740" s="19">
        <v>43920.708333333336</v>
      </c>
      <c r="B740" s="18" t="s">
        <v>23</v>
      </c>
      <c r="C740" s="2">
        <v>18</v>
      </c>
      <c r="D740" s="18" t="s">
        <v>49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8" t="s">
        <v>29</v>
      </c>
      <c r="S740" s="18" t="s">
        <v>29</v>
      </c>
    </row>
    <row r="741" spans="1:19" hidden="1" x14ac:dyDescent="0.3">
      <c r="A741" s="19">
        <v>43920.708333333336</v>
      </c>
      <c r="B741" s="18" t="s">
        <v>23</v>
      </c>
      <c r="C741" s="2">
        <v>15</v>
      </c>
      <c r="D741" s="18" t="s">
        <v>50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8" t="s">
        <v>29</v>
      </c>
      <c r="S741" s="18" t="s">
        <v>29</v>
      </c>
    </row>
    <row r="742" spans="1:19" hidden="1" x14ac:dyDescent="0.3">
      <c r="A742" s="19">
        <v>43920.708333333336</v>
      </c>
      <c r="B742" s="18" t="s">
        <v>23</v>
      </c>
      <c r="C742" s="2">
        <v>8</v>
      </c>
      <c r="D742" s="18" t="s">
        <v>104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8" t="s">
        <v>29</v>
      </c>
      <c r="S742" s="18" t="s">
        <v>29</v>
      </c>
    </row>
    <row r="743" spans="1:19" hidden="1" x14ac:dyDescent="0.3">
      <c r="A743" s="19">
        <v>43920.708333333336</v>
      </c>
      <c r="B743" s="18" t="s">
        <v>23</v>
      </c>
      <c r="C743" s="2">
        <v>6</v>
      </c>
      <c r="D743" s="18" t="s">
        <v>51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8" t="s">
        <v>29</v>
      </c>
      <c r="S743" s="18" t="s">
        <v>29</v>
      </c>
    </row>
    <row r="744" spans="1:19" hidden="1" x14ac:dyDescent="0.3">
      <c r="A744" s="19">
        <v>43920.708333333336</v>
      </c>
      <c r="B744" s="18" t="s">
        <v>23</v>
      </c>
      <c r="C744" s="2">
        <v>12</v>
      </c>
      <c r="D744" s="18" t="s">
        <v>52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8" t="s">
        <v>29</v>
      </c>
      <c r="S744" s="18" t="s">
        <v>29</v>
      </c>
    </row>
    <row r="745" spans="1:19" hidden="1" x14ac:dyDescent="0.3">
      <c r="A745" s="19">
        <v>43920.708333333336</v>
      </c>
      <c r="B745" s="18" t="s">
        <v>23</v>
      </c>
      <c r="C745" s="2">
        <v>7</v>
      </c>
      <c r="D745" s="18" t="s">
        <v>53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8" t="s">
        <v>29</v>
      </c>
      <c r="S745" s="18" t="s">
        <v>29</v>
      </c>
    </row>
    <row r="746" spans="1:19" x14ac:dyDescent="0.3">
      <c r="A746" s="19">
        <v>43920.708333333336</v>
      </c>
      <c r="B746" s="18" t="s">
        <v>23</v>
      </c>
      <c r="C746" s="2">
        <v>3</v>
      </c>
      <c r="D746" s="18" t="s">
        <v>54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8" t="s">
        <v>29</v>
      </c>
      <c r="S746" s="18" t="s">
        <v>29</v>
      </c>
    </row>
    <row r="747" spans="1:19" hidden="1" x14ac:dyDescent="0.3">
      <c r="A747" s="19">
        <v>43920.708333333336</v>
      </c>
      <c r="B747" s="18" t="s">
        <v>23</v>
      </c>
      <c r="C747" s="2">
        <v>11</v>
      </c>
      <c r="D747" s="18" t="s">
        <v>55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8" t="s">
        <v>29</v>
      </c>
      <c r="S747" s="18" t="s">
        <v>29</v>
      </c>
    </row>
    <row r="748" spans="1:19" hidden="1" x14ac:dyDescent="0.3">
      <c r="A748" s="19">
        <v>43920.708333333336</v>
      </c>
      <c r="B748" s="18" t="s">
        <v>23</v>
      </c>
      <c r="C748" s="2">
        <v>14</v>
      </c>
      <c r="D748" s="18" t="s">
        <v>56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8" t="s">
        <v>29</v>
      </c>
      <c r="S748" s="18" t="s">
        <v>29</v>
      </c>
    </row>
    <row r="749" spans="1:19" hidden="1" x14ac:dyDescent="0.3">
      <c r="A749" s="19">
        <v>43920.708333333336</v>
      </c>
      <c r="B749" s="18" t="s">
        <v>23</v>
      </c>
      <c r="C749" s="2">
        <v>1</v>
      </c>
      <c r="D749" s="18" t="s">
        <v>57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8" t="s">
        <v>29</v>
      </c>
      <c r="S749" s="18" t="s">
        <v>29</v>
      </c>
    </row>
    <row r="750" spans="1:19" hidden="1" x14ac:dyDescent="0.3">
      <c r="A750" s="19">
        <v>43920.708333333336</v>
      </c>
      <c r="B750" s="18" t="s">
        <v>23</v>
      </c>
      <c r="C750" s="2">
        <v>16</v>
      </c>
      <c r="D750" s="18" t="s">
        <v>58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8" t="s">
        <v>29</v>
      </c>
      <c r="S750" s="18" t="s">
        <v>29</v>
      </c>
    </row>
    <row r="751" spans="1:19" hidden="1" x14ac:dyDescent="0.3">
      <c r="A751" s="19">
        <v>43920.708333333336</v>
      </c>
      <c r="B751" s="18" t="s">
        <v>23</v>
      </c>
      <c r="C751" s="2">
        <v>20</v>
      </c>
      <c r="D751" s="18" t="s">
        <v>59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8" t="s">
        <v>29</v>
      </c>
      <c r="S751" s="18" t="s">
        <v>29</v>
      </c>
    </row>
    <row r="752" spans="1:19" hidden="1" x14ac:dyDescent="0.3">
      <c r="A752" s="19">
        <v>43920.708333333336</v>
      </c>
      <c r="B752" s="18" t="s">
        <v>23</v>
      </c>
      <c r="C752" s="2">
        <v>19</v>
      </c>
      <c r="D752" s="18" t="s">
        <v>60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8" t="s">
        <v>29</v>
      </c>
      <c r="S752" s="18" t="s">
        <v>29</v>
      </c>
    </row>
    <row r="753" spans="1:19" hidden="1" x14ac:dyDescent="0.3">
      <c r="A753" s="19">
        <v>43920.708333333336</v>
      </c>
      <c r="B753" s="18" t="s">
        <v>23</v>
      </c>
      <c r="C753" s="2">
        <v>9</v>
      </c>
      <c r="D753" s="18" t="s">
        <v>61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8" t="s">
        <v>29</v>
      </c>
      <c r="S753" s="18" t="s">
        <v>29</v>
      </c>
    </row>
    <row r="754" spans="1:19" hidden="1" x14ac:dyDescent="0.3">
      <c r="A754" s="19">
        <v>43920.708333333336</v>
      </c>
      <c r="B754" s="18" t="s">
        <v>23</v>
      </c>
      <c r="C754" s="2">
        <v>4</v>
      </c>
      <c r="D754" s="18" t="s">
        <v>62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8" t="s">
        <v>29</v>
      </c>
      <c r="S754" s="18" t="s">
        <v>29</v>
      </c>
    </row>
    <row r="755" spans="1:19" hidden="1" x14ac:dyDescent="0.3">
      <c r="A755" s="19">
        <v>43920.708333333336</v>
      </c>
      <c r="B755" s="18" t="s">
        <v>23</v>
      </c>
      <c r="C755" s="2">
        <v>10</v>
      </c>
      <c r="D755" s="18" t="s">
        <v>63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8" t="s">
        <v>29</v>
      </c>
      <c r="S755" s="18" t="s">
        <v>29</v>
      </c>
    </row>
    <row r="756" spans="1:19" hidden="1" x14ac:dyDescent="0.3">
      <c r="A756" s="19">
        <v>43920.708333333336</v>
      </c>
      <c r="B756" s="18" t="s">
        <v>23</v>
      </c>
      <c r="C756" s="2">
        <v>2</v>
      </c>
      <c r="D756" s="18" t="s">
        <v>64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8" t="s">
        <v>29</v>
      </c>
      <c r="S756" s="18" t="s">
        <v>29</v>
      </c>
    </row>
    <row r="757" spans="1:19" hidden="1" x14ac:dyDescent="0.3">
      <c r="A757" s="19">
        <v>43920.708333333336</v>
      </c>
      <c r="B757" s="18" t="s">
        <v>23</v>
      </c>
      <c r="C757" s="2">
        <v>5</v>
      </c>
      <c r="D757" s="18" t="s">
        <v>65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8" t="s">
        <v>29</v>
      </c>
      <c r="S757" s="18" t="s">
        <v>29</v>
      </c>
    </row>
    <row r="758" spans="1:19" hidden="1" x14ac:dyDescent="0.3">
      <c r="A758" s="19">
        <v>43921.708333333336</v>
      </c>
      <c r="B758" s="18" t="s">
        <v>23</v>
      </c>
      <c r="C758" s="2">
        <v>13</v>
      </c>
      <c r="D758" s="18" t="s">
        <v>46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8" t="s">
        <v>29</v>
      </c>
      <c r="S758" s="18" t="s">
        <v>29</v>
      </c>
    </row>
    <row r="759" spans="1:19" hidden="1" x14ac:dyDescent="0.3">
      <c r="A759" s="19">
        <v>43921.708333333336</v>
      </c>
      <c r="B759" s="18" t="s">
        <v>23</v>
      </c>
      <c r="C759" s="2">
        <v>17</v>
      </c>
      <c r="D759" s="18" t="s">
        <v>47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8" t="s">
        <v>29</v>
      </c>
      <c r="S759" s="18" t="s">
        <v>29</v>
      </c>
    </row>
    <row r="760" spans="1:19" hidden="1" x14ac:dyDescent="0.3">
      <c r="A760" s="19">
        <v>43921.708333333336</v>
      </c>
      <c r="B760" s="18" t="s">
        <v>23</v>
      </c>
      <c r="C760" s="2">
        <v>4</v>
      </c>
      <c r="D760" s="18" t="s">
        <v>48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8" t="s">
        <v>29</v>
      </c>
      <c r="S760" s="18" t="s">
        <v>29</v>
      </c>
    </row>
    <row r="761" spans="1:19" hidden="1" x14ac:dyDescent="0.3">
      <c r="A761" s="19">
        <v>43921.708333333336</v>
      </c>
      <c r="B761" s="18" t="s">
        <v>23</v>
      </c>
      <c r="C761" s="2">
        <v>18</v>
      </c>
      <c r="D761" s="18" t="s">
        <v>49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8" t="s">
        <v>29</v>
      </c>
      <c r="S761" s="18" t="s">
        <v>29</v>
      </c>
    </row>
    <row r="762" spans="1:19" hidden="1" x14ac:dyDescent="0.3">
      <c r="A762" s="19">
        <v>43921.708333333336</v>
      </c>
      <c r="B762" s="18" t="s">
        <v>23</v>
      </c>
      <c r="C762" s="2">
        <v>15</v>
      </c>
      <c r="D762" s="18" t="s">
        <v>50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8" t="s">
        <v>29</v>
      </c>
      <c r="S762" s="18" t="s">
        <v>29</v>
      </c>
    </row>
    <row r="763" spans="1:19" hidden="1" x14ac:dyDescent="0.3">
      <c r="A763" s="19">
        <v>43921.708333333336</v>
      </c>
      <c r="B763" s="18" t="s">
        <v>23</v>
      </c>
      <c r="C763" s="2">
        <v>8</v>
      </c>
      <c r="D763" s="18" t="s">
        <v>104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8" t="s">
        <v>29</v>
      </c>
      <c r="S763" s="18" t="s">
        <v>29</v>
      </c>
    </row>
    <row r="764" spans="1:19" hidden="1" x14ac:dyDescent="0.3">
      <c r="A764" s="19">
        <v>43921.708333333336</v>
      </c>
      <c r="B764" s="18" t="s">
        <v>23</v>
      </c>
      <c r="C764" s="2">
        <v>6</v>
      </c>
      <c r="D764" s="18" t="s">
        <v>51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8" t="s">
        <v>29</v>
      </c>
      <c r="S764" s="18" t="s">
        <v>29</v>
      </c>
    </row>
    <row r="765" spans="1:19" hidden="1" x14ac:dyDescent="0.3">
      <c r="A765" s="19">
        <v>43921.708333333336</v>
      </c>
      <c r="B765" s="18" t="s">
        <v>23</v>
      </c>
      <c r="C765" s="2">
        <v>12</v>
      </c>
      <c r="D765" s="18" t="s">
        <v>52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8" t="s">
        <v>29</v>
      </c>
      <c r="S765" s="18" t="s">
        <v>29</v>
      </c>
    </row>
    <row r="766" spans="1:19" hidden="1" x14ac:dyDescent="0.3">
      <c r="A766" s="19">
        <v>43921.708333333336</v>
      </c>
      <c r="B766" s="18" t="s">
        <v>23</v>
      </c>
      <c r="C766" s="2">
        <v>7</v>
      </c>
      <c r="D766" s="18" t="s">
        <v>53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8" t="s">
        <v>29</v>
      </c>
      <c r="S766" s="18" t="s">
        <v>29</v>
      </c>
    </row>
    <row r="767" spans="1:19" x14ac:dyDescent="0.3">
      <c r="A767" s="19">
        <v>43921.708333333336</v>
      </c>
      <c r="B767" s="18" t="s">
        <v>23</v>
      </c>
      <c r="C767" s="2">
        <v>3</v>
      </c>
      <c r="D767" s="18" t="s">
        <v>54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8" t="s">
        <v>29</v>
      </c>
      <c r="S767" s="18" t="s">
        <v>29</v>
      </c>
    </row>
    <row r="768" spans="1:19" hidden="1" x14ac:dyDescent="0.3">
      <c r="A768" s="19">
        <v>43921.708333333336</v>
      </c>
      <c r="B768" s="18" t="s">
        <v>23</v>
      </c>
      <c r="C768" s="2">
        <v>11</v>
      </c>
      <c r="D768" s="18" t="s">
        <v>55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8" t="s">
        <v>29</v>
      </c>
      <c r="S768" s="18" t="s">
        <v>29</v>
      </c>
    </row>
    <row r="769" spans="1:19" hidden="1" x14ac:dyDescent="0.3">
      <c r="A769" s="19">
        <v>43921.708333333336</v>
      </c>
      <c r="B769" s="18" t="s">
        <v>23</v>
      </c>
      <c r="C769" s="2">
        <v>14</v>
      </c>
      <c r="D769" s="18" t="s">
        <v>56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8" t="s">
        <v>29</v>
      </c>
      <c r="S769" s="18" t="s">
        <v>29</v>
      </c>
    </row>
    <row r="770" spans="1:19" hidden="1" x14ac:dyDescent="0.3">
      <c r="A770" s="19">
        <v>43921.708333333336</v>
      </c>
      <c r="B770" s="18" t="s">
        <v>23</v>
      </c>
      <c r="C770" s="2">
        <v>1</v>
      </c>
      <c r="D770" s="18" t="s">
        <v>57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8" t="s">
        <v>29</v>
      </c>
      <c r="S770" s="18" t="s">
        <v>29</v>
      </c>
    </row>
    <row r="771" spans="1:19" hidden="1" x14ac:dyDescent="0.3">
      <c r="A771" s="19">
        <v>43921.708333333336</v>
      </c>
      <c r="B771" s="18" t="s">
        <v>23</v>
      </c>
      <c r="C771" s="2">
        <v>16</v>
      </c>
      <c r="D771" s="18" t="s">
        <v>58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8" t="s">
        <v>29</v>
      </c>
      <c r="S771" s="18" t="s">
        <v>29</v>
      </c>
    </row>
    <row r="772" spans="1:19" hidden="1" x14ac:dyDescent="0.3">
      <c r="A772" s="19">
        <v>43921.708333333336</v>
      </c>
      <c r="B772" s="18" t="s">
        <v>23</v>
      </c>
      <c r="C772" s="2">
        <v>20</v>
      </c>
      <c r="D772" s="18" t="s">
        <v>59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8" t="s">
        <v>29</v>
      </c>
      <c r="S772" s="18" t="s">
        <v>29</v>
      </c>
    </row>
    <row r="773" spans="1:19" hidden="1" x14ac:dyDescent="0.3">
      <c r="A773" s="19">
        <v>43921.708333333336</v>
      </c>
      <c r="B773" s="18" t="s">
        <v>23</v>
      </c>
      <c r="C773" s="2">
        <v>19</v>
      </c>
      <c r="D773" s="18" t="s">
        <v>60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8" t="s">
        <v>29</v>
      </c>
      <c r="S773" s="18" t="s">
        <v>29</v>
      </c>
    </row>
    <row r="774" spans="1:19" hidden="1" x14ac:dyDescent="0.3">
      <c r="A774" s="19">
        <v>43921.708333333336</v>
      </c>
      <c r="B774" s="18" t="s">
        <v>23</v>
      </c>
      <c r="C774" s="2">
        <v>9</v>
      </c>
      <c r="D774" s="18" t="s">
        <v>61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8" t="s">
        <v>29</v>
      </c>
      <c r="S774" s="18" t="s">
        <v>29</v>
      </c>
    </row>
    <row r="775" spans="1:19" hidden="1" x14ac:dyDescent="0.3">
      <c r="A775" s="19">
        <v>43921.708333333336</v>
      </c>
      <c r="B775" s="18" t="s">
        <v>23</v>
      </c>
      <c r="C775" s="2">
        <v>4</v>
      </c>
      <c r="D775" s="18" t="s">
        <v>62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8" t="s">
        <v>29</v>
      </c>
      <c r="S775" s="18" t="s">
        <v>29</v>
      </c>
    </row>
    <row r="776" spans="1:19" hidden="1" x14ac:dyDescent="0.3">
      <c r="A776" s="19">
        <v>43921.708333333336</v>
      </c>
      <c r="B776" s="18" t="s">
        <v>23</v>
      </c>
      <c r="C776" s="2">
        <v>10</v>
      </c>
      <c r="D776" s="18" t="s">
        <v>63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8" t="s">
        <v>29</v>
      </c>
      <c r="S776" s="18" t="s">
        <v>29</v>
      </c>
    </row>
    <row r="777" spans="1:19" hidden="1" x14ac:dyDescent="0.3">
      <c r="A777" s="19">
        <v>43921.708333333336</v>
      </c>
      <c r="B777" s="18" t="s">
        <v>23</v>
      </c>
      <c r="C777" s="2">
        <v>2</v>
      </c>
      <c r="D777" s="18" t="s">
        <v>64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8" t="s">
        <v>29</v>
      </c>
      <c r="S777" s="18" t="s">
        <v>29</v>
      </c>
    </row>
    <row r="778" spans="1:19" hidden="1" x14ac:dyDescent="0.3">
      <c r="A778" s="19">
        <v>43921.708333333336</v>
      </c>
      <c r="B778" s="18" t="s">
        <v>23</v>
      </c>
      <c r="C778" s="2">
        <v>5</v>
      </c>
      <c r="D778" s="18" t="s">
        <v>65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8" t="s">
        <v>29</v>
      </c>
      <c r="S778" s="18" t="s">
        <v>29</v>
      </c>
    </row>
    <row r="779" spans="1:19" hidden="1" x14ac:dyDescent="0.3">
      <c r="A779" s="19">
        <v>43922.708333333336</v>
      </c>
      <c r="B779" s="18" t="s">
        <v>23</v>
      </c>
      <c r="C779" s="2">
        <v>13</v>
      </c>
      <c r="D779" s="18" t="s">
        <v>46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8" t="s">
        <v>29</v>
      </c>
      <c r="S779" s="18" t="s">
        <v>29</v>
      </c>
    </row>
    <row r="780" spans="1:19" hidden="1" x14ac:dyDescent="0.3">
      <c r="A780" s="19">
        <v>43922.708333333336</v>
      </c>
      <c r="B780" s="18" t="s">
        <v>23</v>
      </c>
      <c r="C780" s="2">
        <v>17</v>
      </c>
      <c r="D780" s="18" t="s">
        <v>47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8" t="s">
        <v>29</v>
      </c>
      <c r="S780" s="18" t="s">
        <v>29</v>
      </c>
    </row>
    <row r="781" spans="1:19" hidden="1" x14ac:dyDescent="0.3">
      <c r="A781" s="19">
        <v>43922.708333333336</v>
      </c>
      <c r="B781" s="18" t="s">
        <v>23</v>
      </c>
      <c r="C781" s="2">
        <v>4</v>
      </c>
      <c r="D781" s="18" t="s">
        <v>48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8" t="s">
        <v>29</v>
      </c>
      <c r="S781" s="18" t="s">
        <v>29</v>
      </c>
    </row>
    <row r="782" spans="1:19" hidden="1" x14ac:dyDescent="0.3">
      <c r="A782" s="19">
        <v>43922.708333333336</v>
      </c>
      <c r="B782" s="18" t="s">
        <v>23</v>
      </c>
      <c r="C782" s="2">
        <v>18</v>
      </c>
      <c r="D782" s="18" t="s">
        <v>49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8" t="s">
        <v>29</v>
      </c>
      <c r="S782" s="18" t="s">
        <v>29</v>
      </c>
    </row>
    <row r="783" spans="1:19" hidden="1" x14ac:dyDescent="0.3">
      <c r="A783" s="19">
        <v>43922.708333333336</v>
      </c>
      <c r="B783" s="18" t="s">
        <v>23</v>
      </c>
      <c r="C783" s="2">
        <v>15</v>
      </c>
      <c r="D783" s="18" t="s">
        <v>50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8" t="s">
        <v>29</v>
      </c>
      <c r="S783" s="18" t="s">
        <v>29</v>
      </c>
    </row>
    <row r="784" spans="1:19" hidden="1" x14ac:dyDescent="0.3">
      <c r="A784" s="19">
        <v>43922.708333333336</v>
      </c>
      <c r="B784" s="18" t="s">
        <v>23</v>
      </c>
      <c r="C784" s="2">
        <v>8</v>
      </c>
      <c r="D784" s="18" t="s">
        <v>104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8" t="s">
        <v>29</v>
      </c>
      <c r="S784" s="18" t="s">
        <v>29</v>
      </c>
    </row>
    <row r="785" spans="1:19" hidden="1" x14ac:dyDescent="0.3">
      <c r="A785" s="19">
        <v>43922.708333333336</v>
      </c>
      <c r="B785" s="18" t="s">
        <v>23</v>
      </c>
      <c r="C785" s="2">
        <v>6</v>
      </c>
      <c r="D785" s="18" t="s">
        <v>51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8" t="s">
        <v>29</v>
      </c>
      <c r="S785" s="18" t="s">
        <v>29</v>
      </c>
    </row>
    <row r="786" spans="1:19" hidden="1" x14ac:dyDescent="0.3">
      <c r="A786" s="19">
        <v>43922.708333333336</v>
      </c>
      <c r="B786" s="18" t="s">
        <v>23</v>
      </c>
      <c r="C786" s="2">
        <v>12</v>
      </c>
      <c r="D786" s="18" t="s">
        <v>52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8" t="s">
        <v>29</v>
      </c>
      <c r="S786" s="18" t="s">
        <v>29</v>
      </c>
    </row>
    <row r="787" spans="1:19" hidden="1" x14ac:dyDescent="0.3">
      <c r="A787" s="19">
        <v>43922.708333333336</v>
      </c>
      <c r="B787" s="18" t="s">
        <v>23</v>
      </c>
      <c r="C787" s="2">
        <v>7</v>
      </c>
      <c r="D787" s="18" t="s">
        <v>53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8" t="s">
        <v>29</v>
      </c>
      <c r="S787" s="18" t="s">
        <v>29</v>
      </c>
    </row>
    <row r="788" spans="1:19" x14ac:dyDescent="0.3">
      <c r="A788" s="19">
        <v>43922.708333333336</v>
      </c>
      <c r="B788" s="18" t="s">
        <v>23</v>
      </c>
      <c r="C788" s="2">
        <v>3</v>
      </c>
      <c r="D788" s="18" t="s">
        <v>54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8" t="s">
        <v>29</v>
      </c>
      <c r="S788" s="18" t="s">
        <v>29</v>
      </c>
    </row>
    <row r="789" spans="1:19" hidden="1" x14ac:dyDescent="0.3">
      <c r="A789" s="19">
        <v>43922.708333333336</v>
      </c>
      <c r="B789" s="18" t="s">
        <v>23</v>
      </c>
      <c r="C789" s="2">
        <v>11</v>
      </c>
      <c r="D789" s="18" t="s">
        <v>55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8" t="s">
        <v>29</v>
      </c>
      <c r="S789" s="18" t="s">
        <v>29</v>
      </c>
    </row>
    <row r="790" spans="1:19" hidden="1" x14ac:dyDescent="0.3">
      <c r="A790" s="19">
        <v>43922.708333333336</v>
      </c>
      <c r="B790" s="18" t="s">
        <v>23</v>
      </c>
      <c r="C790" s="2">
        <v>14</v>
      </c>
      <c r="D790" s="18" t="s">
        <v>56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8" t="s">
        <v>29</v>
      </c>
      <c r="S790" s="18" t="s">
        <v>29</v>
      </c>
    </row>
    <row r="791" spans="1:19" hidden="1" x14ac:dyDescent="0.3">
      <c r="A791" s="19">
        <v>43922.708333333336</v>
      </c>
      <c r="B791" s="18" t="s">
        <v>23</v>
      </c>
      <c r="C791" s="2">
        <v>1</v>
      </c>
      <c r="D791" s="18" t="s">
        <v>57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8" t="s">
        <v>29</v>
      </c>
      <c r="S791" s="18" t="s">
        <v>29</v>
      </c>
    </row>
    <row r="792" spans="1:19" hidden="1" x14ac:dyDescent="0.3">
      <c r="A792" s="19">
        <v>43922.708333333336</v>
      </c>
      <c r="B792" s="18" t="s">
        <v>23</v>
      </c>
      <c r="C792" s="2">
        <v>16</v>
      </c>
      <c r="D792" s="18" t="s">
        <v>58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8" t="s">
        <v>29</v>
      </c>
      <c r="S792" s="18" t="s">
        <v>29</v>
      </c>
    </row>
    <row r="793" spans="1:19" hidden="1" x14ac:dyDescent="0.3">
      <c r="A793" s="19">
        <v>43922.708333333336</v>
      </c>
      <c r="B793" s="18" t="s">
        <v>23</v>
      </c>
      <c r="C793" s="2">
        <v>20</v>
      </c>
      <c r="D793" s="18" t="s">
        <v>59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8" t="s">
        <v>29</v>
      </c>
      <c r="S793" s="18" t="s">
        <v>29</v>
      </c>
    </row>
    <row r="794" spans="1:19" hidden="1" x14ac:dyDescent="0.3">
      <c r="A794" s="19">
        <v>43922.708333333336</v>
      </c>
      <c r="B794" s="18" t="s">
        <v>23</v>
      </c>
      <c r="C794" s="2">
        <v>19</v>
      </c>
      <c r="D794" s="18" t="s">
        <v>60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8" t="s">
        <v>29</v>
      </c>
      <c r="S794" s="18" t="s">
        <v>29</v>
      </c>
    </row>
    <row r="795" spans="1:19" hidden="1" x14ac:dyDescent="0.3">
      <c r="A795" s="19">
        <v>43922.708333333336</v>
      </c>
      <c r="B795" s="18" t="s">
        <v>23</v>
      </c>
      <c r="C795" s="2">
        <v>9</v>
      </c>
      <c r="D795" s="18" t="s">
        <v>61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8" t="s">
        <v>29</v>
      </c>
      <c r="S795" s="18" t="s">
        <v>29</v>
      </c>
    </row>
    <row r="796" spans="1:19" hidden="1" x14ac:dyDescent="0.3">
      <c r="A796" s="19">
        <v>43922.708333333336</v>
      </c>
      <c r="B796" s="18" t="s">
        <v>23</v>
      </c>
      <c r="C796" s="2">
        <v>4</v>
      </c>
      <c r="D796" s="18" t="s">
        <v>62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8" t="s">
        <v>29</v>
      </c>
      <c r="S796" s="18" t="s">
        <v>29</v>
      </c>
    </row>
    <row r="797" spans="1:19" hidden="1" x14ac:dyDescent="0.3">
      <c r="A797" s="19">
        <v>43922.708333333336</v>
      </c>
      <c r="B797" s="18" t="s">
        <v>23</v>
      </c>
      <c r="C797" s="2">
        <v>10</v>
      </c>
      <c r="D797" s="18" t="s">
        <v>63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8" t="s">
        <v>29</v>
      </c>
      <c r="S797" s="18" t="s">
        <v>29</v>
      </c>
    </row>
    <row r="798" spans="1:19" hidden="1" x14ac:dyDescent="0.3">
      <c r="A798" s="19">
        <v>43922.708333333336</v>
      </c>
      <c r="B798" s="18" t="s">
        <v>23</v>
      </c>
      <c r="C798" s="2">
        <v>2</v>
      </c>
      <c r="D798" s="18" t="s">
        <v>64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8" t="s">
        <v>29</v>
      </c>
      <c r="S798" s="18" t="s">
        <v>29</v>
      </c>
    </row>
    <row r="799" spans="1:19" hidden="1" x14ac:dyDescent="0.3">
      <c r="A799" s="19">
        <v>43922.708333333336</v>
      </c>
      <c r="B799" s="18" t="s">
        <v>23</v>
      </c>
      <c r="C799" s="2">
        <v>5</v>
      </c>
      <c r="D799" s="18" t="s">
        <v>65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8" t="s">
        <v>29</v>
      </c>
      <c r="S799" s="18" t="s">
        <v>29</v>
      </c>
    </row>
    <row r="800" spans="1:19" hidden="1" x14ac:dyDescent="0.3">
      <c r="A800" s="19">
        <v>43923.708333333336</v>
      </c>
      <c r="B800" s="18" t="s">
        <v>23</v>
      </c>
      <c r="C800" s="2">
        <v>13</v>
      </c>
      <c r="D800" s="18" t="s">
        <v>46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8" t="s">
        <v>29</v>
      </c>
      <c r="S800" s="18" t="s">
        <v>29</v>
      </c>
    </row>
    <row r="801" spans="1:19" hidden="1" x14ac:dyDescent="0.3">
      <c r="A801" s="19">
        <v>43923.708333333336</v>
      </c>
      <c r="B801" s="18" t="s">
        <v>23</v>
      </c>
      <c r="C801" s="2">
        <v>17</v>
      </c>
      <c r="D801" s="18" t="s">
        <v>47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8" t="s">
        <v>29</v>
      </c>
      <c r="S801" s="18" t="s">
        <v>29</v>
      </c>
    </row>
    <row r="802" spans="1:19" hidden="1" x14ac:dyDescent="0.3">
      <c r="A802" s="19">
        <v>43923.708333333336</v>
      </c>
      <c r="B802" s="18" t="s">
        <v>23</v>
      </c>
      <c r="C802" s="2">
        <v>4</v>
      </c>
      <c r="D802" s="18" t="s">
        <v>48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8" t="s">
        <v>29</v>
      </c>
      <c r="S802" s="18" t="s">
        <v>29</v>
      </c>
    </row>
    <row r="803" spans="1:19" hidden="1" x14ac:dyDescent="0.3">
      <c r="A803" s="19">
        <v>43923.708333333336</v>
      </c>
      <c r="B803" s="18" t="s">
        <v>23</v>
      </c>
      <c r="C803" s="2">
        <v>18</v>
      </c>
      <c r="D803" s="18" t="s">
        <v>49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8" t="s">
        <v>29</v>
      </c>
      <c r="S803" s="18" t="s">
        <v>29</v>
      </c>
    </row>
    <row r="804" spans="1:19" hidden="1" x14ac:dyDescent="0.3">
      <c r="A804" s="19">
        <v>43923.708333333336</v>
      </c>
      <c r="B804" s="18" t="s">
        <v>23</v>
      </c>
      <c r="C804" s="2">
        <v>15</v>
      </c>
      <c r="D804" s="18" t="s">
        <v>50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8" t="s">
        <v>29</v>
      </c>
      <c r="S804" s="18" t="s">
        <v>29</v>
      </c>
    </row>
    <row r="805" spans="1:19" hidden="1" x14ac:dyDescent="0.3">
      <c r="A805" s="19">
        <v>43923.708333333336</v>
      </c>
      <c r="B805" s="18" t="s">
        <v>23</v>
      </c>
      <c r="C805" s="2">
        <v>8</v>
      </c>
      <c r="D805" s="18" t="s">
        <v>104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8" t="s">
        <v>29</v>
      </c>
      <c r="S805" s="18" t="s">
        <v>29</v>
      </c>
    </row>
    <row r="806" spans="1:19" hidden="1" x14ac:dyDescent="0.3">
      <c r="A806" s="19">
        <v>43923.708333333336</v>
      </c>
      <c r="B806" s="18" t="s">
        <v>23</v>
      </c>
      <c r="C806" s="2">
        <v>6</v>
      </c>
      <c r="D806" s="18" t="s">
        <v>51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8" t="s">
        <v>29</v>
      </c>
      <c r="S806" s="18" t="s">
        <v>29</v>
      </c>
    </row>
    <row r="807" spans="1:19" hidden="1" x14ac:dyDescent="0.3">
      <c r="A807" s="19">
        <v>43923.708333333336</v>
      </c>
      <c r="B807" s="18" t="s">
        <v>23</v>
      </c>
      <c r="C807" s="2">
        <v>12</v>
      </c>
      <c r="D807" s="18" t="s">
        <v>52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8" t="s">
        <v>29</v>
      </c>
      <c r="S807" s="18" t="s">
        <v>29</v>
      </c>
    </row>
    <row r="808" spans="1:19" hidden="1" x14ac:dyDescent="0.3">
      <c r="A808" s="19">
        <v>43923.708333333336</v>
      </c>
      <c r="B808" s="18" t="s">
        <v>23</v>
      </c>
      <c r="C808" s="2">
        <v>7</v>
      </c>
      <c r="D808" s="18" t="s">
        <v>53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8" t="s">
        <v>29</v>
      </c>
      <c r="S808" s="18" t="s">
        <v>29</v>
      </c>
    </row>
    <row r="809" spans="1:19" x14ac:dyDescent="0.3">
      <c r="A809" s="19">
        <v>43923.708333333336</v>
      </c>
      <c r="B809" s="18" t="s">
        <v>23</v>
      </c>
      <c r="C809" s="2">
        <v>3</v>
      </c>
      <c r="D809" s="18" t="s">
        <v>54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8" t="s">
        <v>29</v>
      </c>
      <c r="S809" s="18" t="s">
        <v>29</v>
      </c>
    </row>
    <row r="810" spans="1:19" hidden="1" x14ac:dyDescent="0.3">
      <c r="A810" s="19">
        <v>43923.708333333336</v>
      </c>
      <c r="B810" s="18" t="s">
        <v>23</v>
      </c>
      <c r="C810" s="2">
        <v>11</v>
      </c>
      <c r="D810" s="18" t="s">
        <v>55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8" t="s">
        <v>29</v>
      </c>
      <c r="S810" s="18" t="s">
        <v>29</v>
      </c>
    </row>
    <row r="811" spans="1:19" hidden="1" x14ac:dyDescent="0.3">
      <c r="A811" s="19">
        <v>43923.708333333336</v>
      </c>
      <c r="B811" s="18" t="s">
        <v>23</v>
      </c>
      <c r="C811" s="2">
        <v>14</v>
      </c>
      <c r="D811" s="18" t="s">
        <v>56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8" t="s">
        <v>29</v>
      </c>
      <c r="S811" s="18" t="s">
        <v>29</v>
      </c>
    </row>
    <row r="812" spans="1:19" hidden="1" x14ac:dyDescent="0.3">
      <c r="A812" s="19">
        <v>43923.708333333336</v>
      </c>
      <c r="B812" s="18" t="s">
        <v>23</v>
      </c>
      <c r="C812" s="2">
        <v>1</v>
      </c>
      <c r="D812" s="18" t="s">
        <v>57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8" t="s">
        <v>29</v>
      </c>
      <c r="S812" s="18" t="s">
        <v>29</v>
      </c>
    </row>
    <row r="813" spans="1:19" hidden="1" x14ac:dyDescent="0.3">
      <c r="A813" s="19">
        <v>43923.708333333336</v>
      </c>
      <c r="B813" s="18" t="s">
        <v>23</v>
      </c>
      <c r="C813" s="2">
        <v>16</v>
      </c>
      <c r="D813" s="18" t="s">
        <v>58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8" t="s">
        <v>29</v>
      </c>
      <c r="S813" s="18" t="s">
        <v>29</v>
      </c>
    </row>
    <row r="814" spans="1:19" hidden="1" x14ac:dyDescent="0.3">
      <c r="A814" s="19">
        <v>43923.708333333336</v>
      </c>
      <c r="B814" s="18" t="s">
        <v>23</v>
      </c>
      <c r="C814" s="2">
        <v>20</v>
      </c>
      <c r="D814" s="18" t="s">
        <v>59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8" t="s">
        <v>29</v>
      </c>
      <c r="S814" s="18" t="s">
        <v>29</v>
      </c>
    </row>
    <row r="815" spans="1:19" hidden="1" x14ac:dyDescent="0.3">
      <c r="A815" s="19">
        <v>43923.708333333336</v>
      </c>
      <c r="B815" s="18" t="s">
        <v>23</v>
      </c>
      <c r="C815" s="2">
        <v>19</v>
      </c>
      <c r="D815" s="18" t="s">
        <v>60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8" t="s">
        <v>29</v>
      </c>
      <c r="S815" s="18" t="s">
        <v>29</v>
      </c>
    </row>
    <row r="816" spans="1:19" hidden="1" x14ac:dyDescent="0.3">
      <c r="A816" s="19">
        <v>43923.708333333336</v>
      </c>
      <c r="B816" s="18" t="s">
        <v>23</v>
      </c>
      <c r="C816" s="2">
        <v>9</v>
      </c>
      <c r="D816" s="18" t="s">
        <v>61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8" t="s">
        <v>29</v>
      </c>
      <c r="S816" s="18" t="s">
        <v>29</v>
      </c>
    </row>
    <row r="817" spans="1:19" hidden="1" x14ac:dyDescent="0.3">
      <c r="A817" s="19">
        <v>43923.708333333336</v>
      </c>
      <c r="B817" s="18" t="s">
        <v>23</v>
      </c>
      <c r="C817" s="2">
        <v>4</v>
      </c>
      <c r="D817" s="18" t="s">
        <v>62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8" t="s">
        <v>29</v>
      </c>
      <c r="S817" s="18" t="s">
        <v>29</v>
      </c>
    </row>
    <row r="818" spans="1:19" hidden="1" x14ac:dyDescent="0.3">
      <c r="A818" s="19">
        <v>43923.708333333336</v>
      </c>
      <c r="B818" s="18" t="s">
        <v>23</v>
      </c>
      <c r="C818" s="2">
        <v>10</v>
      </c>
      <c r="D818" s="18" t="s">
        <v>63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8" t="s">
        <v>29</v>
      </c>
      <c r="S818" s="18" t="s">
        <v>29</v>
      </c>
    </row>
    <row r="819" spans="1:19" hidden="1" x14ac:dyDescent="0.3">
      <c r="A819" s="19">
        <v>43923.708333333336</v>
      </c>
      <c r="B819" s="18" t="s">
        <v>23</v>
      </c>
      <c r="C819" s="2">
        <v>2</v>
      </c>
      <c r="D819" s="18" t="s">
        <v>64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8" t="s">
        <v>29</v>
      </c>
      <c r="S819" s="18" t="s">
        <v>29</v>
      </c>
    </row>
    <row r="820" spans="1:19" hidden="1" x14ac:dyDescent="0.3">
      <c r="A820" s="19">
        <v>43923.708333333336</v>
      </c>
      <c r="B820" s="18" t="s">
        <v>23</v>
      </c>
      <c r="C820" s="2">
        <v>5</v>
      </c>
      <c r="D820" s="18" t="s">
        <v>65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8" t="s">
        <v>29</v>
      </c>
      <c r="S820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V68"/>
  <sheetViews>
    <sheetView topLeftCell="A10" zoomScale="70" zoomScaleNormal="70" workbookViewId="0">
      <selection activeCell="L45" sqref="L45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9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12</v>
      </c>
    </row>
    <row r="3" spans="2:22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1" t="s">
        <v>0</v>
      </c>
      <c r="T3" s="20" t="s">
        <v>108</v>
      </c>
      <c r="U3" s="17"/>
      <c r="V3" s="17"/>
    </row>
    <row r="4" spans="2:22" ht="20.399999999999999" x14ac:dyDescent="0.35">
      <c r="B4" s="16" t="s">
        <v>24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1" t="s">
        <v>25</v>
      </c>
      <c r="T4" s="20" t="s">
        <v>109</v>
      </c>
      <c r="U4" s="17"/>
      <c r="V4" s="17"/>
    </row>
    <row r="5" spans="2:22" ht="18" x14ac:dyDescent="0.35">
      <c r="B5" s="25" t="s">
        <v>107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1" t="s">
        <v>1</v>
      </c>
      <c r="T5" s="20" t="s">
        <v>110</v>
      </c>
      <c r="U5" s="17"/>
      <c r="V5" s="17"/>
    </row>
    <row r="6" spans="2:22" ht="28.8" x14ac:dyDescent="0.3">
      <c r="B6" s="4" t="s">
        <v>10</v>
      </c>
      <c r="C6" s="4" t="s">
        <v>11</v>
      </c>
      <c r="D6" s="4" t="s">
        <v>92</v>
      </c>
      <c r="E6" s="9" t="s">
        <v>93</v>
      </c>
      <c r="F6" s="9" t="s">
        <v>8</v>
      </c>
      <c r="G6" s="9" t="s">
        <v>9</v>
      </c>
      <c r="H6" s="4" t="s">
        <v>91</v>
      </c>
      <c r="I6" s="9" t="s">
        <v>83</v>
      </c>
      <c r="J6" s="9" t="s">
        <v>84</v>
      </c>
      <c r="K6" s="9" t="s">
        <v>85</v>
      </c>
      <c r="L6" s="4" t="s">
        <v>94</v>
      </c>
      <c r="M6" s="9" t="s">
        <v>86</v>
      </c>
      <c r="N6" s="9" t="s">
        <v>87</v>
      </c>
      <c r="O6" s="9" t="s">
        <v>88</v>
      </c>
      <c r="P6" s="9"/>
      <c r="Q6" s="26" t="s">
        <v>89</v>
      </c>
      <c r="R6" s="28">
        <f>Kr+Ko</f>
        <v>17583</v>
      </c>
      <c r="S6" s="3"/>
    </row>
    <row r="7" spans="2:22" x14ac:dyDescent="0.3">
      <c r="B7" s="23">
        <v>43885</v>
      </c>
      <c r="C7" s="4">
        <v>1</v>
      </c>
      <c r="D7" s="11">
        <f>'dpc-covid19-ita-andamento-naz'!K2</f>
        <v>7</v>
      </c>
      <c r="E7" s="11">
        <f>I7+M7</f>
        <v>44.842744448637042</v>
      </c>
      <c r="F7" s="11">
        <f t="shared" ref="F7:F29" si="0">E7+CI</f>
        <v>288.29779629059414</v>
      </c>
      <c r="G7" s="11">
        <f t="shared" ref="G7:G33" si="1">MAX(E7-CI,0)</f>
        <v>0</v>
      </c>
      <c r="H7" s="11">
        <v>6</v>
      </c>
      <c r="I7" s="11">
        <f t="shared" ref="I7:I38" si="2">Kr/(1+EXP(-($C7-t0r)/wr))</f>
        <v>34.624332807820089</v>
      </c>
      <c r="J7" s="11">
        <f t="shared" ref="J7:J44" si="3">I7+CIr</f>
        <v>211.4599839421594</v>
      </c>
      <c r="K7" s="11">
        <f t="shared" ref="K7:K44" si="4">MAX(I7-CIr,0)</f>
        <v>0</v>
      </c>
      <c r="L7" s="11">
        <f>D7-H7</f>
        <v>1</v>
      </c>
      <c r="M7" s="11">
        <f t="shared" ref="M7:M38" si="5">Ko/(1+EXP(-($C7-t0o)/wo))</f>
        <v>10.218411640816953</v>
      </c>
      <c r="N7" s="11">
        <f t="shared" ref="N7:N44" si="6">M7+CIo</f>
        <v>106.83966977611308</v>
      </c>
      <c r="O7" s="11">
        <f t="shared" ref="O7:O44" si="7">MAX(M7-CIo,0)</f>
        <v>0</v>
      </c>
      <c r="P7" s="1"/>
      <c r="Q7" s="22"/>
      <c r="R7" s="5">
        <v>0</v>
      </c>
    </row>
    <row r="8" spans="2:22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54.099217107266412</v>
      </c>
      <c r="F8" s="11">
        <f t="shared" si="0"/>
        <v>297.55426894922351</v>
      </c>
      <c r="G8" s="11">
        <f t="shared" si="1"/>
        <v>0</v>
      </c>
      <c r="H8" s="11">
        <v>9</v>
      </c>
      <c r="I8" s="11">
        <f t="shared" si="2"/>
        <v>41.545013134586462</v>
      </c>
      <c r="J8" s="11">
        <f t="shared" si="3"/>
        <v>218.38066426892578</v>
      </c>
      <c r="K8" s="11">
        <f t="shared" si="4"/>
        <v>0</v>
      </c>
      <c r="L8" s="11">
        <f t="shared" ref="L8:L45" si="9">D8-H8</f>
        <v>1</v>
      </c>
      <c r="M8" s="11">
        <f t="shared" si="5"/>
        <v>12.554203972679947</v>
      </c>
      <c r="N8" s="11">
        <f t="shared" si="6"/>
        <v>109.17546210797607</v>
      </c>
      <c r="O8" s="11">
        <f t="shared" si="7"/>
        <v>0</v>
      </c>
      <c r="P8" s="1"/>
      <c r="Q8" s="22"/>
      <c r="R8" s="5">
        <v>0</v>
      </c>
    </row>
    <row r="9" spans="2:22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65.264956927241542</v>
      </c>
      <c r="F9" s="11">
        <f t="shared" si="0"/>
        <v>308.72000876919867</v>
      </c>
      <c r="G9" s="11">
        <f t="shared" si="1"/>
        <v>0</v>
      </c>
      <c r="H9" s="11">
        <v>9</v>
      </c>
      <c r="I9" s="11">
        <f t="shared" si="2"/>
        <v>49.842128587936351</v>
      </c>
      <c r="J9" s="11">
        <f t="shared" si="3"/>
        <v>226.67777972227566</v>
      </c>
      <c r="K9" s="11">
        <f t="shared" si="4"/>
        <v>0</v>
      </c>
      <c r="L9" s="11">
        <f t="shared" si="9"/>
        <v>3</v>
      </c>
      <c r="M9" s="11">
        <f t="shared" si="5"/>
        <v>15.422828339305195</v>
      </c>
      <c r="N9" s="11">
        <f t="shared" si="6"/>
        <v>112.04408647460133</v>
      </c>
      <c r="O9" s="11">
        <f t="shared" si="7"/>
        <v>0</v>
      </c>
      <c r="P9" s="1"/>
      <c r="Q9" s="22"/>
      <c r="R9" s="5">
        <v>0</v>
      </c>
    </row>
    <row r="10" spans="2:22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78.731696315620468</v>
      </c>
      <c r="F10" s="11">
        <f t="shared" si="0"/>
        <v>322.18674815757754</v>
      </c>
      <c r="G10" s="11">
        <f t="shared" si="1"/>
        <v>0</v>
      </c>
      <c r="H10" s="11">
        <v>14</v>
      </c>
      <c r="I10" s="11">
        <f t="shared" si="2"/>
        <v>59.786423162708758</v>
      </c>
      <c r="J10" s="11">
        <f t="shared" si="3"/>
        <v>236.62207429704807</v>
      </c>
      <c r="K10" s="11">
        <f t="shared" si="4"/>
        <v>0</v>
      </c>
      <c r="L10" s="11">
        <f t="shared" si="9"/>
        <v>3</v>
      </c>
      <c r="M10" s="11">
        <f t="shared" si="5"/>
        <v>18.945273152911703</v>
      </c>
      <c r="N10" s="11">
        <f t="shared" si="6"/>
        <v>115.56653128820784</v>
      </c>
      <c r="O10" s="11">
        <f t="shared" si="7"/>
        <v>0</v>
      </c>
      <c r="P10" s="1"/>
      <c r="Q10" s="6" t="s">
        <v>2</v>
      </c>
      <c r="R10" s="1">
        <f>AVERAGE(D7:D45)</f>
        <v>3685.4358974358975</v>
      </c>
    </row>
    <row r="11" spans="2:22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94.970292748806386</v>
      </c>
      <c r="F11" s="11">
        <f t="shared" si="0"/>
        <v>338.42534459076347</v>
      </c>
      <c r="G11" s="11">
        <f t="shared" si="1"/>
        <v>0</v>
      </c>
      <c r="H11" s="11">
        <v>17</v>
      </c>
      <c r="I11" s="11">
        <f t="shared" si="2"/>
        <v>71.700577752801806</v>
      </c>
      <c r="J11" s="11">
        <f t="shared" si="3"/>
        <v>248.53622888714114</v>
      </c>
      <c r="K11" s="11">
        <f t="shared" si="4"/>
        <v>0</v>
      </c>
      <c r="L11" s="11">
        <f t="shared" si="9"/>
        <v>4</v>
      </c>
      <c r="M11" s="11">
        <f t="shared" si="5"/>
        <v>23.269714996004581</v>
      </c>
      <c r="N11" s="11">
        <f t="shared" si="6"/>
        <v>119.89097313130071</v>
      </c>
      <c r="O11" s="11">
        <f t="shared" si="7"/>
        <v>0</v>
      </c>
      <c r="P11" s="1"/>
      <c r="Q11" s="6" t="s">
        <v>3</v>
      </c>
      <c r="R11" s="1">
        <f>COUNT(D7:D45)-COUNT(R7:R9)</f>
        <v>36</v>
      </c>
    </row>
    <row r="12" spans="2:22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114.54608038037648</v>
      </c>
      <c r="F12" s="11">
        <f t="shared" si="0"/>
        <v>358.00113222233358</v>
      </c>
      <c r="G12" s="11">
        <f t="shared" si="1"/>
        <v>0</v>
      </c>
      <c r="H12" s="11">
        <v>23</v>
      </c>
      <c r="I12" s="11">
        <f t="shared" si="2"/>
        <v>85.96859653421788</v>
      </c>
      <c r="J12" s="11">
        <f t="shared" si="3"/>
        <v>262.8042476685572</v>
      </c>
      <c r="K12" s="11">
        <f t="shared" si="4"/>
        <v>0</v>
      </c>
      <c r="L12" s="11">
        <f t="shared" si="9"/>
        <v>6</v>
      </c>
      <c r="M12" s="11">
        <f t="shared" si="5"/>
        <v>28.5774838461586</v>
      </c>
      <c r="N12" s="11">
        <f t="shared" si="6"/>
        <v>125.19874198145473</v>
      </c>
      <c r="O12" s="11">
        <f t="shared" si="7"/>
        <v>0</v>
      </c>
      <c r="P12" s="1"/>
      <c r="Q12" s="6" t="s">
        <v>4</v>
      </c>
      <c r="R12" s="7" cm="1">
        <f t="array" ref="R12">SQRT(SUM((D7:D45-E7:E45)^2)/df)</f>
        <v>120.04130564178108</v>
      </c>
    </row>
    <row r="13" spans="2:22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8"/>
        <v>138.1368995682017</v>
      </c>
      <c r="F13" s="11">
        <f t="shared" si="0"/>
        <v>381.5919514101588</v>
      </c>
      <c r="G13" s="11">
        <f t="shared" si="1"/>
        <v>0</v>
      </c>
      <c r="H13" s="11">
        <v>24</v>
      </c>
      <c r="I13" s="11">
        <f t="shared" si="2"/>
        <v>103.04663596681448</v>
      </c>
      <c r="J13" s="11">
        <f t="shared" si="3"/>
        <v>279.88228710115379</v>
      </c>
      <c r="K13" s="11">
        <f t="shared" si="4"/>
        <v>0</v>
      </c>
      <c r="L13" s="11">
        <f t="shared" si="9"/>
        <v>10</v>
      </c>
      <c r="M13" s="11">
        <f t="shared" si="5"/>
        <v>35.090263601387221</v>
      </c>
      <c r="N13" s="11">
        <f t="shared" si="6"/>
        <v>131.71152173668335</v>
      </c>
      <c r="O13" s="11">
        <f t="shared" si="7"/>
        <v>0</v>
      </c>
      <c r="P13" s="1"/>
      <c r="Q13" s="6" t="s">
        <v>5</v>
      </c>
      <c r="R13" s="8" cm="1">
        <f t="array" ref="R13">1-SUM((D7:D45-E7:E45)^2)/SUM((D7:D45-Mean_of_y)^2)</f>
        <v>0.99930154068079735</v>
      </c>
    </row>
    <row r="14" spans="2:22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166.55412910854898</v>
      </c>
      <c r="F14" s="11">
        <f t="shared" si="0"/>
        <v>410.00918095050611</v>
      </c>
      <c r="G14" s="11">
        <f t="shared" si="1"/>
        <v>0</v>
      </c>
      <c r="H14" s="11">
        <v>38</v>
      </c>
      <c r="I14" s="11">
        <f t="shared" si="2"/>
        <v>123.47538315948145</v>
      </c>
      <c r="J14" s="11">
        <f t="shared" si="3"/>
        <v>300.31103429382074</v>
      </c>
      <c r="K14" s="11">
        <f t="shared" si="4"/>
        <v>0</v>
      </c>
      <c r="L14" s="11">
        <f t="shared" si="9"/>
        <v>14</v>
      </c>
      <c r="M14" s="11">
        <f t="shared" si="5"/>
        <v>43.078745949067525</v>
      </c>
      <c r="N14" s="11">
        <f t="shared" si="6"/>
        <v>139.70000408436366</v>
      </c>
      <c r="O14" s="11">
        <f t="shared" si="7"/>
        <v>0</v>
      </c>
      <c r="P14" s="1"/>
      <c r="Q14" s="6" t="s">
        <v>6</v>
      </c>
      <c r="R14" s="8">
        <f>TINV(0.05,df)</f>
        <v>2.028094000980452</v>
      </c>
    </row>
    <row r="15" spans="2:22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200.76701352644602</v>
      </c>
      <c r="F15" s="11">
        <f t="shared" si="0"/>
        <v>444.22206536840315</v>
      </c>
      <c r="G15" s="11">
        <f t="shared" si="1"/>
        <v>0</v>
      </c>
      <c r="H15" s="11">
        <v>55</v>
      </c>
      <c r="I15" s="11">
        <f t="shared" si="2"/>
        <v>147.89403951819293</v>
      </c>
      <c r="J15" s="11">
        <f t="shared" si="3"/>
        <v>324.72969065253221</v>
      </c>
      <c r="K15" s="11">
        <f t="shared" si="4"/>
        <v>0</v>
      </c>
      <c r="L15" s="11">
        <f t="shared" si="9"/>
        <v>24</v>
      </c>
      <c r="M15" s="11">
        <f t="shared" si="5"/>
        <v>52.872974008253088</v>
      </c>
      <c r="N15" s="11">
        <f t="shared" si="6"/>
        <v>149.49423214354923</v>
      </c>
      <c r="O15" s="11">
        <f t="shared" si="7"/>
        <v>0</v>
      </c>
      <c r="P15" s="1"/>
      <c r="Q15" s="6" t="s">
        <v>7</v>
      </c>
      <c r="R15" s="1">
        <f>Critical_t*SE_of_y</f>
        <v>243.4550518419571</v>
      </c>
    </row>
    <row r="16" spans="2:22" x14ac:dyDescent="0.3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241.93049843740604</v>
      </c>
      <c r="F16" s="11">
        <f t="shared" si="0"/>
        <v>485.38555027936314</v>
      </c>
      <c r="G16" s="11">
        <f t="shared" si="1"/>
        <v>0</v>
      </c>
      <c r="H16" s="11">
        <v>73</v>
      </c>
      <c r="I16" s="11">
        <f t="shared" si="2"/>
        <v>177.05587848433635</v>
      </c>
      <c r="J16" s="11">
        <f t="shared" si="3"/>
        <v>353.89152961867569</v>
      </c>
      <c r="K16" s="11">
        <f t="shared" si="4"/>
        <v>0.22022734999703175</v>
      </c>
      <c r="L16" s="11">
        <f t="shared" si="9"/>
        <v>34</v>
      </c>
      <c r="M16" s="11">
        <f t="shared" si="5"/>
        <v>64.874619953069697</v>
      </c>
      <c r="N16" s="11">
        <f t="shared" si="6"/>
        <v>161.49587808836583</v>
      </c>
      <c r="O16" s="11">
        <f t="shared" si="7"/>
        <v>0</v>
      </c>
      <c r="P16" s="1"/>
      <c r="Q16" s="24" t="s">
        <v>82</v>
      </c>
    </row>
    <row r="17" spans="2:21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8"/>
        <v>291.41663688428781</v>
      </c>
      <c r="F17" s="11">
        <f t="shared" si="0"/>
        <v>534.87168872624488</v>
      </c>
      <c r="G17" s="11">
        <f t="shared" si="1"/>
        <v>47.961585042330711</v>
      </c>
      <c r="H17" s="11">
        <v>98</v>
      </c>
      <c r="I17" s="11">
        <f t="shared" si="2"/>
        <v>211.84520783598259</v>
      </c>
      <c r="J17" s="11">
        <f t="shared" si="3"/>
        <v>388.68085897032188</v>
      </c>
      <c r="K17" s="11">
        <f t="shared" si="4"/>
        <v>35.009556701643277</v>
      </c>
      <c r="L17" s="11">
        <f t="shared" si="9"/>
        <v>50</v>
      </c>
      <c r="M17" s="11">
        <f t="shared" si="5"/>
        <v>79.57142904830522</v>
      </c>
      <c r="N17" s="11">
        <f t="shared" si="6"/>
        <v>176.19268718360135</v>
      </c>
      <c r="O17" s="11">
        <f t="shared" si="7"/>
        <v>0</v>
      </c>
      <c r="P17" s="1"/>
      <c r="Q17" s="22" t="s">
        <v>0</v>
      </c>
      <c r="R17" s="5">
        <v>10079</v>
      </c>
    </row>
    <row r="18" spans="2:21" ht="15.6" x14ac:dyDescent="0.35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350.8493763067126</v>
      </c>
      <c r="F18" s="11">
        <f t="shared" si="0"/>
        <v>594.30442814866967</v>
      </c>
      <c r="G18" s="11">
        <f t="shared" si="1"/>
        <v>107.3943244647555</v>
      </c>
      <c r="H18" s="11">
        <v>135</v>
      </c>
      <c r="I18" s="11">
        <f t="shared" si="2"/>
        <v>253.2953585902373</v>
      </c>
      <c r="J18" s="11">
        <f t="shared" si="3"/>
        <v>430.13100972457664</v>
      </c>
      <c r="K18" s="11">
        <f t="shared" si="4"/>
        <v>76.459707455897984</v>
      </c>
      <c r="L18" s="11">
        <f t="shared" si="9"/>
        <v>62</v>
      </c>
      <c r="M18" s="11">
        <f t="shared" si="5"/>
        <v>97.554017716475315</v>
      </c>
      <c r="N18" s="11">
        <f t="shared" si="6"/>
        <v>194.17527585177146</v>
      </c>
      <c r="O18" s="11">
        <f t="shared" si="7"/>
        <v>0.93275958117918378</v>
      </c>
      <c r="P18" s="1"/>
      <c r="Q18" s="22" t="s">
        <v>26</v>
      </c>
      <c r="R18" s="5">
        <v>32</v>
      </c>
    </row>
    <row r="19" spans="2:21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422.1421371170897</v>
      </c>
      <c r="F19" s="11">
        <f t="shared" si="0"/>
        <v>665.59718895904678</v>
      </c>
      <c r="G19" s="11">
        <f t="shared" si="1"/>
        <v>178.6870852751326</v>
      </c>
      <c r="H19" s="11">
        <v>154</v>
      </c>
      <c r="I19" s="11">
        <f t="shared" si="2"/>
        <v>302.60702138485652</v>
      </c>
      <c r="J19" s="11">
        <f t="shared" si="3"/>
        <v>479.44267251919587</v>
      </c>
      <c r="K19" s="11">
        <f t="shared" si="4"/>
        <v>125.77137025051721</v>
      </c>
      <c r="L19" s="11">
        <f t="shared" si="9"/>
        <v>79</v>
      </c>
      <c r="M19" s="11">
        <f t="shared" si="5"/>
        <v>119.53511573223318</v>
      </c>
      <c r="N19" s="11">
        <f t="shared" si="6"/>
        <v>216.15637386752931</v>
      </c>
      <c r="O19" s="11">
        <f t="shared" si="7"/>
        <v>22.913857596937049</v>
      </c>
      <c r="P19" s="1"/>
      <c r="Q19" s="22" t="s">
        <v>1</v>
      </c>
      <c r="R19" s="5">
        <v>5.4671682708605749</v>
      </c>
    </row>
    <row r="20" spans="2:21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8"/>
        <v>507.53699693842202</v>
      </c>
      <c r="F20" s="11">
        <f t="shared" si="0"/>
        <v>750.99204878037915</v>
      </c>
      <c r="G20" s="11">
        <f t="shared" si="1"/>
        <v>264.08194509646489</v>
      </c>
      <c r="H20" s="11">
        <v>267</v>
      </c>
      <c r="I20" s="11">
        <f t="shared" si="2"/>
        <v>361.16583229257947</v>
      </c>
      <c r="J20" s="11">
        <f t="shared" si="3"/>
        <v>538.00148342691875</v>
      </c>
      <c r="K20" s="11">
        <f t="shared" si="4"/>
        <v>184.33018115824015</v>
      </c>
      <c r="L20" s="11">
        <f t="shared" si="9"/>
        <v>99</v>
      </c>
      <c r="M20" s="11">
        <f t="shared" si="5"/>
        <v>146.37116464584255</v>
      </c>
      <c r="N20" s="11">
        <f t="shared" si="6"/>
        <v>242.99242278113869</v>
      </c>
      <c r="O20" s="11">
        <f t="shared" si="7"/>
        <v>49.749906510546424</v>
      </c>
      <c r="P20" s="1"/>
      <c r="Q20" s="6" t="s">
        <v>2</v>
      </c>
      <c r="R20" s="1">
        <f>AVERAGE(H7:H45)</f>
        <v>2231.0256410256411</v>
      </c>
    </row>
    <row r="21" spans="2:21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609.64343770222661</v>
      </c>
      <c r="F21" s="11">
        <f t="shared" si="0"/>
        <v>853.09848954418374</v>
      </c>
      <c r="G21" s="11">
        <f t="shared" si="1"/>
        <v>366.18838586026948</v>
      </c>
      <c r="H21" s="11">
        <v>333</v>
      </c>
      <c r="I21" s="11">
        <f t="shared" si="2"/>
        <v>430.55754925453533</v>
      </c>
      <c r="J21" s="11">
        <f t="shared" si="3"/>
        <v>607.39320038887467</v>
      </c>
      <c r="K21" s="11">
        <f t="shared" si="4"/>
        <v>253.72189812019602</v>
      </c>
      <c r="L21" s="11">
        <f t="shared" si="9"/>
        <v>130</v>
      </c>
      <c r="M21" s="11">
        <f t="shared" si="5"/>
        <v>179.08588844769127</v>
      </c>
      <c r="N21" s="11">
        <f t="shared" si="6"/>
        <v>275.70714658298743</v>
      </c>
      <c r="O21" s="11">
        <f t="shared" si="7"/>
        <v>82.464630312395144</v>
      </c>
      <c r="P21" s="1"/>
      <c r="Q21" s="6" t="s">
        <v>3</v>
      </c>
      <c r="R21" s="1">
        <f>COUNT(H7:H45)-COUNT(R17:R19)</f>
        <v>36</v>
      </c>
    </row>
    <row r="22" spans="2:21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8"/>
        <v>731.47343116818479</v>
      </c>
      <c r="F22" s="11">
        <f t="shared" si="0"/>
        <v>974.92848301014192</v>
      </c>
      <c r="G22" s="11">
        <f t="shared" si="1"/>
        <v>488.01837932622766</v>
      </c>
      <c r="H22" s="11">
        <v>468</v>
      </c>
      <c r="I22" s="11">
        <f t="shared" si="2"/>
        <v>512.578441279922</v>
      </c>
      <c r="J22" s="11">
        <f t="shared" si="3"/>
        <v>689.41409241426129</v>
      </c>
      <c r="K22" s="11">
        <f t="shared" si="4"/>
        <v>335.74279014558272</v>
      </c>
      <c r="L22" s="11">
        <f t="shared" si="9"/>
        <v>163</v>
      </c>
      <c r="M22" s="11">
        <f t="shared" si="5"/>
        <v>218.89498988826281</v>
      </c>
      <c r="N22" s="11">
        <f t="shared" si="6"/>
        <v>315.51624802355894</v>
      </c>
      <c r="O22" s="11">
        <f t="shared" si="7"/>
        <v>122.27373175296668</v>
      </c>
      <c r="P22" s="1"/>
      <c r="Q22" s="6" t="s">
        <v>4</v>
      </c>
      <c r="R22" s="7" cm="1">
        <f t="array" ref="R22">SQRT(SUM((H7:H45-I7:I45)^2)/dfr)</f>
        <v>87.19302510083395</v>
      </c>
    </row>
    <row r="23" spans="2:21" ht="16.2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876.46807702653336</v>
      </c>
      <c r="F23" s="11">
        <f t="shared" si="0"/>
        <v>1119.9231288684905</v>
      </c>
      <c r="G23" s="11">
        <f t="shared" si="1"/>
        <v>633.01302518457624</v>
      </c>
      <c r="H23" s="11">
        <v>617</v>
      </c>
      <c r="I23" s="11">
        <f t="shared" si="2"/>
        <v>609.23763804466478</v>
      </c>
      <c r="J23" s="11">
        <f t="shared" si="3"/>
        <v>786.07328917900406</v>
      </c>
      <c r="K23" s="11">
        <f t="shared" si="4"/>
        <v>432.40198691032549</v>
      </c>
      <c r="L23" s="11">
        <f t="shared" si="9"/>
        <v>210</v>
      </c>
      <c r="M23" s="11">
        <f t="shared" si="5"/>
        <v>267.23043898186864</v>
      </c>
      <c r="N23" s="11">
        <f t="shared" si="6"/>
        <v>363.8516971171648</v>
      </c>
      <c r="O23" s="11">
        <f t="shared" si="7"/>
        <v>170.60918084657251</v>
      </c>
      <c r="P23" s="1"/>
      <c r="Q23" s="6" t="s">
        <v>5</v>
      </c>
      <c r="R23" s="8" cm="1">
        <f t="array" ref="R23">1-SUM((H7:H45-I7:I45)^2)/SUM((H7:H45-Mean_of_yr)^2)</f>
        <v>0.99891131116902088</v>
      </c>
    </row>
    <row r="24" spans="2:21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8"/>
        <v>1048.5090458400159</v>
      </c>
      <c r="F24" s="11">
        <f t="shared" si="0"/>
        <v>1291.964097681973</v>
      </c>
      <c r="G24" s="11">
        <f t="shared" si="1"/>
        <v>805.05399399805879</v>
      </c>
      <c r="H24" s="11">
        <v>744</v>
      </c>
      <c r="I24" s="11">
        <f t="shared" si="2"/>
        <v>722.74719759339303</v>
      </c>
      <c r="J24" s="11">
        <f t="shared" si="3"/>
        <v>899.58284872773231</v>
      </c>
      <c r="K24" s="11">
        <f t="shared" si="4"/>
        <v>545.91154645905374</v>
      </c>
      <c r="L24" s="11">
        <f t="shared" si="9"/>
        <v>272</v>
      </c>
      <c r="M24" s="11">
        <f t="shared" si="5"/>
        <v>325.76184824662278</v>
      </c>
      <c r="N24" s="11">
        <f t="shared" si="6"/>
        <v>422.38310638191888</v>
      </c>
      <c r="O24" s="11">
        <f t="shared" si="7"/>
        <v>229.14059011132665</v>
      </c>
      <c r="P24" s="1"/>
      <c r="Q24" s="6" t="s">
        <v>6</v>
      </c>
      <c r="R24" s="8">
        <f>TINV(0.05,dfr)</f>
        <v>2.028094000980452</v>
      </c>
    </row>
    <row r="25" spans="2:21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1251.9057707458876</v>
      </c>
      <c r="F25" s="11">
        <f t="shared" si="0"/>
        <v>1495.3608225878447</v>
      </c>
      <c r="G25" s="11">
        <f t="shared" si="1"/>
        <v>1008.4507189039305</v>
      </c>
      <c r="H25" s="11">
        <v>890</v>
      </c>
      <c r="I25" s="11">
        <f t="shared" si="2"/>
        <v>855.49464705205241</v>
      </c>
      <c r="J25" s="11">
        <f t="shared" si="3"/>
        <v>1032.3302981863917</v>
      </c>
      <c r="K25" s="11">
        <f t="shared" si="4"/>
        <v>678.65899591771313</v>
      </c>
      <c r="L25" s="11">
        <f t="shared" si="9"/>
        <v>376</v>
      </c>
      <c r="M25" s="11">
        <f t="shared" si="5"/>
        <v>396.41112369383512</v>
      </c>
      <c r="N25" s="11">
        <f t="shared" si="6"/>
        <v>493.03238182913128</v>
      </c>
      <c r="O25" s="11">
        <f t="shared" si="7"/>
        <v>299.78986555853896</v>
      </c>
      <c r="P25" s="1"/>
      <c r="Q25" s="6" t="s">
        <v>7</v>
      </c>
      <c r="R25" s="1">
        <f>Critical_tr*SE_of_yr</f>
        <v>176.83565113433932</v>
      </c>
    </row>
    <row r="26" spans="2:21" x14ac:dyDescent="0.3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1491.3468665472039</v>
      </c>
      <c r="F26" s="11">
        <f t="shared" si="0"/>
        <v>1734.8019183891611</v>
      </c>
      <c r="G26" s="11">
        <f t="shared" si="1"/>
        <v>1247.8918147052468</v>
      </c>
      <c r="H26" s="11">
        <v>966</v>
      </c>
      <c r="I26" s="11">
        <f t="shared" si="2"/>
        <v>1009.9919312686901</v>
      </c>
      <c r="J26" s="11">
        <f t="shared" si="3"/>
        <v>1186.8275824030295</v>
      </c>
      <c r="K26" s="11">
        <f t="shared" si="4"/>
        <v>833.15628013435082</v>
      </c>
      <c r="L26" s="11">
        <f t="shared" si="9"/>
        <v>475</v>
      </c>
      <c r="M26" s="11">
        <f t="shared" si="5"/>
        <v>481.35493527851389</v>
      </c>
      <c r="N26" s="11">
        <f t="shared" si="6"/>
        <v>577.97619341381005</v>
      </c>
      <c r="O26" s="11">
        <f t="shared" si="7"/>
        <v>384.73367714321773</v>
      </c>
      <c r="P26" s="1"/>
      <c r="Q26" s="27" t="s">
        <v>90</v>
      </c>
    </row>
    <row r="27" spans="2:2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1771.8020374088819</v>
      </c>
      <c r="F27" s="11">
        <f t="shared" si="0"/>
        <v>2015.257089250839</v>
      </c>
      <c r="G27" s="11">
        <f t="shared" si="1"/>
        <v>1528.3469855669248</v>
      </c>
      <c r="H27" s="11">
        <v>1218</v>
      </c>
      <c r="I27" s="11">
        <f t="shared" si="2"/>
        <v>1188.7943851672803</v>
      </c>
      <c r="J27" s="11">
        <f t="shared" si="3"/>
        <v>1365.6300363016196</v>
      </c>
      <c r="K27" s="11">
        <f t="shared" si="4"/>
        <v>1011.958734032941</v>
      </c>
      <c r="L27" s="11">
        <f t="shared" si="9"/>
        <v>591</v>
      </c>
      <c r="M27" s="11">
        <f t="shared" si="5"/>
        <v>583.00765224160148</v>
      </c>
      <c r="N27" s="11">
        <f t="shared" si="6"/>
        <v>679.62891037689758</v>
      </c>
      <c r="O27" s="11">
        <f t="shared" si="7"/>
        <v>486.38639410630537</v>
      </c>
      <c r="P27" s="1"/>
      <c r="Q27" s="22" t="s">
        <v>0</v>
      </c>
      <c r="R27" s="5">
        <v>7504</v>
      </c>
    </row>
    <row r="28" spans="2:21" ht="15.6" x14ac:dyDescent="0.35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2098.3594726594251</v>
      </c>
      <c r="F28" s="11">
        <f t="shared" si="0"/>
        <v>2341.814524501382</v>
      </c>
      <c r="G28" s="11">
        <f t="shared" si="1"/>
        <v>1854.904420817468</v>
      </c>
      <c r="H28" s="11">
        <v>1420</v>
      </c>
      <c r="I28" s="11">
        <f t="shared" si="2"/>
        <v>1394.3839804222869</v>
      </c>
      <c r="J28" s="11">
        <f t="shared" si="3"/>
        <v>1571.2196315566262</v>
      </c>
      <c r="K28" s="11">
        <f t="shared" si="4"/>
        <v>1217.5483292879476</v>
      </c>
      <c r="L28" s="11">
        <f t="shared" si="9"/>
        <v>738</v>
      </c>
      <c r="M28" s="11">
        <f t="shared" si="5"/>
        <v>703.97549223713816</v>
      </c>
      <c r="N28" s="11">
        <f t="shared" si="6"/>
        <v>800.59675037243426</v>
      </c>
      <c r="O28" s="11">
        <f t="shared" si="7"/>
        <v>607.35423410184205</v>
      </c>
      <c r="P28" s="1"/>
      <c r="Q28" s="22" t="s">
        <v>26</v>
      </c>
      <c r="R28" s="5">
        <v>33</v>
      </c>
    </row>
    <row r="29" spans="2:21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2475.9844981217575</v>
      </c>
      <c r="F29" s="11">
        <f t="shared" si="0"/>
        <v>2719.4395499637144</v>
      </c>
      <c r="G29" s="11">
        <f t="shared" si="1"/>
        <v>2232.5294462798006</v>
      </c>
      <c r="H29" s="11">
        <v>1640</v>
      </c>
      <c r="I29" s="11">
        <f t="shared" si="2"/>
        <v>1629.0132442172296</v>
      </c>
      <c r="J29" s="11">
        <f t="shared" si="3"/>
        <v>1805.8488953515689</v>
      </c>
      <c r="K29" s="11">
        <f t="shared" si="4"/>
        <v>1452.1775930828903</v>
      </c>
      <c r="L29" s="11">
        <f t="shared" si="9"/>
        <v>863</v>
      </c>
      <c r="M29" s="11">
        <f t="shared" si="5"/>
        <v>846.97125390452811</v>
      </c>
      <c r="N29" s="11">
        <f t="shared" si="6"/>
        <v>943.59251203982421</v>
      </c>
      <c r="O29" s="11">
        <f t="shared" si="7"/>
        <v>750.34999576923201</v>
      </c>
      <c r="P29" s="1"/>
      <c r="Q29" s="22" t="s">
        <v>1</v>
      </c>
      <c r="R29" s="5">
        <v>4.8502208762014778</v>
      </c>
    </row>
    <row r="30" spans="2:21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2909.1894637439937</v>
      </c>
      <c r="F30" s="11">
        <f t="shared" ref="F30:F38" si="10">E30+CI</f>
        <v>3152.6445155859506</v>
      </c>
      <c r="G30" s="11">
        <f t="shared" si="1"/>
        <v>2665.7344119020368</v>
      </c>
      <c r="H30" s="11">
        <v>1959</v>
      </c>
      <c r="I30" s="11">
        <f t="shared" si="2"/>
        <v>1894.5104642173947</v>
      </c>
      <c r="J30" s="11">
        <f t="shared" si="3"/>
        <v>2071.3461153517342</v>
      </c>
      <c r="K30" s="11">
        <f t="shared" si="4"/>
        <v>1717.6748130830554</v>
      </c>
      <c r="L30" s="11">
        <f t="shared" si="9"/>
        <v>1019</v>
      </c>
      <c r="M30" s="11">
        <f t="shared" si="5"/>
        <v>1014.6789995265991</v>
      </c>
      <c r="N30" s="11">
        <f t="shared" si="6"/>
        <v>1111.3002576618953</v>
      </c>
      <c r="O30" s="11">
        <f t="shared" si="7"/>
        <v>918.05774139130301</v>
      </c>
      <c r="Q30" s="6" t="s">
        <v>2</v>
      </c>
      <c r="R30" s="1">
        <f>AVERAGE(L7:L45)</f>
        <v>1454.4102564102564</v>
      </c>
      <c r="U30" s="1"/>
    </row>
    <row r="31" spans="2:21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3401.614056361655</v>
      </c>
      <c r="F31" s="11">
        <f t="shared" si="10"/>
        <v>3645.0691082036119</v>
      </c>
      <c r="G31" s="11">
        <f t="shared" si="1"/>
        <v>3158.1590045196981</v>
      </c>
      <c r="H31" s="11">
        <v>2168</v>
      </c>
      <c r="I31" s="11">
        <f t="shared" si="2"/>
        <v>2192.053419800196</v>
      </c>
      <c r="J31" s="11">
        <f t="shared" si="3"/>
        <v>2368.8890709345355</v>
      </c>
      <c r="K31" s="11">
        <f t="shared" si="4"/>
        <v>2015.2177686658567</v>
      </c>
      <c r="L31" s="11">
        <f t="shared" si="9"/>
        <v>1237</v>
      </c>
      <c r="M31" s="11">
        <f t="shared" si="5"/>
        <v>1209.560636561459</v>
      </c>
      <c r="N31" s="11">
        <f t="shared" si="6"/>
        <v>1306.1818946967551</v>
      </c>
      <c r="O31" s="11">
        <f t="shared" si="7"/>
        <v>1112.9393784261629</v>
      </c>
      <c r="Q31" s="6" t="s">
        <v>3</v>
      </c>
      <c r="R31" s="1">
        <f>COUNT(L7:L45)-COUNT(R27:R29)</f>
        <v>36</v>
      </c>
    </row>
    <row r="32" spans="2:21" x14ac:dyDescent="0.3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3955.5306087083873</v>
      </c>
      <c r="F32" s="11">
        <f t="shared" si="10"/>
        <v>4198.9856605503446</v>
      </c>
      <c r="G32" s="11">
        <f t="shared" si="1"/>
        <v>3712.0755568664304</v>
      </c>
      <c r="H32" s="11">
        <v>2549</v>
      </c>
      <c r="I32" s="11">
        <f t="shared" si="2"/>
        <v>2521.9277147074376</v>
      </c>
      <c r="J32" s="11">
        <f t="shared" si="3"/>
        <v>2698.7633658417772</v>
      </c>
      <c r="K32" s="11">
        <f t="shared" si="4"/>
        <v>2345.0920635730981</v>
      </c>
      <c r="L32" s="11">
        <f t="shared" si="9"/>
        <v>1483</v>
      </c>
      <c r="M32" s="11">
        <f t="shared" si="5"/>
        <v>1433.6028940009496</v>
      </c>
      <c r="N32" s="11">
        <f t="shared" si="6"/>
        <v>1530.2241521362457</v>
      </c>
      <c r="O32" s="11">
        <f t="shared" si="7"/>
        <v>1336.9816358656535</v>
      </c>
      <c r="Q32" s="6" t="s">
        <v>4</v>
      </c>
      <c r="R32" s="7" cm="1">
        <f t="array" ref="R32">SQRT(SUM((L7:L45-M7:M45)^2)/dfo)</f>
        <v>47.641410155834009</v>
      </c>
    </row>
    <row r="33" spans="2:18" ht="16.2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4571.3104829771437</v>
      </c>
      <c r="F33" s="11">
        <f t="shared" si="10"/>
        <v>4814.765534819101</v>
      </c>
      <c r="G33" s="11">
        <f t="shared" si="1"/>
        <v>4327.8554311351863</v>
      </c>
      <c r="H33" s="11">
        <v>3095</v>
      </c>
      <c r="I33" s="11">
        <f t="shared" si="2"/>
        <v>2883.2957261907836</v>
      </c>
      <c r="J33" s="11">
        <f t="shared" si="3"/>
        <v>3060.1313773251231</v>
      </c>
      <c r="K33" s="11">
        <f t="shared" si="4"/>
        <v>2706.4600750564441</v>
      </c>
      <c r="L33" s="11">
        <f t="shared" si="9"/>
        <v>1730</v>
      </c>
      <c r="M33" s="11">
        <f t="shared" si="5"/>
        <v>1688.0147567863603</v>
      </c>
      <c r="N33" s="11">
        <f t="shared" si="6"/>
        <v>1784.6360149216564</v>
      </c>
      <c r="O33" s="11">
        <f t="shared" si="7"/>
        <v>1591.3934986510642</v>
      </c>
      <c r="Q33" s="6" t="s">
        <v>5</v>
      </c>
      <c r="R33" s="8" cm="1">
        <f t="array" ref="R33">1-SUM((L7:L45-M7:M45)^2)/SUM((L7:L45-Mean_of_yo)^2)</f>
        <v>0.99937395767273129</v>
      </c>
    </row>
    <row r="34" spans="2:18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5246.912857336255</v>
      </c>
      <c r="F34" s="11">
        <f t="shared" si="10"/>
        <v>5490.3679091782124</v>
      </c>
      <c r="G34" s="11">
        <f>MAX(E34-CI,0)</f>
        <v>5003.4578054942976</v>
      </c>
      <c r="H34" s="11">
        <v>3456</v>
      </c>
      <c r="I34" s="11">
        <f t="shared" si="2"/>
        <v>3274.0109929972605</v>
      </c>
      <c r="J34" s="11">
        <f t="shared" si="3"/>
        <v>3450.8466441316</v>
      </c>
      <c r="K34" s="11">
        <f t="shared" si="4"/>
        <v>3097.175341862921</v>
      </c>
      <c r="L34" s="11">
        <f t="shared" si="9"/>
        <v>2020</v>
      </c>
      <c r="M34" s="11">
        <f t="shared" si="5"/>
        <v>1972.9018643389945</v>
      </c>
      <c r="N34" s="11">
        <f t="shared" si="6"/>
        <v>2069.5231224742906</v>
      </c>
      <c r="O34" s="11">
        <f t="shared" si="7"/>
        <v>1876.2806062036984</v>
      </c>
      <c r="Q34" s="6" t="s">
        <v>6</v>
      </c>
      <c r="R34" s="8">
        <f>TINV(0.05,dfo)</f>
        <v>2.028094000980452</v>
      </c>
    </row>
    <row r="35" spans="2:18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8"/>
        <v>5977.4806054701467</v>
      </c>
      <c r="F35" s="11">
        <f t="shared" si="10"/>
        <v>6220.935657312104</v>
      </c>
      <c r="G35" s="11">
        <f>MAX(E35-CI,0)</f>
        <v>5734.0255536281893</v>
      </c>
      <c r="H35" s="11">
        <v>3776</v>
      </c>
      <c r="I35" s="11">
        <f t="shared" si="2"/>
        <v>3690.5173352708348</v>
      </c>
      <c r="J35" s="11">
        <f t="shared" si="3"/>
        <v>3867.3529864051743</v>
      </c>
      <c r="K35" s="11">
        <f t="shared" si="4"/>
        <v>3513.6816841364953</v>
      </c>
      <c r="L35" s="11">
        <f t="shared" si="9"/>
        <v>2301</v>
      </c>
      <c r="M35" s="11">
        <f t="shared" si="5"/>
        <v>2286.9632701993119</v>
      </c>
      <c r="N35" s="11">
        <f t="shared" si="6"/>
        <v>2383.584528334608</v>
      </c>
      <c r="O35" s="11">
        <f t="shared" si="7"/>
        <v>2190.3420120640158</v>
      </c>
      <c r="Q35" s="6" t="s">
        <v>7</v>
      </c>
      <c r="R35" s="1">
        <f>Critical_to*SE_of_yo</f>
        <v>96.621258135296131</v>
      </c>
    </row>
    <row r="36" spans="2:18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6755.1406295904635</v>
      </c>
      <c r="F36" s="11">
        <f t="shared" si="10"/>
        <v>6998.5956814324209</v>
      </c>
      <c r="G36" s="11">
        <f>MAX(E36-CI,0)</f>
        <v>6511.6855777485061</v>
      </c>
      <c r="H36" s="11">
        <v>4178</v>
      </c>
      <c r="I36" s="11">
        <f t="shared" si="2"/>
        <v>4127.8687570407619</v>
      </c>
      <c r="J36" s="11">
        <f t="shared" si="3"/>
        <v>4304.704408175101</v>
      </c>
      <c r="K36" s="11">
        <f t="shared" si="4"/>
        <v>3951.0331059064224</v>
      </c>
      <c r="L36" s="11">
        <f t="shared" si="9"/>
        <v>2642</v>
      </c>
      <c r="M36" s="11">
        <f t="shared" si="5"/>
        <v>2627.2718725497016</v>
      </c>
      <c r="N36" s="11">
        <f t="shared" si="6"/>
        <v>2723.8931306849977</v>
      </c>
      <c r="O36" s="11">
        <f t="shared" si="7"/>
        <v>2530.6506144144055</v>
      </c>
    </row>
    <row r="37" spans="2:18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7569.0980147852833</v>
      </c>
      <c r="F37" s="11">
        <f t="shared" si="10"/>
        <v>7812.5530666272407</v>
      </c>
      <c r="G37" s="11">
        <f>MAX(E37-CI,0)</f>
        <v>7325.642962943326</v>
      </c>
      <c r="H37" s="11">
        <v>4474</v>
      </c>
      <c r="I37" s="11">
        <f t="shared" si="2"/>
        <v>4579.8930849487888</v>
      </c>
      <c r="J37" s="11">
        <f t="shared" si="3"/>
        <v>4756.7287360831278</v>
      </c>
      <c r="K37" s="11">
        <f t="shared" si="4"/>
        <v>4403.0574338144497</v>
      </c>
      <c r="L37" s="11">
        <f t="shared" si="9"/>
        <v>3029</v>
      </c>
      <c r="M37" s="11">
        <f t="shared" si="5"/>
        <v>2989.2049298364946</v>
      </c>
      <c r="N37" s="11">
        <f t="shared" si="6"/>
        <v>3085.8261879717907</v>
      </c>
      <c r="O37" s="11">
        <f t="shared" si="7"/>
        <v>2892.5836717011985</v>
      </c>
    </row>
    <row r="38" spans="2:18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8406.0778383655888</v>
      </c>
      <c r="F38" s="11">
        <f t="shared" si="10"/>
        <v>8649.5328902075453</v>
      </c>
      <c r="G38" s="11">
        <f>MAX(E38-CI,0)</f>
        <v>8162.6227865236315</v>
      </c>
      <c r="H38" s="11">
        <v>4861</v>
      </c>
      <c r="I38" s="11">
        <f t="shared" si="2"/>
        <v>5039.5</v>
      </c>
      <c r="J38" s="11">
        <f t="shared" si="3"/>
        <v>5216.3356511343391</v>
      </c>
      <c r="K38" s="11">
        <f t="shared" si="4"/>
        <v>4862.6643488656609</v>
      </c>
      <c r="L38" s="11">
        <f t="shared" si="9"/>
        <v>3304</v>
      </c>
      <c r="M38" s="11">
        <f t="shared" si="5"/>
        <v>3366.5778383655893</v>
      </c>
      <c r="N38" s="11">
        <f t="shared" si="6"/>
        <v>3463.1990965008854</v>
      </c>
      <c r="O38" s="11">
        <f t="shared" si="7"/>
        <v>3269.9565802302932</v>
      </c>
    </row>
    <row r="39" spans="2:18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9251.1069150512121</v>
      </c>
      <c r="F39" s="11">
        <f t="shared" ref="F39:F44" si="11">E39+CI</f>
        <v>9494.5619668931686</v>
      </c>
      <c r="G39" s="11">
        <f t="shared" ref="G39:G44" si="12">MAX(E39-CI,0)</f>
        <v>9007.6518632092557</v>
      </c>
      <c r="H39" s="11">
        <v>5402</v>
      </c>
      <c r="I39" s="11">
        <f t="shared" ref="I39:I66" si="13">Kr/(1+EXP(-($C39-t0r)/wr))</f>
        <v>5499.1069150512121</v>
      </c>
      <c r="J39" s="11">
        <f t="shared" si="3"/>
        <v>5675.9425661855512</v>
      </c>
      <c r="K39" s="11">
        <f t="shared" si="4"/>
        <v>5322.2712639168731</v>
      </c>
      <c r="L39" s="11">
        <f t="shared" si="9"/>
        <v>3732</v>
      </c>
      <c r="M39" s="11">
        <f t="shared" ref="M39:M66" si="14">Ko/(1+EXP(-($C39-t0o)/wo))</f>
        <v>3752</v>
      </c>
      <c r="N39" s="11">
        <f t="shared" si="6"/>
        <v>3848.6212581352961</v>
      </c>
      <c r="O39" s="11">
        <f t="shared" si="7"/>
        <v>3655.3787418647039</v>
      </c>
    </row>
    <row r="40" spans="2:18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10088.553404593649</v>
      </c>
      <c r="F40" s="11">
        <f t="shared" si="11"/>
        <v>10332.008456435606</v>
      </c>
      <c r="G40" s="11">
        <f t="shared" si="12"/>
        <v>9845.0983527516928</v>
      </c>
      <c r="H40" s="11">
        <v>5944</v>
      </c>
      <c r="I40" s="11">
        <f t="shared" si="13"/>
        <v>5951.131242959239</v>
      </c>
      <c r="J40" s="11">
        <f t="shared" si="3"/>
        <v>6127.966894093578</v>
      </c>
      <c r="K40" s="11">
        <f t="shared" si="4"/>
        <v>5774.2955918248999</v>
      </c>
      <c r="L40" s="11">
        <f>D40-H40</f>
        <v>4079</v>
      </c>
      <c r="M40" s="11">
        <f t="shared" si="14"/>
        <v>4137.4221616344103</v>
      </c>
      <c r="N40" s="11">
        <f t="shared" si="6"/>
        <v>4234.0434197697068</v>
      </c>
      <c r="O40" s="11">
        <f t="shared" si="7"/>
        <v>4040.8009034991142</v>
      </c>
    </row>
    <row r="41" spans="2:18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10903.277734892672</v>
      </c>
      <c r="F41" s="11">
        <f t="shared" si="11"/>
        <v>11146.732786734628</v>
      </c>
      <c r="G41" s="11">
        <f t="shared" si="12"/>
        <v>10659.822683050716</v>
      </c>
      <c r="H41" s="11">
        <v>6360</v>
      </c>
      <c r="I41" s="11">
        <f t="shared" si="13"/>
        <v>6388.4826647291657</v>
      </c>
      <c r="J41" s="11">
        <f t="shared" si="3"/>
        <v>6565.3183158635047</v>
      </c>
      <c r="K41" s="11">
        <f t="shared" si="4"/>
        <v>6211.6470135948266</v>
      </c>
      <c r="L41" s="11">
        <f t="shared" si="9"/>
        <v>4419</v>
      </c>
      <c r="M41" s="11">
        <f t="shared" si="14"/>
        <v>4514.7950701635054</v>
      </c>
      <c r="N41" s="11">
        <f t="shared" si="6"/>
        <v>4611.416328298802</v>
      </c>
      <c r="O41" s="11">
        <f t="shared" si="7"/>
        <v>4418.1738120282089</v>
      </c>
    </row>
    <row r="42" spans="2:18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11681.71713445304</v>
      </c>
      <c r="F42" s="11">
        <f t="shared" ref="F42:F45" si="15">E42+CI</f>
        <v>11925.172186294996</v>
      </c>
      <c r="G42" s="11">
        <f t="shared" ref="G42:G45" si="16">MAX(E42-CI,0)</f>
        <v>11438.262082611083</v>
      </c>
      <c r="H42" s="11">
        <v>6818</v>
      </c>
      <c r="I42" s="11">
        <f t="shared" si="13"/>
        <v>6804.9890070027404</v>
      </c>
      <c r="J42" s="11">
        <f t="shared" si="3"/>
        <v>6981.8246581370795</v>
      </c>
      <c r="K42" s="11">
        <f t="shared" si="4"/>
        <v>6628.1533558684014</v>
      </c>
      <c r="L42" s="11">
        <f t="shared" si="9"/>
        <v>4773</v>
      </c>
      <c r="M42" s="11">
        <f t="shared" si="14"/>
        <v>4876.7281274502993</v>
      </c>
      <c r="N42" s="11">
        <f t="shared" ref="N42:N45" si="17">M42+CIo</f>
        <v>4973.3493855855959</v>
      </c>
      <c r="O42" s="11">
        <f t="shared" ref="O42:O45" si="18">MAX(M42-CIo,0)</f>
        <v>4780.1068693150028</v>
      </c>
    </row>
    <row r="43" spans="2:18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12412.741003609906</v>
      </c>
      <c r="F43" s="11">
        <f t="shared" si="15"/>
        <v>12656.196055451863</v>
      </c>
      <c r="G43" s="11">
        <f t="shared" si="16"/>
        <v>12169.28595176795</v>
      </c>
      <c r="H43" s="11">
        <v>7199</v>
      </c>
      <c r="I43" s="11">
        <f t="shared" si="13"/>
        <v>7195.7042738092168</v>
      </c>
      <c r="J43" s="11">
        <f t="shared" si="3"/>
        <v>7372.5399249435559</v>
      </c>
      <c r="K43" s="11">
        <f t="shared" si="4"/>
        <v>7018.8686226748778</v>
      </c>
      <c r="L43" s="11">
        <f t="shared" si="9"/>
        <v>5229</v>
      </c>
      <c r="M43" s="11">
        <f t="shared" si="14"/>
        <v>5217.0367298006886</v>
      </c>
      <c r="N43" s="11">
        <f t="shared" si="17"/>
        <v>5313.6579879359851</v>
      </c>
      <c r="O43" s="11">
        <f t="shared" si="18"/>
        <v>5120.415471665392</v>
      </c>
    </row>
    <row r="44" spans="2:18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13088.170420953567</v>
      </c>
      <c r="F44" s="11">
        <f t="shared" si="15"/>
        <v>13331.625472795524</v>
      </c>
      <c r="G44" s="11">
        <f t="shared" si="16"/>
        <v>12844.715369111611</v>
      </c>
      <c r="H44" s="11">
        <v>7593</v>
      </c>
      <c r="I44" s="11">
        <f t="shared" si="13"/>
        <v>7557.0722852925628</v>
      </c>
      <c r="J44" s="11">
        <f t="shared" ref="J44:J45" si="19">I44+CIr</f>
        <v>7733.9079364269019</v>
      </c>
      <c r="K44" s="11">
        <f t="shared" ref="K44:K45" si="20">MAX(I44-CIr,0)</f>
        <v>7380.2366341582238</v>
      </c>
      <c r="L44" s="11">
        <f t="shared" si="9"/>
        <v>5562</v>
      </c>
      <c r="M44" s="11">
        <f t="shared" si="14"/>
        <v>5531.0981356610055</v>
      </c>
      <c r="N44" s="11">
        <f t="shared" si="17"/>
        <v>5627.719393796302</v>
      </c>
      <c r="O44" s="11">
        <f t="shared" si="18"/>
        <v>5434.4768775257089</v>
      </c>
    </row>
    <row r="45" spans="2:18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13702.931823413444</v>
      </c>
      <c r="F45" s="11">
        <f t="shared" si="15"/>
        <v>13946.386875255401</v>
      </c>
      <c r="G45" s="11">
        <f t="shared" si="16"/>
        <v>13459.476771571488</v>
      </c>
      <c r="H45" s="11">
        <v>7960</v>
      </c>
      <c r="I45" s="11">
        <f t="shared" si="13"/>
        <v>7886.9465801998049</v>
      </c>
      <c r="J45" s="11">
        <f t="shared" si="19"/>
        <v>8063.7822313341439</v>
      </c>
      <c r="K45" s="11">
        <f t="shared" si="20"/>
        <v>7710.1109290654658</v>
      </c>
      <c r="L45" s="11">
        <f t="shared" si="9"/>
        <v>5955</v>
      </c>
      <c r="M45" s="11">
        <f t="shared" si="14"/>
        <v>5815.9852432136404</v>
      </c>
      <c r="N45" s="11">
        <f t="shared" si="17"/>
        <v>5912.6065013489369</v>
      </c>
      <c r="O45" s="11">
        <f t="shared" si="18"/>
        <v>5719.3639850783438</v>
      </c>
    </row>
    <row r="46" spans="2:18" x14ac:dyDescent="0.3">
      <c r="B46" s="10">
        <v>43924</v>
      </c>
      <c r="C46" s="4">
        <v>40</v>
      </c>
      <c r="E46" s="11">
        <f t="shared" si="8"/>
        <v>14254.886641781657</v>
      </c>
      <c r="I46" s="11">
        <f t="shared" si="13"/>
        <v>8184.4895357826053</v>
      </c>
      <c r="M46" s="11">
        <f t="shared" si="14"/>
        <v>6070.3971059990508</v>
      </c>
    </row>
    <row r="47" spans="2:18" x14ac:dyDescent="0.3">
      <c r="B47" s="10">
        <v>43925</v>
      </c>
      <c r="C47" s="4">
        <v>41</v>
      </c>
      <c r="E47" s="11">
        <f t="shared" si="8"/>
        <v>14744.426119221313</v>
      </c>
      <c r="I47" s="11">
        <f t="shared" si="13"/>
        <v>8449.9867557827711</v>
      </c>
      <c r="M47" s="11">
        <f t="shared" si="14"/>
        <v>6294.4393634385406</v>
      </c>
    </row>
    <row r="48" spans="2:18" x14ac:dyDescent="0.3">
      <c r="B48" s="10">
        <v>43926</v>
      </c>
      <c r="C48" s="4">
        <v>42</v>
      </c>
      <c r="E48" s="11">
        <f t="shared" si="8"/>
        <v>15173.937020051115</v>
      </c>
      <c r="I48" s="11">
        <f t="shared" si="13"/>
        <v>8684.6160195777138</v>
      </c>
      <c r="M48" s="11">
        <f t="shared" si="14"/>
        <v>6489.321000473401</v>
      </c>
    </row>
    <row r="49" spans="2:13" x14ac:dyDescent="0.3">
      <c r="B49" s="10">
        <v>43927</v>
      </c>
      <c r="C49" s="4">
        <v>43</v>
      </c>
      <c r="E49" s="11">
        <f t="shared" si="8"/>
        <v>15547.234360928192</v>
      </c>
      <c r="I49" s="11">
        <f t="shared" si="13"/>
        <v>8890.2056148327192</v>
      </c>
      <c r="M49" s="11">
        <f t="shared" si="14"/>
        <v>6657.0287460954723</v>
      </c>
    </row>
    <row r="50" spans="2:13" x14ac:dyDescent="0.3">
      <c r="B50" s="10">
        <v>43928</v>
      </c>
      <c r="C50" s="4">
        <v>44</v>
      </c>
      <c r="E50" s="11">
        <f t="shared" si="8"/>
        <v>15869.03257649417</v>
      </c>
      <c r="I50" s="11">
        <f t="shared" si="13"/>
        <v>9069.0080687313093</v>
      </c>
      <c r="M50" s="11">
        <f t="shared" si="14"/>
        <v>6800.0245077628615</v>
      </c>
    </row>
    <row r="51" spans="2:13" x14ac:dyDescent="0.3">
      <c r="B51" s="10">
        <v>43929</v>
      </c>
      <c r="C51" s="4">
        <v>45</v>
      </c>
      <c r="E51" s="11">
        <f t="shared" si="8"/>
        <v>16144.497700706346</v>
      </c>
      <c r="I51" s="11">
        <f t="shared" si="13"/>
        <v>9223.5053529479483</v>
      </c>
      <c r="M51" s="11">
        <f t="shared" si="14"/>
        <v>6920.9923477583989</v>
      </c>
    </row>
    <row r="52" spans="2:13" x14ac:dyDescent="0.3">
      <c r="B52" s="10">
        <v>43930</v>
      </c>
      <c r="C52" s="4">
        <v>46</v>
      </c>
      <c r="E52" s="11">
        <f t="shared" si="8"/>
        <v>16378.897867128093</v>
      </c>
      <c r="I52" s="11">
        <f t="shared" si="13"/>
        <v>9356.2528024066069</v>
      </c>
      <c r="M52" s="11">
        <f t="shared" si="14"/>
        <v>7022.6450647214861</v>
      </c>
    </row>
    <row r="53" spans="2:13" x14ac:dyDescent="0.3">
      <c r="B53" s="10">
        <v>43931</v>
      </c>
      <c r="C53" s="4">
        <v>47</v>
      </c>
      <c r="E53" s="11">
        <f t="shared" si="8"/>
        <v>16577.351238261501</v>
      </c>
      <c r="I53" s="11">
        <f t="shared" si="13"/>
        <v>9469.762361955336</v>
      </c>
      <c r="M53" s="11">
        <f t="shared" si="14"/>
        <v>7107.5888763061648</v>
      </c>
    </row>
    <row r="54" spans="2:13" x14ac:dyDescent="0.3">
      <c r="B54" s="10">
        <v>43932</v>
      </c>
      <c r="C54" s="4">
        <v>48</v>
      </c>
      <c r="E54" s="11">
        <f t="shared" si="8"/>
        <v>16744.659710473454</v>
      </c>
      <c r="I54" s="11">
        <f t="shared" si="13"/>
        <v>9566.4215587200779</v>
      </c>
      <c r="M54" s="11">
        <f t="shared" si="14"/>
        <v>7178.2381517533768</v>
      </c>
    </row>
    <row r="55" spans="2:13" x14ac:dyDescent="0.3">
      <c r="B55" s="10">
        <v>43933</v>
      </c>
      <c r="C55" s="4">
        <v>49</v>
      </c>
      <c r="E55" s="11">
        <f t="shared" si="8"/>
        <v>16885.212011763593</v>
      </c>
      <c r="I55" s="11">
        <f t="shared" si="13"/>
        <v>9648.4424507454642</v>
      </c>
      <c r="M55" s="11">
        <f t="shared" si="14"/>
        <v>7236.7695610181308</v>
      </c>
    </row>
    <row r="56" spans="2:13" x14ac:dyDescent="0.3">
      <c r="B56" s="10">
        <v>43934</v>
      </c>
      <c r="C56" s="4">
        <v>50</v>
      </c>
      <c r="E56" s="11">
        <f t="shared" si="8"/>
        <v>17002.939177819157</v>
      </c>
      <c r="I56" s="11">
        <f t="shared" si="13"/>
        <v>9717.8341677074204</v>
      </c>
      <c r="M56" s="11">
        <f t="shared" si="14"/>
        <v>7285.105010111738</v>
      </c>
    </row>
    <row r="57" spans="2:13" x14ac:dyDescent="0.3">
      <c r="B57" s="10">
        <v>43935</v>
      </c>
      <c r="C57" s="4">
        <v>51</v>
      </c>
      <c r="E57" s="11">
        <f t="shared" si="8"/>
        <v>17101.307090167451</v>
      </c>
      <c r="I57" s="11">
        <f t="shared" si="13"/>
        <v>9776.3929786151439</v>
      </c>
      <c r="M57" s="11">
        <f t="shared" si="14"/>
        <v>7324.9141115523089</v>
      </c>
    </row>
    <row r="58" spans="2:13" x14ac:dyDescent="0.3">
      <c r="B58" s="10">
        <v>43936</v>
      </c>
      <c r="C58" s="4">
        <v>52</v>
      </c>
      <c r="E58" s="11">
        <f t="shared" si="8"/>
        <v>17183.333476763921</v>
      </c>
      <c r="I58" s="11">
        <f t="shared" si="13"/>
        <v>9825.7046414097622</v>
      </c>
      <c r="M58" s="11">
        <f t="shared" si="14"/>
        <v>7357.6288353541577</v>
      </c>
    </row>
    <row r="59" spans="2:13" x14ac:dyDescent="0.3">
      <c r="B59" s="10">
        <v>43937</v>
      </c>
      <c r="C59" s="4">
        <v>53</v>
      </c>
      <c r="E59" s="11">
        <f t="shared" si="8"/>
        <v>17251.619676431783</v>
      </c>
      <c r="I59" s="11">
        <f t="shared" si="13"/>
        <v>9867.1547921640158</v>
      </c>
      <c r="M59" s="11">
        <f t="shared" si="14"/>
        <v>7384.464884267768</v>
      </c>
    </row>
    <row r="60" spans="2:13" x14ac:dyDescent="0.3">
      <c r="B60" s="10">
        <v>43938</v>
      </c>
      <c r="C60" s="4">
        <v>54</v>
      </c>
      <c r="E60" s="11">
        <f t="shared" si="8"/>
        <v>17308.390103799189</v>
      </c>
      <c r="I60" s="11">
        <f t="shared" si="13"/>
        <v>9901.9441215156639</v>
      </c>
      <c r="M60" s="11">
        <f t="shared" si="14"/>
        <v>7406.4459822835242</v>
      </c>
    </row>
    <row r="61" spans="2:13" x14ac:dyDescent="0.3">
      <c r="B61" s="10">
        <v>43939</v>
      </c>
      <c r="C61" s="4">
        <v>55</v>
      </c>
      <c r="E61" s="11">
        <f t="shared" si="8"/>
        <v>17355.534531433503</v>
      </c>
      <c r="I61" s="11">
        <f t="shared" si="13"/>
        <v>9931.1059604818074</v>
      </c>
      <c r="M61" s="11">
        <f t="shared" si="14"/>
        <v>7424.4285709516953</v>
      </c>
    </row>
    <row r="62" spans="2:13" x14ac:dyDescent="0.3">
      <c r="B62" s="10">
        <v>43940</v>
      </c>
      <c r="C62" s="4">
        <v>56</v>
      </c>
      <c r="E62" s="11">
        <f t="shared" si="8"/>
        <v>17394.649996887449</v>
      </c>
      <c r="I62" s="11">
        <f t="shared" si="13"/>
        <v>9955.5246168405174</v>
      </c>
      <c r="M62" s="11">
        <f t="shared" si="14"/>
        <v>7439.1253800469303</v>
      </c>
    </row>
    <row r="63" spans="2:13" x14ac:dyDescent="0.3">
      <c r="B63" s="10">
        <v>43941</v>
      </c>
      <c r="C63" s="4">
        <v>57</v>
      </c>
      <c r="E63" s="11">
        <f t="shared" si="8"/>
        <v>17427.08039002493</v>
      </c>
      <c r="I63" s="11">
        <f t="shared" si="13"/>
        <v>9975.9533640331847</v>
      </c>
      <c r="M63" s="11">
        <f t="shared" si="14"/>
        <v>7451.1270259917465</v>
      </c>
    </row>
    <row r="64" spans="2:13" x14ac:dyDescent="0.3">
      <c r="B64" s="10">
        <v>43942</v>
      </c>
      <c r="C64" s="4">
        <v>58</v>
      </c>
      <c r="E64" s="11">
        <f t="shared" si="8"/>
        <v>17453.952657516715</v>
      </c>
      <c r="I64" s="11">
        <f t="shared" si="13"/>
        <v>9993.0314034657822</v>
      </c>
      <c r="M64" s="11">
        <f t="shared" si="14"/>
        <v>7460.9212540509325</v>
      </c>
    </row>
    <row r="65" spans="2:13" x14ac:dyDescent="0.3">
      <c r="B65" s="10">
        <v>43943</v>
      </c>
      <c r="C65" s="4">
        <v>59</v>
      </c>
      <c r="E65" s="11">
        <f t="shared" si="8"/>
        <v>17476.209158645812</v>
      </c>
      <c r="I65" s="11">
        <f t="shared" si="13"/>
        <v>10007.299422247197</v>
      </c>
      <c r="M65" s="11">
        <f t="shared" si="14"/>
        <v>7468.9097363986129</v>
      </c>
    </row>
    <row r="66" spans="2:13" x14ac:dyDescent="0.3">
      <c r="B66" s="10">
        <v>43944</v>
      </c>
      <c r="C66" s="4">
        <v>60</v>
      </c>
      <c r="E66" s="11">
        <f t="shared" si="8"/>
        <v>17494.636092991132</v>
      </c>
      <c r="I66" s="11">
        <f t="shared" si="13"/>
        <v>10019.21357683729</v>
      </c>
      <c r="M66" s="11">
        <f t="shared" si="14"/>
        <v>7475.4225161538416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B68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9.44140625" style="2" bestFit="1" customWidth="1"/>
    <col min="13" max="13" width="8.5546875" style="2" bestFit="1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2.21875" style="2" bestFit="1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28" ht="31.2" x14ac:dyDescent="0.6">
      <c r="B2" s="12" t="s">
        <v>12</v>
      </c>
    </row>
    <row r="3" spans="2:28" ht="17.399999999999999" customHeight="1" x14ac:dyDescent="0.6">
      <c r="B3" s="12"/>
      <c r="Y3" s="21" t="s">
        <v>0</v>
      </c>
      <c r="Z3" s="20" t="s">
        <v>108</v>
      </c>
      <c r="AA3" s="17"/>
      <c r="AB3" s="17"/>
    </row>
    <row r="4" spans="2:28" ht="20.399999999999999" x14ac:dyDescent="0.35">
      <c r="B4" s="25" t="s">
        <v>24</v>
      </c>
      <c r="C4" s="29"/>
      <c r="Y4" s="21" t="s">
        <v>25</v>
      </c>
      <c r="Z4" s="20" t="s">
        <v>109</v>
      </c>
      <c r="AA4" s="17"/>
      <c r="AB4" s="17"/>
    </row>
    <row r="5" spans="2:28" ht="18" x14ac:dyDescent="0.35">
      <c r="B5" s="25" t="s">
        <v>107</v>
      </c>
      <c r="Y5" s="21" t="s">
        <v>1</v>
      </c>
      <c r="Z5" s="20" t="s">
        <v>110</v>
      </c>
      <c r="AA5" s="17"/>
      <c r="AB5" s="17"/>
    </row>
    <row r="6" spans="2:28" ht="28.8" x14ac:dyDescent="0.3">
      <c r="B6" s="4" t="s">
        <v>10</v>
      </c>
      <c r="C6" s="4" t="s">
        <v>11</v>
      </c>
      <c r="D6" s="4" t="s">
        <v>112</v>
      </c>
      <c r="E6" s="4" t="s">
        <v>89</v>
      </c>
      <c r="F6" s="9" t="s">
        <v>111</v>
      </c>
      <c r="G6" s="9" t="s">
        <v>113</v>
      </c>
      <c r="H6" s="9" t="s">
        <v>114</v>
      </c>
      <c r="I6" s="9" t="s">
        <v>115</v>
      </c>
      <c r="J6" s="4" t="s">
        <v>116</v>
      </c>
      <c r="K6" s="4" t="s">
        <v>91</v>
      </c>
      <c r="L6" s="9" t="s">
        <v>118</v>
      </c>
      <c r="M6" s="9" t="s">
        <v>117</v>
      </c>
      <c r="N6" s="9" t="s">
        <v>124</v>
      </c>
      <c r="O6" s="9" t="s">
        <v>125</v>
      </c>
      <c r="P6" s="4" t="s">
        <v>119</v>
      </c>
      <c r="Q6" s="4" t="s">
        <v>90</v>
      </c>
      <c r="R6" s="9" t="s">
        <v>120</v>
      </c>
      <c r="S6" s="9" t="s">
        <v>121</v>
      </c>
      <c r="T6" s="9" t="s">
        <v>122</v>
      </c>
      <c r="U6" s="9" t="s">
        <v>123</v>
      </c>
      <c r="V6" s="9"/>
      <c r="W6" s="38" t="s">
        <v>89</v>
      </c>
      <c r="X6" s="3"/>
      <c r="Y6" s="3"/>
    </row>
    <row r="7" spans="2:28" x14ac:dyDescent="0.3">
      <c r="B7" s="23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86.8708950361452</v>
      </c>
      <c r="G7" s="11">
        <f>F7-F7</f>
        <v>0</v>
      </c>
      <c r="H7" s="11" cm="1">
        <f t="array" ref="H7">G7+CIw</f>
        <v>126.61601049946171</v>
      </c>
      <c r="I7" s="11" cm="1">
        <f t="array" ref="I7">MAX(G7-CIw,0)</f>
        <v>0</v>
      </c>
      <c r="J7" s="11">
        <f>'Cumul_deaths - Boltzmann fit'!H7</f>
        <v>6</v>
      </c>
      <c r="K7" s="11">
        <f>J7-J7</f>
        <v>0</v>
      </c>
      <c r="L7" s="11">
        <f t="shared" ref="L7:L66" si="0">Kl/(1+EXP(-($C7-t0l)/wl))</f>
        <v>60.323551636005831</v>
      </c>
      <c r="M7" s="11">
        <f>L7-L7</f>
        <v>0</v>
      </c>
      <c r="N7" s="11">
        <f t="shared" ref="N7:N45" si="1">M7+CIl</f>
        <v>118.83448648107405</v>
      </c>
      <c r="O7" s="11">
        <f t="shared" ref="O7:O45" si="2">MAX(M7-CIl,0)</f>
        <v>0</v>
      </c>
      <c r="P7" s="11">
        <f>'Cumul_deaths - Boltzmann fit'!L7</f>
        <v>1</v>
      </c>
      <c r="Q7" s="11">
        <f>P7-P7</f>
        <v>0</v>
      </c>
      <c r="R7" s="11">
        <f t="shared" ref="R7:R38" si="3">Ka/(1+EXP(-($C7-t0a)/wa))</f>
        <v>26.547343400139368</v>
      </c>
      <c r="S7" s="11">
        <f>R7-R7</f>
        <v>0</v>
      </c>
      <c r="T7" s="11" cm="1">
        <f t="array" ref="T7">S7+CIa</f>
        <v>60.641350927373267</v>
      </c>
      <c r="U7" s="11" cm="1">
        <f t="array" ref="U7">MAX(S7-CIa,0)</f>
        <v>0</v>
      </c>
      <c r="V7" s="9"/>
      <c r="W7" s="22"/>
      <c r="X7" s="5"/>
      <c r="Y7" s="3"/>
    </row>
    <row r="8" spans="2:28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5" si="4">D8-D7</f>
        <v>3</v>
      </c>
      <c r="F8" s="11">
        <f>L8+R8</f>
        <v>102.41638751993904</v>
      </c>
      <c r="G8" s="11">
        <f>F8-F7</f>
        <v>15.545492483793836</v>
      </c>
      <c r="H8" s="11" cm="1">
        <f t="array" ref="H8">G8+CIw</f>
        <v>142.16150298325556</v>
      </c>
      <c r="I8" s="11" cm="1">
        <f t="array" ref="I8">MAX(G8-CIw,0)</f>
        <v>0</v>
      </c>
      <c r="J8" s="11">
        <f>'Cumul_deaths - Boltzmann fit'!H8</f>
        <v>9</v>
      </c>
      <c r="K8" s="11">
        <f t="shared" ref="K8:K45" si="5">J8-J7</f>
        <v>3</v>
      </c>
      <c r="L8" s="11">
        <f t="shared" si="0"/>
        <v>70.918476551434551</v>
      </c>
      <c r="M8" s="11">
        <f t="shared" ref="M8:M39" si="6">L8-L7</f>
        <v>10.59492491542872</v>
      </c>
      <c r="N8" s="11">
        <f t="shared" si="1"/>
        <v>129.42941139650276</v>
      </c>
      <c r="O8" s="11">
        <f t="shared" si="2"/>
        <v>0</v>
      </c>
      <c r="P8" s="11">
        <f>'Cumul_deaths - Boltzmann fit'!L8</f>
        <v>1</v>
      </c>
      <c r="Q8" s="11">
        <f t="shared" ref="Q8:Q45" si="7">P8-P7</f>
        <v>0</v>
      </c>
      <c r="R8" s="11">
        <f t="shared" si="3"/>
        <v>31.497910968504481</v>
      </c>
      <c r="S8" s="11">
        <f>R8-R7</f>
        <v>4.9505675683651127</v>
      </c>
      <c r="T8" s="11">
        <f t="shared" ref="T8:T44" si="8">S8+CIl</f>
        <v>123.78505404943917</v>
      </c>
      <c r="U8" s="11">
        <f t="shared" ref="U8:U44" si="9">MAX(S8-CIl,0)</f>
        <v>0</v>
      </c>
      <c r="V8" s="9"/>
      <c r="W8" s="22"/>
      <c r="X8" s="5"/>
      <c r="Y8" s="3"/>
    </row>
    <row r="9" spans="2:28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4"/>
        <v>2</v>
      </c>
      <c r="F9" s="11">
        <f t="shared" ref="F9:F66" si="10">L9+R9</f>
        <v>120.72803163078081</v>
      </c>
      <c r="G9" s="11">
        <f t="shared" ref="G9:G66" si="11">F9-F8</f>
        <v>18.311644110841769</v>
      </c>
      <c r="H9" s="11" cm="1">
        <f t="array" ref="H9">G9+CIw</f>
        <v>144.92765461030348</v>
      </c>
      <c r="I9" s="11" cm="1">
        <f t="array" ref="I9">MAX(G9-CIw,0)</f>
        <v>0</v>
      </c>
      <c r="J9" s="11">
        <f>'Cumul_deaths - Boltzmann fit'!H9</f>
        <v>9</v>
      </c>
      <c r="K9" s="11">
        <f t="shared" si="5"/>
        <v>0</v>
      </c>
      <c r="L9" s="11">
        <f t="shared" si="0"/>
        <v>83.360176873798977</v>
      </c>
      <c r="M9" s="11">
        <f t="shared" si="6"/>
        <v>12.441700322364426</v>
      </c>
      <c r="N9" s="11">
        <f t="shared" si="1"/>
        <v>131.27618680343846</v>
      </c>
      <c r="O9" s="11">
        <f t="shared" si="2"/>
        <v>0</v>
      </c>
      <c r="P9" s="11">
        <f>'Cumul_deaths - Boltzmann fit'!L9</f>
        <v>3</v>
      </c>
      <c r="Q9" s="11">
        <f t="shared" si="7"/>
        <v>2</v>
      </c>
      <c r="R9" s="11">
        <f t="shared" si="3"/>
        <v>37.367854756981821</v>
      </c>
      <c r="S9" s="11">
        <f t="shared" ref="S9:S66" si="12">R9-R8</f>
        <v>5.8699437884773396</v>
      </c>
      <c r="T9" s="11">
        <f t="shared" si="8"/>
        <v>124.70443026955139</v>
      </c>
      <c r="U9" s="11">
        <f t="shared" si="9"/>
        <v>0</v>
      </c>
      <c r="V9" s="9"/>
      <c r="W9" s="22"/>
      <c r="X9" s="31"/>
      <c r="Y9" s="3"/>
    </row>
    <row r="10" spans="2:28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4"/>
        <v>5</v>
      </c>
      <c r="F10" s="11">
        <f t="shared" si="10"/>
        <v>142.29156482234646</v>
      </c>
      <c r="G10" s="11">
        <f t="shared" si="11"/>
        <v>21.563533191565654</v>
      </c>
      <c r="H10" s="11" cm="1">
        <f t="array" ref="H10">G10+CIw</f>
        <v>148.17954369102736</v>
      </c>
      <c r="I10" s="11" cm="1">
        <f t="array" ref="I10">MAX(G10-CIw,0)</f>
        <v>0</v>
      </c>
      <c r="J10" s="11">
        <f>'Cumul_deaths - Boltzmann fit'!H10</f>
        <v>14</v>
      </c>
      <c r="K10" s="11">
        <f t="shared" si="5"/>
        <v>5</v>
      </c>
      <c r="L10" s="11">
        <f t="shared" si="0"/>
        <v>97.965201911413303</v>
      </c>
      <c r="M10" s="11">
        <f t="shared" si="6"/>
        <v>14.605025037614325</v>
      </c>
      <c r="N10" s="11">
        <f t="shared" si="1"/>
        <v>133.43951151868839</v>
      </c>
      <c r="O10" s="11">
        <f t="shared" si="2"/>
        <v>0</v>
      </c>
      <c r="P10" s="11">
        <f>'Cumul_deaths - Boltzmann fit'!L10</f>
        <v>3</v>
      </c>
      <c r="Q10" s="11">
        <f t="shared" si="7"/>
        <v>0</v>
      </c>
      <c r="R10" s="11">
        <f t="shared" si="3"/>
        <v>44.326362910933156</v>
      </c>
      <c r="S10" s="11">
        <f t="shared" si="12"/>
        <v>6.9585081539513354</v>
      </c>
      <c r="T10" s="11">
        <f t="shared" si="8"/>
        <v>125.79299463502539</v>
      </c>
      <c r="U10" s="11">
        <f t="shared" si="9"/>
        <v>0</v>
      </c>
      <c r="V10" s="9"/>
      <c r="W10" s="2" t="s">
        <v>2</v>
      </c>
      <c r="X10" s="1">
        <f>AVERAGE(E7:E45)</f>
        <v>356.61538461538464</v>
      </c>
      <c r="Y10" s="3"/>
    </row>
    <row r="11" spans="2:28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4"/>
        <v>4</v>
      </c>
      <c r="F11" s="11">
        <f t="shared" si="10"/>
        <v>167.67545285931459</v>
      </c>
      <c r="G11" s="11">
        <f t="shared" si="11"/>
        <v>25.383888036968131</v>
      </c>
      <c r="H11" s="11" cm="1">
        <f t="array" ref="H11">G11+CIw</f>
        <v>151.99989853642984</v>
      </c>
      <c r="I11" s="11" cm="1">
        <f t="array" ref="I11">MAX(G11-CIw,0)</f>
        <v>0</v>
      </c>
      <c r="J11" s="11">
        <f>'Cumul_deaths - Boltzmann fit'!H11</f>
        <v>17</v>
      </c>
      <c r="K11" s="11">
        <f t="shared" si="5"/>
        <v>3</v>
      </c>
      <c r="L11" s="11">
        <f t="shared" si="0"/>
        <v>115.10232442449005</v>
      </c>
      <c r="M11" s="11">
        <f t="shared" si="6"/>
        <v>17.137122513076747</v>
      </c>
      <c r="N11" s="11">
        <f t="shared" si="1"/>
        <v>135.97160899415081</v>
      </c>
      <c r="O11" s="11">
        <f t="shared" si="2"/>
        <v>0</v>
      </c>
      <c r="P11" s="11">
        <f>'Cumul_deaths - Boltzmann fit'!L11</f>
        <v>4</v>
      </c>
      <c r="Q11" s="11">
        <f t="shared" si="7"/>
        <v>1</v>
      </c>
      <c r="R11" s="11">
        <f t="shared" si="3"/>
        <v>52.573128434824532</v>
      </c>
      <c r="S11" s="11">
        <f t="shared" si="12"/>
        <v>8.2467655238913764</v>
      </c>
      <c r="T11" s="11">
        <f t="shared" si="8"/>
        <v>127.08125200496542</v>
      </c>
      <c r="U11" s="11">
        <f t="shared" si="9"/>
        <v>0</v>
      </c>
      <c r="V11" s="1"/>
      <c r="W11" s="2" t="s">
        <v>3</v>
      </c>
      <c r="X11" s="1">
        <f>COUNT(E7:E45)-COUNT(X7:X9)</f>
        <v>39</v>
      </c>
    </row>
    <row r="12" spans="2:28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4"/>
        <v>8</v>
      </c>
      <c r="F12" s="11">
        <f t="shared" si="10"/>
        <v>197.54397675597767</v>
      </c>
      <c r="G12" s="11">
        <f t="shared" si="11"/>
        <v>29.868523896663078</v>
      </c>
      <c r="H12" s="11" cm="1">
        <f t="array" ref="H12">G12+CIw</f>
        <v>156.48453439612479</v>
      </c>
      <c r="I12" s="11" cm="1">
        <f t="array" ref="I12">MAX(G12-CIw,0)</f>
        <v>0</v>
      </c>
      <c r="J12" s="11">
        <f>'Cumul_deaths - Boltzmann fit'!H12</f>
        <v>23</v>
      </c>
      <c r="K12" s="11">
        <f t="shared" si="5"/>
        <v>6</v>
      </c>
      <c r="L12" s="11">
        <f t="shared" si="0"/>
        <v>135.20038337624868</v>
      </c>
      <c r="M12" s="11">
        <f t="shared" si="6"/>
        <v>20.098058951758631</v>
      </c>
      <c r="N12" s="11">
        <f t="shared" si="1"/>
        <v>138.93254543283268</v>
      </c>
      <c r="O12" s="11">
        <f t="shared" si="2"/>
        <v>0</v>
      </c>
      <c r="P12" s="11">
        <f>'Cumul_deaths - Boltzmann fit'!L12</f>
        <v>6</v>
      </c>
      <c r="Q12" s="11">
        <f t="shared" si="7"/>
        <v>2</v>
      </c>
      <c r="R12" s="11">
        <f t="shared" si="3"/>
        <v>62.343593379728993</v>
      </c>
      <c r="S12" s="11">
        <f t="shared" si="12"/>
        <v>9.7704649449044609</v>
      </c>
      <c r="T12" s="11">
        <f t="shared" si="8"/>
        <v>128.60495142597853</v>
      </c>
      <c r="U12" s="11">
        <f t="shared" si="9"/>
        <v>0</v>
      </c>
      <c r="V12" s="1"/>
      <c r="W12" s="2" t="s">
        <v>4</v>
      </c>
      <c r="X12" s="7" cm="1">
        <f t="array" ref="X12">SQRT(SUM((E7:E45-G7:G45)^2)/dfw)</f>
        <v>62.597804363091043</v>
      </c>
    </row>
    <row r="13" spans="2:28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4"/>
        <v>5</v>
      </c>
      <c r="F13" s="11">
        <f t="shared" si="10"/>
        <v>232.67199779078462</v>
      </c>
      <c r="G13" s="11">
        <f t="shared" si="11"/>
        <v>35.128021034806949</v>
      </c>
      <c r="H13" s="11" cm="1">
        <f t="array" ref="H13">G13+CIw</f>
        <v>161.74403153426866</v>
      </c>
      <c r="I13" s="11" cm="1">
        <f t="array" ref="I13">MAX(G13-CIw,0)</f>
        <v>0</v>
      </c>
      <c r="J13" s="11">
        <f>'Cumul_deaths - Boltzmann fit'!H13</f>
        <v>24</v>
      </c>
      <c r="K13" s="11">
        <f t="shared" si="5"/>
        <v>1</v>
      </c>
      <c r="L13" s="11">
        <f t="shared" si="0"/>
        <v>158.7570076649256</v>
      </c>
      <c r="M13" s="11">
        <f t="shared" si="6"/>
        <v>23.556624288676915</v>
      </c>
      <c r="N13" s="11">
        <f t="shared" si="1"/>
        <v>142.39111076975098</v>
      </c>
      <c r="O13" s="11">
        <f t="shared" si="2"/>
        <v>0</v>
      </c>
      <c r="P13" s="11">
        <f>'Cumul_deaths - Boltzmann fit'!L13</f>
        <v>10</v>
      </c>
      <c r="Q13" s="11">
        <f t="shared" si="7"/>
        <v>4</v>
      </c>
      <c r="R13" s="11">
        <f t="shared" si="3"/>
        <v>73.914990125859021</v>
      </c>
      <c r="S13" s="11">
        <f t="shared" si="12"/>
        <v>11.571396746130027</v>
      </c>
      <c r="T13" s="11">
        <f t="shared" si="8"/>
        <v>130.40588322720407</v>
      </c>
      <c r="U13" s="11">
        <f t="shared" si="9"/>
        <v>0</v>
      </c>
      <c r="V13" s="1"/>
      <c r="W13" s="2" t="s">
        <v>5</v>
      </c>
      <c r="X13" s="8" cm="1">
        <f t="array" ref="X13">1-SUM((E7:E45-G7:G45)^2)/SUM((E7:E45-Mean_of_yw)^2)</f>
        <v>0.96258938317920451</v>
      </c>
    </row>
    <row r="14" spans="2:28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4"/>
        <v>18</v>
      </c>
      <c r="F14" s="11">
        <f t="shared" si="10"/>
        <v>273.96145689045875</v>
      </c>
      <c r="G14" s="11">
        <f t="shared" si="11"/>
        <v>41.289459099674133</v>
      </c>
      <c r="H14" s="11" cm="1">
        <f t="array" ref="H14">G14+CIw</f>
        <v>167.90546959913584</v>
      </c>
      <c r="I14" s="11" cm="1">
        <f t="array" ref="I14">MAX(G14-CIw,0)</f>
        <v>0</v>
      </c>
      <c r="J14" s="11">
        <f>'Cumul_deaths - Boltzmann fit'!H14</f>
        <v>38</v>
      </c>
      <c r="K14" s="11">
        <f t="shared" si="5"/>
        <v>14</v>
      </c>
      <c r="L14" s="11">
        <f t="shared" si="0"/>
        <v>186.34819960990419</v>
      </c>
      <c r="M14" s="11">
        <f t="shared" si="6"/>
        <v>27.59119194497859</v>
      </c>
      <c r="N14" s="11">
        <f t="shared" si="1"/>
        <v>146.42567842605263</v>
      </c>
      <c r="O14" s="11">
        <f t="shared" si="2"/>
        <v>0</v>
      </c>
      <c r="P14" s="11">
        <f>'Cumul_deaths - Boltzmann fit'!L14</f>
        <v>14</v>
      </c>
      <c r="Q14" s="11">
        <f t="shared" si="7"/>
        <v>4</v>
      </c>
      <c r="R14" s="11">
        <f t="shared" si="3"/>
        <v>87.613257280554549</v>
      </c>
      <c r="S14" s="11">
        <f t="shared" si="12"/>
        <v>13.698267154695529</v>
      </c>
      <c r="T14" s="11">
        <f t="shared" si="8"/>
        <v>132.53275363576958</v>
      </c>
      <c r="U14" s="11">
        <f t="shared" si="9"/>
        <v>0</v>
      </c>
      <c r="V14" s="1"/>
      <c r="W14" s="2" t="s">
        <v>6</v>
      </c>
      <c r="X14" s="8">
        <f>TINV(0.05,dfw)</f>
        <v>2.0226909200367595</v>
      </c>
    </row>
    <row r="15" spans="2:28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4"/>
        <v>27</v>
      </c>
      <c r="F15" s="11">
        <f t="shared" si="10"/>
        <v>322.45959084772409</v>
      </c>
      <c r="G15" s="11">
        <f t="shared" si="11"/>
        <v>48.498133957265338</v>
      </c>
      <c r="H15" s="11" cm="1">
        <f t="array" ref="H15">G15+CIw</f>
        <v>175.11414445672705</v>
      </c>
      <c r="I15" s="11" cm="1">
        <f t="array" ref="I15">MAX(G15-CIw,0)</f>
        <v>0</v>
      </c>
      <c r="J15" s="11">
        <f>'Cumul_deaths - Boltzmann fit'!H15</f>
        <v>55</v>
      </c>
      <c r="K15" s="11">
        <f t="shared" si="5"/>
        <v>17</v>
      </c>
      <c r="L15" s="11">
        <f t="shared" si="0"/>
        <v>218.63869549690273</v>
      </c>
      <c r="M15" s="11">
        <f t="shared" si="6"/>
        <v>32.290495886998542</v>
      </c>
      <c r="N15" s="11">
        <f t="shared" si="1"/>
        <v>151.12498236807261</v>
      </c>
      <c r="O15" s="11">
        <f t="shared" si="2"/>
        <v>0</v>
      </c>
      <c r="P15" s="11">
        <f>'Cumul_deaths - Boltzmann fit'!L15</f>
        <v>24</v>
      </c>
      <c r="Q15" s="11">
        <f t="shared" si="7"/>
        <v>10</v>
      </c>
      <c r="R15" s="11">
        <f t="shared" si="3"/>
        <v>103.82089535082137</v>
      </c>
      <c r="S15" s="11">
        <f t="shared" si="12"/>
        <v>16.207638070266825</v>
      </c>
      <c r="T15" s="11">
        <f t="shared" si="8"/>
        <v>135.04212455134086</v>
      </c>
      <c r="U15" s="11">
        <f t="shared" si="9"/>
        <v>0</v>
      </c>
      <c r="V15" s="1"/>
      <c r="W15" s="2" t="s">
        <v>7</v>
      </c>
      <c r="X15" s="1">
        <f>Critical_tw*SE_of_yw</f>
        <v>126.61601049946171</v>
      </c>
    </row>
    <row r="16" spans="2:28" x14ac:dyDescent="0.3">
      <c r="B16" s="10">
        <v>43894</v>
      </c>
      <c r="C16" s="4">
        <v>10</v>
      </c>
      <c r="D16" s="11">
        <f>'dpc-covid19-ita-andamento-naz'!K11</f>
        <v>107</v>
      </c>
      <c r="E16" s="11">
        <f t="shared" si="4"/>
        <v>28</v>
      </c>
      <c r="F16" s="11">
        <f t="shared" si="10"/>
        <v>379.3787351659397</v>
      </c>
      <c r="G16" s="11">
        <f t="shared" si="11"/>
        <v>56.919144318215615</v>
      </c>
      <c r="H16" s="11" cm="1">
        <f t="array" ref="H16">G16+CIw</f>
        <v>183.53515481767732</v>
      </c>
      <c r="I16" s="11" cm="1">
        <f t="array" ref="I16">MAX(G16-CIw,0)</f>
        <v>0</v>
      </c>
      <c r="J16" s="11">
        <f>'Cumul_deaths - Boltzmann fit'!H16</f>
        <v>73</v>
      </c>
      <c r="K16" s="11">
        <f t="shared" si="5"/>
        <v>18</v>
      </c>
      <c r="L16" s="11">
        <f t="shared" si="0"/>
        <v>256.39293191661773</v>
      </c>
      <c r="M16" s="11">
        <f t="shared" si="6"/>
        <v>37.754236419714999</v>
      </c>
      <c r="N16" s="11">
        <f t="shared" si="1"/>
        <v>156.58872290078904</v>
      </c>
      <c r="O16" s="11">
        <f t="shared" si="2"/>
        <v>0</v>
      </c>
      <c r="P16" s="11">
        <f>'Cumul_deaths - Boltzmann fit'!L16</f>
        <v>34</v>
      </c>
      <c r="Q16" s="11">
        <f t="shared" si="7"/>
        <v>10</v>
      </c>
      <c r="R16" s="11">
        <f t="shared" si="3"/>
        <v>122.98580324932195</v>
      </c>
      <c r="S16" s="11">
        <f t="shared" si="12"/>
        <v>19.164907898500573</v>
      </c>
      <c r="T16" s="11">
        <f t="shared" si="8"/>
        <v>137.99939437957462</v>
      </c>
      <c r="U16" s="11">
        <f t="shared" si="9"/>
        <v>0</v>
      </c>
      <c r="V16" s="1"/>
      <c r="W16" s="30" t="s">
        <v>126</v>
      </c>
      <c r="X16" s="32">
        <f>MAX(G7:G66)</f>
        <v>833.20525241526047</v>
      </c>
    </row>
    <row r="17" spans="2:24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4"/>
        <v>41</v>
      </c>
      <c r="F17" s="11">
        <f t="shared" si="10"/>
        <v>446.11741898212756</v>
      </c>
      <c r="G17" s="11">
        <f t="shared" si="11"/>
        <v>66.738683816187859</v>
      </c>
      <c r="H17" s="11" cm="1">
        <f t="array" ref="H17">G17+CIw</f>
        <v>193.35469431564957</v>
      </c>
      <c r="I17" s="11" cm="1">
        <f t="array" ref="I17">MAX(G17-CIw,0)</f>
        <v>0</v>
      </c>
      <c r="J17" s="11">
        <f>'Cumul_deaths - Boltzmann fit'!H17</f>
        <v>98</v>
      </c>
      <c r="K17" s="11">
        <f t="shared" si="5"/>
        <v>25</v>
      </c>
      <c r="L17" s="11">
        <f t="shared" si="0"/>
        <v>300.48632320164791</v>
      </c>
      <c r="M17" s="11">
        <f t="shared" si="6"/>
        <v>44.093391285030179</v>
      </c>
      <c r="N17" s="11">
        <f t="shared" si="1"/>
        <v>162.92787776610425</v>
      </c>
      <c r="O17" s="11">
        <f t="shared" si="2"/>
        <v>0</v>
      </c>
      <c r="P17" s="11">
        <f>'Cumul_deaths - Boltzmann fit'!L17</f>
        <v>50</v>
      </c>
      <c r="Q17" s="11">
        <f t="shared" si="7"/>
        <v>16</v>
      </c>
      <c r="R17" s="11">
        <f t="shared" si="3"/>
        <v>145.63109578047968</v>
      </c>
      <c r="S17" s="11">
        <f t="shared" si="12"/>
        <v>22.645292531157736</v>
      </c>
      <c r="T17" s="11">
        <f t="shared" si="8"/>
        <v>141.4797790122318</v>
      </c>
      <c r="U17" s="11">
        <f t="shared" si="9"/>
        <v>0</v>
      </c>
      <c r="V17" s="1"/>
      <c r="W17" s="33" t="s">
        <v>82</v>
      </c>
      <c r="X17" s="3"/>
    </row>
    <row r="18" spans="2:24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4"/>
        <v>49</v>
      </c>
      <c r="F18" s="11">
        <f t="shared" si="10"/>
        <v>524.28222629647689</v>
      </c>
      <c r="G18" s="11">
        <f t="shared" si="11"/>
        <v>78.164807314349332</v>
      </c>
      <c r="H18" s="11" cm="1">
        <f t="array" ref="H18">G18+CIw</f>
        <v>204.78081781381104</v>
      </c>
      <c r="I18" s="11" cm="1">
        <f t="array" ref="I18">MAX(G18-CIw,0)</f>
        <v>0</v>
      </c>
      <c r="J18" s="11">
        <f>'Cumul_deaths - Boltzmann fit'!H18</f>
        <v>135</v>
      </c>
      <c r="K18" s="11">
        <f t="shared" si="5"/>
        <v>37</v>
      </c>
      <c r="L18" s="11">
        <f t="shared" si="0"/>
        <v>351.9163883776319</v>
      </c>
      <c r="M18" s="11">
        <f t="shared" si="6"/>
        <v>51.430065175983998</v>
      </c>
      <c r="N18" s="11">
        <f t="shared" si="1"/>
        <v>170.26455165705806</v>
      </c>
      <c r="O18" s="11">
        <f t="shared" si="2"/>
        <v>0</v>
      </c>
      <c r="P18" s="11">
        <f>'Cumul_deaths - Boltzmann fit'!L18</f>
        <v>62</v>
      </c>
      <c r="Q18" s="11">
        <f t="shared" si="7"/>
        <v>12</v>
      </c>
      <c r="R18" s="11">
        <f t="shared" si="3"/>
        <v>172.36583791884499</v>
      </c>
      <c r="S18" s="11">
        <f t="shared" si="12"/>
        <v>26.734742138365306</v>
      </c>
      <c r="T18" s="11">
        <f t="shared" si="8"/>
        <v>145.56922861943934</v>
      </c>
      <c r="U18" s="11">
        <f t="shared" si="9"/>
        <v>0</v>
      </c>
      <c r="V18" s="1"/>
      <c r="W18" s="22" t="s">
        <v>0</v>
      </c>
      <c r="X18" s="5">
        <v>11090</v>
      </c>
    </row>
    <row r="19" spans="2:24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4"/>
        <v>36</v>
      </c>
      <c r="F19" s="11">
        <f t="shared" si="10"/>
        <v>615.70958263199134</v>
      </c>
      <c r="G19" s="11">
        <f t="shared" si="11"/>
        <v>91.427356335514446</v>
      </c>
      <c r="H19" s="11" cm="1">
        <f t="array" ref="H19">G19+CIw</f>
        <v>218.04336683497615</v>
      </c>
      <c r="I19" s="11" cm="1">
        <f t="array" ref="I19">MAX(G19-CIw,0)</f>
        <v>0</v>
      </c>
      <c r="J19" s="11">
        <f>'Cumul_deaths - Boltzmann fit'!H19</f>
        <v>154</v>
      </c>
      <c r="K19" s="11">
        <f t="shared" si="5"/>
        <v>19</v>
      </c>
      <c r="L19" s="11">
        <f t="shared" si="0"/>
        <v>411.81304703991265</v>
      </c>
      <c r="M19" s="11">
        <f t="shared" si="6"/>
        <v>59.896658662280743</v>
      </c>
      <c r="N19" s="11">
        <f t="shared" si="1"/>
        <v>178.73114514335481</v>
      </c>
      <c r="O19" s="11">
        <f t="shared" si="2"/>
        <v>0</v>
      </c>
      <c r="P19" s="11">
        <f>'Cumul_deaths - Boltzmann fit'!L19</f>
        <v>79</v>
      </c>
      <c r="Q19" s="11">
        <f t="shared" si="7"/>
        <v>17</v>
      </c>
      <c r="R19" s="11">
        <f t="shared" si="3"/>
        <v>203.89653559207866</v>
      </c>
      <c r="S19" s="11">
        <f t="shared" si="12"/>
        <v>31.530697673233675</v>
      </c>
      <c r="T19" s="11">
        <f t="shared" si="8"/>
        <v>150.36518415430771</v>
      </c>
      <c r="U19" s="11">
        <f t="shared" si="9"/>
        <v>0</v>
      </c>
      <c r="V19" s="1"/>
      <c r="W19" s="22" t="s">
        <v>26</v>
      </c>
      <c r="X19" s="5">
        <v>33</v>
      </c>
    </row>
    <row r="20" spans="2:24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4"/>
        <v>133</v>
      </c>
      <c r="F20" s="11">
        <f t="shared" si="10"/>
        <v>722.48620995700207</v>
      </c>
      <c r="G20" s="11">
        <f t="shared" si="11"/>
        <v>106.77662732501074</v>
      </c>
      <c r="H20" s="11" cm="1">
        <f t="array" ref="H20">G20+CIw</f>
        <v>233.39263782447244</v>
      </c>
      <c r="I20" s="11" cm="1">
        <f t="array" ref="I20">MAX(G20-CIw,0)</f>
        <v>0</v>
      </c>
      <c r="J20" s="11">
        <f>'Cumul_deaths - Boltzmann fit'!H20</f>
        <v>267</v>
      </c>
      <c r="K20" s="11">
        <f t="shared" si="5"/>
        <v>113</v>
      </c>
      <c r="L20" s="11">
        <f t="shared" si="0"/>
        <v>481.44712524521867</v>
      </c>
      <c r="M20" s="11">
        <f t="shared" si="6"/>
        <v>69.634078205306025</v>
      </c>
      <c r="N20" s="11">
        <f t="shared" si="1"/>
        <v>188.46856468638009</v>
      </c>
      <c r="O20" s="11">
        <f t="shared" si="2"/>
        <v>0</v>
      </c>
      <c r="P20" s="11">
        <f>'Cumul_deaths - Boltzmann fit'!L20</f>
        <v>99</v>
      </c>
      <c r="Q20" s="11">
        <f t="shared" si="7"/>
        <v>20</v>
      </c>
      <c r="R20" s="11">
        <f t="shared" si="3"/>
        <v>241.03908471178335</v>
      </c>
      <c r="S20" s="11">
        <f t="shared" si="12"/>
        <v>37.142549119704682</v>
      </c>
      <c r="T20" s="11">
        <f t="shared" si="8"/>
        <v>155.97703560077872</v>
      </c>
      <c r="U20" s="11">
        <f t="shared" si="9"/>
        <v>0</v>
      </c>
      <c r="V20" s="1"/>
      <c r="W20" s="22" t="s">
        <v>1</v>
      </c>
      <c r="X20" s="31">
        <v>6.1436592860326567</v>
      </c>
    </row>
    <row r="21" spans="2:24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4"/>
        <v>97</v>
      </c>
      <c r="F21" s="11">
        <f t="shared" si="10"/>
        <v>846.96646049978142</v>
      </c>
      <c r="G21" s="11">
        <f t="shared" si="11"/>
        <v>124.48025054277934</v>
      </c>
      <c r="H21" s="11" cm="1">
        <f t="array" ref="H21">G21+CIw</f>
        <v>251.09626104224105</v>
      </c>
      <c r="I21" s="11" cm="1">
        <f t="array" ref="I21">MAX(G21-CIw,0)</f>
        <v>0</v>
      </c>
      <c r="J21" s="11">
        <f>'Cumul_deaths - Boltzmann fit'!H21</f>
        <v>333</v>
      </c>
      <c r="K21" s="11">
        <f t="shared" si="5"/>
        <v>66</v>
      </c>
      <c r="L21" s="11">
        <f t="shared" si="0"/>
        <v>562.23577168907264</v>
      </c>
      <c r="M21" s="11">
        <f t="shared" si="6"/>
        <v>80.788646443853963</v>
      </c>
      <c r="N21" s="11">
        <f t="shared" si="1"/>
        <v>199.62313292492803</v>
      </c>
      <c r="O21" s="11">
        <f t="shared" si="2"/>
        <v>0</v>
      </c>
      <c r="P21" s="11">
        <f>'Cumul_deaths - Boltzmann fit'!L21</f>
        <v>130</v>
      </c>
      <c r="Q21" s="11">
        <f t="shared" si="7"/>
        <v>31</v>
      </c>
      <c r="R21" s="11">
        <f t="shared" si="3"/>
        <v>284.73068881070878</v>
      </c>
      <c r="S21" s="11">
        <f t="shared" si="12"/>
        <v>43.691604098925438</v>
      </c>
      <c r="T21" s="11">
        <f t="shared" si="8"/>
        <v>162.5260905799995</v>
      </c>
      <c r="U21" s="11">
        <f t="shared" si="9"/>
        <v>0</v>
      </c>
      <c r="V21" s="1"/>
      <c r="W21" s="2" t="s">
        <v>2</v>
      </c>
      <c r="X21" s="1">
        <f>AVERAGE(K7:K45)</f>
        <v>203.94871794871796</v>
      </c>
    </row>
    <row r="22" spans="2:24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4"/>
        <v>168</v>
      </c>
      <c r="F22" s="11">
        <f t="shared" si="10"/>
        <v>991.78408475591812</v>
      </c>
      <c r="G22" s="11">
        <f t="shared" si="11"/>
        <v>144.8176242561367</v>
      </c>
      <c r="H22" s="11" cm="1">
        <f t="array" ref="H22">G22+CIw</f>
        <v>271.4336347555984</v>
      </c>
      <c r="I22" s="11" cm="1">
        <f t="array" ref="I22">MAX(G22-CIw,0)</f>
        <v>18.201613756674988</v>
      </c>
      <c r="J22" s="11">
        <f>'Cumul_deaths - Boltzmann fit'!H22</f>
        <v>468</v>
      </c>
      <c r="K22" s="11">
        <f t="shared" si="5"/>
        <v>135</v>
      </c>
      <c r="L22" s="11">
        <f t="shared" si="0"/>
        <v>655.74308595490311</v>
      </c>
      <c r="M22" s="11">
        <f t="shared" si="6"/>
        <v>93.507314265830473</v>
      </c>
      <c r="N22" s="11">
        <f t="shared" si="1"/>
        <v>212.34180074690454</v>
      </c>
      <c r="O22" s="11">
        <f t="shared" si="2"/>
        <v>0</v>
      </c>
      <c r="P22" s="11">
        <f>'Cumul_deaths - Boltzmann fit'!L22</f>
        <v>163</v>
      </c>
      <c r="Q22" s="11">
        <f t="shared" si="7"/>
        <v>33</v>
      </c>
      <c r="R22" s="11">
        <f t="shared" si="3"/>
        <v>336.04099880101501</v>
      </c>
      <c r="S22" s="11">
        <f t="shared" si="12"/>
        <v>51.310309990306223</v>
      </c>
      <c r="T22" s="11">
        <f t="shared" si="8"/>
        <v>170.14479647138029</v>
      </c>
      <c r="U22" s="11">
        <f t="shared" si="9"/>
        <v>0</v>
      </c>
      <c r="V22" s="1"/>
      <c r="W22" s="2" t="s">
        <v>3</v>
      </c>
      <c r="X22" s="1">
        <f>COUNT(K7:K45)-COUNT(X18:X20)</f>
        <v>36</v>
      </c>
    </row>
    <row r="23" spans="2:24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4"/>
        <v>196</v>
      </c>
      <c r="F23" s="11">
        <f t="shared" si="10"/>
        <v>1159.8552185251283</v>
      </c>
      <c r="G23" s="11">
        <f t="shared" si="11"/>
        <v>168.07113376921018</v>
      </c>
      <c r="H23" s="11" cm="1">
        <f t="array" ref="H23">G23+CIw</f>
        <v>294.68714426867189</v>
      </c>
      <c r="I23" s="11" cm="1">
        <f t="array" ref="I23">MAX(G23-CIw,0)</f>
        <v>41.455123269748469</v>
      </c>
      <c r="J23" s="11">
        <f>'Cumul_deaths - Boltzmann fit'!H23</f>
        <v>617</v>
      </c>
      <c r="K23" s="11">
        <f t="shared" si="5"/>
        <v>149</v>
      </c>
      <c r="L23" s="11">
        <f t="shared" si="0"/>
        <v>763.67382302535657</v>
      </c>
      <c r="M23" s="11">
        <f t="shared" si="6"/>
        <v>107.93073707045346</v>
      </c>
      <c r="N23" s="11">
        <f t="shared" si="1"/>
        <v>226.76522355152753</v>
      </c>
      <c r="O23" s="11">
        <f t="shared" si="2"/>
        <v>0</v>
      </c>
      <c r="P23" s="11">
        <f>'Cumul_deaths - Boltzmann fit'!L23</f>
        <v>210</v>
      </c>
      <c r="Q23" s="11">
        <f t="shared" si="7"/>
        <v>47</v>
      </c>
      <c r="R23" s="11">
        <f t="shared" si="3"/>
        <v>396.18139549977172</v>
      </c>
      <c r="S23" s="11">
        <f t="shared" si="12"/>
        <v>60.140396698756717</v>
      </c>
      <c r="T23" s="11">
        <f t="shared" si="8"/>
        <v>178.97488317983078</v>
      </c>
      <c r="U23" s="11">
        <f t="shared" si="9"/>
        <v>0</v>
      </c>
      <c r="V23" s="1"/>
      <c r="W23" s="2" t="s">
        <v>4</v>
      </c>
      <c r="X23" s="7" cm="1">
        <f t="array" ref="X23">SQRT(SUM((K7:K45-M7:M45)^2)/dfl)</f>
        <v>58.594170893274807</v>
      </c>
    </row>
    <row r="24" spans="2:24" ht="16.2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4"/>
        <v>189</v>
      </c>
      <c r="F24" s="11">
        <f t="shared" si="10"/>
        <v>1354.3685224204125</v>
      </c>
      <c r="G24" s="11">
        <f t="shared" si="11"/>
        <v>194.51330389528425</v>
      </c>
      <c r="H24" s="11" cm="1">
        <f t="array" ref="H24">G24+CIw</f>
        <v>321.12931439474596</v>
      </c>
      <c r="I24" s="11" cm="1">
        <f t="array" ref="I24">MAX(G24-CIw,0)</f>
        <v>67.897293395822544</v>
      </c>
      <c r="J24" s="11">
        <f>'Cumul_deaths - Boltzmann fit'!H24</f>
        <v>744</v>
      </c>
      <c r="K24" s="11">
        <f t="shared" si="5"/>
        <v>127</v>
      </c>
      <c r="L24" s="11">
        <f t="shared" si="0"/>
        <v>887.85760129480718</v>
      </c>
      <c r="M24" s="11">
        <f t="shared" si="6"/>
        <v>124.18377826945061</v>
      </c>
      <c r="N24" s="11">
        <f t="shared" si="1"/>
        <v>243.01826475052468</v>
      </c>
      <c r="O24" s="11">
        <f t="shared" si="2"/>
        <v>5.3492917883765614</v>
      </c>
      <c r="P24" s="11">
        <f>'Cumul_deaths - Boltzmann fit'!L24</f>
        <v>272</v>
      </c>
      <c r="Q24" s="11">
        <f t="shared" si="7"/>
        <v>62</v>
      </c>
      <c r="R24" s="11">
        <f t="shared" si="3"/>
        <v>466.51092112560531</v>
      </c>
      <c r="S24" s="11">
        <f t="shared" si="12"/>
        <v>70.329525625833583</v>
      </c>
      <c r="T24" s="11">
        <f t="shared" si="8"/>
        <v>189.16401210690765</v>
      </c>
      <c r="U24" s="11">
        <f t="shared" si="9"/>
        <v>0</v>
      </c>
      <c r="V24" s="1"/>
      <c r="W24" s="2" t="s">
        <v>5</v>
      </c>
      <c r="X24" s="8" cm="1">
        <f t="array" ref="X24">1-SUM((K7:K45-M7:M45)^2)/SUM((K7:K45-Mean_of_yl)^2)</f>
        <v>0.90185152885212028</v>
      </c>
    </row>
    <row r="25" spans="2:24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4"/>
        <v>250</v>
      </c>
      <c r="F25" s="11">
        <f t="shared" si="10"/>
        <v>1578.7575497721791</v>
      </c>
      <c r="G25" s="11">
        <f t="shared" si="11"/>
        <v>224.38902735176657</v>
      </c>
      <c r="H25" s="11" cm="1">
        <f t="array" ref="H25">G25+CIw</f>
        <v>351.00503785122828</v>
      </c>
      <c r="I25" s="11" cm="1">
        <f t="array" ref="I25">MAX(G25-CIw,0)</f>
        <v>97.773016852304863</v>
      </c>
      <c r="J25" s="11">
        <f>'Cumul_deaths - Boltzmann fit'!H25</f>
        <v>890</v>
      </c>
      <c r="K25" s="11">
        <f t="shared" si="5"/>
        <v>146</v>
      </c>
      <c r="L25" s="11">
        <f t="shared" si="0"/>
        <v>1030.2206746353061</v>
      </c>
      <c r="M25" s="11">
        <f t="shared" si="6"/>
        <v>142.36307334049889</v>
      </c>
      <c r="N25" s="11">
        <f t="shared" si="1"/>
        <v>261.19755982157295</v>
      </c>
      <c r="O25" s="11">
        <f t="shared" si="2"/>
        <v>23.528586859424834</v>
      </c>
      <c r="P25" s="11">
        <f>'Cumul_deaths - Boltzmann fit'!L25</f>
        <v>376</v>
      </c>
      <c r="Q25" s="11">
        <f t="shared" si="7"/>
        <v>104</v>
      </c>
      <c r="R25" s="11">
        <f t="shared" si="3"/>
        <v>548.53687513687305</v>
      </c>
      <c r="S25" s="11">
        <f t="shared" si="12"/>
        <v>82.025954011267743</v>
      </c>
      <c r="T25" s="11">
        <f t="shared" si="8"/>
        <v>200.86044049234181</v>
      </c>
      <c r="U25" s="11">
        <f t="shared" si="9"/>
        <v>0</v>
      </c>
      <c r="V25" s="1"/>
      <c r="W25" s="2" t="s">
        <v>6</v>
      </c>
      <c r="X25" s="8">
        <f>TINV(0.05,dfl)</f>
        <v>2.028094000980452</v>
      </c>
    </row>
    <row r="26" spans="2:24" x14ac:dyDescent="0.3">
      <c r="B26" s="10">
        <v>43904</v>
      </c>
      <c r="C26" s="4">
        <v>20</v>
      </c>
      <c r="D26" s="11">
        <f>'dpc-covid19-ita-andamento-naz'!K21</f>
        <v>1441</v>
      </c>
      <c r="E26" s="11">
        <f t="shared" si="4"/>
        <v>175</v>
      </c>
      <c r="F26" s="11">
        <f t="shared" si="10"/>
        <v>1836.6496872092907</v>
      </c>
      <c r="G26" s="11">
        <f t="shared" si="11"/>
        <v>257.89213743711161</v>
      </c>
      <c r="H26" s="11" cm="1">
        <f t="array" ref="H26">G26+CIw</f>
        <v>384.50814793657332</v>
      </c>
      <c r="I26" s="11" cm="1">
        <f t="array" ref="I26">MAX(G26-CIw,0)</f>
        <v>131.27612693764991</v>
      </c>
      <c r="J26" s="11">
        <f>'Cumul_deaths - Boltzmann fit'!H26</f>
        <v>966</v>
      </c>
      <c r="K26" s="11">
        <f t="shared" si="5"/>
        <v>76</v>
      </c>
      <c r="L26" s="11">
        <f t="shared" si="0"/>
        <v>1192.7421403099802</v>
      </c>
      <c r="M26" s="11">
        <f t="shared" si="6"/>
        <v>162.52146567467412</v>
      </c>
      <c r="N26" s="11">
        <f t="shared" si="1"/>
        <v>281.35595215574818</v>
      </c>
      <c r="O26" s="11">
        <f t="shared" si="2"/>
        <v>43.686979193600067</v>
      </c>
      <c r="P26" s="11">
        <f>'Cumul_deaths - Boltzmann fit'!L26</f>
        <v>475</v>
      </c>
      <c r="Q26" s="11">
        <f t="shared" si="7"/>
        <v>99</v>
      </c>
      <c r="R26" s="11">
        <f t="shared" si="3"/>
        <v>643.90754689931043</v>
      </c>
      <c r="S26" s="11">
        <f t="shared" si="12"/>
        <v>95.370671762437382</v>
      </c>
      <c r="T26" s="11">
        <f t="shared" si="8"/>
        <v>214.20515824351145</v>
      </c>
      <c r="U26" s="11">
        <f t="shared" si="9"/>
        <v>0</v>
      </c>
      <c r="V26" s="1"/>
      <c r="W26" s="2" t="s">
        <v>7</v>
      </c>
      <c r="X26" s="1">
        <f>Critical_tl*SE_of_yl</f>
        <v>118.83448648107405</v>
      </c>
    </row>
    <row r="27" spans="2:24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4"/>
        <v>368</v>
      </c>
      <c r="F27" s="11">
        <f t="shared" si="10"/>
        <v>2131.7856112059362</v>
      </c>
      <c r="G27" s="11">
        <f t="shared" si="11"/>
        <v>295.13592399664549</v>
      </c>
      <c r="H27" s="11" cm="1">
        <f t="array" ref="H27">G27+CIw</f>
        <v>421.7519344961072</v>
      </c>
      <c r="I27" s="11" cm="1">
        <f t="array" ref="I27">MAX(G27-CIw,0)</f>
        <v>168.51991349718378</v>
      </c>
      <c r="J27" s="11">
        <f>'Cumul_deaths - Boltzmann fit'!H27</f>
        <v>1218</v>
      </c>
      <c r="K27" s="11">
        <f t="shared" si="5"/>
        <v>252</v>
      </c>
      <c r="L27" s="11">
        <f t="shared" si="0"/>
        <v>1377.3915937068678</v>
      </c>
      <c r="M27" s="11">
        <f t="shared" si="6"/>
        <v>184.64945339688757</v>
      </c>
      <c r="N27" s="11">
        <f t="shared" si="1"/>
        <v>303.48393987796163</v>
      </c>
      <c r="O27" s="11">
        <f t="shared" si="2"/>
        <v>65.814966915813514</v>
      </c>
      <c r="P27" s="11">
        <f>'Cumul_deaths - Boltzmann fit'!L27</f>
        <v>591</v>
      </c>
      <c r="Q27" s="11">
        <f t="shared" si="7"/>
        <v>116</v>
      </c>
      <c r="R27" s="11">
        <f t="shared" si="3"/>
        <v>754.39401749906847</v>
      </c>
      <c r="S27" s="11">
        <f t="shared" si="12"/>
        <v>110.48647059975804</v>
      </c>
      <c r="T27" s="11">
        <f t="shared" si="8"/>
        <v>229.3209570808321</v>
      </c>
      <c r="U27" s="11">
        <f t="shared" si="9"/>
        <v>0</v>
      </c>
      <c r="V27" s="1"/>
      <c r="W27" s="34" t="s">
        <v>126</v>
      </c>
      <c r="X27" s="35">
        <f>Kl/(4*wl)</f>
        <v>451.27828073134827</v>
      </c>
    </row>
    <row r="28" spans="2:24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4"/>
        <v>349</v>
      </c>
      <c r="F28" s="11">
        <f t="shared" si="10"/>
        <v>2467.9034191161277</v>
      </c>
      <c r="G28" s="11">
        <f t="shared" si="11"/>
        <v>336.11780791019146</v>
      </c>
      <c r="H28" s="11" cm="1">
        <f t="array" ref="H28">G28+CIw</f>
        <v>462.73381840965317</v>
      </c>
      <c r="I28" s="11" cm="1">
        <f t="array" ref="I28">MAX(G28-CIw,0)</f>
        <v>209.50179741072975</v>
      </c>
      <c r="J28" s="11">
        <f>'Cumul_deaths - Boltzmann fit'!H28</f>
        <v>1420</v>
      </c>
      <c r="K28" s="11">
        <f t="shared" si="5"/>
        <v>202</v>
      </c>
      <c r="L28" s="11">
        <f t="shared" si="0"/>
        <v>1586.0458952195656</v>
      </c>
      <c r="M28" s="11">
        <f t="shared" si="6"/>
        <v>208.65430151269788</v>
      </c>
      <c r="N28" s="11">
        <f t="shared" si="1"/>
        <v>327.48878799377195</v>
      </c>
      <c r="O28" s="11">
        <f t="shared" si="2"/>
        <v>89.819815031623833</v>
      </c>
      <c r="P28" s="11">
        <f>'Cumul_deaths - Boltzmann fit'!L28</f>
        <v>738</v>
      </c>
      <c r="Q28" s="11">
        <f t="shared" si="7"/>
        <v>147</v>
      </c>
      <c r="R28" s="11">
        <f t="shared" si="3"/>
        <v>881.85752389656216</v>
      </c>
      <c r="S28" s="11">
        <f t="shared" si="12"/>
        <v>127.46350639749369</v>
      </c>
      <c r="T28" s="11">
        <f t="shared" si="8"/>
        <v>246.29799287856775</v>
      </c>
      <c r="U28" s="11">
        <f t="shared" si="9"/>
        <v>8.6290199164196366</v>
      </c>
      <c r="V28" s="1"/>
      <c r="W28" s="36" t="s">
        <v>90</v>
      </c>
      <c r="X28" s="37"/>
    </row>
    <row r="29" spans="2:24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4"/>
        <v>345</v>
      </c>
      <c r="F29" s="11">
        <f t="shared" si="10"/>
        <v>2848.5827812049952</v>
      </c>
      <c r="G29" s="11">
        <f t="shared" si="11"/>
        <v>380.67936208886749</v>
      </c>
      <c r="H29" s="11" cm="1">
        <f t="array" ref="H29">G29+CIw</f>
        <v>507.2953725883292</v>
      </c>
      <c r="I29" s="11" cm="1">
        <f t="array" ref="I29">MAX(G29-CIw,0)</f>
        <v>254.06335158940578</v>
      </c>
      <c r="J29" s="11">
        <f>'Cumul_deaths - Boltzmann fit'!H29</f>
        <v>1640</v>
      </c>
      <c r="K29" s="11">
        <f t="shared" si="5"/>
        <v>220</v>
      </c>
      <c r="L29" s="11">
        <f t="shared" si="0"/>
        <v>1820.384086542527</v>
      </c>
      <c r="M29" s="11">
        <f t="shared" si="6"/>
        <v>234.33819132296139</v>
      </c>
      <c r="N29" s="11">
        <f t="shared" si="1"/>
        <v>353.17267780403546</v>
      </c>
      <c r="O29" s="11">
        <f t="shared" si="2"/>
        <v>115.50370484188734</v>
      </c>
      <c r="P29" s="11">
        <f>'Cumul_deaths - Boltzmann fit'!L29</f>
        <v>863</v>
      </c>
      <c r="Q29" s="11">
        <f t="shared" si="7"/>
        <v>125</v>
      </c>
      <c r="R29" s="11">
        <f t="shared" si="3"/>
        <v>1028.1986946624681</v>
      </c>
      <c r="S29" s="11">
        <f t="shared" si="12"/>
        <v>146.34117076590599</v>
      </c>
      <c r="T29" s="11">
        <f t="shared" si="8"/>
        <v>265.17565724698005</v>
      </c>
      <c r="U29" s="11">
        <f t="shared" si="9"/>
        <v>27.506684284831934</v>
      </c>
      <c r="V29" s="1"/>
      <c r="W29" s="22" t="s">
        <v>0</v>
      </c>
      <c r="X29" s="5">
        <v>9083</v>
      </c>
    </row>
    <row r="30" spans="2:24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4"/>
        <v>475</v>
      </c>
      <c r="F30" s="11">
        <f t="shared" si="10"/>
        <v>3277.0470068231598</v>
      </c>
      <c r="G30" s="11">
        <f t="shared" si="11"/>
        <v>428.46422561816462</v>
      </c>
      <c r="H30" s="11" cm="1">
        <f t="array" ref="H30">G30+CIw</f>
        <v>555.08023611762633</v>
      </c>
      <c r="I30" s="11" cm="1">
        <f t="array" ref="I30">MAX(G30-CIw,0)</f>
        <v>301.84821511870291</v>
      </c>
      <c r="J30" s="11">
        <f>'Cumul_deaths - Boltzmann fit'!H30</f>
        <v>1959</v>
      </c>
      <c r="K30" s="11">
        <f t="shared" si="5"/>
        <v>319</v>
      </c>
      <c r="L30" s="11">
        <f t="shared" si="0"/>
        <v>2081.7617539016951</v>
      </c>
      <c r="M30" s="11">
        <f t="shared" si="6"/>
        <v>261.37766735916807</v>
      </c>
      <c r="N30" s="11">
        <f t="shared" si="1"/>
        <v>380.21215384024214</v>
      </c>
      <c r="O30" s="11">
        <f t="shared" si="2"/>
        <v>142.54318087809401</v>
      </c>
      <c r="P30" s="11">
        <f>'Cumul_deaths - Boltzmann fit'!L30</f>
        <v>1019</v>
      </c>
      <c r="Q30" s="11">
        <f t="shared" si="7"/>
        <v>156</v>
      </c>
      <c r="R30" s="11">
        <f t="shared" si="3"/>
        <v>1195.2852529214649</v>
      </c>
      <c r="S30" s="11">
        <f t="shared" si="12"/>
        <v>167.08655825899677</v>
      </c>
      <c r="T30" s="11">
        <f t="shared" si="8"/>
        <v>285.92104474007084</v>
      </c>
      <c r="U30" s="11">
        <f t="shared" si="9"/>
        <v>48.252071777922723</v>
      </c>
      <c r="V30" s="1"/>
      <c r="W30" s="22" t="s">
        <v>26</v>
      </c>
      <c r="X30" s="5">
        <v>35</v>
      </c>
    </row>
    <row r="31" spans="2:24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4"/>
        <v>427</v>
      </c>
      <c r="F31" s="11">
        <f t="shared" si="10"/>
        <v>3755.9251510155618</v>
      </c>
      <c r="G31" s="11">
        <f t="shared" si="11"/>
        <v>478.87814419240203</v>
      </c>
      <c r="H31" s="11" cm="1">
        <f t="array" ref="H31">G31+CIw</f>
        <v>605.49415469186374</v>
      </c>
      <c r="I31" s="11" cm="1">
        <f t="array" ref="I31">MAX(G31-CIw,0)</f>
        <v>352.26213369294032</v>
      </c>
      <c r="J31" s="11">
        <f>'Cumul_deaths - Boltzmann fit'!H31</f>
        <v>2168</v>
      </c>
      <c r="K31" s="11">
        <f t="shared" si="5"/>
        <v>209</v>
      </c>
      <c r="L31" s="11">
        <f t="shared" si="0"/>
        <v>2371.0693473209849</v>
      </c>
      <c r="M31" s="11">
        <f t="shared" si="6"/>
        <v>289.30759341928979</v>
      </c>
      <c r="N31" s="11">
        <f t="shared" si="1"/>
        <v>408.14207990036385</v>
      </c>
      <c r="O31" s="11">
        <f t="shared" si="2"/>
        <v>170.47310693821572</v>
      </c>
      <c r="P31" s="11">
        <f>'Cumul_deaths - Boltzmann fit'!L31</f>
        <v>1237</v>
      </c>
      <c r="Q31" s="11">
        <f t="shared" si="7"/>
        <v>218</v>
      </c>
      <c r="R31" s="11">
        <f t="shared" si="3"/>
        <v>1384.8558036945767</v>
      </c>
      <c r="S31" s="11">
        <f t="shared" si="12"/>
        <v>189.57055077311179</v>
      </c>
      <c r="T31" s="11">
        <f t="shared" si="8"/>
        <v>308.40503725418586</v>
      </c>
      <c r="U31" s="11">
        <f t="shared" si="9"/>
        <v>70.736064292037739</v>
      </c>
      <c r="V31" s="1"/>
      <c r="W31" s="22" t="s">
        <v>1</v>
      </c>
      <c r="X31" s="31">
        <v>5.8296010017971618</v>
      </c>
    </row>
    <row r="32" spans="2:24" x14ac:dyDescent="0.3">
      <c r="B32" s="10">
        <v>43910</v>
      </c>
      <c r="C32" s="4">
        <v>26</v>
      </c>
      <c r="D32" s="11">
        <f>'dpc-covid19-ita-andamento-naz'!K27</f>
        <v>4032</v>
      </c>
      <c r="E32" s="11">
        <f t="shared" si="4"/>
        <v>627</v>
      </c>
      <c r="F32" s="11">
        <f t="shared" si="10"/>
        <v>4286.9823368629504</v>
      </c>
      <c r="G32" s="11">
        <f t="shared" si="11"/>
        <v>531.05718584738861</v>
      </c>
      <c r="H32" s="11" cm="1">
        <f t="array" ref="H32">G32+CIw</f>
        <v>657.67319634685032</v>
      </c>
      <c r="I32" s="11" cm="1">
        <f t="array" ref="I32">MAX(G32-CIw,0)</f>
        <v>404.4411753479269</v>
      </c>
      <c r="J32" s="11">
        <f>'Cumul_deaths - Boltzmann fit'!H32</f>
        <v>2549</v>
      </c>
      <c r="K32" s="11">
        <f t="shared" si="5"/>
        <v>381</v>
      </c>
      <c r="L32" s="11">
        <f t="shared" si="0"/>
        <v>2688.5829837856108</v>
      </c>
      <c r="M32" s="11">
        <f t="shared" si="6"/>
        <v>317.51363646462596</v>
      </c>
      <c r="N32" s="11">
        <f t="shared" si="1"/>
        <v>436.34812294570003</v>
      </c>
      <c r="O32" s="11">
        <f t="shared" si="2"/>
        <v>198.67914998355189</v>
      </c>
      <c r="P32" s="11">
        <f>'Cumul_deaths - Boltzmann fit'!L32</f>
        <v>1483</v>
      </c>
      <c r="Q32" s="11">
        <f t="shared" si="7"/>
        <v>246</v>
      </c>
      <c r="R32" s="11">
        <f t="shared" si="3"/>
        <v>1598.3993530773394</v>
      </c>
      <c r="S32" s="11">
        <f t="shared" si="12"/>
        <v>213.54354938276265</v>
      </c>
      <c r="T32" s="11">
        <f t="shared" si="8"/>
        <v>332.37803586383671</v>
      </c>
      <c r="U32" s="11">
        <f t="shared" si="9"/>
        <v>94.709062901688597</v>
      </c>
      <c r="V32" s="1"/>
      <c r="W32" s="2" t="s">
        <v>2</v>
      </c>
      <c r="X32" s="1">
        <f>AVERAGE(Q7:Q45)</f>
        <v>152.66666666666666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4"/>
        <v>793</v>
      </c>
      <c r="F33" s="11">
        <f t="shared" si="10"/>
        <v>4870.834081999843</v>
      </c>
      <c r="G33" s="11">
        <f t="shared" si="11"/>
        <v>583.85174513689253</v>
      </c>
      <c r="H33" s="11" cm="1">
        <f t="array" ref="H33">G33+CIw</f>
        <v>710.46775563635424</v>
      </c>
      <c r="I33" s="11" cm="1">
        <f t="array" ref="I33">MAX(G33-CIw,0)</f>
        <v>457.23573463743082</v>
      </c>
      <c r="J33" s="11">
        <f>'Cumul_deaths - Boltzmann fit'!H33</f>
        <v>3095</v>
      </c>
      <c r="K33" s="11">
        <f t="shared" si="5"/>
        <v>546</v>
      </c>
      <c r="L33" s="11">
        <f t="shared" si="0"/>
        <v>3033.8206373292646</v>
      </c>
      <c r="M33" s="11">
        <f t="shared" si="6"/>
        <v>345.23765354365378</v>
      </c>
      <c r="N33" s="11">
        <f t="shared" si="1"/>
        <v>464.07214002472784</v>
      </c>
      <c r="O33" s="11">
        <f t="shared" si="2"/>
        <v>226.40316706257971</v>
      </c>
      <c r="P33" s="11">
        <f>'Cumul_deaths - Boltzmann fit'!L33</f>
        <v>1730</v>
      </c>
      <c r="Q33" s="11">
        <f t="shared" si="7"/>
        <v>247</v>
      </c>
      <c r="R33" s="11">
        <f t="shared" si="3"/>
        <v>1837.0134446705788</v>
      </c>
      <c r="S33" s="11">
        <f t="shared" si="12"/>
        <v>238.61409159323944</v>
      </c>
      <c r="T33" s="11">
        <f t="shared" si="8"/>
        <v>357.4485780743135</v>
      </c>
      <c r="U33" s="11">
        <f t="shared" si="9"/>
        <v>119.77960511216538</v>
      </c>
      <c r="V33" s="1"/>
      <c r="W33" s="2" t="s">
        <v>3</v>
      </c>
      <c r="X33" s="1">
        <f>COUNT(Q7:Q45)-COUNT(X29:X31)</f>
        <v>36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4"/>
        <v>651</v>
      </c>
      <c r="F34" s="11">
        <f t="shared" si="10"/>
        <v>5506.6687795126745</v>
      </c>
      <c r="G34" s="11">
        <f t="shared" si="11"/>
        <v>635.83469751283155</v>
      </c>
      <c r="H34" s="11" cm="1">
        <f t="array" ref="H34">G34+CIw</f>
        <v>762.45070801229326</v>
      </c>
      <c r="I34" s="11" cm="1">
        <f t="array" ref="I34">MAX(G34-CIw,0)</f>
        <v>509.21868701336984</v>
      </c>
      <c r="J34" s="11">
        <f>'Cumul_deaths - Boltzmann fit'!H34</f>
        <v>3456</v>
      </c>
      <c r="K34" s="11">
        <f t="shared" si="5"/>
        <v>361</v>
      </c>
      <c r="L34" s="11">
        <f t="shared" si="0"/>
        <v>3405.4205392899685</v>
      </c>
      <c r="M34" s="11">
        <f t="shared" si="6"/>
        <v>371.59990196070385</v>
      </c>
      <c r="N34" s="11">
        <f t="shared" si="1"/>
        <v>490.43438844177791</v>
      </c>
      <c r="O34" s="11">
        <f t="shared" si="2"/>
        <v>252.76541547962978</v>
      </c>
      <c r="P34" s="11">
        <f>'Cumul_deaths - Boltzmann fit'!L34</f>
        <v>2020</v>
      </c>
      <c r="Q34" s="11">
        <f t="shared" si="7"/>
        <v>290</v>
      </c>
      <c r="R34" s="11">
        <f t="shared" si="3"/>
        <v>2101.2482402227056</v>
      </c>
      <c r="S34" s="11">
        <f t="shared" si="12"/>
        <v>264.2347955521268</v>
      </c>
      <c r="T34" s="11">
        <f t="shared" si="8"/>
        <v>383.06928203320086</v>
      </c>
      <c r="U34" s="11">
        <f t="shared" si="9"/>
        <v>145.40030907105273</v>
      </c>
      <c r="W34" s="2" t="s">
        <v>4</v>
      </c>
      <c r="X34" s="7" cm="1">
        <f t="array" ref="X34">SQRT(SUM((Q7:Q45-S7:S45)^2)/dfa)</f>
        <v>29.900660865846014</v>
      </c>
      <c r="AA34" s="1"/>
    </row>
    <row r="35" spans="2:27" ht="16.2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4"/>
        <v>601</v>
      </c>
      <c r="F35" s="11">
        <f t="shared" si="10"/>
        <v>6192.0101112932989</v>
      </c>
      <c r="G35" s="11">
        <f t="shared" si="11"/>
        <v>685.34133178062439</v>
      </c>
      <c r="H35" s="11" cm="1">
        <f t="array" ref="H35">G35+CIw</f>
        <v>811.9573422800861</v>
      </c>
      <c r="I35" s="11" cm="1">
        <f t="array" ref="I35">MAX(G35-CIw,0)</f>
        <v>558.72532128116268</v>
      </c>
      <c r="J35" s="11">
        <f>'Cumul_deaths - Boltzmann fit'!H35</f>
        <v>3776</v>
      </c>
      <c r="K35" s="11">
        <f t="shared" si="5"/>
        <v>320</v>
      </c>
      <c r="L35" s="11">
        <f t="shared" si="0"/>
        <v>3801.0609582379911</v>
      </c>
      <c r="M35" s="11">
        <f t="shared" si="6"/>
        <v>395.64041894802267</v>
      </c>
      <c r="N35" s="11">
        <f t="shared" si="1"/>
        <v>514.47490542909668</v>
      </c>
      <c r="O35" s="11">
        <f t="shared" si="2"/>
        <v>276.8059324669486</v>
      </c>
      <c r="P35" s="11">
        <f>'Cumul_deaths - Boltzmann fit'!L35</f>
        <v>2301</v>
      </c>
      <c r="Q35" s="11">
        <f t="shared" si="7"/>
        <v>281</v>
      </c>
      <c r="R35" s="11">
        <f t="shared" si="3"/>
        <v>2390.9491530553082</v>
      </c>
      <c r="S35" s="11">
        <f t="shared" si="12"/>
        <v>289.70091283260263</v>
      </c>
      <c r="T35" s="11">
        <f t="shared" si="8"/>
        <v>408.53539931367669</v>
      </c>
      <c r="U35" s="11">
        <f t="shared" si="9"/>
        <v>170.86642635152856</v>
      </c>
      <c r="W35" s="2" t="s">
        <v>5</v>
      </c>
      <c r="X35" s="8" cm="1">
        <f t="array" ref="X35">1-SUM((Q7:Q45-S7:S45)^2)/SUM((Q7:Q45-Mean_of_ya)^2)</f>
        <v>0.96374113849675247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4"/>
        <v>743</v>
      </c>
      <c r="F36" s="11">
        <f t="shared" si="10"/>
        <v>6922.5559993363677</v>
      </c>
      <c r="G36" s="11">
        <f t="shared" si="11"/>
        <v>730.54588804306877</v>
      </c>
      <c r="H36" s="11" cm="1">
        <f t="array" ref="H36">G36+CIw</f>
        <v>857.16189854253048</v>
      </c>
      <c r="I36" s="11" cm="1">
        <f t="array" ref="I36">MAX(G36-CIw,0)</f>
        <v>603.92987754360706</v>
      </c>
      <c r="J36" s="11">
        <f>'Cumul_deaths - Boltzmann fit'!H36</f>
        <v>4178</v>
      </c>
      <c r="K36" s="11">
        <f t="shared" si="5"/>
        <v>402</v>
      </c>
      <c r="L36" s="11">
        <f t="shared" si="0"/>
        <v>4217.4400876915852</v>
      </c>
      <c r="M36" s="11">
        <f t="shared" si="6"/>
        <v>416.37912945359403</v>
      </c>
      <c r="N36" s="11">
        <f t="shared" si="1"/>
        <v>535.21361593466804</v>
      </c>
      <c r="O36" s="11">
        <f t="shared" si="2"/>
        <v>297.54464297251997</v>
      </c>
      <c r="P36" s="11">
        <f>'Cumul_deaths - Boltzmann fit'!L36</f>
        <v>2642</v>
      </c>
      <c r="Q36" s="11">
        <f t="shared" si="7"/>
        <v>341</v>
      </c>
      <c r="R36" s="11">
        <f t="shared" si="3"/>
        <v>2705.1159116447825</v>
      </c>
      <c r="S36" s="11">
        <f t="shared" si="12"/>
        <v>314.16675858947428</v>
      </c>
      <c r="T36" s="11">
        <f t="shared" si="8"/>
        <v>433.00124507054835</v>
      </c>
      <c r="U36" s="11">
        <f t="shared" si="9"/>
        <v>195.33227210840022</v>
      </c>
      <c r="W36" s="2" t="s">
        <v>6</v>
      </c>
      <c r="X36" s="8">
        <f>TINV(0.05,dfa)</f>
        <v>2.028094000980452</v>
      </c>
    </row>
    <row r="37" spans="2:27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4"/>
        <v>683</v>
      </c>
      <c r="F37" s="11">
        <f t="shared" si="10"/>
        <v>7692.130440141239</v>
      </c>
      <c r="G37" s="11">
        <f t="shared" si="11"/>
        <v>769.5744408048713</v>
      </c>
      <c r="H37" s="11" cm="1">
        <f t="array" ref="H37">G37+CIw</f>
        <v>896.19045130433301</v>
      </c>
      <c r="I37" s="11" cm="1">
        <f t="array" ref="I37">MAX(G37-CIw,0)</f>
        <v>642.95843030540959</v>
      </c>
      <c r="J37" s="11">
        <f>'Cumul_deaths - Boltzmann fit'!H37</f>
        <v>4474</v>
      </c>
      <c r="K37" s="11">
        <f t="shared" si="5"/>
        <v>296</v>
      </c>
      <c r="L37" s="11">
        <f t="shared" si="0"/>
        <v>4650.3306095554635</v>
      </c>
      <c r="M37" s="11">
        <f t="shared" si="6"/>
        <v>432.89052186387835</v>
      </c>
      <c r="N37" s="11">
        <f t="shared" si="1"/>
        <v>551.72500834495236</v>
      </c>
      <c r="O37" s="11">
        <f t="shared" si="2"/>
        <v>314.05603538280428</v>
      </c>
      <c r="P37" s="11">
        <f>'Cumul_deaths - Boltzmann fit'!L37</f>
        <v>3029</v>
      </c>
      <c r="Q37" s="11">
        <f t="shared" si="7"/>
        <v>387</v>
      </c>
      <c r="R37" s="11">
        <f t="shared" si="3"/>
        <v>3041.7998305857755</v>
      </c>
      <c r="S37" s="11">
        <f t="shared" si="12"/>
        <v>336.68391894099295</v>
      </c>
      <c r="T37" s="11">
        <f t="shared" si="8"/>
        <v>455.51840542206702</v>
      </c>
      <c r="U37" s="11">
        <f t="shared" si="9"/>
        <v>217.84943245991889</v>
      </c>
      <c r="W37" s="2" t="s">
        <v>7</v>
      </c>
      <c r="X37" s="1">
        <f>Critical_ta*SE_of_ya</f>
        <v>60.641350927373267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4"/>
        <v>662</v>
      </c>
      <c r="F38" s="11">
        <f t="shared" si="10"/>
        <v>8492.7773716017728</v>
      </c>
      <c r="G38" s="11">
        <f t="shared" si="11"/>
        <v>800.64693146053378</v>
      </c>
      <c r="H38" s="11" cm="1">
        <f t="array" ref="H38">G38+CIw</f>
        <v>927.26294195999549</v>
      </c>
      <c r="I38" s="11" cm="1">
        <f t="array" ref="I38">MAX(G38-CIw,0)</f>
        <v>674.03092096107207</v>
      </c>
      <c r="J38" s="11">
        <f>'Cumul_deaths - Boltzmann fit'!H38</f>
        <v>4861</v>
      </c>
      <c r="K38" s="11">
        <f t="shared" si="5"/>
        <v>387</v>
      </c>
      <c r="L38" s="11">
        <f t="shared" si="0"/>
        <v>5094.7154297791758</v>
      </c>
      <c r="M38" s="11">
        <f t="shared" si="6"/>
        <v>444.38482022371227</v>
      </c>
      <c r="N38" s="11">
        <f t="shared" si="1"/>
        <v>563.21930670478628</v>
      </c>
      <c r="O38" s="11">
        <f t="shared" si="2"/>
        <v>325.5503337426382</v>
      </c>
      <c r="P38" s="11">
        <f>'Cumul_deaths - Boltzmann fit'!L38</f>
        <v>3304</v>
      </c>
      <c r="Q38" s="11">
        <f t="shared" si="7"/>
        <v>275</v>
      </c>
      <c r="R38" s="11">
        <f t="shared" si="3"/>
        <v>3398.061941822597</v>
      </c>
      <c r="S38" s="11">
        <f t="shared" si="12"/>
        <v>356.26211123682151</v>
      </c>
      <c r="T38" s="11">
        <f t="shared" si="8"/>
        <v>475.09659771789558</v>
      </c>
      <c r="U38" s="11">
        <f t="shared" si="9"/>
        <v>237.42762475574744</v>
      </c>
      <c r="W38" s="39" t="s">
        <v>126</v>
      </c>
      <c r="X38" s="40">
        <f>Ka/(4*wa)</f>
        <v>389.52065489558692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4"/>
        <v>969</v>
      </c>
      <c r="F39" s="11">
        <f t="shared" si="10"/>
        <v>9315.0110106942629</v>
      </c>
      <c r="G39" s="11">
        <f t="shared" si="11"/>
        <v>822.23363909249019</v>
      </c>
      <c r="H39" s="11" cm="1">
        <f t="array" ref="H39">G39+CIw</f>
        <v>948.8496495919519</v>
      </c>
      <c r="I39" s="11" cm="1">
        <f t="array" ref="I39">MAX(G39-CIw,0)</f>
        <v>695.61762859302848</v>
      </c>
      <c r="J39" s="11">
        <f>'Cumul_deaths - Boltzmann fit'!H39</f>
        <v>5402</v>
      </c>
      <c r="K39" s="11">
        <f t="shared" si="5"/>
        <v>541</v>
      </c>
      <c r="L39" s="11">
        <f t="shared" si="0"/>
        <v>5545</v>
      </c>
      <c r="M39" s="11">
        <f t="shared" si="6"/>
        <v>450.28457022082421</v>
      </c>
      <c r="N39" s="11">
        <f t="shared" si="1"/>
        <v>569.11905670189822</v>
      </c>
      <c r="O39" s="11">
        <f t="shared" si="2"/>
        <v>331.45008373975014</v>
      </c>
      <c r="P39" s="11">
        <f>'Cumul_deaths - Boltzmann fit'!L39</f>
        <v>3732</v>
      </c>
      <c r="Q39" s="11">
        <f t="shared" si="7"/>
        <v>428</v>
      </c>
      <c r="R39" s="11">
        <f t="shared" ref="R39:R66" si="13">Ka/(1+EXP(-($C39-t0a)/wa))</f>
        <v>3770.0110106942629</v>
      </c>
      <c r="S39" s="11">
        <f t="shared" si="12"/>
        <v>371.94906887166599</v>
      </c>
      <c r="T39" s="11">
        <f t="shared" si="8"/>
        <v>490.78355535274005</v>
      </c>
      <c r="U39" s="11">
        <f t="shared" si="9"/>
        <v>253.11458239059192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4"/>
        <v>889</v>
      </c>
      <c r="F40" s="11">
        <f t="shared" si="10"/>
        <v>10148.216263109523</v>
      </c>
      <c r="G40" s="11">
        <f t="shared" si="11"/>
        <v>833.20525241526047</v>
      </c>
      <c r="H40" s="11" cm="1">
        <f t="array" ref="H40">G40+CIw</f>
        <v>959.82126291472218</v>
      </c>
      <c r="I40" s="11" cm="1">
        <f t="array" ref="I40">MAX(G40-CIw,0)</f>
        <v>706.58924191579877</v>
      </c>
      <c r="J40" s="11">
        <f>'Cumul_deaths - Boltzmann fit'!H40</f>
        <v>5944</v>
      </c>
      <c r="K40" s="11">
        <f t="shared" si="5"/>
        <v>542</v>
      </c>
      <c r="L40" s="11">
        <f t="shared" si="0"/>
        <v>5995.2845702208233</v>
      </c>
      <c r="M40" s="11">
        <f t="shared" ref="M40:M66" si="14">L40-L39</f>
        <v>450.2845702208233</v>
      </c>
      <c r="N40" s="11">
        <f t="shared" si="1"/>
        <v>569.11905670189731</v>
      </c>
      <c r="O40" s="11">
        <f t="shared" si="2"/>
        <v>331.45008373974923</v>
      </c>
      <c r="P40" s="11">
        <f>'Cumul_deaths - Boltzmann fit'!L40</f>
        <v>4079</v>
      </c>
      <c r="Q40" s="11">
        <f t="shared" si="7"/>
        <v>347</v>
      </c>
      <c r="R40" s="11">
        <f t="shared" si="13"/>
        <v>4152.9316928886992</v>
      </c>
      <c r="S40" s="11">
        <f t="shared" si="12"/>
        <v>382.92068219443627</v>
      </c>
      <c r="T40" s="11">
        <f t="shared" si="8"/>
        <v>501.75516867551033</v>
      </c>
      <c r="U40" s="11">
        <f t="shared" si="9"/>
        <v>264.0861957133622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4"/>
        <v>756</v>
      </c>
      <c r="F41" s="11">
        <f t="shared" si="10"/>
        <v>10981.169390444536</v>
      </c>
      <c r="G41" s="11">
        <f t="shared" si="11"/>
        <v>832.95312733501305</v>
      </c>
      <c r="H41" s="11" cm="1">
        <f t="array" ref="H41">G41+CIw</f>
        <v>959.56913783447476</v>
      </c>
      <c r="I41" s="11" cm="1">
        <f t="array" ref="I41">MAX(G41-CIw,0)</f>
        <v>706.33711683555134</v>
      </c>
      <c r="J41" s="11">
        <f>'Cumul_deaths - Boltzmann fit'!H41</f>
        <v>6360</v>
      </c>
      <c r="K41" s="11">
        <f t="shared" si="5"/>
        <v>416</v>
      </c>
      <c r="L41" s="11">
        <f t="shared" si="0"/>
        <v>6439.6693904445365</v>
      </c>
      <c r="M41" s="11">
        <f t="shared" si="14"/>
        <v>444.38482022371318</v>
      </c>
      <c r="N41" s="11">
        <f t="shared" si="1"/>
        <v>563.21930670478719</v>
      </c>
      <c r="O41" s="11">
        <f t="shared" si="2"/>
        <v>325.55033374263911</v>
      </c>
      <c r="P41" s="11">
        <f>'Cumul_deaths - Boltzmann fit'!L41</f>
        <v>4419</v>
      </c>
      <c r="Q41" s="11">
        <f t="shared" si="7"/>
        <v>340</v>
      </c>
      <c r="R41" s="11">
        <f t="shared" si="13"/>
        <v>4541.5</v>
      </c>
      <c r="S41" s="11">
        <f t="shared" si="12"/>
        <v>388.56830711130078</v>
      </c>
      <c r="T41" s="11">
        <f t="shared" si="8"/>
        <v>507.40279359237485</v>
      </c>
      <c r="U41" s="11">
        <f t="shared" si="9"/>
        <v>269.73382063022672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4"/>
        <v>812</v>
      </c>
      <c r="F42" s="11">
        <f t="shared" si="10"/>
        <v>11802.628219419716</v>
      </c>
      <c r="G42" s="11">
        <f t="shared" si="11"/>
        <v>821.45882897517913</v>
      </c>
      <c r="H42" s="11" cm="1">
        <f t="array" ref="H42">G42+CIw</f>
        <v>948.07483947464084</v>
      </c>
      <c r="I42" s="11" cm="1">
        <f t="array" ref="I42">MAX(G42-CIw,0)</f>
        <v>694.84281847571742</v>
      </c>
      <c r="J42" s="11">
        <f>'Cumul_deaths - Boltzmann fit'!H42</f>
        <v>6818</v>
      </c>
      <c r="K42" s="11">
        <f t="shared" si="5"/>
        <v>458</v>
      </c>
      <c r="L42" s="11">
        <f t="shared" si="0"/>
        <v>6872.5599123084157</v>
      </c>
      <c r="M42" s="11">
        <f t="shared" si="14"/>
        <v>432.89052186387926</v>
      </c>
      <c r="N42" s="11">
        <f t="shared" si="1"/>
        <v>551.72500834495327</v>
      </c>
      <c r="O42" s="11">
        <f t="shared" si="2"/>
        <v>314.05603538280519</v>
      </c>
      <c r="P42" s="11">
        <f>'Cumul_deaths - Boltzmann fit'!L42</f>
        <v>4773</v>
      </c>
      <c r="Q42" s="11">
        <f t="shared" si="7"/>
        <v>354</v>
      </c>
      <c r="R42" s="11">
        <f t="shared" si="13"/>
        <v>4930.0683071113008</v>
      </c>
      <c r="S42" s="11">
        <f t="shared" si="12"/>
        <v>388.56830711130078</v>
      </c>
      <c r="T42" s="11">
        <f t="shared" si="8"/>
        <v>507.40279359237485</v>
      </c>
      <c r="U42" s="11">
        <f t="shared" si="9"/>
        <v>269.73382063022672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4"/>
        <v>837</v>
      </c>
      <c r="F43" s="11">
        <f t="shared" si="10"/>
        <v>12601.928031067744</v>
      </c>
      <c r="G43" s="11">
        <f t="shared" si="11"/>
        <v>799.29981164802848</v>
      </c>
      <c r="H43" s="11" cm="1">
        <f t="array" ref="H43">G43+CIw</f>
        <v>925.91582214749019</v>
      </c>
      <c r="I43" s="11" cm="1">
        <f t="array" ref="I43">MAX(G43-CIw,0)</f>
        <v>672.68380114856677</v>
      </c>
      <c r="J43" s="11">
        <f>'Cumul_deaths - Boltzmann fit'!H43</f>
        <v>7199</v>
      </c>
      <c r="K43" s="11">
        <f t="shared" si="5"/>
        <v>381</v>
      </c>
      <c r="L43" s="11">
        <f t="shared" si="0"/>
        <v>7288.9390417620079</v>
      </c>
      <c r="M43" s="11">
        <f t="shared" si="14"/>
        <v>416.37912945359221</v>
      </c>
      <c r="N43" s="11">
        <f t="shared" si="1"/>
        <v>535.21361593466622</v>
      </c>
      <c r="O43" s="11">
        <f t="shared" si="2"/>
        <v>297.54464297251815</v>
      </c>
      <c r="P43" s="11">
        <f>'Cumul_deaths - Boltzmann fit'!L43</f>
        <v>5229</v>
      </c>
      <c r="Q43" s="11">
        <f t="shared" si="7"/>
        <v>456</v>
      </c>
      <c r="R43" s="11">
        <f t="shared" si="13"/>
        <v>5312.9889893057361</v>
      </c>
      <c r="S43" s="11">
        <f t="shared" si="12"/>
        <v>382.92068219443536</v>
      </c>
      <c r="T43" s="11">
        <f t="shared" si="8"/>
        <v>501.75516867550942</v>
      </c>
      <c r="U43" s="11">
        <f t="shared" si="9"/>
        <v>264.08619571336129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4"/>
        <v>727</v>
      </c>
      <c r="F44" s="11">
        <f t="shared" si="10"/>
        <v>13369.517518887435</v>
      </c>
      <c r="G44" s="11">
        <f t="shared" si="11"/>
        <v>767.58948781969048</v>
      </c>
      <c r="H44" s="11" cm="1">
        <f t="array" ref="H44">G44+CIw</f>
        <v>894.20549831915218</v>
      </c>
      <c r="I44" s="11" cm="1">
        <f t="array" ref="I44">MAX(G44-CIw,0)</f>
        <v>640.97347732022877</v>
      </c>
      <c r="J44" s="11">
        <f>'Cumul_deaths - Boltzmann fit'!H44</f>
        <v>7593</v>
      </c>
      <c r="K44" s="11">
        <f t="shared" si="5"/>
        <v>394</v>
      </c>
      <c r="L44" s="11">
        <f t="shared" si="0"/>
        <v>7684.5794607100324</v>
      </c>
      <c r="M44" s="11">
        <f t="shared" si="14"/>
        <v>395.64041894802449</v>
      </c>
      <c r="N44" s="11">
        <f t="shared" si="1"/>
        <v>514.4749054290985</v>
      </c>
      <c r="O44" s="11">
        <f t="shared" si="2"/>
        <v>276.80593246695042</v>
      </c>
      <c r="P44" s="11">
        <f>'Cumul_deaths - Boltzmann fit'!L44</f>
        <v>5562</v>
      </c>
      <c r="Q44" s="11">
        <f t="shared" si="7"/>
        <v>333</v>
      </c>
      <c r="R44" s="11">
        <f t="shared" si="13"/>
        <v>5684.9380581774021</v>
      </c>
      <c r="S44" s="11">
        <f t="shared" si="12"/>
        <v>371.94906887166599</v>
      </c>
      <c r="T44" s="11">
        <f t="shared" si="8"/>
        <v>490.78355535274005</v>
      </c>
      <c r="U44" s="11">
        <f t="shared" si="9"/>
        <v>253.11458239059192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4"/>
        <v>760</v>
      </c>
      <c r="F45" s="11">
        <f t="shared" si="10"/>
        <v>14097.37953208496</v>
      </c>
      <c r="G45" s="11">
        <f t="shared" si="11"/>
        <v>727.86201319752581</v>
      </c>
      <c r="H45" s="11" cm="1">
        <f t="array" ref="H45">G45+CIw</f>
        <v>854.47802369698752</v>
      </c>
      <c r="I45" s="11" cm="1">
        <f t="array" ref="I45">MAX(G45-CIw,0)</f>
        <v>601.2460026980641</v>
      </c>
      <c r="J45" s="11">
        <f>'Cumul_deaths - Boltzmann fit'!H45</f>
        <v>7960</v>
      </c>
      <c r="K45" s="11">
        <f t="shared" si="5"/>
        <v>367</v>
      </c>
      <c r="L45" s="11">
        <f t="shared" si="0"/>
        <v>8056.1793626707349</v>
      </c>
      <c r="M45" s="11">
        <f t="shared" si="14"/>
        <v>371.59990196070248</v>
      </c>
      <c r="N45" s="11">
        <f t="shared" si="1"/>
        <v>490.43438844177655</v>
      </c>
      <c r="O45" s="11">
        <f t="shared" si="2"/>
        <v>252.76541547962842</v>
      </c>
      <c r="P45" s="11">
        <f>'Cumul_deaths - Boltzmann fit'!L45</f>
        <v>5955</v>
      </c>
      <c r="Q45" s="11">
        <f t="shared" si="7"/>
        <v>393</v>
      </c>
      <c r="R45" s="11">
        <f t="shared" si="13"/>
        <v>6041.2001694142245</v>
      </c>
      <c r="S45" s="11">
        <f t="shared" si="12"/>
        <v>356.26211123682242</v>
      </c>
      <c r="T45" s="11">
        <f t="shared" ref="T45" si="15">S45+CIl</f>
        <v>475.09659771789649</v>
      </c>
      <c r="U45" s="11">
        <f t="shared" ref="U45" si="16">MAX(S45-CIl,0)</f>
        <v>237.42762475574835</v>
      </c>
    </row>
    <row r="46" spans="2:27" x14ac:dyDescent="0.3">
      <c r="B46" s="10">
        <v>43924</v>
      </c>
      <c r="C46" s="4">
        <v>40</v>
      </c>
      <c r="E46" s="11"/>
      <c r="F46" s="11">
        <f t="shared" si="10"/>
        <v>14779.301104569606</v>
      </c>
      <c r="G46" s="11">
        <f t="shared" si="11"/>
        <v>681.92157248464537</v>
      </c>
      <c r="K46" s="11"/>
      <c r="L46" s="11">
        <f t="shared" si="0"/>
        <v>8401.4170162143892</v>
      </c>
      <c r="M46" s="11">
        <f t="shared" si="14"/>
        <v>345.23765354365423</v>
      </c>
      <c r="Q46" s="11"/>
      <c r="R46" s="11">
        <f t="shared" si="13"/>
        <v>6377.8840883552166</v>
      </c>
      <c r="S46" s="11">
        <f t="shared" si="12"/>
        <v>336.68391894099204</v>
      </c>
    </row>
    <row r="47" spans="2:27" x14ac:dyDescent="0.3">
      <c r="B47" s="10">
        <v>43925</v>
      </c>
      <c r="C47" s="4">
        <v>41</v>
      </c>
      <c r="E47" s="11"/>
      <c r="F47" s="11">
        <f t="shared" si="10"/>
        <v>15410.981499623707</v>
      </c>
      <c r="G47" s="11">
        <f t="shared" si="11"/>
        <v>631.68039505410161</v>
      </c>
      <c r="K47" s="11"/>
      <c r="L47" s="11">
        <f t="shared" si="0"/>
        <v>8718.9306526790151</v>
      </c>
      <c r="M47" s="11">
        <f t="shared" si="14"/>
        <v>317.51363646462596</v>
      </c>
      <c r="Q47" s="11"/>
      <c r="R47" s="11">
        <f t="shared" si="13"/>
        <v>6692.0508469446913</v>
      </c>
      <c r="S47" s="11">
        <f t="shared" si="12"/>
        <v>314.16675858947474</v>
      </c>
    </row>
    <row r="48" spans="2:27" x14ac:dyDescent="0.3">
      <c r="B48" s="10">
        <v>43926</v>
      </c>
      <c r="C48" s="4">
        <v>42</v>
      </c>
      <c r="E48" s="11"/>
      <c r="F48" s="11">
        <f t="shared" si="10"/>
        <v>15989.990005875599</v>
      </c>
      <c r="G48" s="11">
        <f t="shared" si="11"/>
        <v>579.00850625189196</v>
      </c>
      <c r="K48" s="11"/>
      <c r="L48" s="11">
        <f t="shared" si="0"/>
        <v>9008.2382460983044</v>
      </c>
      <c r="M48" s="11">
        <f t="shared" si="14"/>
        <v>289.30759341928933</v>
      </c>
      <c r="Q48" s="11"/>
      <c r="R48" s="11">
        <f t="shared" si="13"/>
        <v>6981.7517597772958</v>
      </c>
      <c r="S48" s="11">
        <f t="shared" si="12"/>
        <v>289.70091283260444</v>
      </c>
    </row>
    <row r="49" spans="2:19" x14ac:dyDescent="0.3">
      <c r="B49" s="10">
        <v>43927</v>
      </c>
      <c r="C49" s="4">
        <v>43</v>
      </c>
      <c r="E49" s="11"/>
      <c r="F49" s="11">
        <f t="shared" si="10"/>
        <v>16515.602468786892</v>
      </c>
      <c r="G49" s="11">
        <f t="shared" si="11"/>
        <v>525.61246291129282</v>
      </c>
      <c r="K49" s="11"/>
      <c r="L49" s="11">
        <f t="shared" si="0"/>
        <v>9269.6159134574718</v>
      </c>
      <c r="M49" s="11">
        <f t="shared" si="14"/>
        <v>261.37766735916739</v>
      </c>
      <c r="Q49" s="11"/>
      <c r="R49" s="11">
        <f t="shared" si="13"/>
        <v>7245.9865553294203</v>
      </c>
      <c r="S49" s="11">
        <f t="shared" si="12"/>
        <v>264.23479555212452</v>
      </c>
    </row>
    <row r="50" spans="2:19" x14ac:dyDescent="0.3">
      <c r="B50" s="10">
        <v>43928</v>
      </c>
      <c r="C50" s="4">
        <v>44</v>
      </c>
      <c r="E50" s="11"/>
      <c r="F50" s="11">
        <f t="shared" si="10"/>
        <v>16988.554751703097</v>
      </c>
      <c r="G50" s="11">
        <f t="shared" si="11"/>
        <v>472.95228291620515</v>
      </c>
      <c r="K50" s="11"/>
      <c r="L50" s="11">
        <f t="shared" si="0"/>
        <v>9503.954104780436</v>
      </c>
      <c r="M50" s="11">
        <f t="shared" si="14"/>
        <v>234.33819132296412</v>
      </c>
      <c r="Q50" s="11"/>
      <c r="R50" s="11">
        <f t="shared" si="13"/>
        <v>7484.6006469226604</v>
      </c>
      <c r="S50" s="11">
        <f t="shared" si="12"/>
        <v>238.61409159324012</v>
      </c>
    </row>
    <row r="51" spans="2:19" x14ac:dyDescent="0.3">
      <c r="B51" s="10">
        <v>43929</v>
      </c>
      <c r="C51" s="4">
        <v>45</v>
      </c>
      <c r="E51" s="11"/>
      <c r="F51" s="11">
        <f t="shared" si="10"/>
        <v>17410.752602598557</v>
      </c>
      <c r="G51" s="11">
        <f t="shared" si="11"/>
        <v>422.19785089545985</v>
      </c>
      <c r="K51" s="11"/>
      <c r="L51" s="11">
        <f t="shared" si="0"/>
        <v>9712.6084062931332</v>
      </c>
      <c r="M51" s="11">
        <f t="shared" si="14"/>
        <v>208.6543015126972</v>
      </c>
      <c r="Q51" s="11"/>
      <c r="R51" s="11">
        <f t="shared" si="13"/>
        <v>7698.1441963054231</v>
      </c>
      <c r="S51" s="11">
        <f t="shared" si="12"/>
        <v>213.54354938276265</v>
      </c>
    </row>
    <row r="52" spans="2:19" x14ac:dyDescent="0.3">
      <c r="B52" s="10">
        <v>43930</v>
      </c>
      <c r="C52" s="4">
        <v>46</v>
      </c>
      <c r="E52" s="11"/>
      <c r="F52" s="11">
        <f t="shared" si="10"/>
        <v>17784.972606768555</v>
      </c>
      <c r="G52" s="11">
        <f t="shared" si="11"/>
        <v>374.22000416999799</v>
      </c>
      <c r="K52" s="11"/>
      <c r="L52" s="11">
        <f t="shared" si="0"/>
        <v>9897.2578596900184</v>
      </c>
      <c r="M52" s="11">
        <f t="shared" si="14"/>
        <v>184.64945339688529</v>
      </c>
      <c r="Q52" s="11"/>
      <c r="R52" s="11">
        <f t="shared" si="13"/>
        <v>7887.7147470785349</v>
      </c>
      <c r="S52" s="11">
        <f t="shared" si="12"/>
        <v>189.57055077311179</v>
      </c>
    </row>
    <row r="53" spans="2:19" x14ac:dyDescent="0.3">
      <c r="B53" s="10">
        <v>43931</v>
      </c>
      <c r="C53" s="4">
        <v>47</v>
      </c>
      <c r="E53" s="11"/>
      <c r="F53" s="11">
        <f t="shared" si="10"/>
        <v>18114.580630702229</v>
      </c>
      <c r="G53" s="11">
        <f t="shared" si="11"/>
        <v>329.60802393367339</v>
      </c>
      <c r="K53" s="11"/>
      <c r="L53" s="11">
        <f t="shared" si="0"/>
        <v>10059.779325364694</v>
      </c>
      <c r="M53" s="11">
        <f t="shared" si="14"/>
        <v>162.52146567467571</v>
      </c>
      <c r="Q53" s="11"/>
      <c r="R53" s="11">
        <f t="shared" si="13"/>
        <v>8054.8013053375325</v>
      </c>
      <c r="S53" s="11">
        <f t="shared" si="12"/>
        <v>167.08655825899768</v>
      </c>
    </row>
    <row r="54" spans="2:19" x14ac:dyDescent="0.3">
      <c r="B54" s="10">
        <v>43932</v>
      </c>
      <c r="C54" s="4">
        <v>48</v>
      </c>
      <c r="E54" s="11"/>
      <c r="F54" s="11">
        <f t="shared" si="10"/>
        <v>18403.284874808633</v>
      </c>
      <c r="G54" s="11">
        <f t="shared" si="11"/>
        <v>288.70424410640408</v>
      </c>
      <c r="K54" s="11"/>
      <c r="L54" s="11">
        <f t="shared" si="0"/>
        <v>10202.142398705193</v>
      </c>
      <c r="M54" s="11">
        <f t="shared" si="14"/>
        <v>142.36307334049889</v>
      </c>
      <c r="Q54" s="11"/>
      <c r="R54" s="11">
        <f t="shared" si="13"/>
        <v>8201.1424761034377</v>
      </c>
      <c r="S54" s="11">
        <f t="shared" si="12"/>
        <v>146.34117076590519</v>
      </c>
    </row>
    <row r="55" spans="2:19" x14ac:dyDescent="0.3">
      <c r="B55" s="10">
        <v>43933</v>
      </c>
      <c r="C55" s="4">
        <v>49</v>
      </c>
      <c r="E55" s="11"/>
      <c r="F55" s="11">
        <f t="shared" si="10"/>
        <v>18654.932159475575</v>
      </c>
      <c r="G55" s="11">
        <f t="shared" si="11"/>
        <v>251.64728466694214</v>
      </c>
      <c r="K55" s="11"/>
      <c r="L55" s="11">
        <f t="shared" si="0"/>
        <v>10326.326176974644</v>
      </c>
      <c r="M55" s="11">
        <f t="shared" si="14"/>
        <v>124.18377826945107</v>
      </c>
      <c r="Q55" s="11"/>
      <c r="R55" s="11">
        <f t="shared" si="13"/>
        <v>8328.6059825009306</v>
      </c>
      <c r="S55" s="11">
        <f t="shared" si="12"/>
        <v>127.46350639749289</v>
      </c>
    </row>
    <row r="56" spans="2:19" x14ac:dyDescent="0.3">
      <c r="B56" s="10">
        <v>43934</v>
      </c>
      <c r="C56" s="4">
        <v>50</v>
      </c>
      <c r="E56" s="11"/>
      <c r="F56" s="11">
        <f t="shared" si="10"/>
        <v>18873.349367145784</v>
      </c>
      <c r="G56" s="11">
        <f t="shared" si="11"/>
        <v>218.41720767020888</v>
      </c>
      <c r="K56" s="11"/>
      <c r="L56" s="11">
        <f t="shared" si="0"/>
        <v>10434.256914045096</v>
      </c>
      <c r="M56" s="11">
        <f t="shared" si="14"/>
        <v>107.93073707045187</v>
      </c>
      <c r="Q56" s="11"/>
      <c r="R56" s="11">
        <f t="shared" si="13"/>
        <v>8439.0924531006895</v>
      </c>
      <c r="S56" s="11">
        <f t="shared" si="12"/>
        <v>110.48647059975883</v>
      </c>
    </row>
    <row r="57" spans="2:19" x14ac:dyDescent="0.3">
      <c r="B57" s="10">
        <v>43935</v>
      </c>
      <c r="C57" s="4">
        <v>51</v>
      </c>
      <c r="E57" s="11"/>
      <c r="F57" s="11">
        <f t="shared" si="10"/>
        <v>19062.227353174054</v>
      </c>
      <c r="G57" s="11">
        <f t="shared" si="11"/>
        <v>188.87798602827024</v>
      </c>
      <c r="K57" s="11"/>
      <c r="L57" s="11">
        <f t="shared" si="0"/>
        <v>10527.764228310927</v>
      </c>
      <c r="M57" s="11">
        <f t="shared" si="14"/>
        <v>93.507314265831155</v>
      </c>
      <c r="Q57" s="11"/>
      <c r="R57" s="11">
        <f t="shared" si="13"/>
        <v>8534.4631248631267</v>
      </c>
      <c r="S57" s="11">
        <f t="shared" si="12"/>
        <v>95.370671762437269</v>
      </c>
    </row>
    <row r="58" spans="2:19" x14ac:dyDescent="0.3">
      <c r="B58" s="10">
        <v>43936</v>
      </c>
      <c r="C58" s="4">
        <v>52</v>
      </c>
      <c r="E58" s="11"/>
      <c r="F58" s="11">
        <f t="shared" si="10"/>
        <v>19225.041953629174</v>
      </c>
      <c r="G58" s="11">
        <f t="shared" si="11"/>
        <v>162.81460045511994</v>
      </c>
      <c r="K58" s="11"/>
      <c r="L58" s="11">
        <f t="shared" si="0"/>
        <v>10608.552874754781</v>
      </c>
      <c r="M58" s="11">
        <f t="shared" si="14"/>
        <v>80.788646443854304</v>
      </c>
      <c r="Q58" s="11"/>
      <c r="R58" s="11">
        <f t="shared" si="13"/>
        <v>8616.4890788743942</v>
      </c>
      <c r="S58" s="11">
        <f t="shared" si="12"/>
        <v>82.025954011267459</v>
      </c>
    </row>
    <row r="59" spans="2:19" x14ac:dyDescent="0.3">
      <c r="B59" s="10">
        <v>43937</v>
      </c>
      <c r="C59" s="4">
        <v>53</v>
      </c>
      <c r="E59" s="11"/>
      <c r="F59" s="11">
        <f t="shared" si="10"/>
        <v>19365.005557460318</v>
      </c>
      <c r="G59" s="11">
        <f t="shared" si="11"/>
        <v>139.9636038311437</v>
      </c>
      <c r="K59" s="11"/>
      <c r="L59" s="11">
        <f t="shared" si="0"/>
        <v>10678.186952960088</v>
      </c>
      <c r="M59" s="11">
        <f t="shared" si="14"/>
        <v>69.63407820530665</v>
      </c>
      <c r="Q59" s="11"/>
      <c r="R59" s="11">
        <f t="shared" si="13"/>
        <v>8686.8186045002276</v>
      </c>
      <c r="S59" s="11">
        <f t="shared" si="12"/>
        <v>70.329525625833412</v>
      </c>
    </row>
    <row r="60" spans="2:19" x14ac:dyDescent="0.3">
      <c r="B60" s="10">
        <v>43938</v>
      </c>
      <c r="C60" s="4">
        <v>54</v>
      </c>
      <c r="E60" s="11"/>
      <c r="F60" s="11">
        <f t="shared" si="10"/>
        <v>19485.042612821351</v>
      </c>
      <c r="G60" s="11">
        <f t="shared" si="11"/>
        <v>120.03705536103371</v>
      </c>
      <c r="K60" s="11"/>
      <c r="L60" s="11">
        <f t="shared" si="0"/>
        <v>10738.083611622367</v>
      </c>
      <c r="M60" s="11">
        <f t="shared" si="14"/>
        <v>59.896658662279151</v>
      </c>
      <c r="Q60" s="11"/>
      <c r="R60" s="11">
        <f t="shared" si="13"/>
        <v>8746.9590011989858</v>
      </c>
      <c r="S60" s="11">
        <f t="shared" si="12"/>
        <v>60.140396698758195</v>
      </c>
    </row>
    <row r="61" spans="2:19" x14ac:dyDescent="0.3">
      <c r="B61" s="10">
        <v>43939</v>
      </c>
      <c r="C61" s="4">
        <v>55</v>
      </c>
      <c r="E61" s="11"/>
      <c r="F61" s="11">
        <f t="shared" si="10"/>
        <v>19587.782987987644</v>
      </c>
      <c r="G61" s="11">
        <f t="shared" si="11"/>
        <v>102.74037516629323</v>
      </c>
      <c r="K61" s="11"/>
      <c r="L61" s="11">
        <f t="shared" si="0"/>
        <v>10789.513676798353</v>
      </c>
      <c r="M61" s="11">
        <f t="shared" si="14"/>
        <v>51.430065175985874</v>
      </c>
      <c r="Q61" s="11"/>
      <c r="R61" s="11">
        <f t="shared" si="13"/>
        <v>8798.2693111892913</v>
      </c>
      <c r="S61" s="11">
        <f t="shared" si="12"/>
        <v>51.310309990305541</v>
      </c>
    </row>
    <row r="62" spans="2:19" x14ac:dyDescent="0.3">
      <c r="B62" s="10">
        <v>43940</v>
      </c>
      <c r="C62" s="4">
        <v>56</v>
      </c>
      <c r="E62" s="11"/>
      <c r="F62" s="11">
        <f t="shared" si="10"/>
        <v>19675.567983371599</v>
      </c>
      <c r="G62" s="11">
        <f t="shared" si="11"/>
        <v>87.784995383954083</v>
      </c>
      <c r="K62" s="11"/>
      <c r="L62" s="11">
        <f t="shared" si="0"/>
        <v>10833.607068083382</v>
      </c>
      <c r="M62" s="11">
        <f t="shared" si="14"/>
        <v>44.093391285028702</v>
      </c>
      <c r="Q62" s="11"/>
      <c r="R62" s="11">
        <f t="shared" si="13"/>
        <v>8841.9609152882167</v>
      </c>
      <c r="S62" s="11">
        <f t="shared" si="12"/>
        <v>43.691604098925382</v>
      </c>
    </row>
    <row r="63" spans="2:19" x14ac:dyDescent="0.3">
      <c r="B63" s="10">
        <v>43941</v>
      </c>
      <c r="C63" s="4">
        <v>57</v>
      </c>
      <c r="E63" s="11"/>
      <c r="F63" s="11">
        <f t="shared" si="10"/>
        <v>19750.464768911021</v>
      </c>
      <c r="G63" s="11">
        <f t="shared" si="11"/>
        <v>74.896785539422126</v>
      </c>
      <c r="K63" s="11"/>
      <c r="L63" s="11">
        <f t="shared" si="0"/>
        <v>10871.361304503098</v>
      </c>
      <c r="M63" s="11">
        <f t="shared" si="14"/>
        <v>37.754236419716108</v>
      </c>
      <c r="Q63" s="11"/>
      <c r="R63" s="11">
        <f t="shared" si="13"/>
        <v>8879.1034644079209</v>
      </c>
      <c r="S63" s="11">
        <f t="shared" si="12"/>
        <v>37.142549119704199</v>
      </c>
    </row>
    <row r="64" spans="2:19" x14ac:dyDescent="0.3">
      <c r="B64" s="10">
        <v>43942</v>
      </c>
      <c r="C64" s="4">
        <v>58</v>
      </c>
      <c r="E64" s="11"/>
      <c r="F64" s="11">
        <f t="shared" si="10"/>
        <v>19814.285962471251</v>
      </c>
      <c r="G64" s="11">
        <f t="shared" si="11"/>
        <v>63.821193560230313</v>
      </c>
      <c r="K64" s="11"/>
      <c r="L64" s="11">
        <f t="shared" si="0"/>
        <v>10903.651800390095</v>
      </c>
      <c r="M64" s="11">
        <f t="shared" si="14"/>
        <v>32.290495886996723</v>
      </c>
      <c r="Q64" s="11"/>
      <c r="R64" s="11">
        <f t="shared" si="13"/>
        <v>8910.6341620811545</v>
      </c>
      <c r="S64" s="11">
        <f t="shared" si="12"/>
        <v>31.53069767323359</v>
      </c>
    </row>
    <row r="65" spans="2:19" x14ac:dyDescent="0.3">
      <c r="B65" s="10">
        <v>43943</v>
      </c>
      <c r="C65" s="4">
        <v>59</v>
      </c>
      <c r="E65" s="11"/>
      <c r="F65" s="11">
        <f t="shared" si="10"/>
        <v>19868.611896554594</v>
      </c>
      <c r="G65" s="11">
        <f t="shared" si="11"/>
        <v>54.325934083342872</v>
      </c>
      <c r="K65" s="11"/>
      <c r="L65" s="11">
        <f t="shared" si="0"/>
        <v>10931.242992335074</v>
      </c>
      <c r="M65" s="11">
        <f t="shared" si="14"/>
        <v>27.591191944979073</v>
      </c>
      <c r="Q65" s="11"/>
      <c r="R65" s="11">
        <f t="shared" si="13"/>
        <v>8937.3689042195201</v>
      </c>
      <c r="S65" s="11">
        <f t="shared" si="12"/>
        <v>26.734742138365618</v>
      </c>
    </row>
    <row r="66" spans="2:19" x14ac:dyDescent="0.3">
      <c r="B66" s="10">
        <v>43944</v>
      </c>
      <c r="C66" s="4">
        <v>60</v>
      </c>
      <c r="E66" s="11"/>
      <c r="F66" s="11">
        <f t="shared" si="10"/>
        <v>19914.813813374429</v>
      </c>
      <c r="G66" s="11">
        <f t="shared" si="11"/>
        <v>46.201916819834878</v>
      </c>
      <c r="K66" s="11"/>
      <c r="L66" s="11">
        <f t="shared" si="0"/>
        <v>10954.799616623752</v>
      </c>
      <c r="M66" s="11">
        <f t="shared" si="14"/>
        <v>23.556624288677995</v>
      </c>
      <c r="Q66" s="11"/>
      <c r="R66" s="11">
        <f t="shared" si="13"/>
        <v>8960.0141967506788</v>
      </c>
      <c r="S66" s="11">
        <f t="shared" si="12"/>
        <v>22.645292531158702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60</vt:i4>
      </vt:variant>
    </vt:vector>
  </HeadingPairs>
  <TitlesOfParts>
    <vt:vector size="64" baseType="lpstr">
      <vt:lpstr>dpc-covid19-ita-andamento-naz</vt:lpstr>
      <vt:lpstr>dpc-covid19-ita-regioni</vt:lpstr>
      <vt:lpstr>Cumul_deaths - Boltzmann fit</vt:lpstr>
      <vt:lpstr>New_deaths - Boltzmann fit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t0o</vt:lpstr>
      <vt:lpstr>t0r</vt:lpstr>
      <vt:lpstr>t0w</vt:lpstr>
      <vt:lpstr>w</vt:lpstr>
      <vt:lpstr>wa</vt:lpstr>
      <vt:lpstr>wl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2020-04-02T22:45:16Z</dcterms:modified>
</cp:coreProperties>
</file>