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COVID-19\"/>
    </mc:Choice>
  </mc:AlternateContent>
  <xr:revisionPtr revIDLastSave="0" documentId="13_ncr:1_{21740D6F-A333-402E-A9AE-8A2CD643DDF2}" xr6:coauthVersionLast="45" xr6:coauthVersionMax="45" xr10:uidLastSave="{00000000-0000-0000-0000-000000000000}"/>
  <bookViews>
    <workbookView xWindow="-108" yWindow="-108" windowWidth="23256" windowHeight="12576" firstSheet="1" activeTab="3" xr2:uid="{00000000-000D-0000-FFFF-FFFF00000000}"/>
  </bookViews>
  <sheets>
    <sheet name="dpc-covid19-ita-andamento-naz" sheetId="18" r:id="rId1"/>
    <sheet name="dpc-covid19-ita-regioni" sheetId="20" r:id="rId2"/>
    <sheet name="Cumul_deaths - Boltzmann fit" sheetId="12" r:id="rId3"/>
    <sheet name="New_deaths - Boltzmann fit" sheetId="21" r:id="rId4"/>
  </sheets>
  <definedNames>
    <definedName name="_xlcn.WorksheetConnection_COVID19ItalycasestrendBfit.xlsxdpc_covid19_ita_andamento_nazionale" hidden="1">dpc_covid19_ita_andamento_nazionale</definedName>
    <definedName name="CI">'Cumul_deaths - Boltzmann fit'!$R$15</definedName>
    <definedName name="CIa">'New_deaths - Boltzmann fit'!$X$37</definedName>
    <definedName name="CIl">'New_deaths - Boltzmann fit'!$X$26</definedName>
    <definedName name="CIo">'Cumul_deaths - Boltzmann fit'!$R$35</definedName>
    <definedName name="CIr">'Cumul_deaths - Boltzmann fit'!$R$25</definedName>
    <definedName name="CIw">'New_deaths - Boltzmann fit'!$X$15</definedName>
    <definedName name="Critical_t">'Cumul_deaths - Boltzmann fit'!$R$14</definedName>
    <definedName name="Critical_ta">'New_deaths - Boltzmann fit'!$X$36</definedName>
    <definedName name="Critical_tl">'New_deaths - Boltzmann fit'!$X$25</definedName>
    <definedName name="Critical_to">'Cumul_deaths - Boltzmann fit'!$R$34</definedName>
    <definedName name="Critical_tr">'Cumul_deaths - Boltzmann fit'!$R$24</definedName>
    <definedName name="Critical_tw">'New_deaths - Boltzmann fit'!$X$14</definedName>
    <definedName name="DatiEsterni_1" localSheetId="0" hidden="1">'dpc-covid19-ita-andamento-naz'!$A$1:$O$39</definedName>
    <definedName name="DatiEsterni_1" localSheetId="1" hidden="1">'dpc-covid19-ita-regioni'!$A$1:$S$799</definedName>
    <definedName name="DatiEsterni_2" localSheetId="0" hidden="1">'dpc-covid19-ita-andamento-naz'!#REF!</definedName>
    <definedName name="df">'Cumul_deaths - Boltzmann fit'!$R$11</definedName>
    <definedName name="dfa">'New_deaths - Boltzmann fit'!$X$33</definedName>
    <definedName name="dfl">'New_deaths - Boltzmann fit'!$X$22</definedName>
    <definedName name="dfo">'Cumul_deaths - Boltzmann fit'!$R$31</definedName>
    <definedName name="dfr">'Cumul_deaths - Boltzmann fit'!$R$21</definedName>
    <definedName name="dfw">'New_deaths - Boltzmann fit'!$X$11</definedName>
    <definedName name="dpc_covid19_ita_andamento_nazionale_1" localSheetId="2" hidden="1">'Cumul_deaths - Boltzmann fit'!#REF!</definedName>
    <definedName name="K">'Cumul_deaths - Boltzmann fit'!$R$7</definedName>
    <definedName name="Ka">'New_deaths - Boltzmann fit'!$X$29</definedName>
    <definedName name="Kl">'New_deaths - Boltzmann fit'!$X$18</definedName>
    <definedName name="Ko">'Cumul_deaths - Boltzmann fit'!$R$27</definedName>
    <definedName name="Kr">'Cumul_deaths - Boltzmann fit'!$R$17</definedName>
    <definedName name="Kw">'New_deaths - Boltzmann fit'!$X$7</definedName>
    <definedName name="Mean_of_y">'Cumul_deaths - Boltzmann fit'!$R$10</definedName>
    <definedName name="Mean_of_ya">'New_deaths - Boltzmann fit'!$X$32</definedName>
    <definedName name="Mean_of_yl">'New_deaths - Boltzmann fit'!$X$21</definedName>
    <definedName name="Mean_of_yo">'Cumul_deaths - Boltzmann fit'!$R$30</definedName>
    <definedName name="Mean_of_yr">'Cumul_deaths - Boltzmann fit'!$R$20</definedName>
    <definedName name="Mean_of_yw">'New_deaths - Boltzmann fit'!$X$10</definedName>
    <definedName name="N_outside">'New_deaths - Boltzmann fit'!$Q$6</definedName>
    <definedName name="N_region">'New_deaths - Boltzmann fit'!$K$6</definedName>
    <definedName name="outside">'Cumul_deaths - Boltzmann fit'!$L$6</definedName>
    <definedName name="outside_fit">'Cumul_deaths - Boltzmann fit'!$M$6</definedName>
    <definedName name="region">'Cumul_deaths - Boltzmann fit'!$H$6</definedName>
    <definedName name="region_fit">'Cumul_deaths - Boltzmann fit'!$I$6</definedName>
    <definedName name="RSQ">'Cumul_deaths - Boltzmann fit'!$R$13</definedName>
    <definedName name="RSQa">'New_deaths - Boltzmann fit'!$X$35</definedName>
    <definedName name="RSQl">'New_deaths - Boltzmann fit'!$X$24</definedName>
    <definedName name="RSQo">'Cumul_deaths - Boltzmann fit'!$R$33</definedName>
    <definedName name="RSQr">'Cumul_deaths - Boltzmann fit'!$R$23</definedName>
    <definedName name="RSQw">'New_deaths - Boltzmann fit'!$X$13</definedName>
    <definedName name="SE_of_y">'Cumul_deaths - Boltzmann fit'!$R$12</definedName>
    <definedName name="SE_of_ya">'New_deaths - Boltzmann fit'!$X$34</definedName>
    <definedName name="SE_of_yl">'New_deaths - Boltzmann fit'!$X$23</definedName>
    <definedName name="SE_of_yo">'Cumul_deaths - Boltzmann fit'!$R$32</definedName>
    <definedName name="SE_of_yr">'Cumul_deaths - Boltzmann fit'!$R$22</definedName>
    <definedName name="SE_of_yw">'New_deaths - Boltzmann fit'!$X$12</definedName>
    <definedName name="solver_adj" localSheetId="2" hidden="1">'Cumul_deaths - Boltzmann fit'!$R$7,'Cumul_deaths - Boltzmann fit'!$R$8,'Cumul_deaths - Boltzmann fit'!$R$9</definedName>
    <definedName name="solver_adj" localSheetId="3" hidden="1">'New_deaths - Boltzmann fit'!$X$29,'New_deaths - Boltzmann fit'!$X$30,'New_deaths - Boltzmann fit'!$X$31</definedName>
    <definedName name="solver_cvg" localSheetId="2" hidden="1">0.0001</definedName>
    <definedName name="solver_cvg" localSheetId="3" hidden="1">0.0001</definedName>
    <definedName name="solver_drv" localSheetId="2" hidden="1">2</definedName>
    <definedName name="solver_drv" localSheetId="3" hidden="1">2</definedName>
    <definedName name="solver_eng" localSheetId="2" hidden="1">1</definedName>
    <definedName name="solver_eng" localSheetId="3" hidden="1">1</definedName>
    <definedName name="solver_est" localSheetId="2" hidden="1">1</definedName>
    <definedName name="solver_est" localSheetId="3" hidden="1">1</definedName>
    <definedName name="solver_itr" localSheetId="2" hidden="1">2147483647</definedName>
    <definedName name="solver_itr" localSheetId="3" hidden="1">2147483647</definedName>
    <definedName name="solver_lhs1" localSheetId="2" hidden="1">'Cumul_deaths - Boltzmann fit'!$R$7</definedName>
    <definedName name="solver_lhs1" localSheetId="3" hidden="1">'New_deaths - Boltzmann fit'!$X$29</definedName>
    <definedName name="solver_lhs2" localSheetId="2" hidden="1">'Cumul_deaths - Boltzmann fit'!$R$8</definedName>
    <definedName name="solver_lhs2" localSheetId="3" hidden="1">'New_deaths - Boltzmann fit'!$X$30</definedName>
    <definedName name="solver_mip" localSheetId="2" hidden="1">2147483647</definedName>
    <definedName name="solver_mip" localSheetId="3" hidden="1">2147483647</definedName>
    <definedName name="solver_mni" localSheetId="2" hidden="1">30</definedName>
    <definedName name="solver_mni" localSheetId="3" hidden="1">30</definedName>
    <definedName name="solver_mrt" localSheetId="2" hidden="1">0.075</definedName>
    <definedName name="solver_mrt" localSheetId="3" hidden="1">0.075</definedName>
    <definedName name="solver_msl" localSheetId="2" hidden="1">2</definedName>
    <definedName name="solver_msl" localSheetId="3" hidden="1">2</definedName>
    <definedName name="solver_neg" localSheetId="2" hidden="1">1</definedName>
    <definedName name="solver_neg" localSheetId="3" hidden="1">1</definedName>
    <definedName name="solver_nod" localSheetId="2" hidden="1">2147483647</definedName>
    <definedName name="solver_nod" localSheetId="3" hidden="1">2147483647</definedName>
    <definedName name="solver_num" localSheetId="2" hidden="1">2</definedName>
    <definedName name="solver_num" localSheetId="3" hidden="1">2</definedName>
    <definedName name="solver_nwt" localSheetId="2" hidden="1">1</definedName>
    <definedName name="solver_nwt" localSheetId="3" hidden="1">1</definedName>
    <definedName name="solver_opt" localSheetId="2" hidden="1">'Cumul_deaths - Boltzmann fit'!$R$13</definedName>
    <definedName name="solver_opt" localSheetId="3" hidden="1">'New_deaths - Boltzmann fit'!$X$35</definedName>
    <definedName name="solver_pre" localSheetId="2" hidden="1">0.000001</definedName>
    <definedName name="solver_pre" localSheetId="3" hidden="1">0.000001</definedName>
    <definedName name="solver_rbv" localSheetId="2" hidden="1">2</definedName>
    <definedName name="solver_rbv" localSheetId="3" hidden="1">2</definedName>
    <definedName name="solver_rel1" localSheetId="2" hidden="1">4</definedName>
    <definedName name="solver_rel1" localSheetId="3" hidden="1">4</definedName>
    <definedName name="solver_rel2" localSheetId="2" hidden="1">4</definedName>
    <definedName name="solver_rel2" localSheetId="3" hidden="1">4</definedName>
    <definedName name="solver_rhs1" localSheetId="2" hidden="1">intero</definedName>
    <definedName name="solver_rhs1" localSheetId="3" hidden="1">intero</definedName>
    <definedName name="solver_rhs2" localSheetId="2" hidden="1">intero</definedName>
    <definedName name="solver_rhs2" localSheetId="3" hidden="1">intero</definedName>
    <definedName name="solver_rlx" localSheetId="2" hidden="1">2</definedName>
    <definedName name="solver_rlx" localSheetId="3" hidden="1">2</definedName>
    <definedName name="solver_rsd" localSheetId="2" hidden="1">0</definedName>
    <definedName name="solver_rsd" localSheetId="3" hidden="1">0</definedName>
    <definedName name="solver_scl" localSheetId="2" hidden="1">2</definedName>
    <definedName name="solver_scl" localSheetId="3" hidden="1">2</definedName>
    <definedName name="solver_sho" localSheetId="2" hidden="1">2</definedName>
    <definedName name="solver_sho" localSheetId="3" hidden="1">2</definedName>
    <definedName name="solver_ssz" localSheetId="2" hidden="1">100</definedName>
    <definedName name="solver_ssz" localSheetId="3" hidden="1">100</definedName>
    <definedName name="solver_tim" localSheetId="2" hidden="1">2147483647</definedName>
    <definedName name="solver_tim" localSheetId="3" hidden="1">2147483647</definedName>
    <definedName name="solver_tol" localSheetId="2" hidden="1">0</definedName>
    <definedName name="solver_tol" localSheetId="3" hidden="1">0</definedName>
    <definedName name="solver_typ" localSheetId="2" hidden="1">1</definedName>
    <definedName name="solver_typ" localSheetId="3" hidden="1">1</definedName>
    <definedName name="solver_val" localSheetId="2" hidden="1">0</definedName>
    <definedName name="solver_val" localSheetId="3" hidden="1">0</definedName>
    <definedName name="solver_ver" localSheetId="2" hidden="1">3</definedName>
    <definedName name="solver_ver" localSheetId="3" hidden="1">3</definedName>
    <definedName name="t0">'Cumul_deaths - Boltzmann fit'!$R$8</definedName>
    <definedName name="t0a">'New_deaths - Boltzmann fit'!$X$30</definedName>
    <definedName name="t0l">'New_deaths - Boltzmann fit'!$X$19</definedName>
    <definedName name="t0o">'Cumul_deaths - Boltzmann fit'!$R$28</definedName>
    <definedName name="t0r">'Cumul_deaths - Boltzmann fit'!$R$18</definedName>
    <definedName name="t0w">'New_deaths - Boltzmann fit'!$X$8</definedName>
    <definedName name="w">'Cumul_deaths - Boltzmann fit'!$R$9</definedName>
    <definedName name="wa">'New_deaths - Boltzmann fit'!$X$31</definedName>
    <definedName name="wl">'New_deaths - Boltzmann fit'!$X$20</definedName>
    <definedName name="wo">'Cumul_deaths - Boltzmann fit'!$R$29</definedName>
    <definedName name="wr">'Cumul_deaths - Boltzmann fit'!$R$19</definedName>
    <definedName name="ww">'New_deaths - Boltzmann fit'!$X$9</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pc_covid19_ita_andamento_nazionale" name="dpc_covid19_ita_andamento_nazionale" connection="WorksheetConnection_COVID-19 Italy cases trend - B fit.xlsx!dpc_covid19_ita_andamento_nazional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X16" i="21" l="1"/>
  <c r="X38" i="21"/>
  <c r="S66" i="21" l="1"/>
  <c r="R66" i="21"/>
  <c r="M66" i="21"/>
  <c r="L66" i="21"/>
  <c r="G66" i="21"/>
  <c r="F66" i="21"/>
  <c r="S65" i="21"/>
  <c r="R65" i="21"/>
  <c r="M65" i="21"/>
  <c r="L65" i="21"/>
  <c r="G65" i="21"/>
  <c r="F65" i="21"/>
  <c r="S64" i="21"/>
  <c r="R64" i="21"/>
  <c r="M64" i="21"/>
  <c r="L64" i="21"/>
  <c r="G64" i="21"/>
  <c r="F64" i="21"/>
  <c r="S63" i="21"/>
  <c r="R63" i="21"/>
  <c r="M63" i="21"/>
  <c r="L63" i="21"/>
  <c r="G63" i="21"/>
  <c r="F63" i="21"/>
  <c r="S62" i="21"/>
  <c r="R62" i="21"/>
  <c r="M62" i="21"/>
  <c r="L62" i="21"/>
  <c r="G62" i="21"/>
  <c r="F62" i="21"/>
  <c r="S61" i="21"/>
  <c r="R61" i="21"/>
  <c r="M61" i="21"/>
  <c r="L61" i="21"/>
  <c r="G61" i="21"/>
  <c r="F61" i="21"/>
  <c r="S60" i="21"/>
  <c r="R60" i="21"/>
  <c r="M60" i="21"/>
  <c r="L60" i="21"/>
  <c r="G60" i="21"/>
  <c r="F60" i="21"/>
  <c r="S59" i="21"/>
  <c r="R59" i="21"/>
  <c r="M59" i="21"/>
  <c r="L59" i="21"/>
  <c r="G59" i="21"/>
  <c r="F59" i="21"/>
  <c r="S58" i="21"/>
  <c r="R58" i="21"/>
  <c r="M58" i="21"/>
  <c r="L58" i="21"/>
  <c r="G58" i="21"/>
  <c r="F58" i="21"/>
  <c r="S57" i="21"/>
  <c r="R57" i="21"/>
  <c r="M57" i="21"/>
  <c r="L57" i="21"/>
  <c r="G57" i="21"/>
  <c r="F57" i="21"/>
  <c r="S56" i="21"/>
  <c r="R56" i="21"/>
  <c r="M56" i="21"/>
  <c r="L56" i="21"/>
  <c r="G56" i="21"/>
  <c r="F56" i="21"/>
  <c r="S55" i="21"/>
  <c r="R55" i="21"/>
  <c r="M55" i="21"/>
  <c r="L55" i="21"/>
  <c r="G55" i="21"/>
  <c r="F55" i="21"/>
  <c r="S54" i="21"/>
  <c r="R54" i="21"/>
  <c r="M54" i="21"/>
  <c r="L54" i="21"/>
  <c r="G54" i="21"/>
  <c r="F54" i="21"/>
  <c r="S53" i="21"/>
  <c r="R53" i="21"/>
  <c r="M53" i="21"/>
  <c r="L53" i="21"/>
  <c r="G53" i="21"/>
  <c r="F53" i="21"/>
  <c r="S52" i="21"/>
  <c r="R52" i="21"/>
  <c r="M52" i="21"/>
  <c r="L52" i="21"/>
  <c r="G52" i="21"/>
  <c r="F52" i="21"/>
  <c r="S51" i="21"/>
  <c r="R51" i="21"/>
  <c r="M51" i="21"/>
  <c r="L51" i="21"/>
  <c r="G51" i="21"/>
  <c r="F51" i="21"/>
  <c r="S50" i="21"/>
  <c r="R50" i="21"/>
  <c r="M50" i="21"/>
  <c r="L50" i="21"/>
  <c r="G50" i="21"/>
  <c r="F50" i="21"/>
  <c r="S49" i="21"/>
  <c r="R49" i="21"/>
  <c r="M49" i="21"/>
  <c r="L49" i="21"/>
  <c r="G49" i="21"/>
  <c r="F49" i="21"/>
  <c r="S48" i="21"/>
  <c r="R48" i="21"/>
  <c r="M48" i="21"/>
  <c r="L48" i="21"/>
  <c r="G48" i="21"/>
  <c r="F48" i="21"/>
  <c r="S47" i="21"/>
  <c r="R47" i="21"/>
  <c r="M47" i="21"/>
  <c r="L47" i="21"/>
  <c r="G47" i="21"/>
  <c r="F47" i="21"/>
  <c r="S46" i="21"/>
  <c r="R46" i="21"/>
  <c r="M46" i="21"/>
  <c r="L46" i="21"/>
  <c r="G46" i="21"/>
  <c r="F46" i="21"/>
  <c r="S45" i="21"/>
  <c r="R45" i="21"/>
  <c r="M45" i="21"/>
  <c r="L45" i="21"/>
  <c r="G45" i="21"/>
  <c r="F45" i="21"/>
  <c r="U44" i="21"/>
  <c r="T44" i="21"/>
  <c r="S44" i="21"/>
  <c r="R44" i="21"/>
  <c r="Q44" i="21"/>
  <c r="P44" i="21"/>
  <c r="O44" i="21"/>
  <c r="N44" i="21"/>
  <c r="M44" i="21"/>
  <c r="L44" i="21"/>
  <c r="K44" i="21"/>
  <c r="J44" i="21"/>
  <c r="I44" i="21"/>
  <c r="I44" i="21" a="1"/>
  <c r="H44" i="21"/>
  <c r="H44" i="21" a="1"/>
  <c r="G44" i="21"/>
  <c r="F44" i="21"/>
  <c r="E44" i="21"/>
  <c r="D44" i="21"/>
  <c r="U43" i="21"/>
  <c r="T43" i="21"/>
  <c r="S43" i="21"/>
  <c r="R43" i="21"/>
  <c r="Q43" i="21"/>
  <c r="P43" i="21"/>
  <c r="O43" i="21"/>
  <c r="N43" i="21"/>
  <c r="M43" i="21"/>
  <c r="L43" i="21"/>
  <c r="K43" i="21"/>
  <c r="J43" i="21"/>
  <c r="I43" i="21"/>
  <c r="I43" i="21" a="1"/>
  <c r="H43" i="21"/>
  <c r="H43" i="21" a="1"/>
  <c r="G43" i="21"/>
  <c r="F43" i="21"/>
  <c r="E43" i="21"/>
  <c r="D43" i="21"/>
  <c r="U42" i="21"/>
  <c r="T42" i="21"/>
  <c r="S42" i="21"/>
  <c r="R42" i="21"/>
  <c r="Q42" i="21"/>
  <c r="P42" i="21"/>
  <c r="O42" i="21"/>
  <c r="N42" i="21"/>
  <c r="M42" i="21"/>
  <c r="L42" i="21"/>
  <c r="K42" i="21"/>
  <c r="J42" i="21"/>
  <c r="I42" i="21"/>
  <c r="I42" i="21" a="1"/>
  <c r="H42" i="21"/>
  <c r="H42" i="21" a="1"/>
  <c r="G42" i="21"/>
  <c r="F42" i="21"/>
  <c r="E42" i="21"/>
  <c r="D42" i="21"/>
  <c r="U41" i="21"/>
  <c r="T41" i="21"/>
  <c r="S41" i="21"/>
  <c r="R41" i="21"/>
  <c r="Q41" i="21"/>
  <c r="P41" i="21"/>
  <c r="O41" i="21"/>
  <c r="N41" i="21"/>
  <c r="M41" i="21"/>
  <c r="L41" i="21"/>
  <c r="K41" i="21"/>
  <c r="J41" i="21"/>
  <c r="I41" i="21"/>
  <c r="I41" i="21" a="1"/>
  <c r="H41" i="21"/>
  <c r="H41" i="21" a="1"/>
  <c r="G41" i="21"/>
  <c r="F41" i="21"/>
  <c r="E41" i="21"/>
  <c r="D41" i="21"/>
  <c r="U40" i="21"/>
  <c r="T40" i="21"/>
  <c r="S40" i="21"/>
  <c r="R40" i="21"/>
  <c r="Q40" i="21"/>
  <c r="P40" i="21"/>
  <c r="O40" i="21"/>
  <c r="N40" i="21"/>
  <c r="M40" i="21"/>
  <c r="L40" i="21"/>
  <c r="K40" i="21"/>
  <c r="J40" i="21"/>
  <c r="I40" i="21"/>
  <c r="I40" i="21" a="1"/>
  <c r="H40" i="21"/>
  <c r="H40" i="21" a="1"/>
  <c r="G40" i="21"/>
  <c r="F40" i="21"/>
  <c r="E40" i="21"/>
  <c r="D40" i="21"/>
  <c r="U39" i="21"/>
  <c r="T39" i="21"/>
  <c r="S39" i="21"/>
  <c r="R39" i="21"/>
  <c r="Q39" i="21"/>
  <c r="P39" i="21"/>
  <c r="O39" i="21"/>
  <c r="N39" i="21"/>
  <c r="M39" i="21"/>
  <c r="L39" i="21"/>
  <c r="K39" i="21"/>
  <c r="J39" i="21"/>
  <c r="I39" i="21"/>
  <c r="I39" i="21" a="1"/>
  <c r="H39" i="21"/>
  <c r="H39" i="21" a="1"/>
  <c r="G39" i="21"/>
  <c r="F39" i="21"/>
  <c r="E39" i="21"/>
  <c r="D39" i="21"/>
  <c r="U38" i="21"/>
  <c r="T38" i="21"/>
  <c r="S38" i="21"/>
  <c r="R38" i="21"/>
  <c r="Q38" i="21"/>
  <c r="P38" i="21"/>
  <c r="O38" i="21"/>
  <c r="N38" i="21"/>
  <c r="M38" i="21"/>
  <c r="L38" i="21"/>
  <c r="K38" i="21"/>
  <c r="J38" i="21"/>
  <c r="I38" i="21"/>
  <c r="I38" i="21" a="1"/>
  <c r="H38" i="21"/>
  <c r="H38" i="21" a="1"/>
  <c r="G38" i="21"/>
  <c r="F38" i="21"/>
  <c r="E38" i="21"/>
  <c r="D38" i="21"/>
  <c r="X37" i="21"/>
  <c r="U37" i="21"/>
  <c r="T37" i="21"/>
  <c r="S37" i="21"/>
  <c r="R37" i="21"/>
  <c r="Q37" i="21"/>
  <c r="P37" i="21"/>
  <c r="O37" i="21"/>
  <c r="N37" i="21"/>
  <c r="M37" i="21"/>
  <c r="L37" i="21"/>
  <c r="K37" i="21"/>
  <c r="J37" i="21"/>
  <c r="I37" i="21"/>
  <c r="I37" i="21" a="1"/>
  <c r="H37" i="21"/>
  <c r="H37" i="21" a="1"/>
  <c r="G37" i="21"/>
  <c r="F37" i="21"/>
  <c r="E37" i="21"/>
  <c r="D37" i="21"/>
  <c r="X36" i="21"/>
  <c r="U36" i="21"/>
  <c r="T36" i="21"/>
  <c r="S36" i="21"/>
  <c r="R36" i="21"/>
  <c r="Q36" i="21"/>
  <c r="P36" i="21"/>
  <c r="O36" i="21"/>
  <c r="N36" i="21"/>
  <c r="M36" i="21"/>
  <c r="L36" i="21"/>
  <c r="K36" i="21"/>
  <c r="J36" i="21"/>
  <c r="I36" i="21"/>
  <c r="I36" i="21" a="1"/>
  <c r="H36" i="21"/>
  <c r="H36" i="21" a="1"/>
  <c r="G36" i="21"/>
  <c r="F36" i="21"/>
  <c r="E36" i="21"/>
  <c r="D36" i="21"/>
  <c r="X35" i="21"/>
  <c r="X35" i="21" a="1"/>
  <c r="U35" i="21"/>
  <c r="T35" i="21"/>
  <c r="S35" i="21"/>
  <c r="R35" i="21"/>
  <c r="Q35" i="21"/>
  <c r="P35" i="21"/>
  <c r="O35" i="21"/>
  <c r="N35" i="21"/>
  <c r="M35" i="21"/>
  <c r="L35" i="21"/>
  <c r="K35" i="21"/>
  <c r="J35" i="21"/>
  <c r="I35" i="21"/>
  <c r="I35" i="21" a="1"/>
  <c r="H35" i="21"/>
  <c r="H35" i="21" a="1"/>
  <c r="G35" i="21"/>
  <c r="F35" i="21"/>
  <c r="E35" i="21"/>
  <c r="D35" i="21"/>
  <c r="X34" i="21"/>
  <c r="X34" i="21" a="1"/>
  <c r="U34" i="21"/>
  <c r="T34" i="21"/>
  <c r="S34" i="21"/>
  <c r="R34" i="21"/>
  <c r="Q34" i="21"/>
  <c r="P34" i="21"/>
  <c r="O34" i="21"/>
  <c r="N34" i="21"/>
  <c r="M34" i="21"/>
  <c r="L34" i="21"/>
  <c r="K34" i="21"/>
  <c r="J34" i="21"/>
  <c r="I34" i="21"/>
  <c r="I34" i="21" a="1"/>
  <c r="H34" i="21"/>
  <c r="H34" i="21" a="1"/>
  <c r="G34" i="21"/>
  <c r="F34" i="21"/>
  <c r="E34" i="21"/>
  <c r="D34" i="21"/>
  <c r="X33" i="21"/>
  <c r="U33" i="21"/>
  <c r="T33" i="21"/>
  <c r="S33" i="21"/>
  <c r="R33" i="21"/>
  <c r="Q33" i="21"/>
  <c r="P33" i="21"/>
  <c r="O33" i="21"/>
  <c r="N33" i="21"/>
  <c r="M33" i="21"/>
  <c r="L33" i="21"/>
  <c r="K33" i="21"/>
  <c r="J33" i="21"/>
  <c r="I33" i="21"/>
  <c r="I33" i="21" a="1"/>
  <c r="H33" i="21"/>
  <c r="H33" i="21" a="1"/>
  <c r="G33" i="21"/>
  <c r="F33" i="21"/>
  <c r="E33" i="21"/>
  <c r="D33" i="21"/>
  <c r="X32" i="21"/>
  <c r="U32" i="21"/>
  <c r="T32" i="21"/>
  <c r="S32" i="21"/>
  <c r="R32" i="21"/>
  <c r="Q32" i="21"/>
  <c r="P32" i="21"/>
  <c r="O32" i="21"/>
  <c r="N32" i="21"/>
  <c r="M32" i="21"/>
  <c r="L32" i="21"/>
  <c r="K32" i="21"/>
  <c r="J32" i="21"/>
  <c r="I32" i="21"/>
  <c r="I32" i="21" a="1"/>
  <c r="H32" i="21"/>
  <c r="H32" i="21" a="1"/>
  <c r="G32" i="21"/>
  <c r="F32" i="21"/>
  <c r="E32" i="21"/>
  <c r="D32" i="21"/>
  <c r="U31" i="21"/>
  <c r="T31" i="21"/>
  <c r="S31" i="21"/>
  <c r="R31" i="21"/>
  <c r="Q31" i="21"/>
  <c r="P31" i="21"/>
  <c r="O31" i="21"/>
  <c r="N31" i="21"/>
  <c r="M31" i="21"/>
  <c r="L31" i="21"/>
  <c r="K31" i="21"/>
  <c r="J31" i="21"/>
  <c r="I31" i="21"/>
  <c r="I31" i="21" a="1"/>
  <c r="H31" i="21"/>
  <c r="H31" i="21" a="1"/>
  <c r="G31" i="21"/>
  <c r="F31" i="21"/>
  <c r="E31" i="21"/>
  <c r="D31" i="21"/>
  <c r="U30" i="21"/>
  <c r="T30" i="21"/>
  <c r="S30" i="21"/>
  <c r="R30" i="21"/>
  <c r="Q30" i="21"/>
  <c r="P30" i="21"/>
  <c r="O30" i="21"/>
  <c r="N30" i="21"/>
  <c r="M30" i="21"/>
  <c r="L30" i="21"/>
  <c r="K30" i="21"/>
  <c r="J30" i="21"/>
  <c r="I30" i="21"/>
  <c r="I30" i="21" a="1"/>
  <c r="H30" i="21"/>
  <c r="H30" i="21" a="1"/>
  <c r="G30" i="21"/>
  <c r="F30" i="21"/>
  <c r="E30" i="21"/>
  <c r="D30" i="21"/>
  <c r="U29" i="21"/>
  <c r="T29" i="21"/>
  <c r="S29" i="21"/>
  <c r="R29" i="21"/>
  <c r="Q29" i="21"/>
  <c r="P29" i="21"/>
  <c r="O29" i="21"/>
  <c r="N29" i="21"/>
  <c r="M29" i="21"/>
  <c r="L29" i="21"/>
  <c r="K29" i="21"/>
  <c r="J29" i="21"/>
  <c r="I29" i="21"/>
  <c r="I29" i="21" a="1"/>
  <c r="H29" i="21"/>
  <c r="H29" i="21" a="1"/>
  <c r="G29" i="21"/>
  <c r="F29" i="21"/>
  <c r="E29" i="21"/>
  <c r="D29" i="21"/>
  <c r="U28" i="21"/>
  <c r="T28" i="21"/>
  <c r="S28" i="21"/>
  <c r="R28" i="21"/>
  <c r="Q28" i="21"/>
  <c r="P28" i="21"/>
  <c r="O28" i="21"/>
  <c r="N28" i="21"/>
  <c r="M28" i="21"/>
  <c r="L28" i="21"/>
  <c r="K28" i="21"/>
  <c r="J28" i="21"/>
  <c r="I28" i="21"/>
  <c r="I28" i="21" a="1"/>
  <c r="H28" i="21"/>
  <c r="H28" i="21" a="1"/>
  <c r="G28" i="21"/>
  <c r="F28" i="21"/>
  <c r="E28" i="21"/>
  <c r="D28" i="21"/>
  <c r="X27" i="21"/>
  <c r="U27" i="21"/>
  <c r="T27" i="21"/>
  <c r="S27" i="21"/>
  <c r="R27" i="21"/>
  <c r="Q27" i="21"/>
  <c r="P27" i="21"/>
  <c r="O27" i="21"/>
  <c r="N27" i="21"/>
  <c r="M27" i="21"/>
  <c r="L27" i="21"/>
  <c r="K27" i="21"/>
  <c r="J27" i="21"/>
  <c r="I27" i="21"/>
  <c r="I27" i="21" a="1"/>
  <c r="H27" i="21"/>
  <c r="H27" i="21" a="1"/>
  <c r="G27" i="21"/>
  <c r="F27" i="21"/>
  <c r="E27" i="21"/>
  <c r="D27" i="21"/>
  <c r="X26" i="21"/>
  <c r="U26" i="21"/>
  <c r="T26" i="21"/>
  <c r="S26" i="21"/>
  <c r="R26" i="21"/>
  <c r="Q26" i="21"/>
  <c r="P26" i="21"/>
  <c r="O26" i="21"/>
  <c r="N26" i="21"/>
  <c r="M26" i="21"/>
  <c r="L26" i="21"/>
  <c r="K26" i="21"/>
  <c r="J26" i="21"/>
  <c r="I26" i="21"/>
  <c r="I26" i="21" a="1"/>
  <c r="H26" i="21"/>
  <c r="H26" i="21" a="1"/>
  <c r="G26" i="21"/>
  <c r="F26" i="21"/>
  <c r="E26" i="21"/>
  <c r="D26" i="21"/>
  <c r="X25" i="21"/>
  <c r="U25" i="21"/>
  <c r="T25" i="21"/>
  <c r="S25" i="21"/>
  <c r="R25" i="21"/>
  <c r="Q25" i="21"/>
  <c r="P25" i="21"/>
  <c r="O25" i="21"/>
  <c r="N25" i="21"/>
  <c r="M25" i="21"/>
  <c r="L25" i="21"/>
  <c r="K25" i="21"/>
  <c r="J25" i="21"/>
  <c r="I25" i="21"/>
  <c r="I25" i="21" a="1"/>
  <c r="H25" i="21"/>
  <c r="H25" i="21" a="1"/>
  <c r="G25" i="21"/>
  <c r="F25" i="21"/>
  <c r="E25" i="21"/>
  <c r="D25" i="21"/>
  <c r="X24" i="21"/>
  <c r="X24" i="21" a="1"/>
  <c r="U24" i="21"/>
  <c r="T24" i="21"/>
  <c r="S24" i="21"/>
  <c r="R24" i="21"/>
  <c r="Q24" i="21"/>
  <c r="P24" i="21"/>
  <c r="O24" i="21"/>
  <c r="N24" i="21"/>
  <c r="M24" i="21"/>
  <c r="L24" i="21"/>
  <c r="K24" i="21"/>
  <c r="J24" i="21"/>
  <c r="I24" i="21"/>
  <c r="I24" i="21" a="1"/>
  <c r="H24" i="21"/>
  <c r="H24" i="21" a="1"/>
  <c r="G24" i="21"/>
  <c r="F24" i="21"/>
  <c r="E24" i="21"/>
  <c r="D24" i="21"/>
  <c r="X23" i="21"/>
  <c r="X23" i="21" a="1"/>
  <c r="U23" i="21"/>
  <c r="T23" i="21"/>
  <c r="S23" i="21"/>
  <c r="R23" i="21"/>
  <c r="Q23" i="21"/>
  <c r="P23" i="21"/>
  <c r="O23" i="21"/>
  <c r="N23" i="21"/>
  <c r="M23" i="21"/>
  <c r="L23" i="21"/>
  <c r="K23" i="21"/>
  <c r="J23" i="21"/>
  <c r="I23" i="21"/>
  <c r="I23" i="21" a="1"/>
  <c r="H23" i="21"/>
  <c r="H23" i="21" a="1"/>
  <c r="G23" i="21"/>
  <c r="F23" i="21"/>
  <c r="E23" i="21"/>
  <c r="D23" i="21"/>
  <c r="X22" i="21"/>
  <c r="U22" i="21"/>
  <c r="T22" i="21"/>
  <c r="S22" i="21"/>
  <c r="R22" i="21"/>
  <c r="Q22" i="21"/>
  <c r="P22" i="21"/>
  <c r="O22" i="21"/>
  <c r="N22" i="21"/>
  <c r="M22" i="21"/>
  <c r="L22" i="21"/>
  <c r="K22" i="21"/>
  <c r="J22" i="21"/>
  <c r="I22" i="21"/>
  <c r="I22" i="21" a="1"/>
  <c r="H22" i="21"/>
  <c r="H22" i="21" a="1"/>
  <c r="G22" i="21"/>
  <c r="F22" i="21"/>
  <c r="E22" i="21"/>
  <c r="D22" i="21"/>
  <c r="X21" i="21"/>
  <c r="U21" i="21"/>
  <c r="T21" i="21"/>
  <c r="S21" i="21"/>
  <c r="R21" i="21"/>
  <c r="Q21" i="21"/>
  <c r="P21" i="21"/>
  <c r="O21" i="21"/>
  <c r="N21" i="21"/>
  <c r="M21" i="21"/>
  <c r="L21" i="21"/>
  <c r="K21" i="21"/>
  <c r="J21" i="21"/>
  <c r="I21" i="21"/>
  <c r="I21" i="21" a="1"/>
  <c r="H21" i="21"/>
  <c r="H21" i="21" a="1"/>
  <c r="G21" i="21"/>
  <c r="F21" i="21"/>
  <c r="E21" i="21"/>
  <c r="D21" i="21"/>
  <c r="U20" i="21"/>
  <c r="T20" i="21"/>
  <c r="S20" i="21"/>
  <c r="R20" i="21"/>
  <c r="Q20" i="21"/>
  <c r="P20" i="21"/>
  <c r="O20" i="21"/>
  <c r="N20" i="21"/>
  <c r="M20" i="21"/>
  <c r="L20" i="21"/>
  <c r="K20" i="21"/>
  <c r="J20" i="21"/>
  <c r="I20" i="21"/>
  <c r="I20" i="21" a="1"/>
  <c r="H20" i="21"/>
  <c r="H20" i="21" a="1"/>
  <c r="G20" i="21"/>
  <c r="F20" i="21"/>
  <c r="E20" i="21"/>
  <c r="D20" i="21"/>
  <c r="U19" i="21"/>
  <c r="T19" i="21"/>
  <c r="S19" i="21"/>
  <c r="R19" i="21"/>
  <c r="Q19" i="21"/>
  <c r="P19" i="21"/>
  <c r="O19" i="21"/>
  <c r="N19" i="21"/>
  <c r="M19" i="21"/>
  <c r="L19" i="21"/>
  <c r="K19" i="21"/>
  <c r="J19" i="21"/>
  <c r="I19" i="21"/>
  <c r="I19" i="21" a="1"/>
  <c r="H19" i="21"/>
  <c r="H19" i="21" a="1"/>
  <c r="G19" i="21"/>
  <c r="F19" i="21"/>
  <c r="E19" i="21"/>
  <c r="D19" i="21"/>
  <c r="U18" i="21"/>
  <c r="T18" i="21"/>
  <c r="S18" i="21"/>
  <c r="R18" i="21"/>
  <c r="Q18" i="21"/>
  <c r="P18" i="21"/>
  <c r="O18" i="21"/>
  <c r="N18" i="21"/>
  <c r="M18" i="21"/>
  <c r="L18" i="21"/>
  <c r="K18" i="21"/>
  <c r="J18" i="21"/>
  <c r="I18" i="21"/>
  <c r="I18" i="21" a="1"/>
  <c r="H18" i="21"/>
  <c r="H18" i="21" a="1"/>
  <c r="G18" i="21"/>
  <c r="F18" i="21"/>
  <c r="E18" i="21"/>
  <c r="D18" i="21"/>
  <c r="U17" i="21"/>
  <c r="T17" i="21"/>
  <c r="S17" i="21"/>
  <c r="R17" i="21"/>
  <c r="Q17" i="21"/>
  <c r="P17" i="21"/>
  <c r="O17" i="21"/>
  <c r="N17" i="21"/>
  <c r="M17" i="21"/>
  <c r="L17" i="21"/>
  <c r="K17" i="21"/>
  <c r="J17" i="21"/>
  <c r="I17" i="21"/>
  <c r="I17" i="21" a="1"/>
  <c r="H17" i="21"/>
  <c r="H17" i="21" a="1"/>
  <c r="G17" i="21"/>
  <c r="F17" i="21"/>
  <c r="E17" i="21"/>
  <c r="D17" i="21"/>
  <c r="U16" i="21"/>
  <c r="T16" i="21"/>
  <c r="S16" i="21"/>
  <c r="R16" i="21"/>
  <c r="Q16" i="21"/>
  <c r="P16" i="21"/>
  <c r="O16" i="21"/>
  <c r="N16" i="21"/>
  <c r="M16" i="21"/>
  <c r="L16" i="21"/>
  <c r="K16" i="21"/>
  <c r="J16" i="21"/>
  <c r="I16" i="21"/>
  <c r="I16" i="21" a="1"/>
  <c r="H16" i="21"/>
  <c r="H16" i="21" a="1"/>
  <c r="G16" i="21"/>
  <c r="F16" i="21"/>
  <c r="E16" i="21"/>
  <c r="D16" i="21"/>
  <c r="X15" i="21"/>
  <c r="U15" i="21"/>
  <c r="T15" i="21"/>
  <c r="S15" i="21"/>
  <c r="R15" i="21"/>
  <c r="Q15" i="21"/>
  <c r="P15" i="21"/>
  <c r="O15" i="21"/>
  <c r="N15" i="21"/>
  <c r="M15" i="21"/>
  <c r="L15" i="21"/>
  <c r="K15" i="21"/>
  <c r="J15" i="21"/>
  <c r="I15" i="21"/>
  <c r="I15" i="21" a="1"/>
  <c r="H15" i="21"/>
  <c r="H15" i="21" a="1"/>
  <c r="G15" i="21"/>
  <c r="F15" i="21"/>
  <c r="E15" i="21"/>
  <c r="D15" i="21"/>
  <c r="X14" i="21"/>
  <c r="U14" i="21"/>
  <c r="T14" i="21"/>
  <c r="S14" i="21"/>
  <c r="R14" i="21"/>
  <c r="Q14" i="21"/>
  <c r="P14" i="21"/>
  <c r="O14" i="21"/>
  <c r="N14" i="21"/>
  <c r="M14" i="21"/>
  <c r="L14" i="21"/>
  <c r="K14" i="21"/>
  <c r="J14" i="21"/>
  <c r="I14" i="21"/>
  <c r="I14" i="21" a="1"/>
  <c r="H14" i="21"/>
  <c r="H14" i="21" a="1"/>
  <c r="G14" i="21"/>
  <c r="F14" i="21"/>
  <c r="E14" i="21"/>
  <c r="D14" i="21"/>
  <c r="X13" i="21"/>
  <c r="X13" i="21" a="1"/>
  <c r="U13" i="21"/>
  <c r="T13" i="21"/>
  <c r="S13" i="21"/>
  <c r="R13" i="21"/>
  <c r="Q13" i="21"/>
  <c r="P13" i="21"/>
  <c r="O13" i="21"/>
  <c r="N13" i="21"/>
  <c r="M13" i="21"/>
  <c r="L13" i="21"/>
  <c r="K13" i="21"/>
  <c r="J13" i="21"/>
  <c r="I13" i="21"/>
  <c r="I13" i="21" a="1"/>
  <c r="H13" i="21"/>
  <c r="H13" i="21" a="1"/>
  <c r="G13" i="21"/>
  <c r="F13" i="21"/>
  <c r="E13" i="21"/>
  <c r="D13" i="21"/>
  <c r="X12" i="21"/>
  <c r="X12" i="21" a="1"/>
  <c r="U12" i="21"/>
  <c r="T12" i="21"/>
  <c r="S12" i="21"/>
  <c r="R12" i="21"/>
  <c r="Q12" i="21"/>
  <c r="P12" i="21"/>
  <c r="O12" i="21"/>
  <c r="N12" i="21"/>
  <c r="M12" i="21"/>
  <c r="L12" i="21"/>
  <c r="K12" i="21"/>
  <c r="J12" i="21"/>
  <c r="I12" i="21"/>
  <c r="I12" i="21" a="1"/>
  <c r="H12" i="21"/>
  <c r="H12" i="21" a="1"/>
  <c r="G12" i="21"/>
  <c r="F12" i="21"/>
  <c r="E12" i="21"/>
  <c r="D12" i="21"/>
  <c r="X11" i="21"/>
  <c r="U11" i="21"/>
  <c r="T11" i="21"/>
  <c r="S11" i="21"/>
  <c r="R11" i="21"/>
  <c r="Q11" i="21"/>
  <c r="P11" i="21"/>
  <c r="O11" i="21"/>
  <c r="N11" i="21"/>
  <c r="M11" i="21"/>
  <c r="L11" i="21"/>
  <c r="K11" i="21"/>
  <c r="J11" i="21"/>
  <c r="I11" i="21"/>
  <c r="I11" i="21" a="1"/>
  <c r="H11" i="21"/>
  <c r="H11" i="21" a="1"/>
  <c r="G11" i="21"/>
  <c r="F11" i="21"/>
  <c r="E11" i="21"/>
  <c r="D11" i="21"/>
  <c r="X10" i="21"/>
  <c r="U10" i="21"/>
  <c r="T10" i="21"/>
  <c r="S10" i="21"/>
  <c r="R10" i="21"/>
  <c r="Q10" i="21"/>
  <c r="P10" i="21"/>
  <c r="O10" i="21"/>
  <c r="N10" i="21"/>
  <c r="M10" i="21"/>
  <c r="L10" i="21"/>
  <c r="K10" i="21"/>
  <c r="J10" i="21"/>
  <c r="I10" i="21"/>
  <c r="I10" i="21" a="1"/>
  <c r="H10" i="21"/>
  <c r="H10" i="21" a="1"/>
  <c r="G10" i="21"/>
  <c r="F10" i="21"/>
  <c r="E10" i="21"/>
  <c r="D10" i="21"/>
  <c r="U9" i="21"/>
  <c r="T9" i="21"/>
  <c r="S9" i="21"/>
  <c r="R9" i="21"/>
  <c r="Q9" i="21"/>
  <c r="P9" i="21"/>
  <c r="O9" i="21"/>
  <c r="N9" i="21"/>
  <c r="M9" i="21"/>
  <c r="L9" i="21"/>
  <c r="K9" i="21"/>
  <c r="J9" i="21"/>
  <c r="I9" i="21"/>
  <c r="I9" i="21" a="1"/>
  <c r="H9" i="21"/>
  <c r="H9" i="21" a="1"/>
  <c r="G9" i="21"/>
  <c r="F9" i="21"/>
  <c r="E9" i="21"/>
  <c r="D9" i="21"/>
  <c r="U8" i="21"/>
  <c r="T8" i="21"/>
  <c r="S8" i="21"/>
  <c r="R8" i="21"/>
  <c r="Q8" i="21"/>
  <c r="P8" i="21"/>
  <c r="O8" i="21"/>
  <c r="N8" i="21"/>
  <c r="M8" i="21"/>
  <c r="L8" i="21"/>
  <c r="K8" i="21"/>
  <c r="J8" i="21"/>
  <c r="I8" i="21"/>
  <c r="I8" i="21" a="1"/>
  <c r="H8" i="21"/>
  <c r="H8" i="21" a="1"/>
  <c r="G8" i="21"/>
  <c r="F8" i="21"/>
  <c r="E8" i="21"/>
  <c r="D8" i="21"/>
  <c r="U7" i="21"/>
  <c r="U7" i="21" a="1"/>
  <c r="T7" i="21"/>
  <c r="T7" i="21" a="1"/>
  <c r="S7" i="21"/>
  <c r="R7" i="21"/>
  <c r="Q7" i="21"/>
  <c r="P7" i="21"/>
  <c r="O7" i="21"/>
  <c r="N7" i="21"/>
  <c r="M7" i="21"/>
  <c r="L7" i="21"/>
  <c r="K7" i="21"/>
  <c r="J7" i="21"/>
  <c r="I7" i="21"/>
  <c r="I7" i="21" a="1"/>
  <c r="H7" i="21"/>
  <c r="H7" i="21" a="1"/>
  <c r="G7" i="21"/>
  <c r="F7" i="21"/>
  <c r="E7" i="21"/>
  <c r="D7" i="21"/>
  <c r="M66" i="12"/>
  <c r="I66" i="12"/>
  <c r="E66" i="12"/>
  <c r="M65" i="12"/>
  <c r="I65" i="12"/>
  <c r="E65" i="12"/>
  <c r="M64" i="12"/>
  <c r="I64" i="12"/>
  <c r="E64" i="12"/>
  <c r="M63" i="12"/>
  <c r="I63" i="12"/>
  <c r="E63" i="12"/>
  <c r="M62" i="12"/>
  <c r="I62" i="12"/>
  <c r="E62" i="12"/>
  <c r="M61" i="12"/>
  <c r="I61" i="12"/>
  <c r="E61" i="12"/>
  <c r="M60" i="12"/>
  <c r="I60" i="12"/>
  <c r="E60" i="12"/>
  <c r="M59" i="12"/>
  <c r="I59" i="12"/>
  <c r="E59" i="12"/>
  <c r="M58" i="12"/>
  <c r="I58" i="12"/>
  <c r="E58" i="12"/>
  <c r="M57" i="12"/>
  <c r="I57" i="12"/>
  <c r="E57" i="12"/>
  <c r="M56" i="12"/>
  <c r="I56" i="12"/>
  <c r="E56" i="12"/>
  <c r="M55" i="12"/>
  <c r="I55" i="12"/>
  <c r="E55" i="12"/>
  <c r="M54" i="12"/>
  <c r="I54" i="12"/>
  <c r="E54" i="12"/>
  <c r="M53" i="12"/>
  <c r="I53" i="12"/>
  <c r="E53" i="12"/>
  <c r="M52" i="12"/>
  <c r="I52" i="12"/>
  <c r="E52" i="12"/>
  <c r="M51" i="12"/>
  <c r="I51" i="12"/>
  <c r="E51" i="12"/>
  <c r="M50" i="12"/>
  <c r="I50" i="12"/>
  <c r="E50" i="12"/>
  <c r="M49" i="12"/>
  <c r="I49" i="12"/>
  <c r="E49" i="12"/>
  <c r="M48" i="12"/>
  <c r="I48" i="12"/>
  <c r="E48" i="12"/>
  <c r="M47" i="12"/>
  <c r="I47" i="12"/>
  <c r="E47" i="12"/>
  <c r="M46" i="12"/>
  <c r="I46" i="12"/>
  <c r="E46" i="12"/>
  <c r="M45" i="12"/>
  <c r="I45" i="12"/>
  <c r="E45" i="12"/>
  <c r="O44" i="12"/>
  <c r="N44" i="12"/>
  <c r="M44" i="12"/>
  <c r="L44" i="12"/>
  <c r="K44" i="12"/>
  <c r="J44" i="12"/>
  <c r="I44" i="12"/>
  <c r="G44" i="12"/>
  <c r="F44" i="12"/>
  <c r="E44" i="12"/>
  <c r="D44" i="12"/>
  <c r="O43" i="12"/>
  <c r="N43" i="12"/>
  <c r="M43" i="12"/>
  <c r="L43" i="12"/>
  <c r="K43" i="12"/>
  <c r="J43" i="12"/>
  <c r="I43" i="12"/>
  <c r="G43" i="12"/>
  <c r="F43" i="12"/>
  <c r="E43" i="12"/>
  <c r="D43" i="12"/>
  <c r="O42" i="12"/>
  <c r="N42" i="12"/>
  <c r="M42" i="12"/>
  <c r="L42" i="12"/>
  <c r="K42" i="12"/>
  <c r="J42" i="12"/>
  <c r="I42" i="12"/>
  <c r="G42" i="12"/>
  <c r="F42" i="12"/>
  <c r="E42" i="12"/>
  <c r="D42" i="12"/>
  <c r="O41" i="12"/>
  <c r="N41" i="12"/>
  <c r="M41" i="12"/>
  <c r="L41" i="12"/>
  <c r="K41" i="12"/>
  <c r="J41" i="12"/>
  <c r="I41" i="12"/>
  <c r="G41" i="12"/>
  <c r="F41" i="12"/>
  <c r="E41" i="12"/>
  <c r="D41" i="12"/>
  <c r="O40" i="12"/>
  <c r="N40" i="12"/>
  <c r="M40" i="12"/>
  <c r="L40" i="12"/>
  <c r="K40" i="12"/>
  <c r="J40" i="12"/>
  <c r="I40" i="12"/>
  <c r="G40" i="12"/>
  <c r="F40" i="12"/>
  <c r="E40" i="12"/>
  <c r="D40" i="12"/>
  <c r="O39" i="12"/>
  <c r="N39" i="12"/>
  <c r="M39" i="12"/>
  <c r="L39" i="12"/>
  <c r="K39" i="12"/>
  <c r="J39" i="12"/>
  <c r="I39" i="12"/>
  <c r="G39" i="12"/>
  <c r="F39" i="12"/>
  <c r="E39" i="12"/>
  <c r="D39" i="12"/>
  <c r="O38" i="12"/>
  <c r="N38" i="12"/>
  <c r="M38" i="12"/>
  <c r="L38" i="12"/>
  <c r="K38" i="12"/>
  <c r="J38" i="12"/>
  <c r="I38" i="12"/>
  <c r="G38" i="12"/>
  <c r="F38" i="12"/>
  <c r="E38" i="12"/>
  <c r="D38" i="12"/>
  <c r="O37" i="12"/>
  <c r="N37" i="12"/>
  <c r="M37" i="12"/>
  <c r="L37" i="12"/>
  <c r="K37" i="12"/>
  <c r="J37" i="12"/>
  <c r="I37" i="12"/>
  <c r="G37" i="12"/>
  <c r="F37" i="12"/>
  <c r="E37" i="12"/>
  <c r="D37" i="12"/>
  <c r="O36" i="12"/>
  <c r="N36" i="12"/>
  <c r="M36" i="12"/>
  <c r="L36" i="12"/>
  <c r="K36" i="12"/>
  <c r="J36" i="12"/>
  <c r="I36" i="12"/>
  <c r="G36" i="12"/>
  <c r="F36" i="12"/>
  <c r="E36" i="12"/>
  <c r="D36" i="12"/>
  <c r="R35" i="12"/>
  <c r="O35" i="12"/>
  <c r="N35" i="12"/>
  <c r="M35" i="12"/>
  <c r="L35" i="12"/>
  <c r="K35" i="12"/>
  <c r="J35" i="12"/>
  <c r="I35" i="12"/>
  <c r="G35" i="12"/>
  <c r="F35" i="12"/>
  <c r="E35" i="12"/>
  <c r="D35" i="12"/>
  <c r="R34" i="12"/>
  <c r="O34" i="12"/>
  <c r="N34" i="12"/>
  <c r="M34" i="12"/>
  <c r="L34" i="12"/>
  <c r="K34" i="12"/>
  <c r="J34" i="12"/>
  <c r="I34" i="12"/>
  <c r="G34" i="12"/>
  <c r="F34" i="12"/>
  <c r="E34" i="12"/>
  <c r="D34" i="12"/>
  <c r="R33" i="12"/>
  <c r="R33" i="12" a="1"/>
  <c r="O33" i="12"/>
  <c r="N33" i="12"/>
  <c r="M33" i="12"/>
  <c r="L33" i="12"/>
  <c r="K33" i="12"/>
  <c r="J33" i="12"/>
  <c r="I33" i="12"/>
  <c r="G33" i="12"/>
  <c r="F33" i="12"/>
  <c r="E33" i="12"/>
  <c r="D33" i="12"/>
  <c r="R32" i="12"/>
  <c r="R32" i="12" a="1"/>
  <c r="O32" i="12"/>
  <c r="N32" i="12"/>
  <c r="M32" i="12"/>
  <c r="L32" i="12"/>
  <c r="K32" i="12"/>
  <c r="J32" i="12"/>
  <c r="I32" i="12"/>
  <c r="G32" i="12"/>
  <c r="F32" i="12"/>
  <c r="E32" i="12"/>
  <c r="D32" i="12"/>
  <c r="R31" i="12"/>
  <c r="O31" i="12"/>
  <c r="N31" i="12"/>
  <c r="M31" i="12"/>
  <c r="L31" i="12"/>
  <c r="K31" i="12"/>
  <c r="J31" i="12"/>
  <c r="I31" i="12"/>
  <c r="G31" i="12"/>
  <c r="F31" i="12"/>
  <c r="E31" i="12"/>
  <c r="D31" i="12"/>
  <c r="R30" i="12"/>
  <c r="O30" i="12"/>
  <c r="N30" i="12"/>
  <c r="M30" i="12"/>
  <c r="L30" i="12"/>
  <c r="K30" i="12"/>
  <c r="J30" i="12"/>
  <c r="I30" i="12"/>
  <c r="G30" i="12"/>
  <c r="F30" i="12"/>
  <c r="E30" i="12"/>
  <c r="D30" i="12"/>
  <c r="O29" i="12"/>
  <c r="N29" i="12"/>
  <c r="M29" i="12"/>
  <c r="L29" i="12"/>
  <c r="K29" i="12"/>
  <c r="J29" i="12"/>
  <c r="I29" i="12"/>
  <c r="G29" i="12"/>
  <c r="F29" i="12"/>
  <c r="E29" i="12"/>
  <c r="D29" i="12"/>
  <c r="O28" i="12"/>
  <c r="N28" i="12"/>
  <c r="M28" i="12"/>
  <c r="L28" i="12"/>
  <c r="K28" i="12"/>
  <c r="J28" i="12"/>
  <c r="I28" i="12"/>
  <c r="G28" i="12"/>
  <c r="F28" i="12"/>
  <c r="E28" i="12"/>
  <c r="D28" i="12"/>
  <c r="O27" i="12"/>
  <c r="N27" i="12"/>
  <c r="M27" i="12"/>
  <c r="L27" i="12"/>
  <c r="K27" i="12"/>
  <c r="J27" i="12"/>
  <c r="I27" i="12"/>
  <c r="G27" i="12"/>
  <c r="F27" i="12"/>
  <c r="E27" i="12"/>
  <c r="D27" i="12"/>
  <c r="O26" i="12"/>
  <c r="N26" i="12"/>
  <c r="M26" i="12"/>
  <c r="L26" i="12"/>
  <c r="K26" i="12"/>
  <c r="J26" i="12"/>
  <c r="I26" i="12"/>
  <c r="G26" i="12"/>
  <c r="F26" i="12"/>
  <c r="E26" i="12"/>
  <c r="D26" i="12"/>
  <c r="R25" i="12"/>
  <c r="O25" i="12"/>
  <c r="N25" i="12"/>
  <c r="M25" i="12"/>
  <c r="L25" i="12"/>
  <c r="K25" i="12"/>
  <c r="J25" i="12"/>
  <c r="I25" i="12"/>
  <c r="G25" i="12"/>
  <c r="F25" i="12"/>
  <c r="E25" i="12"/>
  <c r="D25" i="12"/>
  <c r="R24" i="12"/>
  <c r="O24" i="12"/>
  <c r="N24" i="12"/>
  <c r="M24" i="12"/>
  <c r="L24" i="12"/>
  <c r="K24" i="12"/>
  <c r="J24" i="12"/>
  <c r="I24" i="12"/>
  <c r="G24" i="12"/>
  <c r="F24" i="12"/>
  <c r="E24" i="12"/>
  <c r="D24" i="12"/>
  <c r="R23" i="12"/>
  <c r="R23" i="12" a="1"/>
  <c r="O23" i="12"/>
  <c r="N23" i="12"/>
  <c r="M23" i="12"/>
  <c r="L23" i="12"/>
  <c r="K23" i="12"/>
  <c r="J23" i="12"/>
  <c r="I23" i="12"/>
  <c r="G23" i="12"/>
  <c r="F23" i="12"/>
  <c r="E23" i="12"/>
  <c r="D23" i="12"/>
  <c r="R22" i="12"/>
  <c r="R22" i="12" a="1"/>
  <c r="O22" i="12"/>
  <c r="N22" i="12"/>
  <c r="M22" i="12"/>
  <c r="L22" i="12"/>
  <c r="K22" i="12"/>
  <c r="J22" i="12"/>
  <c r="I22" i="12"/>
  <c r="G22" i="12"/>
  <c r="F22" i="12"/>
  <c r="E22" i="12"/>
  <c r="D22" i="12"/>
  <c r="R21" i="12"/>
  <c r="O21" i="12"/>
  <c r="N21" i="12"/>
  <c r="M21" i="12"/>
  <c r="L21" i="12"/>
  <c r="K21" i="12"/>
  <c r="J21" i="12"/>
  <c r="I21" i="12"/>
  <c r="G21" i="12"/>
  <c r="F21" i="12"/>
  <c r="E21" i="12"/>
  <c r="D21" i="12"/>
  <c r="R20" i="12"/>
  <c r="O20" i="12"/>
  <c r="N20" i="12"/>
  <c r="M20" i="12"/>
  <c r="L20" i="12"/>
  <c r="K20" i="12"/>
  <c r="J20" i="12"/>
  <c r="I20" i="12"/>
  <c r="G20" i="12"/>
  <c r="F20" i="12"/>
  <c r="E20" i="12"/>
  <c r="D20" i="12"/>
  <c r="O19" i="12"/>
  <c r="N19" i="12"/>
  <c r="M19" i="12"/>
  <c r="L19" i="12"/>
  <c r="K19" i="12"/>
  <c r="J19" i="12"/>
  <c r="I19" i="12"/>
  <c r="G19" i="12"/>
  <c r="F19" i="12"/>
  <c r="E19" i="12"/>
  <c r="D19" i="12"/>
  <c r="O18" i="12"/>
  <c r="N18" i="12"/>
  <c r="M18" i="12"/>
  <c r="L18" i="12"/>
  <c r="K18" i="12"/>
  <c r="J18" i="12"/>
  <c r="I18" i="12"/>
  <c r="G18" i="12"/>
  <c r="F18" i="12"/>
  <c r="E18" i="12"/>
  <c r="D18" i="12"/>
  <c r="O17" i="12"/>
  <c r="N17" i="12"/>
  <c r="M17" i="12"/>
  <c r="L17" i="12"/>
  <c r="K17" i="12"/>
  <c r="J17" i="12"/>
  <c r="I17" i="12"/>
  <c r="G17" i="12"/>
  <c r="F17" i="12"/>
  <c r="E17" i="12"/>
  <c r="D17" i="12"/>
  <c r="O16" i="12"/>
  <c r="N16" i="12"/>
  <c r="M16" i="12"/>
  <c r="L16" i="12"/>
  <c r="K16" i="12"/>
  <c r="J16" i="12"/>
  <c r="I16" i="12"/>
  <c r="G16" i="12"/>
  <c r="F16" i="12"/>
  <c r="E16" i="12"/>
  <c r="D16" i="12"/>
  <c r="R15" i="12"/>
  <c r="O15" i="12"/>
  <c r="N15" i="12"/>
  <c r="M15" i="12"/>
  <c r="L15" i="12"/>
  <c r="K15" i="12"/>
  <c r="J15" i="12"/>
  <c r="I15" i="12"/>
  <c r="G15" i="12"/>
  <c r="F15" i="12"/>
  <c r="E15" i="12"/>
  <c r="D15" i="12"/>
  <c r="R14" i="12"/>
  <c r="O14" i="12"/>
  <c r="N14" i="12"/>
  <c r="M14" i="12"/>
  <c r="L14" i="12"/>
  <c r="K14" i="12"/>
  <c r="J14" i="12"/>
  <c r="I14" i="12"/>
  <c r="G14" i="12"/>
  <c r="F14" i="12"/>
  <c r="E14" i="12"/>
  <c r="D14" i="12"/>
  <c r="R13" i="12"/>
  <c r="R13" i="12" a="1"/>
  <c r="O13" i="12"/>
  <c r="N13" i="12"/>
  <c r="M13" i="12"/>
  <c r="L13" i="12"/>
  <c r="K13" i="12"/>
  <c r="J13" i="12"/>
  <c r="I13" i="12"/>
  <c r="G13" i="12"/>
  <c r="F13" i="12"/>
  <c r="E13" i="12"/>
  <c r="D13" i="12"/>
  <c r="R12" i="12"/>
  <c r="R12" i="12" a="1"/>
  <c r="O12" i="12"/>
  <c r="N12" i="12"/>
  <c r="M12" i="12"/>
  <c r="L12" i="12"/>
  <c r="K12" i="12"/>
  <c r="J12" i="12"/>
  <c r="I12" i="12"/>
  <c r="G12" i="12"/>
  <c r="F12" i="12"/>
  <c r="E12" i="12"/>
  <c r="D12" i="12"/>
  <c r="R11" i="12"/>
  <c r="O11" i="12"/>
  <c r="N11" i="12"/>
  <c r="M11" i="12"/>
  <c r="L11" i="12"/>
  <c r="K11" i="12"/>
  <c r="J11" i="12"/>
  <c r="I11" i="12"/>
  <c r="G11" i="12"/>
  <c r="F11" i="12"/>
  <c r="E11" i="12"/>
  <c r="D11" i="12"/>
  <c r="R10" i="12"/>
  <c r="O10" i="12"/>
  <c r="N10" i="12"/>
  <c r="M10" i="12"/>
  <c r="L10" i="12"/>
  <c r="K10" i="12"/>
  <c r="J10" i="12"/>
  <c r="I10" i="12"/>
  <c r="G10" i="12"/>
  <c r="F10" i="12"/>
  <c r="E10" i="12"/>
  <c r="D10" i="12"/>
  <c r="O9" i="12"/>
  <c r="N9" i="12"/>
  <c r="M9" i="12"/>
  <c r="L9" i="12"/>
  <c r="K9" i="12"/>
  <c r="J9" i="12"/>
  <c r="I9" i="12"/>
  <c r="G9" i="12"/>
  <c r="F9" i="12"/>
  <c r="E9" i="12"/>
  <c r="D9" i="12"/>
  <c r="O8" i="12"/>
  <c r="N8" i="12"/>
  <c r="M8" i="12"/>
  <c r="L8" i="12"/>
  <c r="K8" i="12"/>
  <c r="J8" i="12"/>
  <c r="I8" i="12"/>
  <c r="G8" i="12"/>
  <c r="F8" i="12"/>
  <c r="E8" i="12"/>
  <c r="D8" i="12"/>
  <c r="O7" i="12"/>
  <c r="N7" i="12"/>
  <c r="M7" i="12"/>
  <c r="L7" i="12"/>
  <c r="K7" i="12"/>
  <c r="J7" i="12"/>
  <c r="I7" i="12"/>
  <c r="G7" i="12"/>
  <c r="F7" i="12"/>
  <c r="E7" i="12"/>
  <c r="D7" i="12"/>
  <c r="R6"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tc={6AE41525-C545-4B83-8686-2D973E356B51}</author>
    <author>tc={D1C5CD7B-740D-43CC-A2B1-661E9701F950}</author>
    <author>tc={D6513010-1C40-479E-8D93-3E5E664A5DD3}</author>
    <author>tc={D716A400-1BA0-4A74-B84E-CB03860A1D57}</author>
    <author>tc={7162E970-0C82-40C0-9D82-4DB3CD06F48A}</author>
    <author>tc={ABA66A1D-C810-456B-991F-51AB6F2F5F4A}</author>
    <author>tc={8DD349DE-7478-43D5-9443-337E52D93429}</author>
  </authors>
  <commentList>
    <comment ref="B7" authorId="0" shapeId="0" xr:uid="{6AE41525-C545-4B83-8686-2D973E356B5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red zone</t>
      </text>
    </comment>
    <comment ref="B13" authorId="1" shapeId="0" xr:uid="{D1C5CD7B-740D-43CC-A2B1-661E9701F950}">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partial lockdown (north)</t>
      </text>
    </comment>
    <comment ref="B17" authorId="2" shapeId="0" xr:uid="{D6513010-1C40-479E-8D93-3E5E664A5DD3}">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school closure (Italy)</t>
      </text>
    </comment>
    <comment ref="B20" authorId="3" shapeId="0" xr:uid="{D716A400-1BA0-4A74-B84E-CB03860A1D57}">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lockdown (north)</t>
      </text>
    </comment>
    <comment ref="B22" authorId="4" shapeId="0" xr:uid="{7162E970-0C82-40C0-9D82-4DB3CD06F48A}">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partial lockdown (Italy)</t>
      </text>
    </comment>
    <comment ref="B24" authorId="5" shapeId="0" xr:uid="{ABA66A1D-C810-456B-991F-51AB6F2F5F4A}">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lockdown (Italy)</t>
      </text>
    </comment>
    <comment ref="B35" authorId="6" shapeId="0" xr:uid="{8DD349DE-7478-43D5-9443-337E52D93429}">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reinforced lockdown (Italy)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tc={19E7DD1C-55F3-4F43-AAB8-3F4E23E66EDC}</author>
    <author>tc={055C4C70-8F86-4499-BA4D-E7CBFC8A88A1}</author>
    <author>tc={2A637702-C960-4825-8A78-262EECDE26C6}</author>
    <author>tc={12697371-0C24-477C-8EF9-7236B8C32ABF}</author>
    <author>tc={F40CA115-F801-4BA9-9BB6-5855BA2BF760}</author>
    <author>tc={6BDD1C3A-930A-492D-8B28-10428022CA93}</author>
    <author>tc={FF098C69-9CB4-4D89-9636-D31E83BF1FF1}</author>
  </authors>
  <commentList>
    <comment ref="B7" authorId="0" shapeId="0" xr:uid="{19E7DD1C-55F3-4F43-AAB8-3F4E23E66EDC}">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first red zones</t>
      </text>
    </comment>
    <comment ref="B13" authorId="1" shapeId="0" xr:uid="{055C4C70-8F86-4499-BA4D-E7CBFC8A88A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partial lockdown (north)</t>
      </text>
    </comment>
    <comment ref="B17" authorId="2" shapeId="0" xr:uid="{2A637702-C960-4825-8A78-262EECDE26C6}">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school closure (Italy)</t>
      </text>
    </comment>
    <comment ref="B20" authorId="3" shapeId="0" xr:uid="{12697371-0C24-477C-8EF9-7236B8C32ABF}">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lockdown (northern Italy)</t>
      </text>
    </comment>
    <comment ref="B22" authorId="4" shapeId="0" xr:uid="{F40CA115-F801-4BA9-9BB6-5855BA2BF760}">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partial lockdown (Italy)</t>
      </text>
    </comment>
    <comment ref="B24" authorId="5" shapeId="0" xr:uid="{6BDD1C3A-930A-492D-8B28-10428022CA93}">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lockdown (Italy)</t>
      </text>
    </comment>
    <comment ref="B35" authorId="6" shapeId="0" xr:uid="{FF098C69-9CB4-4D89-9636-D31E83BF1FF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reinforced lockdown (Italy)</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897CD08-FC61-4FE4-AB7F-5BD4BDD5E72A}" keepAlive="1" name="Query - dpc-covid19-ita-andamento-nazionale" description="Connessione alla query 'dpc-covid19-ita-andamento-nazionale' nella cartella di lavoro." type="5" refreshedVersion="6" background="1" saveData="1">
    <dbPr connection="Provider=Microsoft.Mashup.OleDb.1;Data Source=$Workbook$;Location=dpc-covid19-ita-andamento-nazionale;Extended Properties=&quot;&quot;" command="SELECT * FROM [dpc-covid19-ita-andamento-nazionale]"/>
  </connection>
  <connection id="2" xr16:uid="{600A235F-1026-4113-A353-F496C5298061}" keepAlive="1" name="Query - dpc-covid19-ita-andamento-nazionale (2)" description="Connessione alla query 'dpc-covid19-ita-andamento-nazionale (2)' nella cartella di lavoro." type="5" refreshedVersion="6" background="1" saveData="1">
    <dbPr connection="Provider=Microsoft.Mashup.OleDb.1;Data Source=$Workbook$;Location=&quot;dpc-covid19-ita-andamento-nazionale (2)&quot;;Extended Properties=&quot;&quot;" command="SELECT * FROM [dpc-covid19-ita-andamento-nazionale (2)]"/>
  </connection>
  <connection id="3" xr16:uid="{34ADFF1E-043C-4677-B979-DBE7398C19BF}" keepAlive="1" name="Query - dpc-covid19-ita-andamento-nazionale (3)" description="Connessione alla query 'dpc-covid19-ita-andamento-nazionale (3)' nella cartella di lavoro." type="5" refreshedVersion="6" background="1" saveData="1">
    <dbPr connection="Provider=Microsoft.Mashup.OleDb.1;Data Source=$Workbook$;Location=&quot;dpc-covid19-ita-andamento-nazionale (3)&quot;;Extended Properties=&quot;&quot;" command="SELECT * FROM [dpc-covid19-ita-andamento-nazionale (3)]"/>
  </connection>
  <connection id="4" xr16:uid="{0A0BBF4F-D2A7-4A62-A8DD-1FCF29187A2E}" keepAlive="1" name="Query - dpc-covid19-ita-andamento-nazionale (4)" description="Connessione alla query 'dpc-covid19-ita-andamento-nazionale (4)' nella cartella di lavoro." type="5" refreshedVersion="6" background="1" saveData="1">
    <dbPr connection="Provider=Microsoft.Mashup.OleDb.1;Data Source=$Workbook$;Location=&quot;dpc-covid19-ita-andamento-nazionale (4)&quot;;Extended Properties=&quot;&quot;" command="SELECT * FROM [dpc-covid19-ita-andamento-nazionale (4)]"/>
  </connection>
  <connection id="5" xr16:uid="{5198AC09-F82A-476C-B5AC-29C3DDF427FA}" keepAlive="1" name="Query - dpc-covid19-ita-andamento-nazionale (5)" description="Connessione alla query 'dpc-covid19-ita-andamento-nazionale (5)' nella cartella di lavoro." type="5" refreshedVersion="6" background="1" saveData="1">
    <dbPr connection="Provider=Microsoft.Mashup.OleDb.1;Data Source=$Workbook$;Location=&quot;dpc-covid19-ita-andamento-nazionale (5)&quot;;Extended Properties=&quot;&quot;" command="SELECT * FROM [dpc-covid19-ita-andamento-nazionale (5)]"/>
  </connection>
  <connection id="6" xr16:uid="{0CDB0A75-ABD7-426A-87B7-2465E15FBDF3}" keepAlive="1" name="Query - dpc-covid19-ita-andamento-nazionale (6)" description="Connessione alla query 'dpc-covid19-ita-andamento-nazionale (6)' nella cartella di lavoro." type="5" refreshedVersion="6" background="1" saveData="1">
    <dbPr connection="Provider=Microsoft.Mashup.OleDb.1;Data Source=$Workbook$;Location=&quot;dpc-covid19-ita-andamento-nazionale (6)&quot;;Extended Properties=&quot;&quot;" command="SELECT * FROM [dpc-covid19-ita-andamento-nazionale (6)]"/>
  </connection>
  <connection id="7" xr16:uid="{33750D60-6E02-4074-A863-BEA5FD4335F3}" keepAlive="1" name="Query - dpc-covid19-ita-andamento-nazionale (7)" description="Connessione alla query 'dpc-covid19-ita-andamento-nazionale (7)' nella cartella di lavoro." type="5" refreshedVersion="6" background="1" saveData="1">
    <dbPr connection="Provider=Microsoft.Mashup.OleDb.1;Data Source=$Workbook$;Location=&quot;dpc-covid19-ita-andamento-nazionale (7)&quot;;Extended Properties=&quot;&quot;" command="SELECT * FROM [dpc-covid19-ita-andamento-nazionale (7)]"/>
  </connection>
  <connection id="8" xr16:uid="{6D24FD6D-E97C-47AA-8BA3-4DE573F0DB36}" keepAlive="1" name="Query - dpc-covid19-ita-andamento-nazionale (8)" description="Connessione alla query 'dpc-covid19-ita-andamento-nazionale (8)' nella cartella di lavoro." type="5" refreshedVersion="6" background="1" saveData="1">
    <dbPr connection="Provider=Microsoft.Mashup.OleDb.1;Data Source=$Workbook$;Location=&quot;dpc-covid19-ita-andamento-nazionale (8)&quot;;Extended Properties=&quot;&quot;" command="SELECT * FROM [dpc-covid19-ita-andamento-nazionale (8)]"/>
  </connection>
  <connection id="9" xr16:uid="{D9C35F96-02C9-490F-87B0-9FE8BEB6F2D3}" keepAlive="1" name="Query - dpc-covid19-ita-regioni" description="Connessione alla query 'dpc-covid19-ita-regioni' nella cartella di lavoro." type="5" refreshedVersion="6" background="1" saveData="1">
    <dbPr connection="Provider=Microsoft.Mashup.OleDb.1;Data Source=$Workbook$;Location=dpc-covid19-ita-regioni;Extended Properties=&quot;&quot;" command="SELECT * FROM [dpc-covid19-ita-regioni]"/>
  </connection>
  <connection id="10" xr16:uid="{7B5BDFD5-A01D-4A93-9334-AF9EAE70351E}" keepAlive="1" name="Query - dpc-covid19-ita-regioni (2)" description="Connessione alla query 'dpc-covid19-ita-regioni (2)' nella cartella di lavoro." type="5" refreshedVersion="6" background="1" saveData="1">
    <dbPr connection="Provider=Microsoft.Mashup.OleDb.1;Data Source=$Workbook$;Location=&quot;dpc-covid19-ita-regioni (2)&quot;;Extended Properties=&quot;&quot;" command="SELECT * FROM [dpc-covid19-ita-regioni (2)]"/>
  </connection>
  <connection id="11" xr16:uid="{78D4B2F2-C57B-4E13-890E-FD5C70175E5E}" keepAlive="1" name="Query - dpc-covid19-ita-regioni (3)" description="Connessione alla query 'dpc-covid19-ita-regioni (3)' nella cartella di lavoro." type="5" refreshedVersion="6" background="1" saveData="1">
    <dbPr connection="Provider=Microsoft.Mashup.OleDb.1;Data Source=$Workbook$;Location=&quot;dpc-covid19-ita-regioni (3)&quot;;Extended Properties=&quot;&quot;" command="SELECT * FROM [dpc-covid19-ita-regioni (3)]"/>
  </connection>
  <connection id="12" xr16:uid="{35EC220A-A28A-4804-A7E9-6B59E3FB97E2}" keepAlive="1" name="Query - Tabella1" description="Connessione alla query 'Tabella1' nella cartella di lavoro." type="5" refreshedVersion="6" background="1" saveData="1">
    <dbPr connection="Provider=Microsoft.Mashup.OleDb.1;Data Source=$Workbook$;Location=Tabella1;Extended Properties=&quot;&quot;" command="SELECT * FROM [Tabella1]"/>
  </connection>
  <connection id="13" xr16:uid="{32D9E78D-2352-4A60-B92C-007831B03845}" keepAlive="1" name="ThisWorkbookDataModel" description="Modello di dati"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14" xr16:uid="{D40C31B4-445A-4A48-8814-96FBC01F01BB}" name="WorksheetConnection_COVID-19 Italy cases trend - B fit.xlsx!dpc_covid19_ita_andamento_nazionale" type="102" refreshedVersion="6" minRefreshableVersion="5">
    <extLst>
      <ext xmlns:x15="http://schemas.microsoft.com/office/spreadsheetml/2010/11/main" uri="{DE250136-89BD-433C-8126-D09CA5730AF9}">
        <x15:connection id="dpc_covid19_ita_andamento_nazionale" autoDelete="1">
          <x15:rangePr sourceName="_xlcn.WorksheetConnection_COVID19ItalycasestrendBfit.xlsxdpc_covid19_ita_andamento_nazionale"/>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<sst xmlns="http://schemas.openxmlformats.org/spreadsheetml/2006/main" count="3449" uniqueCount="127">
  <si>
    <t>K=</t>
  </si>
  <si>
    <t>w=</t>
  </si>
  <si>
    <t>Mean_of_y</t>
  </si>
  <si>
    <t>df</t>
  </si>
  <si>
    <t>SE_of_y</t>
  </si>
  <si>
    <r>
      <t>R</t>
    </r>
    <r>
      <rPr>
        <vertAlign val="superscript"/>
        <sz val="11"/>
        <color theme="1"/>
        <rFont val="Calibri"/>
        <family val="2"/>
        <scheme val="minor"/>
      </rPr>
      <t>2</t>
    </r>
  </si>
  <si>
    <t>Critical_t</t>
  </si>
  <si>
    <t>CI</t>
  </si>
  <si>
    <t>Upper CI</t>
  </si>
  <si>
    <t>Lower CI</t>
  </si>
  <si>
    <t>Date</t>
  </si>
  <si>
    <t>Day</t>
  </si>
  <si>
    <t>Iterative non-linear least squares regression</t>
  </si>
  <si>
    <t>data</t>
  </si>
  <si>
    <t>stato</t>
  </si>
  <si>
    <t>ricoverati_con_sintomi</t>
  </si>
  <si>
    <t>terapia_intensiva</t>
  </si>
  <si>
    <t>totale_ospedalizzati</t>
  </si>
  <si>
    <t>isolamento_domiciliare</t>
  </si>
  <si>
    <t>dimessi_guariti</t>
  </si>
  <si>
    <t>deceduti</t>
  </si>
  <si>
    <t>totale_casi</t>
  </si>
  <si>
    <t>tamponi</t>
  </si>
  <si>
    <t>ITA</t>
  </si>
  <si>
    <t>Modeling function: Boltzmann sigmoidal (logistic) function</t>
  </si>
  <si>
    <r>
      <t>t</t>
    </r>
    <r>
      <rPr>
        <i/>
        <vertAlign val="subscript"/>
        <sz val="14"/>
        <color theme="1"/>
        <rFont val="Calibri"/>
        <family val="2"/>
        <scheme val="minor"/>
      </rPr>
      <t>0</t>
    </r>
    <r>
      <rPr>
        <i/>
        <sz val="14"/>
        <color theme="1"/>
        <rFont val="Calibri"/>
        <family val="2"/>
        <scheme val="minor"/>
      </rPr>
      <t>=</t>
    </r>
  </si>
  <si>
    <r>
      <t>t</t>
    </r>
    <r>
      <rPr>
        <i/>
        <vertAlign val="subscript"/>
        <sz val="11"/>
        <color theme="1"/>
        <rFont val="Calibri"/>
        <family val="2"/>
        <scheme val="minor"/>
      </rPr>
      <t>0</t>
    </r>
    <r>
      <rPr>
        <i/>
        <sz val="11"/>
        <color theme="1"/>
        <rFont val="Calibri"/>
        <family val="2"/>
        <scheme val="minor"/>
      </rPr>
      <t>=</t>
    </r>
  </si>
  <si>
    <t>note_it</t>
  </si>
  <si>
    <t>note_en</t>
  </si>
  <si>
    <t/>
  </si>
  <si>
    <t>pd-IT-0003</t>
  </si>
  <si>
    <t>pd-EN-0003</t>
  </si>
  <si>
    <t>pd-IT-0005</t>
  </si>
  <si>
    <t>pd-EN-0005</t>
  </si>
  <si>
    <t>nd-IT-0002</t>
  </si>
  <si>
    <t>nd-EN-0002</t>
  </si>
  <si>
    <t>nd-IT-0004;nd-IT-0006</t>
  </si>
  <si>
    <t>nd-EN-0004;nd-EN-0006</t>
  </si>
  <si>
    <t>nd-IT-0009</t>
  </si>
  <si>
    <t>nd-EN-0009</t>
  </si>
  <si>
    <t>nd-IT-0012;nd-IT-0014</t>
  </si>
  <si>
    <t>nd-EN-0012;nd-EN-0014</t>
  </si>
  <si>
    <t>codice_regione</t>
  </si>
  <si>
    <t>denominazione_regione</t>
  </si>
  <si>
    <t>lat</t>
  </si>
  <si>
    <t>long</t>
  </si>
  <si>
    <t>Abruzzo</t>
  </si>
  <si>
    <t>Basilicata</t>
  </si>
  <si>
    <t>P.A. Bolzano</t>
  </si>
  <si>
    <t>Calabria</t>
  </si>
  <si>
    <t>Campania</t>
  </si>
  <si>
    <t>Friuli Venezia Giulia</t>
  </si>
  <si>
    <t>Lazio</t>
  </si>
  <si>
    <t>Liguria</t>
  </si>
  <si>
    <t>Lombardia</t>
  </si>
  <si>
    <t>Marche</t>
  </si>
  <si>
    <t>Molise</t>
  </si>
  <si>
    <t>Piemonte</t>
  </si>
  <si>
    <t>Puglia</t>
  </si>
  <si>
    <t>Sardegna</t>
  </si>
  <si>
    <t>Sicilia</t>
  </si>
  <si>
    <t>Toscana</t>
  </si>
  <si>
    <t>P.A. Trento</t>
  </si>
  <si>
    <t>Umbria</t>
  </si>
  <si>
    <t>Valle d'Aosta</t>
  </si>
  <si>
    <t>Veneto</t>
  </si>
  <si>
    <t>pd-IT-0002</t>
  </si>
  <si>
    <t>pd-EN-0002</t>
  </si>
  <si>
    <t>pd-IT-0004</t>
  </si>
  <si>
    <t>pd-EN-0004</t>
  </si>
  <si>
    <t>nd-IT-0001</t>
  </si>
  <si>
    <t>nd-EN-0001</t>
  </si>
  <si>
    <t>nd-IT-0005</t>
  </si>
  <si>
    <t>nd-EN-0005</t>
  </si>
  <si>
    <t>nd-IT-0003</t>
  </si>
  <si>
    <t>nd-EN-0003</t>
  </si>
  <si>
    <t>nd-IT-0008</t>
  </si>
  <si>
    <t>nd-EN-0008</t>
  </si>
  <si>
    <t>nd-IT-0013</t>
  </si>
  <si>
    <t>nd-EN-0013</t>
  </si>
  <si>
    <t>nd-IT-0011</t>
  </si>
  <si>
    <t>nd-EN-0011</t>
  </si>
  <si>
    <t>region</t>
  </si>
  <si>
    <t>region fit</t>
  </si>
  <si>
    <t>r. Upper CI</t>
  </si>
  <si>
    <t>r. Lower CI</t>
  </si>
  <si>
    <t>outside r. fit</t>
  </si>
  <si>
    <t>o.r. Upper CI</t>
  </si>
  <si>
    <t>o.r. Lower CI</t>
  </si>
  <si>
    <t>Whole country</t>
  </si>
  <si>
    <t>outside</t>
  </si>
  <si>
    <t>Lombardy</t>
  </si>
  <si>
    <t>Italy cumulative</t>
  </si>
  <si>
    <t>Italy fit</t>
  </si>
  <si>
    <t xml:space="preserve">outside </t>
  </si>
  <si>
    <t>pd-IT-0007</t>
  </si>
  <si>
    <t>pd-EN-0007</t>
  </si>
  <si>
    <t>pd-IT-0006</t>
  </si>
  <si>
    <t>pd-EN-0006</t>
  </si>
  <si>
    <t>totale_positivi</t>
  </si>
  <si>
    <t>variazione_totale_positivi</t>
  </si>
  <si>
    <t>nuovi_positivi</t>
  </si>
  <si>
    <t>pd-IT-0009</t>
  </si>
  <si>
    <t>pd-EN-0009</t>
  </si>
  <si>
    <t>Emilia-Romagna</t>
  </si>
  <si>
    <t>pd-IT-0008</t>
  </si>
  <si>
    <t>pd-EN-0008</t>
  </si>
  <si>
    <t>Solver method: GRG non linear engine - option: integer optimization 0%</t>
  </si>
  <si>
    <t>saturation value - constraint (integer)</t>
  </si>
  <si>
    <t>crossover point - constraint (integer)</t>
  </si>
  <si>
    <t>width of crossover region - constraint (none)</t>
  </si>
  <si>
    <t>Cum_D_fit</t>
  </si>
  <si>
    <t>Cum_Italy</t>
  </si>
  <si>
    <t>Wh_c_fit</t>
  </si>
  <si>
    <t>Wh_c_Upper CI</t>
  </si>
  <si>
    <t>Wh_c_Lower CI</t>
  </si>
  <si>
    <t>Cum_Lom</t>
  </si>
  <si>
    <t>Lomb_fit</t>
  </si>
  <si>
    <t>Cum_L_fit</t>
  </si>
  <si>
    <t>Cum_o</t>
  </si>
  <si>
    <t>Cum_o_fit</t>
  </si>
  <si>
    <t>outside_r_fit</t>
  </si>
  <si>
    <t>o_r_Upper CI</t>
  </si>
  <si>
    <t>o_r_Lower CI</t>
  </si>
  <si>
    <t>r_Upper CI</t>
  </si>
  <si>
    <t>r_Lower CI</t>
  </si>
  <si>
    <t>Peak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</si>
</sst>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15" x14ac:knownFonts="1">
    <font>
      <sz val="11"/>
      <color theme="1"/>
      <name val="Calibri"/>
      <family val="2"/>
      <scheme val="minor"/>
    </font>
    <font>
      <sz val="11"/>
      <color rgb="FFFF0000"/>
      <name val="Calibri"/>
      <family val="2"/>
      <scheme val="minor"/>
    </font>
    <font>
      <vertAlign val="superscript"/>
      <sz val="11"/>
      <color theme="1"/>
      <name val="Calibri"/>
      <family val="2"/>
      <scheme val="minor"/>
    </font>
    <font>
      <sz val="14"/>
      <color theme="1"/>
      <name val="Calibri"/>
      <family val="2"/>
      <scheme val="minor"/>
    </font>
    <font>
      <sz val="24"/>
      <color theme="1"/>
      <name val="Calibri"/>
      <family val="2"/>
      <scheme val="minor"/>
    </font>
    <font>
      <sz val="11"/>
      <color theme="1"/>
      <name val="Calibri"/>
      <family val="2"/>
      <scheme val="minor"/>
    </font>
    <font>
      <i/>
      <sz val="14"/>
      <color theme="1"/>
      <name val="Calibri"/>
      <family val="2"/>
      <scheme val="minor"/>
    </font>
    <font>
      <i/>
      <vertAlign val="subscript"/>
      <sz val="14"/>
      <color theme="1"/>
      <name val="Calibri"/>
      <family val="2"/>
      <scheme val="minor"/>
    </font>
    <font>
      <i/>
      <sz val="11"/>
      <color theme="1"/>
      <name val="Calibri"/>
      <family val="2"/>
      <scheme val="minor"/>
    </font>
    <font>
      <i/>
      <vertAlign val="subscript"/>
      <sz val="11"/>
      <color theme="1"/>
      <name val="Calibri"/>
      <family val="2"/>
      <scheme val="minor"/>
    </font>
    <font>
      <sz val="11"/>
      <color rgb="FF0070C0"/>
      <name val="Calibri"/>
      <family val="2"/>
      <scheme val="minor"/>
    </font>
    <font>
      <sz val="11"/>
      <name val="Calibri"/>
      <family val="2"/>
      <scheme val="minor"/>
    </font>
    <font>
      <b/>
      <sz val="11"/>
      <color rgb="FF0070C0"/>
      <name val="Calibri"/>
      <family val="2"/>
      <scheme val="minor"/>
    </font>
    <font>
      <b/>
      <sz val="11"/>
      <color rgb="FFFF0000"/>
      <name val="Calibri"/>
      <family val="2"/>
      <scheme val="minor"/>
    </font>
    <font>
      <b/>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5" fillId="3" borderId="1" applyNumberFormat="0" applyFont="0" applyAlignment="0" applyProtection="0"/>
  </cellStyleXfs>
  <cellXfs count="41">
    <xf numFmtId="0" fontId="0" fillId="0" borderId="0" xfId="0"/>
    <xf numFmtId="1" fontId="0" fillId="0" borderId="0" xfId="0" applyNumberFormat="1"/>
    <xf numFmtId="0" fontId="0" fillId="0" borderId="0" xfId="0"/>
    <xf numFmtId="0" fontId="0" fillId="0" borderId="0" xfId="0" applyAlignment="1">
      <alignment wrapText="1"/>
    </xf>
    <xf numFmtId="0" fontId="0" fillId="0" borderId="0" xfId="0" applyAlignment="1">
      <alignment horizontal="center"/>
    </xf>
    <xf numFmtId="1" fontId="0" fillId="2" borderId="0" xfId="0" applyNumberFormat="1" applyFill="1"/>
    <xf numFmtId="0" fontId="0" fillId="0" borderId="0" xfId="0" applyFill="1"/>
    <xf numFmtId="2" fontId="0" fillId="0" borderId="0" xfId="0" applyNumberFormat="1"/>
    <xf numFmtId="164" fontId="0" fillId="0" borderId="0" xfId="0" applyNumberFormat="1"/>
    <xf numFmtId="0" fontId="0" fillId="0" borderId="0" xfId="0" applyAlignment="1">
      <alignment horizontal="center" wrapText="1"/>
    </xf>
    <xf numFmtId="16" fontId="0" fillId="0" borderId="0" xfId="0" applyNumberFormat="1" applyAlignment="1">
      <alignment horizontal="center"/>
    </xf>
    <xf numFmtId="1" fontId="0" fillId="0" borderId="0" xfId="0" applyNumberFormat="1" applyAlignment="1">
      <alignment horizontal="center"/>
    </xf>
    <xf numFmtId="0" fontId="4" fillId="0" borderId="0" xfId="0" applyFont="1"/>
    <xf numFmtId="0" fontId="4" fillId="0" borderId="0" xfId="0" applyFont="1" applyBorder="1"/>
    <xf numFmtId="0" fontId="0" fillId="0" borderId="0" xfId="0" applyBorder="1"/>
    <xf numFmtId="0" fontId="1" fillId="0" borderId="0" xfId="0" applyFont="1" applyBorder="1"/>
    <xf numFmtId="0" fontId="3" fillId="0" borderId="0" xfId="0" applyFont="1" applyBorder="1"/>
    <xf numFmtId="0" fontId="0" fillId="0" borderId="0" xfId="0" applyAlignment="1">
      <alignment horizontal="left" vertical="center"/>
    </xf>
    <xf numFmtId="0" fontId="0" fillId="0" borderId="0" xfId="0" applyNumberFormat="1"/>
    <xf numFmtId="22" fontId="0" fillId="0" borderId="0" xfId="0" applyNumberFormat="1"/>
    <xf numFmtId="0" fontId="3" fillId="0" borderId="0" xfId="0" applyFont="1" applyAlignment="1">
      <alignment horizontal="left" vertical="center"/>
    </xf>
    <xf numFmtId="0" fontId="6" fillId="0" borderId="0" xfId="0" applyFont="1" applyAlignment="1">
      <alignment horizontal="left" vertical="center"/>
    </xf>
    <xf numFmtId="0" fontId="8" fillId="2" borderId="0" xfId="0" applyFont="1" applyFill="1"/>
    <xf numFmtId="16" fontId="0" fillId="3" borderId="1" xfId="1" applyNumberFormat="1" applyFont="1" applyAlignment="1">
      <alignment horizontal="center"/>
    </xf>
    <xf numFmtId="0" fontId="1" fillId="0" borderId="0" xfId="0" applyFont="1" applyFill="1" applyAlignment="1">
      <alignment horizontal="center"/>
    </xf>
    <xf numFmtId="0" fontId="3" fillId="0" borderId="0" xfId="0" applyFont="1"/>
    <xf numFmtId="0" fontId="10" fillId="0" borderId="0" xfId="0" applyFont="1" applyAlignment="1">
      <alignment horizontal="center" wrapText="1"/>
    </xf>
    <xf numFmtId="0" fontId="11" fillId="0" borderId="0" xfId="0" applyFont="1" applyFill="1" applyAlignment="1">
      <alignment horizontal="center"/>
    </xf>
    <xf numFmtId="0" fontId="10" fillId="0" borderId="0" xfId="0" applyFont="1" applyAlignment="1">
      <alignment wrapText="1"/>
    </xf>
    <xf numFmtId="0" fontId="1" fillId="0" borderId="0" xfId="0" applyFont="1"/>
    <xf numFmtId="0" fontId="12" fillId="0" borderId="0" xfId="0" applyFont="1"/>
    <xf numFmtId="165" fontId="0" fillId="2" borderId="0" xfId="0" applyNumberFormat="1" applyFill="1"/>
    <xf numFmtId="1" fontId="12" fillId="0" borderId="0" xfId="0" applyNumberFormat="1" applyFont="1"/>
    <xf numFmtId="0" fontId="13" fillId="0" borderId="0" xfId="0" applyFont="1" applyAlignment="1">
      <alignment horizontal="center" wrapText="1"/>
    </xf>
    <xf numFmtId="0" fontId="13" fillId="0" borderId="0" xfId="0" applyFont="1"/>
    <xf numFmtId="1" fontId="13" fillId="0" borderId="0" xfId="0" applyNumberFormat="1" applyFont="1"/>
    <xf numFmtId="0" fontId="14" fillId="0" borderId="0" xfId="0" applyFont="1" applyAlignment="1">
      <alignment horizontal="center" wrapText="1"/>
    </xf>
    <xf numFmtId="0" fontId="11" fillId="0" borderId="0" xfId="0" applyFont="1" applyAlignment="1">
      <alignment wrapText="1"/>
    </xf>
    <xf numFmtId="0" fontId="12" fillId="0" borderId="0" xfId="0" applyFont="1" applyAlignment="1">
      <alignment wrapText="1"/>
    </xf>
    <xf numFmtId="0" fontId="14" fillId="0" borderId="0" xfId="0" applyFont="1"/>
    <xf numFmtId="1" fontId="14" fillId="0" borderId="0" xfId="0" applyNumberFormat="1" applyFont="1"/>
  </cellXfs>
  <cellStyles count="2">
    <cellStyle name="Normale" xfId="0" builtinId="0"/>
    <cellStyle name="Nota" xfId="1" builtinId="10"/>
  </cellStyles>
  <dxfs count="9">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microsoft.com/office/2017/10/relationships/person" Target="persons/person.xml"/><Relationship Id="rId5" Type="http://schemas.openxmlformats.org/officeDocument/2006/relationships/theme" Target="theme/theme1.xml"/><Relationship Id="rId10"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it-IT" sz="1800" b="1" i="0" baseline="0">
                <a:effectLst/>
              </a:rPr>
              <a:t>COVID-19 Italy Confirmed Cases </a:t>
            </a:r>
            <a:endParaRPr lang="it-IT">
              <a:effectLst/>
            </a:endParaRPr>
          </a:p>
          <a:p>
            <a:pPr>
              <a:defRPr/>
            </a:pPr>
            <a:r>
              <a:rPr lang="it-IT" sz="1800" b="1" i="0" baseline="0">
                <a:effectLst/>
              </a:rPr>
              <a:t>Cumulative Deaths - Boltzmann model fit</a:t>
            </a:r>
            <a:endParaRPr lang="it-IT">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it-IT"/>
        </a:p>
      </c:txPr>
    </c:title>
    <c:autoTitleDeleted val="0"/>
    <c:plotArea>
      <c:layout/>
      <c:scatterChart>
        <c:scatterStyle val="lineMarker"/>
        <c:varyColors val="0"/>
        <c:ser>
          <c:idx val="0"/>
          <c:order val="0"/>
          <c:tx>
            <c:strRef>
              <c:f>'Cumul_deaths - Boltzmann fit'!$D$6</c:f>
              <c:strCache>
                <c:ptCount val="1"/>
                <c:pt idx="0">
                  <c:v>Italy cumulative</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'Cumul_deaths - Boltzmann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Boltzmann fit'!$D$7:$D$66</c:f>
              <c:numCache>
                <c:formatCode>0</c:formatCode>
                <c:ptCount val="60"/>
                <c:pt idx="0">
                  <c:v>7</c:v>
                </c:pt>
                <c:pt idx="1">
                  <c:v>10</c:v>
                </c:pt>
                <c:pt idx="2">
                  <c:v>12</c:v>
                </c:pt>
                <c:pt idx="3">
                  <c:v>17</c:v>
                </c:pt>
                <c:pt idx="4">
                  <c:v>21</c:v>
                </c:pt>
                <c:pt idx="5">
                  <c:v>29</c:v>
                </c:pt>
                <c:pt idx="6">
                  <c:v>34</c:v>
                </c:pt>
                <c:pt idx="7">
                  <c:v>52</c:v>
                </c:pt>
                <c:pt idx="8">
                  <c:v>79</c:v>
                </c:pt>
                <c:pt idx="9">
                  <c:v>107</c:v>
                </c:pt>
                <c:pt idx="10">
                  <c:v>148</c:v>
                </c:pt>
                <c:pt idx="11">
                  <c:v>197</c:v>
                </c:pt>
                <c:pt idx="12">
                  <c:v>233</c:v>
                </c:pt>
                <c:pt idx="13">
                  <c:v>366</c:v>
                </c:pt>
                <c:pt idx="14">
                  <c:v>463</c:v>
                </c:pt>
                <c:pt idx="15">
                  <c:v>631</c:v>
                </c:pt>
                <c:pt idx="16">
                  <c:v>827</c:v>
                </c:pt>
                <c:pt idx="17">
                  <c:v>1016</c:v>
                </c:pt>
                <c:pt idx="18">
                  <c:v>1266</c:v>
                </c:pt>
                <c:pt idx="19">
                  <c:v>1441</c:v>
                </c:pt>
                <c:pt idx="20">
                  <c:v>1809</c:v>
                </c:pt>
                <c:pt idx="21">
                  <c:v>2158</c:v>
                </c:pt>
                <c:pt idx="22">
                  <c:v>2503</c:v>
                </c:pt>
                <c:pt idx="23">
                  <c:v>2978</c:v>
                </c:pt>
                <c:pt idx="24">
                  <c:v>3405</c:v>
                </c:pt>
                <c:pt idx="25">
                  <c:v>4032</c:v>
                </c:pt>
                <c:pt idx="26">
                  <c:v>4825</c:v>
                </c:pt>
                <c:pt idx="27">
                  <c:v>5476</c:v>
                </c:pt>
                <c:pt idx="28">
                  <c:v>6077</c:v>
                </c:pt>
                <c:pt idx="29">
                  <c:v>6820</c:v>
                </c:pt>
                <c:pt idx="30">
                  <c:v>7503</c:v>
                </c:pt>
                <c:pt idx="31">
                  <c:v>8165</c:v>
                </c:pt>
                <c:pt idx="32">
                  <c:v>9134</c:v>
                </c:pt>
                <c:pt idx="33">
                  <c:v>10023</c:v>
                </c:pt>
                <c:pt idx="34">
                  <c:v>10779</c:v>
                </c:pt>
                <c:pt idx="35">
                  <c:v>11591</c:v>
                </c:pt>
                <c:pt idx="36">
                  <c:v>12428</c:v>
                </c:pt>
                <c:pt idx="37">
                  <c:v>13155</c:v>
                </c:pt>
              </c:numCache>
            </c:numRef>
          </c:yVal>
          <c:smooth val="0"/>
          <c:extLst>
            <c:ext xmlns:c16="http://schemas.microsoft.com/office/drawing/2014/chart" uri="{C3380CC4-5D6E-409C-BE32-E72D297353CC}">
              <c16:uniqueId val="{00000000-E453-4CB1-96E6-9EE72B263DE7}"/>
            </c:ext>
          </c:extLst>
        </c:ser>
        <c:ser>
          <c:idx val="1"/>
          <c:order val="1"/>
          <c:tx>
            <c:strRef>
              <c:f>'Cumul_deaths - Boltzmann fit'!$E$6</c:f>
              <c:strCache>
                <c:ptCount val="1"/>
                <c:pt idx="0">
                  <c:v>Italy fit</c:v>
                </c:pt>
              </c:strCache>
            </c:strRef>
          </c:tx>
          <c:spPr>
            <a:ln w="9525" cap="rnd">
              <a:solidFill>
                <a:schemeClr val="accent2"/>
              </a:solidFill>
              <a:round/>
            </a:ln>
            <a:effectLst/>
          </c:spPr>
          <c:marker>
            <c:symbol val="none"/>
          </c:marker>
          <c:xVal>
            <c:numRef>
              <c:f>'Cumul_deaths - Boltzmann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Boltzmann fit'!$E$7:$E$66</c:f>
              <c:numCache>
                <c:formatCode>0</c:formatCode>
                <c:ptCount val="60"/>
                <c:pt idx="0">
                  <c:v>45.643647549066323</c:v>
                </c:pt>
                <c:pt idx="1">
                  <c:v>55.037584504779922</c:v>
                </c:pt>
                <c:pt idx="2">
                  <c:v>66.362910949268269</c:v>
                </c:pt>
                <c:pt idx="3">
                  <c:v>80.014480424103084</c:v>
                </c:pt>
                <c:pt idx="4">
                  <c:v>96.466570293337057</c:v>
                </c:pt>
                <c:pt idx="5">
                  <c:v>116.28820970428642</c:v>
                </c:pt>
                <c:pt idx="6">
                  <c:v>140.16115920689867</c:v>
                </c:pt>
                <c:pt idx="7">
                  <c:v>168.90085627850087</c:v>
                </c:pt>
                <c:pt idx="8">
                  <c:v>203.48060543806096</c:v>
                </c:pt>
                <c:pt idx="9">
                  <c:v>245.05920857639904</c:v>
                </c:pt>
                <c:pt idx="10">
                  <c:v>295.01207677221259</c:v>
                </c:pt>
                <c:pt idx="11">
                  <c:v>354.9656071001358</c:v>
                </c:pt>
                <c:pt idx="12">
                  <c:v>426.83420500634702</c:v>
                </c:pt>
                <c:pt idx="13">
                  <c:v>512.85873293945633</c:v>
                </c:pt>
                <c:pt idx="14">
                  <c:v>615.64430908774125</c:v>
                </c:pt>
                <c:pt idx="15">
                  <c:v>738.19420414723766</c:v>
                </c:pt>
                <c:pt idx="16">
                  <c:v>883.93503802892542</c:v>
                </c:pt>
                <c:pt idx="17">
                  <c:v>1056.7265470104721</c:v>
                </c:pt>
                <c:pt idx="18">
                  <c:v>1260.846935828753</c:v>
                </c:pt>
                <c:pt idx="19">
                  <c:v>1500.9424450454944</c:v>
                </c:pt>
                <c:pt idx="20">
                  <c:v>1781.9276613141246</c:v>
                </c:pt>
                <c:pt idx="21">
                  <c:v>2108.8219826518603</c:v>
                </c:pt>
                <c:pt idx="22">
                  <c:v>2486.5085800113511</c:v>
                </c:pt>
                <c:pt idx="23">
                  <c:v>2919.4065459541025</c:v>
                </c:pt>
                <c:pt idx="24">
                  <c:v>3411.0561682147645</c:v>
                </c:pt>
                <c:pt idx="25">
                  <c:v>3963.6324867726216</c:v>
                </c:pt>
                <c:pt idx="26">
                  <c:v>4577.4233265207886</c:v>
                </c:pt>
                <c:pt idx="27">
                  <c:v>5250.3323968999503</c:v>
                </c:pt>
                <c:pt idx="28">
                  <c:v>5977.4902533943859</c:v>
                </c:pt>
                <c:pt idx="29">
                  <c:v>6751.0674104391455</c:v>
                </c:pt>
                <c:pt idx="30">
                  <c:v>7560.3752255611789</c:v>
                </c:pt>
                <c:pt idx="31">
                  <c:v>8392.3050455571556</c:v>
                </c:pt>
                <c:pt idx="32">
                  <c:v>9232.0963572591318</c:v>
                </c:pt>
                <c:pt idx="33">
                  <c:v>10064.353232741683</c:v>
                </c:pt>
                <c:pt idx="34">
                  <c:v>10874.166883997528</c:v>
                </c:pt>
                <c:pt idx="35">
                  <c:v>11648.172781511817</c:v>
                </c:pt>
                <c:pt idx="36">
                  <c:v>12375.385454740022</c:v>
                </c:pt>
                <c:pt idx="37">
                  <c:v>13047.707925589935</c:v>
                </c:pt>
                <c:pt idx="38">
                  <c:v>13660.086302923792</c:v>
                </c:pt>
                <c:pt idx="39">
                  <c:v>14210.349036670264</c:v>
                </c:pt>
                <c:pt idx="40">
                  <c:v>14698.816294524657</c:v>
                </c:pt>
                <c:pt idx="41">
                  <c:v>15127.781361282217</c:v>
                </c:pt>
                <c:pt idx="42">
                  <c:v>15500.957337546231</c:v>
                </c:pt>
                <c:pt idx="43">
                  <c:v>15822.959002087569</c:v>
                </c:pt>
                <c:pt idx="44">
                  <c:v>16098.862031470599</c:v>
                </c:pt>
                <c:pt idx="45">
                  <c:v>16333.857265180555</c:v>
                </c:pt>
                <c:pt idx="46">
                  <c:v>16532.999879502539</c:v>
                </c:pt>
                <c:pt idx="47">
                  <c:v>16701.042635925758</c:v>
                </c:pt>
                <c:pt idx="48">
                  <c:v>16842.337533659855</c:v>
                </c:pt>
                <c:pt idx="49">
                  <c:v>16960.789389424306</c:v>
                </c:pt>
                <c:pt idx="50">
                  <c:v>17059.846389746399</c:v>
                </c:pt>
                <c:pt idx="51">
                  <c:v>17142.515231407364</c:v>
                </c:pt>
                <c:pt idx="52">
                  <c:v>17211.391259861208</c:v>
                </c:pt>
                <c:pt idx="53">
                  <c:v>17268.696579979875</c:v>
                </c:pt>
                <c:pt idx="54">
                  <c:v>17316.321251260968</c:v>
                </c:pt>
                <c:pt idx="55">
                  <c:v>17355.864348469684</c:v>
                </c:pt>
                <c:pt idx="56">
                  <c:v>17388.672907185748</c:v>
                </c:pt>
                <c:pt idx="57">
                  <c:v>17415.877653846281</c:v>
                </c:pt>
                <c:pt idx="58">
                  <c:v>17438.425019868737</c:v>
                </c:pt>
                <c:pt idx="59">
                  <c:v>17457.105330463775</c:v>
                </c:pt>
              </c:numCache>
            </c:numRef>
          </c:yVal>
          <c:smooth val="0"/>
          <c:extLst>
            <c:ext xmlns:c16="http://schemas.microsoft.com/office/drawing/2014/chart" uri="{C3380CC4-5D6E-409C-BE32-E72D297353CC}">
              <c16:uniqueId val="{00000001-0FF0-4CB3-AB19-55A9226D7056}"/>
            </c:ext>
          </c:extLst>
        </c:ser>
        <c:ser>
          <c:idx val="2"/>
          <c:order val="2"/>
          <c:tx>
            <c:strRef>
              <c:f>'Cumul_deaths - Boltzmann fit'!$F$6</c:f>
              <c:strCache>
                <c:ptCount val="1"/>
                <c:pt idx="0">
                  <c:v>Upper CI</c:v>
                </c:pt>
              </c:strCache>
            </c:strRef>
          </c:tx>
          <c:spPr>
            <a:ln w="9525" cap="rnd">
              <a:solidFill>
                <a:schemeClr val="accent3"/>
              </a:solidFill>
              <a:round/>
            </a:ln>
            <a:effectLst/>
          </c:spPr>
          <c:marker>
            <c:symbol val="none"/>
          </c:marker>
          <c:xVal>
            <c:numRef>
              <c:f>'Cumul_deaths - Boltzmann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Boltzmann fit'!$F$7:$F$66</c:f>
              <c:numCache>
                <c:formatCode>0</c:formatCode>
                <c:ptCount val="60"/>
                <c:pt idx="0">
                  <c:v>269.24742834290674</c:v>
                </c:pt>
                <c:pt idx="1">
                  <c:v>278.64136529862037</c:v>
                </c:pt>
                <c:pt idx="2">
                  <c:v>289.9666917431087</c:v>
                </c:pt>
                <c:pt idx="3">
                  <c:v>303.61826121794354</c:v>
                </c:pt>
                <c:pt idx="4">
                  <c:v>320.07035108717747</c:v>
                </c:pt>
                <c:pt idx="5">
                  <c:v>339.89199049812686</c:v>
                </c:pt>
                <c:pt idx="6">
                  <c:v>363.7649400007391</c:v>
                </c:pt>
                <c:pt idx="7">
                  <c:v>392.50463707234132</c:v>
                </c:pt>
                <c:pt idx="8">
                  <c:v>427.08438623190136</c:v>
                </c:pt>
                <c:pt idx="9">
                  <c:v>468.66298937023947</c:v>
                </c:pt>
                <c:pt idx="10">
                  <c:v>518.61585756605302</c:v>
                </c:pt>
                <c:pt idx="11">
                  <c:v>578.56938789397623</c:v>
                </c:pt>
                <c:pt idx="12">
                  <c:v>650.43798580018745</c:v>
                </c:pt>
                <c:pt idx="13">
                  <c:v>736.46251373329676</c:v>
                </c:pt>
                <c:pt idx="14">
                  <c:v>839.24808988158168</c:v>
                </c:pt>
                <c:pt idx="15">
                  <c:v>961.79798494107808</c:v>
                </c:pt>
                <c:pt idx="16">
                  <c:v>1107.5388188227657</c:v>
                </c:pt>
                <c:pt idx="17">
                  <c:v>1280.3303278043127</c:v>
                </c:pt>
                <c:pt idx="18">
                  <c:v>1484.4507166225935</c:v>
                </c:pt>
                <c:pt idx="19">
                  <c:v>1724.546225839335</c:v>
                </c:pt>
                <c:pt idx="20">
                  <c:v>2005.5314421079652</c:v>
                </c:pt>
                <c:pt idx="21">
                  <c:v>2332.4257634457008</c:v>
                </c:pt>
                <c:pt idx="22">
                  <c:v>2710.1123608051917</c:v>
                </c:pt>
                <c:pt idx="23">
                  <c:v>3143.0103267479431</c:v>
                </c:pt>
                <c:pt idx="24">
                  <c:v>3634.6599490086051</c:v>
                </c:pt>
                <c:pt idx="25">
                  <c:v>4187.2362675664617</c:v>
                </c:pt>
                <c:pt idx="26">
                  <c:v>4801.0271073146287</c:v>
                </c:pt>
                <c:pt idx="27">
                  <c:v>5473.9361776937903</c:v>
                </c:pt>
                <c:pt idx="28">
                  <c:v>6201.094034188226</c:v>
                </c:pt>
                <c:pt idx="29">
                  <c:v>6974.6711912329856</c:v>
                </c:pt>
                <c:pt idx="30">
                  <c:v>7783.979006355019</c:v>
                </c:pt>
                <c:pt idx="31">
                  <c:v>8615.9088263509966</c:v>
                </c:pt>
                <c:pt idx="32">
                  <c:v>9455.7001380529728</c:v>
                </c:pt>
                <c:pt idx="33">
                  <c:v>10287.957013535524</c:v>
                </c:pt>
                <c:pt idx="34">
                  <c:v>11097.770664791369</c:v>
                </c:pt>
                <c:pt idx="35">
                  <c:v>11871.776562305658</c:v>
                </c:pt>
                <c:pt idx="36">
                  <c:v>12598.989235533863</c:v>
                </c:pt>
                <c:pt idx="37">
                  <c:v>13271.311706383776</c:v>
                </c:pt>
              </c:numCache>
            </c:numRef>
          </c:yVal>
          <c:smooth val="0"/>
          <c:extLst>
            <c:ext xmlns:c16="http://schemas.microsoft.com/office/drawing/2014/chart" uri="{C3380CC4-5D6E-409C-BE32-E72D297353CC}">
              <c16:uniqueId val="{00000002-0FF0-4CB3-AB19-55A9226D7056}"/>
            </c:ext>
          </c:extLst>
        </c:ser>
        <c:ser>
          <c:idx val="3"/>
          <c:order val="3"/>
          <c:tx>
            <c:strRef>
              <c:f>'Cumul_deaths - Boltzmann fit'!$G$6</c:f>
              <c:strCache>
                <c:ptCount val="1"/>
                <c:pt idx="0">
                  <c:v>Lower CI</c:v>
                </c:pt>
              </c:strCache>
            </c:strRef>
          </c:tx>
          <c:spPr>
            <a:ln w="9525" cap="rnd">
              <a:solidFill>
                <a:schemeClr val="accent4"/>
              </a:solidFill>
              <a:round/>
            </a:ln>
            <a:effectLst/>
          </c:spPr>
          <c:marker>
            <c:symbol val="none"/>
          </c:marker>
          <c:xVal>
            <c:numRef>
              <c:f>'Cumul_deaths - Boltzmann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Boltzmann fit'!$G$7:$G$66</c:f>
              <c:numCache>
                <c:formatCode>0</c:formatCode>
                <c:ptCount val="60"/>
                <c:pt idx="0">
                  <c:v>0</c:v>
                </c:pt>
                <c:pt idx="1">
                  <c:v>0</c:v>
                </c:pt>
                <c:pt idx="2">
                  <c:v>0</c:v>
                </c:pt>
                <c:pt idx="3">
                  <c:v>0</c:v>
                </c:pt>
                <c:pt idx="4">
                  <c:v>0</c:v>
                </c:pt>
                <c:pt idx="5">
                  <c:v>0</c:v>
                </c:pt>
                <c:pt idx="6">
                  <c:v>0</c:v>
                </c:pt>
                <c:pt idx="7">
                  <c:v>0</c:v>
                </c:pt>
                <c:pt idx="8">
                  <c:v>0</c:v>
                </c:pt>
                <c:pt idx="9">
                  <c:v>21.455427782558615</c:v>
                </c:pt>
                <c:pt idx="10">
                  <c:v>71.408295978372166</c:v>
                </c:pt>
                <c:pt idx="11">
                  <c:v>131.36182630629537</c:v>
                </c:pt>
                <c:pt idx="12">
                  <c:v>203.23042421250659</c:v>
                </c:pt>
                <c:pt idx="13">
                  <c:v>289.2549521456159</c:v>
                </c:pt>
                <c:pt idx="14">
                  <c:v>392.04052829390082</c:v>
                </c:pt>
                <c:pt idx="15">
                  <c:v>514.59042335339723</c:v>
                </c:pt>
                <c:pt idx="16">
                  <c:v>660.33125723508499</c:v>
                </c:pt>
                <c:pt idx="17">
                  <c:v>833.1227662166317</c:v>
                </c:pt>
                <c:pt idx="18">
                  <c:v>1037.2431550349124</c:v>
                </c:pt>
                <c:pt idx="19">
                  <c:v>1277.3386642516539</c:v>
                </c:pt>
                <c:pt idx="20">
                  <c:v>1558.3238805202841</c:v>
                </c:pt>
                <c:pt idx="21">
                  <c:v>1885.2182018580197</c:v>
                </c:pt>
                <c:pt idx="22">
                  <c:v>2262.9047992175106</c:v>
                </c:pt>
                <c:pt idx="23">
                  <c:v>2695.802765160262</c:v>
                </c:pt>
                <c:pt idx="24">
                  <c:v>3187.452387420924</c:v>
                </c:pt>
                <c:pt idx="25">
                  <c:v>3740.0287059787811</c:v>
                </c:pt>
                <c:pt idx="26">
                  <c:v>4353.8195457269485</c:v>
                </c:pt>
                <c:pt idx="27">
                  <c:v>5026.7286161061102</c:v>
                </c:pt>
                <c:pt idx="28">
                  <c:v>5753.8864726005459</c:v>
                </c:pt>
                <c:pt idx="29">
                  <c:v>6527.4636296453054</c:v>
                </c:pt>
                <c:pt idx="30">
                  <c:v>7336.7714447673388</c:v>
                </c:pt>
                <c:pt idx="31">
                  <c:v>8168.7012647633155</c:v>
                </c:pt>
                <c:pt idx="32">
                  <c:v>9008.4925764652908</c:v>
                </c:pt>
                <c:pt idx="33">
                  <c:v>9840.7494519478423</c:v>
                </c:pt>
                <c:pt idx="34">
                  <c:v>10650.563103203687</c:v>
                </c:pt>
                <c:pt idx="35">
                  <c:v>11424.569000717976</c:v>
                </c:pt>
                <c:pt idx="36">
                  <c:v>12151.781673946181</c:v>
                </c:pt>
                <c:pt idx="37">
                  <c:v>12824.104144796094</c:v>
                </c:pt>
              </c:numCache>
            </c:numRef>
          </c:yVal>
          <c:smooth val="0"/>
          <c:extLst>
            <c:ext xmlns:c16="http://schemas.microsoft.com/office/drawing/2014/chart" uri="{C3380CC4-5D6E-409C-BE32-E72D297353CC}">
              <c16:uniqueId val="{00000003-0FF0-4CB3-AB19-55A9226D7056}"/>
            </c:ext>
          </c:extLst>
        </c:ser>
        <c:ser>
          <c:idx val="4"/>
          <c:order val="4"/>
          <c:tx>
            <c:strRef>
              <c:f>[0]!region</c:f>
              <c:strCache>
                <c:ptCount val="1"/>
                <c:pt idx="0">
                  <c:v>Lombardy</c:v>
                </c:pt>
              </c:strCache>
            </c:strRef>
          </c:tx>
          <c:spPr>
            <a:ln w="25400" cap="rnd">
              <a:noFill/>
              <a:round/>
            </a:ln>
            <a:effectLst/>
          </c:spPr>
          <c:marker>
            <c:symbol val="circle"/>
            <c:size val="5"/>
            <c:spPr>
              <a:solidFill>
                <a:srgbClr val="FF0000"/>
              </a:solidFill>
              <a:ln w="9525">
                <a:noFill/>
                <a:round/>
              </a:ln>
              <a:effectLst/>
            </c:spPr>
          </c:marker>
          <c:xVal>
            <c:numRef>
              <c:f>'Cumul_deaths - Boltzmann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Boltzmann fit'!$H$7:$H$66</c:f>
              <c:numCache>
                <c:formatCode>0</c:formatCode>
                <c:ptCount val="60"/>
                <c:pt idx="0">
                  <c:v>6</c:v>
                </c:pt>
                <c:pt idx="1">
                  <c:v>9</c:v>
                </c:pt>
                <c:pt idx="2">
                  <c:v>9</c:v>
                </c:pt>
                <c:pt idx="3">
                  <c:v>14</c:v>
                </c:pt>
                <c:pt idx="4">
                  <c:v>17</c:v>
                </c:pt>
                <c:pt idx="5">
                  <c:v>23</c:v>
                </c:pt>
                <c:pt idx="6">
                  <c:v>24</c:v>
                </c:pt>
                <c:pt idx="7">
                  <c:v>38</c:v>
                </c:pt>
                <c:pt idx="8">
                  <c:v>55</c:v>
                </c:pt>
                <c:pt idx="9">
                  <c:v>73</c:v>
                </c:pt>
                <c:pt idx="10">
                  <c:v>98</c:v>
                </c:pt>
                <c:pt idx="11">
                  <c:v>135</c:v>
                </c:pt>
                <c:pt idx="12">
                  <c:v>154</c:v>
                </c:pt>
                <c:pt idx="13">
                  <c:v>267</c:v>
                </c:pt>
                <c:pt idx="14">
                  <c:v>333</c:v>
                </c:pt>
                <c:pt idx="15">
                  <c:v>468</c:v>
                </c:pt>
                <c:pt idx="16">
                  <c:v>617</c:v>
                </c:pt>
                <c:pt idx="17">
                  <c:v>744</c:v>
                </c:pt>
                <c:pt idx="18">
                  <c:v>890</c:v>
                </c:pt>
                <c:pt idx="19">
                  <c:v>966</c:v>
                </c:pt>
                <c:pt idx="20">
                  <c:v>1218</c:v>
                </c:pt>
                <c:pt idx="21">
                  <c:v>1420</c:v>
                </c:pt>
                <c:pt idx="22">
                  <c:v>1640</c:v>
                </c:pt>
                <c:pt idx="23">
                  <c:v>1959</c:v>
                </c:pt>
                <c:pt idx="24">
                  <c:v>2168</c:v>
                </c:pt>
                <c:pt idx="25">
                  <c:v>2549</c:v>
                </c:pt>
                <c:pt idx="26">
                  <c:v>3095</c:v>
                </c:pt>
                <c:pt idx="27">
                  <c:v>3456</c:v>
                </c:pt>
                <c:pt idx="28">
                  <c:v>3776</c:v>
                </c:pt>
                <c:pt idx="29">
                  <c:v>4178</c:v>
                </c:pt>
                <c:pt idx="30">
                  <c:v>4474</c:v>
                </c:pt>
                <c:pt idx="31">
                  <c:v>4861</c:v>
                </c:pt>
                <c:pt idx="32">
                  <c:v>5402</c:v>
                </c:pt>
                <c:pt idx="33">
                  <c:v>5944</c:v>
                </c:pt>
                <c:pt idx="34">
                  <c:v>6360</c:v>
                </c:pt>
                <c:pt idx="35">
                  <c:v>6818</c:v>
                </c:pt>
                <c:pt idx="36">
                  <c:v>7199</c:v>
                </c:pt>
                <c:pt idx="37">
                  <c:v>7593</c:v>
                </c:pt>
              </c:numCache>
            </c:numRef>
          </c:yVal>
          <c:smooth val="0"/>
          <c:extLst>
            <c:ext xmlns:c16="http://schemas.microsoft.com/office/drawing/2014/chart" uri="{C3380CC4-5D6E-409C-BE32-E72D297353CC}">
              <c16:uniqueId val="{00000000-21A0-47C8-8F55-FB83B426301B}"/>
            </c:ext>
          </c:extLst>
        </c:ser>
        <c:ser>
          <c:idx val="5"/>
          <c:order val="5"/>
          <c:tx>
            <c:strRef>
              <c:f>[0]!region_fit</c:f>
              <c:strCache>
                <c:ptCount val="1"/>
                <c:pt idx="0">
                  <c:v>region fit</c:v>
                </c:pt>
              </c:strCache>
            </c:strRef>
          </c:tx>
          <c:spPr>
            <a:ln w="9525" cap="rnd">
              <a:solidFill>
                <a:srgbClr val="FF0000"/>
              </a:solidFill>
              <a:round/>
            </a:ln>
            <a:effectLst/>
          </c:spPr>
          <c:marker>
            <c:symbol val="none"/>
          </c:marker>
          <c:xVal>
            <c:numRef>
              <c:f>'Cumul_deaths - Boltzmann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Boltzmann fit'!$I$7:$I$66</c:f>
              <c:numCache>
                <c:formatCode>0</c:formatCode>
                <c:ptCount val="60"/>
                <c:pt idx="0">
                  <c:v>35.036428472920434</c:v>
                </c:pt>
                <c:pt idx="1">
                  <c:v>42.022965718395547</c:v>
                </c:pt>
                <c:pt idx="2">
                  <c:v>50.395682070403709</c:v>
                </c:pt>
                <c:pt idx="3">
                  <c:v>60.426546342101886</c:v>
                </c:pt>
                <c:pt idx="4">
                  <c:v>72.439552067042712</c:v>
                </c:pt>
                <c:pt idx="5">
                  <c:v>86.820086510163833</c:v>
                </c:pt>
                <c:pt idx="6">
                  <c:v>104.02573114267915</c:v>
                </c:pt>
                <c:pt idx="7">
                  <c:v>124.59859663494686</c:v>
                </c:pt>
                <c:pt idx="8">
                  <c:v>149.17924376648961</c:v>
                </c:pt>
                <c:pt idx="9">
                  <c:v>178.52215368103089</c:v>
                </c:pt>
                <c:pt idx="10">
                  <c:v>213.51257179966916</c:v>
                </c:pt>
                <c:pt idx="11">
                  <c:v>255.18434076104131</c:v>
                </c:pt>
                <c:pt idx="12">
                  <c:v>304.73803666722392</c:v>
                </c:pt>
                <c:pt idx="13">
                  <c:v>363.55830510786018</c:v>
                </c:pt>
                <c:pt idx="14">
                  <c:v>433.22873550136541</c:v>
                </c:pt>
                <c:pt idx="15">
                  <c:v>515.54189867940249</c:v>
                </c:pt>
                <c:pt idx="16">
                  <c:v>612.50130719014851</c:v>
                </c:pt>
                <c:pt idx="17">
                  <c:v>726.31108161563475</c:v>
                </c:pt>
                <c:pt idx="18">
                  <c:v>859.3481225214415</c:v>
                </c:pt>
                <c:pt idx="19">
                  <c:v>1014.1107918416848</c:v>
                </c:pt>
                <c:pt idx="20">
                  <c:v>1193.1378153061669</c:v>
                </c:pt>
                <c:pt idx="21">
                  <c:v>1398.8917765811118</c:v>
                </c:pt>
                <c:pt idx="22">
                  <c:v>1633.6037328637478</c:v>
                </c:pt>
                <c:pt idx="23">
                  <c:v>1899.0796838174297</c:v>
                </c:pt>
                <c:pt idx="24">
                  <c:v>2196.4761956031698</c:v>
                </c:pt>
                <c:pt idx="25">
                  <c:v>2526.0612072603144</c:v>
                </c:pt>
                <c:pt idx="26">
                  <c:v>2886.985825047751</c:v>
                </c:pt>
                <c:pt idx="27">
                  <c:v>3277.101529750199</c:v>
                </c:pt>
                <c:pt idx="28">
                  <c:v>3692.8615331821616</c:v>
                </c:pt>
                <c:pt idx="29">
                  <c:v>4129.341721701162</c:v>
                </c:pt>
                <c:pt idx="30">
                  <c:v>4580.4036427408691</c:v>
                </c:pt>
                <c:pt idx="31">
                  <c:v>5039</c:v>
                </c:pt>
                <c:pt idx="32">
                  <c:v>5497.5963572591309</c:v>
                </c:pt>
                <c:pt idx="33">
                  <c:v>5948.6582782988389</c:v>
                </c:pt>
                <c:pt idx="34">
                  <c:v>6385.138466817838</c:v>
                </c:pt>
                <c:pt idx="35">
                  <c:v>6800.8984702498001</c:v>
                </c:pt>
                <c:pt idx="36">
                  <c:v>7191.0141749522481</c:v>
                </c:pt>
                <c:pt idx="37">
                  <c:v>7551.9387927396856</c:v>
                </c:pt>
                <c:pt idx="38">
                  <c:v>7881.5238043968302</c:v>
                </c:pt>
                <c:pt idx="39">
                  <c:v>8178.9203161825708</c:v>
                </c:pt>
                <c:pt idx="40">
                  <c:v>8444.3962671362515</c:v>
                </c:pt>
                <c:pt idx="41">
                  <c:v>8679.1082234188889</c:v>
                </c:pt>
                <c:pt idx="42">
                  <c:v>8884.8621846938331</c:v>
                </c:pt>
                <c:pt idx="43">
                  <c:v>9063.8892081583163</c:v>
                </c:pt>
                <c:pt idx="44">
                  <c:v>9218.6518774785582</c:v>
                </c:pt>
                <c:pt idx="45">
                  <c:v>9351.688918384365</c:v>
                </c:pt>
                <c:pt idx="46">
                  <c:v>9465.4986928098515</c:v>
                </c:pt>
                <c:pt idx="47">
                  <c:v>9562.4581013205971</c:v>
                </c:pt>
                <c:pt idx="48">
                  <c:v>9644.7712644986332</c:v>
                </c:pt>
                <c:pt idx="49">
                  <c:v>9714.4416948921407</c:v>
                </c:pt>
                <c:pt idx="50">
                  <c:v>9773.2619633327758</c:v>
                </c:pt>
                <c:pt idx="51">
                  <c:v>9822.8156592389587</c:v>
                </c:pt>
                <c:pt idx="52">
                  <c:v>9864.4874282003311</c:v>
                </c:pt>
                <c:pt idx="53">
                  <c:v>9899.4778463189705</c:v>
                </c:pt>
                <c:pt idx="54">
                  <c:v>9928.8207562335119</c:v>
                </c:pt>
                <c:pt idx="55">
                  <c:v>9953.4014033650528</c:v>
                </c:pt>
                <c:pt idx="56">
                  <c:v>9973.9742688573206</c:v>
                </c:pt>
                <c:pt idx="57">
                  <c:v>9991.1799134898356</c:v>
                </c:pt>
                <c:pt idx="58">
                  <c:v>10005.560447932958</c:v>
                </c:pt>
                <c:pt idx="59">
                  <c:v>10017.573453657897</c:v>
                </c:pt>
              </c:numCache>
            </c:numRef>
          </c:yVal>
          <c:smooth val="0"/>
          <c:extLst>
            <c:ext xmlns:c16="http://schemas.microsoft.com/office/drawing/2014/chart" uri="{C3380CC4-5D6E-409C-BE32-E72D297353CC}">
              <c16:uniqueId val="{00000001-21A0-47C8-8F55-FB83B426301B}"/>
            </c:ext>
          </c:extLst>
        </c:ser>
        <c:dLbls>
          <c:showLegendKey val="0"/>
          <c:showVal val="0"/>
          <c:showCatName val="0"/>
          <c:showSerName val="0"/>
          <c:showPercent val="0"/>
          <c:showBubbleSize val="0"/>
        </c:dLbls>
        <c:axId val="622081744"/>
        <c:axId val="622082064"/>
      </c:scatterChart>
      <c:scatterChart>
        <c:scatterStyle val="smoothMarker"/>
        <c:varyColors val="0"/>
        <c:ser>
          <c:idx val="6"/>
          <c:order val="6"/>
          <c:tx>
            <c:strRef>
              <c:f>'Cumul_deaths - Boltzmann fit'!$J$6</c:f>
              <c:strCache>
                <c:ptCount val="1"/>
                <c:pt idx="0">
                  <c:v>r. Upper CI</c:v>
                </c:pt>
              </c:strCache>
            </c:strRef>
          </c:tx>
          <c:spPr>
            <a:ln w="9525" cap="rnd">
              <a:solidFill>
                <a:schemeClr val="accent1">
                  <a:lumMod val="60000"/>
                </a:schemeClr>
              </a:solidFill>
              <a:round/>
            </a:ln>
            <a:effectLst/>
          </c:spPr>
          <c:marker>
            <c:symbol val="none"/>
          </c:marker>
          <c:xVal>
            <c:numRef>
              <c:f>'Cumul_deaths - Boltzmann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Boltzmann fit'!$J$7:$J$66</c:f>
              <c:numCache>
                <c:formatCode>0</c:formatCode>
                <c:ptCount val="60"/>
                <c:pt idx="0">
                  <c:v>212.68459514265743</c:v>
                </c:pt>
                <c:pt idx="1">
                  <c:v>219.67113238813255</c:v>
                </c:pt>
                <c:pt idx="2">
                  <c:v>228.04384874014073</c:v>
                </c:pt>
                <c:pt idx="3">
                  <c:v>238.0747130118389</c:v>
                </c:pt>
                <c:pt idx="4">
                  <c:v>250.08771873677972</c:v>
                </c:pt>
                <c:pt idx="5">
                  <c:v>264.46825317990084</c:v>
                </c:pt>
                <c:pt idx="6">
                  <c:v>281.67389781241616</c:v>
                </c:pt>
                <c:pt idx="7">
                  <c:v>302.2467633046839</c:v>
                </c:pt>
                <c:pt idx="8">
                  <c:v>326.82741043622661</c:v>
                </c:pt>
                <c:pt idx="9">
                  <c:v>356.17032035076789</c:v>
                </c:pt>
                <c:pt idx="10">
                  <c:v>391.16073846940617</c:v>
                </c:pt>
                <c:pt idx="11">
                  <c:v>432.83250743077832</c:v>
                </c:pt>
                <c:pt idx="12">
                  <c:v>482.38620333696093</c:v>
                </c:pt>
                <c:pt idx="13">
                  <c:v>541.20647177759724</c:v>
                </c:pt>
                <c:pt idx="14">
                  <c:v>610.87690217110242</c:v>
                </c:pt>
                <c:pt idx="15">
                  <c:v>693.19006534913956</c:v>
                </c:pt>
                <c:pt idx="16">
                  <c:v>790.14947385988557</c:v>
                </c:pt>
                <c:pt idx="17">
                  <c:v>903.95924828537181</c:v>
                </c:pt>
                <c:pt idx="18">
                  <c:v>1036.9962891911784</c:v>
                </c:pt>
                <c:pt idx="19">
                  <c:v>1191.7589585114217</c:v>
                </c:pt>
                <c:pt idx="20">
                  <c:v>1370.785981975904</c:v>
                </c:pt>
                <c:pt idx="21">
                  <c:v>1576.5399432508489</c:v>
                </c:pt>
                <c:pt idx="22">
                  <c:v>1811.2518995334849</c:v>
                </c:pt>
                <c:pt idx="23">
                  <c:v>2076.7278504871665</c:v>
                </c:pt>
                <c:pt idx="24">
                  <c:v>2374.1243622729066</c:v>
                </c:pt>
                <c:pt idx="25">
                  <c:v>2703.7093739300512</c:v>
                </c:pt>
                <c:pt idx="26">
                  <c:v>3064.6339917174878</c:v>
                </c:pt>
                <c:pt idx="27">
                  <c:v>3454.7496964199358</c:v>
                </c:pt>
                <c:pt idx="28">
                  <c:v>3870.5096998518984</c:v>
                </c:pt>
                <c:pt idx="29">
                  <c:v>4306.9898883708993</c:v>
                </c:pt>
                <c:pt idx="30">
                  <c:v>4758.0518094106064</c:v>
                </c:pt>
                <c:pt idx="31">
                  <c:v>5216.6481666697373</c:v>
                </c:pt>
                <c:pt idx="32">
                  <c:v>5675.2445239288681</c:v>
                </c:pt>
                <c:pt idx="33">
                  <c:v>6126.3064449685762</c:v>
                </c:pt>
                <c:pt idx="34">
                  <c:v>6562.7866334875753</c:v>
                </c:pt>
                <c:pt idx="35">
                  <c:v>6978.5466369195374</c:v>
                </c:pt>
                <c:pt idx="36">
                  <c:v>7368.6623416219854</c:v>
                </c:pt>
                <c:pt idx="37">
                  <c:v>7729.5869594094229</c:v>
                </c:pt>
              </c:numCache>
            </c:numRef>
          </c:yVal>
          <c:smooth val="1"/>
          <c:extLst>
            <c:ext xmlns:c16="http://schemas.microsoft.com/office/drawing/2014/chart" uri="{C3380CC4-5D6E-409C-BE32-E72D297353CC}">
              <c16:uniqueId val="{00000002-21A0-47C8-8F55-FB83B426301B}"/>
            </c:ext>
          </c:extLst>
        </c:ser>
        <c:ser>
          <c:idx val="7"/>
          <c:order val="7"/>
          <c:tx>
            <c:strRef>
              <c:f>'Cumul_deaths - Boltzmann fit'!$K$6</c:f>
              <c:strCache>
                <c:ptCount val="1"/>
                <c:pt idx="0">
                  <c:v>r. Lower CI</c:v>
                </c:pt>
              </c:strCache>
            </c:strRef>
          </c:tx>
          <c:spPr>
            <a:ln w="9525" cap="rnd">
              <a:solidFill>
                <a:schemeClr val="accent2">
                  <a:lumMod val="60000"/>
                </a:schemeClr>
              </a:solidFill>
              <a:round/>
            </a:ln>
            <a:effectLst/>
          </c:spPr>
          <c:marker>
            <c:symbol val="none"/>
          </c:marker>
          <c:xVal>
            <c:numRef>
              <c:f>'Cumul_deaths - Boltzmann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Boltzmann fit'!$K$7:$K$66</c:f>
              <c:numCache>
                <c:formatCode>0</c:formatCode>
                <c:ptCount val="60"/>
                <c:pt idx="0">
                  <c:v>0</c:v>
                </c:pt>
                <c:pt idx="1">
                  <c:v>0</c:v>
                </c:pt>
                <c:pt idx="2">
                  <c:v>0</c:v>
                </c:pt>
                <c:pt idx="3">
                  <c:v>0</c:v>
                </c:pt>
                <c:pt idx="4">
                  <c:v>0</c:v>
                </c:pt>
                <c:pt idx="5">
                  <c:v>0</c:v>
                </c:pt>
                <c:pt idx="6">
                  <c:v>0</c:v>
                </c:pt>
                <c:pt idx="7">
                  <c:v>0</c:v>
                </c:pt>
                <c:pt idx="8">
                  <c:v>0</c:v>
                </c:pt>
                <c:pt idx="9">
                  <c:v>0.87398701129387746</c:v>
                </c:pt>
                <c:pt idx="10">
                  <c:v>35.864405129932152</c:v>
                </c:pt>
                <c:pt idx="11">
                  <c:v>77.536174091304304</c:v>
                </c:pt>
                <c:pt idx="12">
                  <c:v>127.08986999748691</c:v>
                </c:pt>
                <c:pt idx="13">
                  <c:v>185.91013843812317</c:v>
                </c:pt>
                <c:pt idx="14">
                  <c:v>255.5805688316284</c:v>
                </c:pt>
                <c:pt idx="15">
                  <c:v>337.89373200966548</c:v>
                </c:pt>
                <c:pt idx="16">
                  <c:v>434.8531405204115</c:v>
                </c:pt>
                <c:pt idx="17">
                  <c:v>548.66291494589768</c:v>
                </c:pt>
                <c:pt idx="18">
                  <c:v>681.69995585170454</c:v>
                </c:pt>
                <c:pt idx="19">
                  <c:v>836.46262517194782</c:v>
                </c:pt>
                <c:pt idx="20">
                  <c:v>1015.4896486364298</c:v>
                </c:pt>
                <c:pt idx="21">
                  <c:v>1221.2436099113747</c:v>
                </c:pt>
                <c:pt idx="22">
                  <c:v>1455.9555661940108</c:v>
                </c:pt>
                <c:pt idx="23">
                  <c:v>1721.4315171476926</c:v>
                </c:pt>
                <c:pt idx="24">
                  <c:v>2018.8280289334327</c:v>
                </c:pt>
                <c:pt idx="25">
                  <c:v>2348.4130405905776</c:v>
                </c:pt>
                <c:pt idx="26">
                  <c:v>2709.3376583780141</c:v>
                </c:pt>
                <c:pt idx="27">
                  <c:v>3099.4533630804622</c:v>
                </c:pt>
                <c:pt idx="28">
                  <c:v>3515.2133665124247</c:v>
                </c:pt>
                <c:pt idx="29">
                  <c:v>3951.6935550314251</c:v>
                </c:pt>
                <c:pt idx="30">
                  <c:v>4402.7554760711319</c:v>
                </c:pt>
                <c:pt idx="31">
                  <c:v>4861.3518333302627</c:v>
                </c:pt>
                <c:pt idx="32">
                  <c:v>5319.9481905893936</c:v>
                </c:pt>
                <c:pt idx="33">
                  <c:v>5771.0101116291016</c:v>
                </c:pt>
                <c:pt idx="34">
                  <c:v>6207.4903001481007</c:v>
                </c:pt>
                <c:pt idx="35">
                  <c:v>6623.2503035800628</c:v>
                </c:pt>
                <c:pt idx="36">
                  <c:v>7013.3660082825108</c:v>
                </c:pt>
                <c:pt idx="37">
                  <c:v>7374.2906260699483</c:v>
                </c:pt>
              </c:numCache>
            </c:numRef>
          </c:yVal>
          <c:smooth val="1"/>
          <c:extLst>
            <c:ext xmlns:c16="http://schemas.microsoft.com/office/drawing/2014/chart" uri="{C3380CC4-5D6E-409C-BE32-E72D297353CC}">
              <c16:uniqueId val="{00000003-21A0-47C8-8F55-FB83B426301B}"/>
            </c:ext>
          </c:extLst>
        </c:ser>
        <c:ser>
          <c:idx val="8"/>
          <c:order val="8"/>
          <c:tx>
            <c:strRef>
              <c:f>[0]!outside</c:f>
              <c:strCache>
                <c:ptCount val="1"/>
                <c:pt idx="0">
                  <c:v>outside </c:v>
                </c:pt>
              </c:strCache>
            </c:strRef>
          </c:tx>
          <c:spPr>
            <a:ln w="9525" cap="rnd">
              <a:noFill/>
              <a:round/>
            </a:ln>
            <a:effectLst/>
          </c:spPr>
          <c:marker>
            <c:symbol val="circle"/>
            <c:size val="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c:spPr>
          </c:marker>
          <c:xVal>
            <c:numRef>
              <c:f>'Cumul_deaths - Boltzmann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Boltzmann fit'!$L$7:$L$66</c:f>
              <c:numCache>
                <c:formatCode>0</c:formatCode>
                <c:ptCount val="60"/>
                <c:pt idx="0">
                  <c:v>1</c:v>
                </c:pt>
                <c:pt idx="1">
                  <c:v>1</c:v>
                </c:pt>
                <c:pt idx="2">
                  <c:v>3</c:v>
                </c:pt>
                <c:pt idx="3">
                  <c:v>3</c:v>
                </c:pt>
                <c:pt idx="4">
                  <c:v>4</c:v>
                </c:pt>
                <c:pt idx="5">
                  <c:v>6</c:v>
                </c:pt>
                <c:pt idx="6">
                  <c:v>10</c:v>
                </c:pt>
                <c:pt idx="7">
                  <c:v>14</c:v>
                </c:pt>
                <c:pt idx="8">
                  <c:v>24</c:v>
                </c:pt>
                <c:pt idx="9">
                  <c:v>34</c:v>
                </c:pt>
                <c:pt idx="10">
                  <c:v>50</c:v>
                </c:pt>
                <c:pt idx="11">
                  <c:v>62</c:v>
                </c:pt>
                <c:pt idx="12">
                  <c:v>79</c:v>
                </c:pt>
                <c:pt idx="13">
                  <c:v>99</c:v>
                </c:pt>
                <c:pt idx="14">
                  <c:v>130</c:v>
                </c:pt>
                <c:pt idx="15">
                  <c:v>163</c:v>
                </c:pt>
                <c:pt idx="16">
                  <c:v>210</c:v>
                </c:pt>
                <c:pt idx="17">
                  <c:v>272</c:v>
                </c:pt>
                <c:pt idx="18">
                  <c:v>376</c:v>
                </c:pt>
                <c:pt idx="19">
                  <c:v>475</c:v>
                </c:pt>
                <c:pt idx="20">
                  <c:v>591</c:v>
                </c:pt>
                <c:pt idx="21">
                  <c:v>738</c:v>
                </c:pt>
                <c:pt idx="22">
                  <c:v>863</c:v>
                </c:pt>
                <c:pt idx="23">
                  <c:v>1019</c:v>
                </c:pt>
                <c:pt idx="24">
                  <c:v>1237</c:v>
                </c:pt>
                <c:pt idx="25">
                  <c:v>1483</c:v>
                </c:pt>
                <c:pt idx="26">
                  <c:v>1730</c:v>
                </c:pt>
                <c:pt idx="27">
                  <c:v>2020</c:v>
                </c:pt>
                <c:pt idx="28">
                  <c:v>2301</c:v>
                </c:pt>
                <c:pt idx="29">
                  <c:v>2642</c:v>
                </c:pt>
                <c:pt idx="30">
                  <c:v>3029</c:v>
                </c:pt>
                <c:pt idx="31">
                  <c:v>3304</c:v>
                </c:pt>
                <c:pt idx="32">
                  <c:v>3732</c:v>
                </c:pt>
                <c:pt idx="33">
                  <c:v>4079</c:v>
                </c:pt>
                <c:pt idx="34">
                  <c:v>4419</c:v>
                </c:pt>
                <c:pt idx="35">
                  <c:v>4773</c:v>
                </c:pt>
                <c:pt idx="36">
                  <c:v>5229</c:v>
                </c:pt>
                <c:pt idx="37">
                  <c:v>5562</c:v>
                </c:pt>
              </c:numCache>
            </c:numRef>
          </c:yVal>
          <c:smooth val="1"/>
          <c:extLst>
            <c:ext xmlns:c16="http://schemas.microsoft.com/office/drawing/2014/chart" uri="{C3380CC4-5D6E-409C-BE32-E72D297353CC}">
              <c16:uniqueId val="{00000004-21A0-47C8-8F55-FB83B426301B}"/>
            </c:ext>
          </c:extLst>
        </c:ser>
        <c:ser>
          <c:idx val="9"/>
          <c:order val="9"/>
          <c:tx>
            <c:strRef>
              <c:f>[0]!outside_fit</c:f>
              <c:strCache>
                <c:ptCount val="1"/>
                <c:pt idx="0">
                  <c:v>outside r. fit</c:v>
                </c:pt>
              </c:strCache>
            </c:strRef>
          </c:tx>
          <c:spPr>
            <a:ln w="9525" cap="rnd">
              <a:solidFill>
                <a:schemeClr val="accent4">
                  <a:lumMod val="60000"/>
                </a:schemeClr>
              </a:solidFill>
              <a:round/>
            </a:ln>
            <a:effectLst/>
          </c:spPr>
          <c:marker>
            <c:symbol val="none"/>
          </c:marker>
          <c:xVal>
            <c:numRef>
              <c:f>'Cumul_deaths - Boltzmann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Boltzmann fit'!$M$7:$M$66</c:f>
              <c:numCache>
                <c:formatCode>0</c:formatCode>
                <c:ptCount val="60"/>
                <c:pt idx="0">
                  <c:v>10.607219076145888</c:v>
                </c:pt>
                <c:pt idx="1">
                  <c:v>13.014618786384375</c:v>
                </c:pt>
                <c:pt idx="2">
                  <c:v>15.967228878864562</c:v>
                </c:pt>
                <c:pt idx="3">
                  <c:v>19.587934082001194</c:v>
                </c:pt>
                <c:pt idx="4">
                  <c:v>24.027018226294349</c:v>
                </c:pt>
                <c:pt idx="5">
                  <c:v>29.46812319412258</c:v>
                </c:pt>
                <c:pt idx="6">
                  <c:v>36.135428064219532</c:v>
                </c:pt>
                <c:pt idx="7">
                  <c:v>44.302259643554002</c:v>
                </c:pt>
                <c:pt idx="8">
                  <c:v>54.30136167157135</c:v>
                </c:pt>
                <c:pt idx="9">
                  <c:v>66.537054895368144</c:v>
                </c:pt>
                <c:pt idx="10">
                  <c:v>81.499504972543434</c:v>
                </c:pt>
                <c:pt idx="11">
                  <c:v>99.781266339094458</c:v>
                </c:pt>
                <c:pt idx="12">
                  <c:v>122.09616833912311</c:v>
                </c:pt>
                <c:pt idx="13">
                  <c:v>149.30042783159612</c:v>
                </c:pt>
                <c:pt idx="14">
                  <c:v>182.41557358637579</c:v>
                </c:pt>
                <c:pt idx="15">
                  <c:v>222.65230546783513</c:v>
                </c:pt>
                <c:pt idx="16">
                  <c:v>271.43373083877697</c:v>
                </c:pt>
                <c:pt idx="17">
                  <c:v>330.4154653948375</c:v>
                </c:pt>
                <c:pt idx="18">
                  <c:v>401.49881330731154</c:v>
                </c:pt>
                <c:pt idx="19">
                  <c:v>486.83165320380976</c:v>
                </c:pt>
                <c:pt idx="20">
                  <c:v>588.78984600795764</c:v>
                </c:pt>
                <c:pt idx="21">
                  <c:v>709.93020607074834</c:v>
                </c:pt>
                <c:pt idx="22">
                  <c:v>852.90484714760328</c:v>
                </c:pt>
                <c:pt idx="23">
                  <c:v>1020.326862136673</c:v>
                </c:pt>
                <c:pt idx="24">
                  <c:v>1214.5799726115945</c:v>
                </c:pt>
                <c:pt idx="25">
                  <c:v>1437.5712795123072</c:v>
                </c:pt>
                <c:pt idx="26">
                  <c:v>1690.4375014730374</c:v>
                </c:pt>
                <c:pt idx="27">
                  <c:v>1973.230867149751</c:v>
                </c:pt>
                <c:pt idx="28">
                  <c:v>2284.6287202122248</c:v>
                </c:pt>
                <c:pt idx="29">
                  <c:v>2621.7256887379831</c:v>
                </c:pt>
                <c:pt idx="30">
                  <c:v>2979.9715828203098</c:v>
                </c:pt>
                <c:pt idx="31">
                  <c:v>3353.3050455571556</c:v>
                </c:pt>
                <c:pt idx="32">
                  <c:v>3734.5</c:v>
                </c:pt>
                <c:pt idx="33">
                  <c:v>4115.6949544428435</c:v>
                </c:pt>
                <c:pt idx="34">
                  <c:v>4489.0284171796902</c:v>
                </c:pt>
                <c:pt idx="35">
                  <c:v>4847.2743112620165</c:v>
                </c:pt>
                <c:pt idx="36">
                  <c:v>5184.3712797877752</c:v>
                </c:pt>
                <c:pt idx="37">
                  <c:v>5495.7691328502497</c:v>
                </c:pt>
                <c:pt idx="38">
                  <c:v>5778.5624985269624</c:v>
                </c:pt>
                <c:pt idx="39">
                  <c:v>6031.4287204876928</c:v>
                </c:pt>
                <c:pt idx="40">
                  <c:v>6254.4200273884053</c:v>
                </c:pt>
                <c:pt idx="41">
                  <c:v>6448.6731378633276</c:v>
                </c:pt>
                <c:pt idx="42">
                  <c:v>6616.0951528523974</c:v>
                </c:pt>
                <c:pt idx="43">
                  <c:v>6759.0697939292522</c:v>
                </c:pt>
                <c:pt idx="44">
                  <c:v>6880.2101539920413</c:v>
                </c:pt>
                <c:pt idx="45">
                  <c:v>6982.1683467961902</c:v>
                </c:pt>
                <c:pt idx="46">
                  <c:v>7067.5011866926889</c:v>
                </c:pt>
                <c:pt idx="47">
                  <c:v>7138.5845346051619</c:v>
                </c:pt>
                <c:pt idx="48">
                  <c:v>7197.5662691612224</c:v>
                </c:pt>
                <c:pt idx="49">
                  <c:v>7246.3476945321654</c:v>
                </c:pt>
                <c:pt idx="50">
                  <c:v>7286.584426413624</c:v>
                </c:pt>
                <c:pt idx="51">
                  <c:v>7319.6995721684034</c:v>
                </c:pt>
                <c:pt idx="52">
                  <c:v>7346.9038316608767</c:v>
                </c:pt>
                <c:pt idx="53">
                  <c:v>7369.2187336609049</c:v>
                </c:pt>
                <c:pt idx="54">
                  <c:v>7387.5004950274561</c:v>
                </c:pt>
                <c:pt idx="55">
                  <c:v>7402.4629451046312</c:v>
                </c:pt>
                <c:pt idx="56">
                  <c:v>7414.6986383284293</c:v>
                </c:pt>
                <c:pt idx="57">
                  <c:v>7424.697740356446</c:v>
                </c:pt>
                <c:pt idx="58">
                  <c:v>7432.8645719357801</c:v>
                </c:pt>
                <c:pt idx="59">
                  <c:v>7439.5318768058769</c:v>
                </c:pt>
              </c:numCache>
            </c:numRef>
          </c:yVal>
          <c:smooth val="1"/>
          <c:extLst>
            <c:ext xmlns:c16="http://schemas.microsoft.com/office/drawing/2014/chart" uri="{C3380CC4-5D6E-409C-BE32-E72D297353CC}">
              <c16:uniqueId val="{00000005-21A0-47C8-8F55-FB83B426301B}"/>
            </c:ext>
          </c:extLst>
        </c:ser>
        <c:ser>
          <c:idx val="10"/>
          <c:order val="10"/>
          <c:tx>
            <c:strRef>
              <c:f>'Cumul_deaths - Boltzmann fit'!$N$6</c:f>
              <c:strCache>
                <c:ptCount val="1"/>
                <c:pt idx="0">
                  <c:v>o.r. Upper CI</c:v>
                </c:pt>
              </c:strCache>
            </c:strRef>
          </c:tx>
          <c:spPr>
            <a:ln w="9525" cap="rnd">
              <a:solidFill>
                <a:schemeClr val="accent5">
                  <a:lumMod val="60000"/>
                </a:schemeClr>
              </a:solidFill>
              <a:round/>
            </a:ln>
            <a:effectLst/>
          </c:spPr>
          <c:marker>
            <c:symbol val="none"/>
          </c:marker>
          <c:xVal>
            <c:numRef>
              <c:f>'Cumul_deaths - Boltzmann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Boltzmann fit'!$N$7:$N$66</c:f>
              <c:numCache>
                <c:formatCode>0</c:formatCode>
                <c:ptCount val="60"/>
                <c:pt idx="0">
                  <c:v>92.662878537239976</c:v>
                </c:pt>
                <c:pt idx="1">
                  <c:v>95.070278247478456</c:v>
                </c:pt>
                <c:pt idx="2">
                  <c:v>98.022888339958641</c:v>
                </c:pt>
                <c:pt idx="3">
                  <c:v>101.64359354309528</c:v>
                </c:pt>
                <c:pt idx="4">
                  <c:v>106.08267768738843</c:v>
                </c:pt>
                <c:pt idx="5">
                  <c:v>111.52378265521666</c:v>
                </c:pt>
                <c:pt idx="6">
                  <c:v>118.19108752531361</c:v>
                </c:pt>
                <c:pt idx="7">
                  <c:v>126.35791910464809</c:v>
                </c:pt>
                <c:pt idx="8">
                  <c:v>136.35702113266544</c:v>
                </c:pt>
                <c:pt idx="9">
                  <c:v>148.59271435646224</c:v>
                </c:pt>
                <c:pt idx="10">
                  <c:v>163.55516443363751</c:v>
                </c:pt>
                <c:pt idx="11">
                  <c:v>181.83692580018854</c:v>
                </c:pt>
                <c:pt idx="12">
                  <c:v>204.15182780021718</c:v>
                </c:pt>
                <c:pt idx="13">
                  <c:v>231.35608729269021</c:v>
                </c:pt>
                <c:pt idx="14">
                  <c:v>264.47123304746987</c:v>
                </c:pt>
                <c:pt idx="15">
                  <c:v>304.70796492892919</c:v>
                </c:pt>
                <c:pt idx="16">
                  <c:v>353.48939029987105</c:v>
                </c:pt>
                <c:pt idx="17">
                  <c:v>412.47112485593158</c:v>
                </c:pt>
                <c:pt idx="18">
                  <c:v>483.55447276840562</c:v>
                </c:pt>
                <c:pt idx="19">
                  <c:v>568.8873126649039</c:v>
                </c:pt>
                <c:pt idx="20">
                  <c:v>670.84550546905166</c:v>
                </c:pt>
                <c:pt idx="21">
                  <c:v>791.98586553184236</c:v>
                </c:pt>
                <c:pt idx="22">
                  <c:v>934.96050660869741</c:v>
                </c:pt>
                <c:pt idx="23">
                  <c:v>1102.382521597767</c:v>
                </c:pt>
                <c:pt idx="24">
                  <c:v>1296.6356320726886</c:v>
                </c:pt>
                <c:pt idx="25">
                  <c:v>1519.6269389734014</c:v>
                </c:pt>
                <c:pt idx="26">
                  <c:v>1772.4931609341315</c:v>
                </c:pt>
                <c:pt idx="27">
                  <c:v>2055.2865266108452</c:v>
                </c:pt>
                <c:pt idx="28">
                  <c:v>2366.6843796733187</c:v>
                </c:pt>
                <c:pt idx="29">
                  <c:v>2703.781348199077</c:v>
                </c:pt>
                <c:pt idx="30">
                  <c:v>3062.0272422814037</c:v>
                </c:pt>
                <c:pt idx="31">
                  <c:v>3435.3607050182495</c:v>
                </c:pt>
                <c:pt idx="32">
                  <c:v>3816.5556594610939</c:v>
                </c:pt>
                <c:pt idx="33">
                  <c:v>4197.7506139039378</c:v>
                </c:pt>
                <c:pt idx="34">
                  <c:v>4571.0840766407846</c:v>
                </c:pt>
                <c:pt idx="35">
                  <c:v>4929.3299707231108</c:v>
                </c:pt>
                <c:pt idx="36">
                  <c:v>5266.4269392488695</c:v>
                </c:pt>
                <c:pt idx="37">
                  <c:v>5577.824792311344</c:v>
                </c:pt>
              </c:numCache>
            </c:numRef>
          </c:yVal>
          <c:smooth val="1"/>
          <c:extLst>
            <c:ext xmlns:c16="http://schemas.microsoft.com/office/drawing/2014/chart" uri="{C3380CC4-5D6E-409C-BE32-E72D297353CC}">
              <c16:uniqueId val="{00000006-21A0-47C8-8F55-FB83B426301B}"/>
            </c:ext>
          </c:extLst>
        </c:ser>
        <c:ser>
          <c:idx val="11"/>
          <c:order val="11"/>
          <c:tx>
            <c:strRef>
              <c:f>'Cumul_deaths - Boltzmann fit'!$O$6</c:f>
              <c:strCache>
                <c:ptCount val="1"/>
                <c:pt idx="0">
                  <c:v>o.r. Lower CI</c:v>
                </c:pt>
              </c:strCache>
            </c:strRef>
          </c:tx>
          <c:spPr>
            <a:ln w="9525" cap="rnd">
              <a:solidFill>
                <a:schemeClr val="accent6">
                  <a:lumMod val="60000"/>
                </a:schemeClr>
              </a:solidFill>
              <a:round/>
            </a:ln>
            <a:effectLst/>
          </c:spPr>
          <c:marker>
            <c:symbol val="none"/>
          </c:marker>
          <c:xVal>
            <c:numRef>
              <c:f>'Cumul_deaths - Boltzmann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Boltzmann fit'!$O$7:$O$66</c:f>
              <c:numCache>
                <c:formatCode>0</c:formatCode>
                <c:ptCount val="60"/>
                <c:pt idx="0">
                  <c:v>0</c:v>
                </c:pt>
                <c:pt idx="1">
                  <c:v>0</c:v>
                </c:pt>
                <c:pt idx="2">
                  <c:v>0</c:v>
                </c:pt>
                <c:pt idx="3">
                  <c:v>0</c:v>
                </c:pt>
                <c:pt idx="4">
                  <c:v>0</c:v>
                </c:pt>
                <c:pt idx="5">
                  <c:v>0</c:v>
                </c:pt>
                <c:pt idx="6">
                  <c:v>0</c:v>
                </c:pt>
                <c:pt idx="7">
                  <c:v>0</c:v>
                </c:pt>
                <c:pt idx="8">
                  <c:v>0</c:v>
                </c:pt>
                <c:pt idx="9">
                  <c:v>0</c:v>
                </c:pt>
                <c:pt idx="10">
                  <c:v>0</c:v>
                </c:pt>
                <c:pt idx="11">
                  <c:v>17.725606878000377</c:v>
                </c:pt>
                <c:pt idx="12">
                  <c:v>40.04050887802903</c:v>
                </c:pt>
                <c:pt idx="13">
                  <c:v>67.244768370502044</c:v>
                </c:pt>
                <c:pt idx="14">
                  <c:v>100.3599141252817</c:v>
                </c:pt>
                <c:pt idx="15">
                  <c:v>140.59664600674105</c:v>
                </c:pt>
                <c:pt idx="16">
                  <c:v>189.37807137768289</c:v>
                </c:pt>
                <c:pt idx="17">
                  <c:v>248.35980593374342</c:v>
                </c:pt>
                <c:pt idx="18">
                  <c:v>319.44315384621746</c:v>
                </c:pt>
                <c:pt idx="19">
                  <c:v>404.77599374271568</c:v>
                </c:pt>
                <c:pt idx="20">
                  <c:v>506.73418654686355</c:v>
                </c:pt>
                <c:pt idx="21">
                  <c:v>627.87454660965432</c:v>
                </c:pt>
                <c:pt idx="22">
                  <c:v>770.84918768650914</c:v>
                </c:pt>
                <c:pt idx="23">
                  <c:v>938.27120267557893</c:v>
                </c:pt>
                <c:pt idx="24">
                  <c:v>1132.5243131505003</c:v>
                </c:pt>
                <c:pt idx="25">
                  <c:v>1355.5156200512131</c:v>
                </c:pt>
                <c:pt idx="26">
                  <c:v>1608.3818420119433</c:v>
                </c:pt>
                <c:pt idx="27">
                  <c:v>1891.1752076886569</c:v>
                </c:pt>
                <c:pt idx="28">
                  <c:v>2202.5730607511309</c:v>
                </c:pt>
                <c:pt idx="29">
                  <c:v>2539.6700292768892</c:v>
                </c:pt>
                <c:pt idx="30">
                  <c:v>2897.9159233592159</c:v>
                </c:pt>
                <c:pt idx="31">
                  <c:v>3271.2493860960617</c:v>
                </c:pt>
                <c:pt idx="32">
                  <c:v>3652.4443405389061</c:v>
                </c:pt>
                <c:pt idx="33">
                  <c:v>4033.6392949817496</c:v>
                </c:pt>
                <c:pt idx="34">
                  <c:v>4406.9727577185959</c:v>
                </c:pt>
                <c:pt idx="35">
                  <c:v>4765.2186518009221</c:v>
                </c:pt>
                <c:pt idx="36">
                  <c:v>5102.3156203266808</c:v>
                </c:pt>
                <c:pt idx="37">
                  <c:v>5413.7134733891553</c:v>
                </c:pt>
              </c:numCache>
            </c:numRef>
          </c:yVal>
          <c:smooth val="1"/>
          <c:extLst>
            <c:ext xmlns:c16="http://schemas.microsoft.com/office/drawing/2014/chart" uri="{C3380CC4-5D6E-409C-BE32-E72D297353CC}">
              <c16:uniqueId val="{00000007-21A0-47C8-8F55-FB83B426301B}"/>
            </c:ext>
          </c:extLst>
        </c:ser>
        <c:dLbls>
          <c:showLegendKey val="0"/>
          <c:showVal val="0"/>
          <c:showCatName val="0"/>
          <c:showSerName val="0"/>
          <c:showPercent val="0"/>
          <c:showBubbleSize val="0"/>
        </c:dLbls>
        <c:axId val="622081744"/>
        <c:axId val="622082064"/>
      </c:scatterChart>
      <c:valAx>
        <c:axId val="622081744"/>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22082064"/>
        <c:crosses val="autoZero"/>
        <c:crossBetween val="midCat"/>
      </c:valAx>
      <c:valAx>
        <c:axId val="622082064"/>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220817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it-IT"/>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it-IT"/>
              <a:t>COVID-19 Italy Confirmed Cases </a:t>
            </a:r>
          </a:p>
          <a:p>
            <a:pPr>
              <a:defRPr/>
            </a:pPr>
            <a:r>
              <a:rPr lang="it-IT"/>
              <a:t>Daily</a:t>
            </a:r>
            <a:r>
              <a:rPr lang="it-IT" baseline="0"/>
              <a:t> </a:t>
            </a:r>
            <a:r>
              <a:rPr lang="it-IT"/>
              <a:t>New Deaths - Boltzmann model fit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it-IT"/>
        </a:p>
      </c:txPr>
    </c:title>
    <c:autoTitleDeleted val="0"/>
    <c:plotArea>
      <c:layout/>
      <c:scatterChart>
        <c:scatterStyle val="lineMarker"/>
        <c:varyColors val="0"/>
        <c:ser>
          <c:idx val="0"/>
          <c:order val="0"/>
          <c:tx>
            <c:strRef>
              <c:f>'New_deaths - Boltzmann fit'!$E$6</c:f>
              <c:strCache>
                <c:ptCount val="1"/>
                <c:pt idx="0">
                  <c:v>Whole country</c:v>
                </c:pt>
              </c:strCache>
            </c:strRef>
          </c:tx>
          <c:spPr>
            <a:ln w="25400" cap="rnd">
              <a:noFill/>
              <a:round/>
            </a:ln>
            <a:effectLst/>
          </c:spPr>
          <c:marker>
            <c:symbol val="squar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'New_deaths - Boltzmann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'New_deaths - Boltzmann fit'!$E$7:$E$66</c:f>
              <c:numCache>
                <c:formatCode>0</c:formatCode>
                <c:ptCount val="60"/>
                <c:pt idx="0">
                  <c:v>0</c:v>
                </c:pt>
                <c:pt idx="1">
                  <c:v>3</c:v>
                </c:pt>
                <c:pt idx="2">
                  <c:v>2</c:v>
                </c:pt>
                <c:pt idx="3">
                  <c:v>5</c:v>
                </c:pt>
                <c:pt idx="4">
                  <c:v>4</c:v>
                </c:pt>
                <c:pt idx="5">
                  <c:v>8</c:v>
                </c:pt>
                <c:pt idx="6">
                  <c:v>5</c:v>
                </c:pt>
                <c:pt idx="7">
                  <c:v>18</c:v>
                </c:pt>
                <c:pt idx="8">
                  <c:v>27</c:v>
                </c:pt>
                <c:pt idx="9">
                  <c:v>28</c:v>
                </c:pt>
                <c:pt idx="10">
                  <c:v>41</c:v>
                </c:pt>
                <c:pt idx="11">
                  <c:v>49</c:v>
                </c:pt>
                <c:pt idx="12">
                  <c:v>36</c:v>
                </c:pt>
                <c:pt idx="13">
                  <c:v>133</c:v>
                </c:pt>
                <c:pt idx="14">
                  <c:v>97</c:v>
                </c:pt>
                <c:pt idx="15">
                  <c:v>168</c:v>
                </c:pt>
                <c:pt idx="16">
                  <c:v>196</c:v>
                </c:pt>
                <c:pt idx="17">
                  <c:v>189</c:v>
                </c:pt>
                <c:pt idx="18">
                  <c:v>250</c:v>
                </c:pt>
                <c:pt idx="19">
                  <c:v>175</c:v>
                </c:pt>
                <c:pt idx="20">
                  <c:v>368</c:v>
                </c:pt>
                <c:pt idx="21">
                  <c:v>349</c:v>
                </c:pt>
                <c:pt idx="22">
                  <c:v>345</c:v>
                </c:pt>
                <c:pt idx="23">
                  <c:v>475</c:v>
                </c:pt>
                <c:pt idx="24">
                  <c:v>427</c:v>
                </c:pt>
                <c:pt idx="25">
                  <c:v>627</c:v>
                </c:pt>
                <c:pt idx="26">
                  <c:v>793</c:v>
                </c:pt>
                <c:pt idx="27">
                  <c:v>651</c:v>
                </c:pt>
                <c:pt idx="28">
                  <c:v>601</c:v>
                </c:pt>
                <c:pt idx="29">
                  <c:v>743</c:v>
                </c:pt>
                <c:pt idx="30">
                  <c:v>683</c:v>
                </c:pt>
                <c:pt idx="31">
                  <c:v>662</c:v>
                </c:pt>
                <c:pt idx="32">
                  <c:v>969</c:v>
                </c:pt>
                <c:pt idx="33">
                  <c:v>889</c:v>
                </c:pt>
                <c:pt idx="34">
                  <c:v>756</c:v>
                </c:pt>
                <c:pt idx="35">
                  <c:v>812</c:v>
                </c:pt>
                <c:pt idx="36">
                  <c:v>837</c:v>
                </c:pt>
                <c:pt idx="37">
                  <c:v>727</c:v>
                </c:pt>
              </c:numCache>
            </c:numRef>
          </c:yVal>
          <c:smooth val="0"/>
          <c:extLst>
            <c:ext xmlns:c16="http://schemas.microsoft.com/office/drawing/2014/chart" uri="{C3380CC4-5D6E-409C-BE32-E72D297353CC}">
              <c16:uniqueId val="{00000000-CDE9-4760-BE5C-8B5D25801AFB}"/>
            </c:ext>
          </c:extLst>
        </c:ser>
        <c:ser>
          <c:idx val="1"/>
          <c:order val="1"/>
          <c:tx>
            <c:strRef>
              <c:f>'New_deaths - Boltzmann fit'!$G$6</c:f>
              <c:strCache>
                <c:ptCount val="1"/>
                <c:pt idx="0">
                  <c:v>Wh_c_fit</c:v>
                </c:pt>
              </c:strCache>
            </c:strRef>
          </c:tx>
          <c:spPr>
            <a:ln w="9525" cap="rnd">
              <a:solidFill>
                <a:srgbClr val="0070C0"/>
              </a:solidFill>
              <a:round/>
            </a:ln>
            <a:effectLst/>
          </c:spPr>
          <c:marker>
            <c:symbol val="none"/>
          </c:marker>
          <c:yVal>
            <c:numRef>
              <c:f>'New_deaths - Boltzmann fit'!$G$7:$G$66</c:f>
              <c:numCache>
                <c:formatCode>0</c:formatCode>
                <c:ptCount val="60"/>
                <c:pt idx="0">
                  <c:v>0</c:v>
                </c:pt>
                <c:pt idx="1">
                  <c:v>14.98578180745109</c:v>
                </c:pt>
                <c:pt idx="2">
                  <c:v>17.693764149959151</c:v>
                </c:pt>
                <c:pt idx="3">
                  <c:v>20.885746742285363</c:v>
                </c:pt>
                <c:pt idx="4">
                  <c:v>24.645897366819668</c:v>
                </c:pt>
                <c:pt idx="5">
                  <c:v>29.072058487431889</c:v>
                </c:pt>
                <c:pt idx="6">
                  <c:v>34.277580027244198</c:v>
                </c:pt>
                <c:pt idx="7">
                  <c:v>40.393236487728984</c:v>
                </c:pt>
                <c:pt idx="8">
                  <c:v>47.569154923676251</c:v>
                </c:pt>
                <c:pt idx="9">
                  <c:v>55.976638492553491</c:v>
                </c:pt>
                <c:pt idx="10">
                  <c:v>65.809713782073857</c:v>
                </c:pt>
                <c:pt idx="11">
                  <c:v>77.286155730043845</c:v>
                </c:pt>
                <c:pt idx="12">
                  <c:v>90.647648949979327</c:v>
                </c:pt>
                <c:pt idx="13">
                  <c:v>106.15862730742458</c:v>
                </c:pt>
                <c:pt idx="14">
                  <c:v>124.10319625982333</c:v>
                </c:pt>
                <c:pt idx="15">
                  <c:v>144.77939176505242</c:v>
                </c:pt>
                <c:pt idx="16">
                  <c:v>168.48988127840289</c:v>
                </c:pt>
                <c:pt idx="17">
                  <c:v>195.52809551675318</c:v>
                </c:pt>
                <c:pt idx="18">
                  <c:v>226.15874146564147</c:v>
                </c:pt>
                <c:pt idx="19">
                  <c:v>260.59175712695219</c:v>
                </c:pt>
                <c:pt idx="20">
                  <c:v>298.94911967050825</c:v>
                </c:pt>
                <c:pt idx="21">
                  <c:v>341.22462059253985</c:v>
                </c:pt>
                <c:pt idx="22">
                  <c:v>387.23788038794964</c:v>
                </c:pt>
                <c:pt idx="23">
                  <c:v>436.58555369048645</c:v>
                </c:pt>
                <c:pt idx="24">
                  <c:v>488.59482895131077</c:v>
                </c:pt>
                <c:pt idx="25">
                  <c:v>542.28672011195431</c:v>
                </c:pt>
                <c:pt idx="26">
                  <c:v>596.35878024129215</c:v>
                </c:pt>
                <c:pt idx="27">
                  <c:v>649.19794609121163</c:v>
                </c:pt>
                <c:pt idx="28">
                  <c:v>698.93325983695195</c:v>
                </c:pt>
                <c:pt idx="29">
                  <c:v>743.53430582249166</c:v>
                </c:pt>
                <c:pt idx="30">
                  <c:v>780.95399069735686</c:v>
                </c:pt>
                <c:pt idx="31">
                  <c:v>809.30450178566934</c:v>
                </c:pt>
                <c:pt idx="32">
                  <c:v>827.04499056283385</c:v>
                </c:pt>
                <c:pt idx="33">
                  <c:v>833.15194162895568</c:v>
                </c:pt>
                <c:pt idx="34">
                  <c:v>827.24159472772044</c:v>
                </c:pt>
                <c:pt idx="35">
                  <c:v>809.62007828520109</c:v>
                </c:pt>
                <c:pt idx="36">
                  <c:v>781.2503202098269</c:v>
                </c:pt>
                <c:pt idx="37">
                  <c:v>743.6417353507768</c:v>
                </c:pt>
                <c:pt idx="38">
                  <c:v>698.68400541680057</c:v>
                </c:pt>
                <c:pt idx="39">
                  <c:v>648.45542186131934</c:v>
                </c:pt>
                <c:pt idx="40">
                  <c:v>595.03717429923199</c:v>
                </c:pt>
                <c:pt idx="41">
                  <c:v>540.35859538019213</c:v>
                </c:pt>
                <c:pt idx="42">
                  <c:v>486.08784944287618</c:v>
                </c:pt>
                <c:pt idx="43">
                  <c:v>433.5715595473448</c:v>
                </c:pt>
                <c:pt idx="44">
                  <c:v>383.81821004661833</c:v>
                </c:pt>
                <c:pt idx="45">
                  <c:v>337.51511286909226</c:v>
                </c:pt>
                <c:pt idx="46">
                  <c:v>295.06716326416063</c:v>
                </c:pt>
                <c:pt idx="47">
                  <c:v>256.64658679403874</c:v>
                </c:pt>
                <c:pt idx="48">
                  <c:v>222.24522367935788</c:v>
                </c:pt>
                <c:pt idx="49">
                  <c:v>191.7236234440461</c:v>
                </c:pt>
                <c:pt idx="50">
                  <c:v>164.85369467184137</c:v>
                </c:pt>
                <c:pt idx="51">
                  <c:v>141.35357083729468</c:v>
                </c:pt>
                <c:pt idx="52">
                  <c:v>120.91465560323195</c:v>
                </c:pt>
                <c:pt idx="53">
                  <c:v>103.22157809536657</c:v>
                </c:pt>
                <c:pt idx="54">
                  <c:v>87.966152018118009</c:v>
                </c:pt>
                <c:pt idx="55">
                  <c:v>74.856525281451468</c:v>
                </c:pt>
                <c:pt idx="56">
                  <c:v>63.622639315552078</c:v>
                </c:pt>
                <c:pt idx="57">
                  <c:v>54.018969714983541</c:v>
                </c:pt>
                <c:pt idx="58">
                  <c:v>45.825344882556237</c:v>
                </c:pt>
                <c:pt idx="59">
                  <c:v>38.84646789492399</c:v>
                </c:pt>
              </c:numCache>
            </c:numRef>
          </c:yVal>
          <c:smooth val="0"/>
          <c:extLst>
            <c:ext xmlns:c16="http://schemas.microsoft.com/office/drawing/2014/chart" uri="{C3380CC4-5D6E-409C-BE32-E72D297353CC}">
              <c16:uniqueId val="{00000008-CDE9-4760-BE5C-8B5D25801AFB}"/>
            </c:ext>
          </c:extLst>
        </c:ser>
        <c:ser>
          <c:idx val="4"/>
          <c:order val="4"/>
          <c:tx>
            <c:strRef>
              <c:f>'New_deaths - Boltzmann fit'!$K$6</c:f>
              <c:strCache>
                <c:ptCount val="1"/>
                <c:pt idx="0">
                  <c:v>Lombardy</c:v>
                </c:pt>
              </c:strCache>
            </c:strRef>
          </c:tx>
          <c:spPr>
            <a:ln w="25400" cap="rnd">
              <a:noFill/>
              <a:round/>
            </a:ln>
            <a:effectLst/>
          </c:spPr>
          <c:marker>
            <c:symbol val="triangle"/>
            <c:size val="5"/>
            <c:spPr>
              <a:solidFill>
                <a:srgbClr val="FF0000"/>
              </a:solidFill>
              <a:ln w="9525">
                <a:noFill/>
                <a:round/>
              </a:ln>
              <a:effectLst/>
            </c:spPr>
          </c:marker>
          <c:yVal>
            <c:numRef>
              <c:f>'New_deaths - Boltzmann fit'!$K$7:$K$66</c:f>
              <c:numCache>
                <c:formatCode>0</c:formatCode>
                <c:ptCount val="60"/>
                <c:pt idx="0">
                  <c:v>0</c:v>
                </c:pt>
                <c:pt idx="1">
                  <c:v>3</c:v>
                </c:pt>
                <c:pt idx="2">
                  <c:v>0</c:v>
                </c:pt>
                <c:pt idx="3">
                  <c:v>5</c:v>
                </c:pt>
                <c:pt idx="4">
                  <c:v>3</c:v>
                </c:pt>
                <c:pt idx="5">
                  <c:v>6</c:v>
                </c:pt>
                <c:pt idx="6">
                  <c:v>1</c:v>
                </c:pt>
                <c:pt idx="7">
                  <c:v>14</c:v>
                </c:pt>
                <c:pt idx="8">
                  <c:v>17</c:v>
                </c:pt>
                <c:pt idx="9">
                  <c:v>18</c:v>
                </c:pt>
                <c:pt idx="10">
                  <c:v>25</c:v>
                </c:pt>
                <c:pt idx="11">
                  <c:v>37</c:v>
                </c:pt>
                <c:pt idx="12">
                  <c:v>19</c:v>
                </c:pt>
                <c:pt idx="13">
                  <c:v>113</c:v>
                </c:pt>
                <c:pt idx="14">
                  <c:v>66</c:v>
                </c:pt>
                <c:pt idx="15">
                  <c:v>135</c:v>
                </c:pt>
                <c:pt idx="16">
                  <c:v>149</c:v>
                </c:pt>
                <c:pt idx="17">
                  <c:v>127</c:v>
                </c:pt>
                <c:pt idx="18">
                  <c:v>146</c:v>
                </c:pt>
                <c:pt idx="19">
                  <c:v>76</c:v>
                </c:pt>
                <c:pt idx="20">
                  <c:v>252</c:v>
                </c:pt>
                <c:pt idx="21">
                  <c:v>202</c:v>
                </c:pt>
                <c:pt idx="22">
                  <c:v>220</c:v>
                </c:pt>
                <c:pt idx="23">
                  <c:v>319</c:v>
                </c:pt>
                <c:pt idx="24">
                  <c:v>209</c:v>
                </c:pt>
                <c:pt idx="25">
                  <c:v>381</c:v>
                </c:pt>
                <c:pt idx="26">
                  <c:v>546</c:v>
                </c:pt>
                <c:pt idx="27">
                  <c:v>361</c:v>
                </c:pt>
                <c:pt idx="28">
                  <c:v>320</c:v>
                </c:pt>
                <c:pt idx="29">
                  <c:v>402</c:v>
                </c:pt>
                <c:pt idx="30">
                  <c:v>296</c:v>
                </c:pt>
                <c:pt idx="31">
                  <c:v>387</c:v>
                </c:pt>
                <c:pt idx="32">
                  <c:v>541</c:v>
                </c:pt>
                <c:pt idx="33">
                  <c:v>542</c:v>
                </c:pt>
                <c:pt idx="34">
                  <c:v>416</c:v>
                </c:pt>
                <c:pt idx="35">
                  <c:v>458</c:v>
                </c:pt>
                <c:pt idx="36">
                  <c:v>381</c:v>
                </c:pt>
                <c:pt idx="37">
                  <c:v>394</c:v>
                </c:pt>
              </c:numCache>
            </c:numRef>
          </c:yVal>
          <c:smooth val="0"/>
          <c:extLst>
            <c:ext xmlns:c16="http://schemas.microsoft.com/office/drawing/2014/chart" uri="{C3380CC4-5D6E-409C-BE32-E72D297353CC}">
              <c16:uniqueId val="{0000000B-CDE9-4760-BE5C-8B5D25801AFB}"/>
            </c:ext>
          </c:extLst>
        </c:ser>
        <c:ser>
          <c:idx val="5"/>
          <c:order val="5"/>
          <c:tx>
            <c:strRef>
              <c:f>'New_deaths - Boltzmann fit'!$M$6</c:f>
              <c:strCache>
                <c:ptCount val="1"/>
                <c:pt idx="0">
                  <c:v>Lomb_fit</c:v>
                </c:pt>
              </c:strCache>
            </c:strRef>
          </c:tx>
          <c:spPr>
            <a:ln w="9525" cap="rnd">
              <a:solidFill>
                <a:srgbClr val="FF0000"/>
              </a:solidFill>
              <a:round/>
            </a:ln>
            <a:effectLst/>
          </c:spPr>
          <c:marker>
            <c:symbol val="none"/>
          </c:marker>
          <c:yVal>
            <c:numRef>
              <c:f>'New_deaths - Boltzmann fit'!$M$7:$M$66</c:f>
              <c:numCache>
                <c:formatCode>0</c:formatCode>
                <c:ptCount val="60"/>
                <c:pt idx="0">
                  <c:v>0</c:v>
                </c:pt>
                <c:pt idx="1">
                  <c:v>10.566703201177006</c:v>
                </c:pt>
                <c:pt idx="2">
                  <c:v>12.409905707979533</c:v>
                </c:pt>
                <c:pt idx="3">
                  <c:v>14.569292466533682</c:v>
                </c:pt>
                <c:pt idx="4">
                  <c:v>17.097073900024995</c:v>
                </c:pt>
                <c:pt idx="5">
                  <c:v>20.05331093163403</c:v>
                </c:pt>
                <c:pt idx="6">
                  <c:v>23.506799182340671</c:v>
                </c:pt>
                <c:pt idx="7">
                  <c:v>27.53593274990132</c:v>
                </c:pt>
                <c:pt idx="8">
                  <c:v>32.229486211090546</c:v>
                </c:pt>
                <c:pt idx="9">
                  <c:v>37.68722635989937</c:v>
                </c:pt>
                <c:pt idx="10">
                  <c:v>44.020230278181799</c:v>
                </c:pt>
                <c:pt idx="11">
                  <c:v>51.350742774392529</c:v>
                </c:pt>
                <c:pt idx="12">
                  <c:v>59.811353946705424</c:v>
                </c:pt>
                <c:pt idx="13">
                  <c:v>69.543218063699896</c:v>
                </c:pt>
                <c:pt idx="14">
                  <c:v>80.692972111162305</c:v>
                </c:pt>
                <c:pt idx="15">
                  <c:v>93.407954225521053</c:v>
                </c:pt>
                <c:pt idx="16">
                  <c:v>107.82928255227137</c:v>
                </c:pt>
                <c:pt idx="17">
                  <c:v>124.08235507043321</c:v>
                </c:pt>
                <c:pt idx="18">
                  <c:v>142.26440057386253</c:v>
                </c:pt>
                <c:pt idx="19">
                  <c:v>162.42888851803082</c:v>
                </c:pt>
                <c:pt idx="20">
                  <c:v>184.56693345033068</c:v>
                </c:pt>
                <c:pt idx="21">
                  <c:v>208.58634584640936</c:v>
                </c:pt>
                <c:pt idx="22">
                  <c:v>234.2897009691917</c:v>
                </c:pt>
                <c:pt idx="23">
                  <c:v>261.35368949027543</c:v>
                </c:pt>
                <c:pt idx="24">
                  <c:v>289.31297037315971</c:v>
                </c:pt>
                <c:pt idx="25">
                  <c:v>317.5525601593522</c:v>
                </c:pt>
                <c:pt idx="26">
                  <c:v>345.31315523425974</c:v>
                </c:pt>
                <c:pt idx="27">
                  <c:v>371.71333195133138</c:v>
                </c:pt>
                <c:pt idx="28">
                  <c:v>395.79099320989235</c:v>
                </c:pt>
                <c:pt idx="29">
                  <c:v>416.56363235702293</c:v>
                </c:pt>
                <c:pt idx="30">
                  <c:v>433.10324855647104</c:v>
                </c:pt>
                <c:pt idx="31">
                  <c:v>444.61781393286674</c:v>
                </c:pt>
                <c:pt idx="32">
                  <c:v>450.52816083410289</c:v>
                </c:pt>
                <c:pt idx="33">
                  <c:v>450.52816083410289</c:v>
                </c:pt>
                <c:pt idx="34">
                  <c:v>444.61781393286765</c:v>
                </c:pt>
                <c:pt idx="35">
                  <c:v>433.10324855647104</c:v>
                </c:pt>
                <c:pt idx="36">
                  <c:v>416.56363235702338</c:v>
                </c:pt>
                <c:pt idx="37">
                  <c:v>395.79099320989189</c:v>
                </c:pt>
                <c:pt idx="38">
                  <c:v>371.71333195133047</c:v>
                </c:pt>
                <c:pt idx="39">
                  <c:v>345.3131552342611</c:v>
                </c:pt>
                <c:pt idx="40">
                  <c:v>317.55256015935083</c:v>
                </c:pt>
                <c:pt idx="41">
                  <c:v>289.31297037315926</c:v>
                </c:pt>
                <c:pt idx="42">
                  <c:v>261.35368949027543</c:v>
                </c:pt>
                <c:pt idx="43">
                  <c:v>234.28970096919329</c:v>
                </c:pt>
                <c:pt idx="44">
                  <c:v>208.58634584640822</c:v>
                </c:pt>
                <c:pt idx="45">
                  <c:v>184.56693345033091</c:v>
                </c:pt>
                <c:pt idx="46">
                  <c:v>162.42888851803036</c:v>
                </c:pt>
                <c:pt idx="47">
                  <c:v>142.2644005738639</c:v>
                </c:pt>
                <c:pt idx="48">
                  <c:v>124.08235507043355</c:v>
                </c:pt>
                <c:pt idx="49">
                  <c:v>107.82928255226943</c:v>
                </c:pt>
                <c:pt idx="50">
                  <c:v>93.40795422552219</c:v>
                </c:pt>
                <c:pt idx="51">
                  <c:v>80.692972111160998</c:v>
                </c:pt>
                <c:pt idx="52">
                  <c:v>69.543218063701715</c:v>
                </c:pt>
                <c:pt idx="53">
                  <c:v>59.811353946703093</c:v>
                </c:pt>
                <c:pt idx="54">
                  <c:v>51.350742774393439</c:v>
                </c:pt>
                <c:pt idx="55">
                  <c:v>44.020230278181771</c:v>
                </c:pt>
                <c:pt idx="56">
                  <c:v>37.687226359899796</c:v>
                </c:pt>
                <c:pt idx="57">
                  <c:v>32.229486211090261</c:v>
                </c:pt>
                <c:pt idx="58">
                  <c:v>27.535932749900894</c:v>
                </c:pt>
                <c:pt idx="59">
                  <c:v>23.506799182341638</c:v>
                </c:pt>
              </c:numCache>
            </c:numRef>
          </c:yVal>
          <c:smooth val="0"/>
          <c:extLst>
            <c:ext xmlns:c16="http://schemas.microsoft.com/office/drawing/2014/chart" uri="{C3380CC4-5D6E-409C-BE32-E72D297353CC}">
              <c16:uniqueId val="{0000000C-CDE9-4760-BE5C-8B5D25801AFB}"/>
            </c:ext>
          </c:extLst>
        </c:ser>
        <c:ser>
          <c:idx val="8"/>
          <c:order val="8"/>
          <c:tx>
            <c:strRef>
              <c:f>'New_deaths - Boltzmann fit'!$Q$6</c:f>
              <c:strCache>
                <c:ptCount val="1"/>
                <c:pt idx="0">
                  <c:v>outside</c:v>
                </c:pt>
              </c:strCache>
            </c:strRef>
          </c:tx>
          <c:spPr>
            <a:ln w="25400" cap="rnd">
              <a:noFill/>
              <a:round/>
            </a:ln>
            <a:effectLst/>
          </c:spPr>
          <c:marker>
            <c:symbol val="circle"/>
            <c:size val="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c:spPr>
          </c:marker>
          <c:yVal>
            <c:numRef>
              <c:f>'New_deaths - Boltzmann fit'!$Q$7:$Q$66</c:f>
              <c:numCache>
                <c:formatCode>0</c:formatCode>
                <c:ptCount val="60"/>
                <c:pt idx="0">
                  <c:v>0</c:v>
                </c:pt>
                <c:pt idx="1">
                  <c:v>0</c:v>
                </c:pt>
                <c:pt idx="2">
                  <c:v>2</c:v>
                </c:pt>
                <c:pt idx="3">
                  <c:v>0</c:v>
                </c:pt>
                <c:pt idx="4">
                  <c:v>1</c:v>
                </c:pt>
                <c:pt idx="5">
                  <c:v>2</c:v>
                </c:pt>
                <c:pt idx="6">
                  <c:v>4</c:v>
                </c:pt>
                <c:pt idx="7">
                  <c:v>4</c:v>
                </c:pt>
                <c:pt idx="8">
                  <c:v>10</c:v>
                </c:pt>
                <c:pt idx="9">
                  <c:v>10</c:v>
                </c:pt>
                <c:pt idx="10">
                  <c:v>16</c:v>
                </c:pt>
                <c:pt idx="11">
                  <c:v>12</c:v>
                </c:pt>
                <c:pt idx="12">
                  <c:v>17</c:v>
                </c:pt>
                <c:pt idx="13">
                  <c:v>20</c:v>
                </c:pt>
                <c:pt idx="14">
                  <c:v>31</c:v>
                </c:pt>
                <c:pt idx="15">
                  <c:v>33</c:v>
                </c:pt>
                <c:pt idx="16">
                  <c:v>47</c:v>
                </c:pt>
                <c:pt idx="17">
                  <c:v>62</c:v>
                </c:pt>
                <c:pt idx="18">
                  <c:v>104</c:v>
                </c:pt>
                <c:pt idx="19">
                  <c:v>99</c:v>
                </c:pt>
                <c:pt idx="20">
                  <c:v>116</c:v>
                </c:pt>
                <c:pt idx="21">
                  <c:v>147</c:v>
                </c:pt>
                <c:pt idx="22">
                  <c:v>125</c:v>
                </c:pt>
                <c:pt idx="23">
                  <c:v>156</c:v>
                </c:pt>
                <c:pt idx="24">
                  <c:v>218</c:v>
                </c:pt>
                <c:pt idx="25">
                  <c:v>246</c:v>
                </c:pt>
                <c:pt idx="26">
                  <c:v>247</c:v>
                </c:pt>
                <c:pt idx="27">
                  <c:v>290</c:v>
                </c:pt>
                <c:pt idx="28">
                  <c:v>281</c:v>
                </c:pt>
                <c:pt idx="29">
                  <c:v>341</c:v>
                </c:pt>
                <c:pt idx="30">
                  <c:v>387</c:v>
                </c:pt>
                <c:pt idx="31">
                  <c:v>275</c:v>
                </c:pt>
                <c:pt idx="32">
                  <c:v>428</c:v>
                </c:pt>
                <c:pt idx="33">
                  <c:v>347</c:v>
                </c:pt>
                <c:pt idx="34">
                  <c:v>340</c:v>
                </c:pt>
                <c:pt idx="35">
                  <c:v>354</c:v>
                </c:pt>
                <c:pt idx="36">
                  <c:v>456</c:v>
                </c:pt>
                <c:pt idx="37">
                  <c:v>333</c:v>
                </c:pt>
              </c:numCache>
            </c:numRef>
          </c:yVal>
          <c:smooth val="0"/>
          <c:extLst>
            <c:ext xmlns:c16="http://schemas.microsoft.com/office/drawing/2014/chart" uri="{C3380CC4-5D6E-409C-BE32-E72D297353CC}">
              <c16:uniqueId val="{0000000F-CDE9-4760-BE5C-8B5D25801AFB}"/>
            </c:ext>
          </c:extLst>
        </c:ser>
        <c:dLbls>
          <c:showLegendKey val="0"/>
          <c:showVal val="0"/>
          <c:showCatName val="0"/>
          <c:showSerName val="0"/>
          <c:showPercent val="0"/>
          <c:showBubbleSize val="0"/>
        </c:dLbls>
        <c:axId val="622081744"/>
        <c:axId val="622082064"/>
        <c:extLst>
          <c:ext xmlns:c15="http://schemas.microsoft.com/office/drawing/2012/chart" uri="{02D57815-91ED-43cb-92C2-25804820EDAC}">
            <c15:filteredScatterSeries>
              <c15:ser>
                <c:idx val="2"/>
                <c:order val="2"/>
                <c:tx>
                  <c:strRef>
                    <c:extLst>
                      <c:ext uri="{02D57815-91ED-43cb-92C2-25804820EDAC}">
                        <c15:formulaRef>
                          <c15:sqref>'New_deaths - Boltzmann fit'!$H$6</c15:sqref>
                        </c15:formulaRef>
                      </c:ext>
                    </c:extLst>
                    <c:strCache>
                      <c:ptCount val="1"/>
                      <c:pt idx="0">
                        <c:v>Wh_c_Upper CI</c:v>
                      </c:pt>
                    </c:strCache>
                  </c:strRef>
                </c:tx>
                <c:spPr>
                  <a:ln w="9525" cap="rnd">
                    <a:solidFill>
                      <a:schemeClr val="accent3"/>
                    </a:solidFill>
                    <a:round/>
                  </a:ln>
                  <a:effectLst/>
                </c:spPr>
                <c:marker>
                  <c:symbol val="none"/>
                </c:marker>
                <c:yVal>
                  <c:numRef>
                    <c:extLst>
                      <c:ext uri="{02D57815-91ED-43cb-92C2-25804820EDAC}">
                        <c15:formulaRef>
                          <c15:sqref>'New_deaths - Boltzmann fit'!$H$7:$H$66</c15:sqref>
                        </c15:formulaRef>
                      </c:ext>
                    </c:extLst>
                    <c:numCache>
                      <c:formatCode>0</c:formatCode>
                      <c:ptCount val="60"/>
                      <c:pt idx="0">
                        <c:v>126.98409812159569</c:v>
                      </c:pt>
                      <c:pt idx="1">
                        <c:v>141.96987992904678</c:v>
                      </c:pt>
                      <c:pt idx="2">
                        <c:v>144.67786227155483</c:v>
                      </c:pt>
                      <c:pt idx="3">
                        <c:v>147.86984486388104</c:v>
                      </c:pt>
                      <c:pt idx="4">
                        <c:v>151.62999548841537</c:v>
                      </c:pt>
                      <c:pt idx="5">
                        <c:v>156.0561566090276</c:v>
                      </c:pt>
                      <c:pt idx="6">
                        <c:v>161.26167814883991</c:v>
                      </c:pt>
                      <c:pt idx="7">
                        <c:v>167.37733460932469</c:v>
                      </c:pt>
                      <c:pt idx="8">
                        <c:v>174.55325304527196</c:v>
                      </c:pt>
                      <c:pt idx="9">
                        <c:v>182.9607366141492</c:v>
                      </c:pt>
                      <c:pt idx="10">
                        <c:v>192.79381190366956</c:v>
                      </c:pt>
                      <c:pt idx="11">
                        <c:v>204.27025385163955</c:v>
                      </c:pt>
                      <c:pt idx="12">
                        <c:v>217.63174707157503</c:v>
                      </c:pt>
                      <c:pt idx="13">
                        <c:v>233.14272542902029</c:v>
                      </c:pt>
                      <c:pt idx="14">
                        <c:v>251.08729438141904</c:v>
                      </c:pt>
                      <c:pt idx="15">
                        <c:v>271.76348988664813</c:v>
                      </c:pt>
                      <c:pt idx="16">
                        <c:v>295.4739793999986</c:v>
                      </c:pt>
                      <c:pt idx="17">
                        <c:v>322.51219363834889</c:v>
                      </c:pt>
                      <c:pt idx="18">
                        <c:v>353.14283958723718</c:v>
                      </c:pt>
                      <c:pt idx="19">
                        <c:v>387.5758552485479</c:v>
                      </c:pt>
                      <c:pt idx="20">
                        <c:v>425.93321779210396</c:v>
                      </c:pt>
                      <c:pt idx="21">
                        <c:v>468.20871871413556</c:v>
                      </c:pt>
                      <c:pt idx="22">
                        <c:v>514.22197850954535</c:v>
                      </c:pt>
                      <c:pt idx="23">
                        <c:v>563.56965181208216</c:v>
                      </c:pt>
                      <c:pt idx="24">
                        <c:v>615.57892707290648</c:v>
                      </c:pt>
                      <c:pt idx="25">
                        <c:v>669.27081823355002</c:v>
                      </c:pt>
                      <c:pt idx="26">
                        <c:v>723.34287836288786</c:v>
                      </c:pt>
                      <c:pt idx="27">
                        <c:v>776.18204421280734</c:v>
                      </c:pt>
                      <c:pt idx="28">
                        <c:v>825.91735795854765</c:v>
                      </c:pt>
                      <c:pt idx="29">
                        <c:v>870.51840394408737</c:v>
                      </c:pt>
                      <c:pt idx="30">
                        <c:v>907.93808881895256</c:v>
                      </c:pt>
                      <c:pt idx="31">
                        <c:v>936.28859990726505</c:v>
                      </c:pt>
                      <c:pt idx="32">
                        <c:v>954.02908868442955</c:v>
                      </c:pt>
                      <c:pt idx="33">
                        <c:v>960.13603975055139</c:v>
                      </c:pt>
                      <c:pt idx="34">
                        <c:v>954.22569284931615</c:v>
                      </c:pt>
                      <c:pt idx="35">
                        <c:v>936.6041764067968</c:v>
                      </c:pt>
                      <c:pt idx="36">
                        <c:v>908.2344183314226</c:v>
                      </c:pt>
                      <c:pt idx="37">
                        <c:v>870.62583347237251</c:v>
                      </c:pt>
                    </c:numCache>
                  </c:numRef>
                </c:yVal>
                <c:smooth val="0"/>
                <c:extLst>
                  <c:ext xmlns:c16="http://schemas.microsoft.com/office/drawing/2014/chart" uri="{C3380CC4-5D6E-409C-BE32-E72D297353CC}">
                    <c16:uniqueId val="{00000009-CDE9-4760-BE5C-8B5D25801AFB}"/>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'New_deaths - Boltzmann fit'!$I$6</c15:sqref>
                        </c15:formulaRef>
                      </c:ext>
                    </c:extLst>
                    <c:strCache>
                      <c:ptCount val="1"/>
                      <c:pt idx="0">
                        <c:v>Wh_c_Lower CI</c:v>
                      </c:pt>
                    </c:strCache>
                  </c:strRef>
                </c:tx>
                <c:spPr>
                  <a:ln w="9525" cap="rnd">
                    <a:solidFill>
                      <a:schemeClr val="accent4"/>
                    </a:solidFill>
                    <a:round/>
                  </a:ln>
                  <a:effectLst/>
                </c:spPr>
                <c:marker>
                  <c:symbol val="none"/>
                </c:marker>
                <c:yVal>
                  <c:numRef>
                    <c:extLst xmlns:c15="http://schemas.microsoft.com/office/drawing/2012/chart">
                      <c:ext xmlns:c15="http://schemas.microsoft.com/office/drawing/2012/chart" uri="{02D57815-91ED-43cb-92C2-25804820EDAC}">
                        <c15:formulaRef>
                          <c15:sqref>'New_deaths - Boltzmann fit'!$I$7:$I$66</c15:sqref>
                        </c15:formulaRef>
                      </c:ext>
                    </c:extLst>
                    <c:numCache>
                      <c:formatCode>0</c:formatCode>
                      <c:ptCount val="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17.795293643456731</c:v>
                      </c:pt>
                      <c:pt idx="16">
                        <c:v>41.505783156807198</c:v>
                      </c:pt>
                      <c:pt idx="17">
                        <c:v>68.54399739515749</c:v>
                      </c:pt>
                      <c:pt idx="18">
                        <c:v>99.174643344045776</c:v>
                      </c:pt>
                      <c:pt idx="19">
                        <c:v>133.60765900535648</c:v>
                      </c:pt>
                      <c:pt idx="20">
                        <c:v>171.96502154891255</c:v>
                      </c:pt>
                      <c:pt idx="21">
                        <c:v>214.24052247094414</c:v>
                      </c:pt>
                      <c:pt idx="22">
                        <c:v>260.25378226635394</c:v>
                      </c:pt>
                      <c:pt idx="23">
                        <c:v>309.60145556889074</c:v>
                      </c:pt>
                      <c:pt idx="24">
                        <c:v>361.61073082971507</c:v>
                      </c:pt>
                      <c:pt idx="25">
                        <c:v>415.3026219903586</c:v>
                      </c:pt>
                      <c:pt idx="26">
                        <c:v>469.37468211969644</c:v>
                      </c:pt>
                      <c:pt idx="27">
                        <c:v>522.21384796961593</c:v>
                      </c:pt>
                      <c:pt idx="28">
                        <c:v>571.94916171535624</c:v>
                      </c:pt>
                      <c:pt idx="29">
                        <c:v>616.55020770089595</c:v>
                      </c:pt>
                      <c:pt idx="30">
                        <c:v>653.96989257576115</c:v>
                      </c:pt>
                      <c:pt idx="31">
                        <c:v>682.32040366407364</c:v>
                      </c:pt>
                      <c:pt idx="32">
                        <c:v>700.06089244123814</c:v>
                      </c:pt>
                      <c:pt idx="33">
                        <c:v>706.16784350735998</c:v>
                      </c:pt>
                      <c:pt idx="34">
                        <c:v>700.25749660612473</c:v>
                      </c:pt>
                      <c:pt idx="35">
                        <c:v>682.63598016360538</c:v>
                      </c:pt>
                      <c:pt idx="36">
                        <c:v>654.26622208823119</c:v>
                      </c:pt>
                      <c:pt idx="37">
                        <c:v>616.65763722918109</c:v>
                      </c:pt>
                    </c:numCache>
                  </c:numRef>
                </c:yVal>
                <c:smooth val="0"/>
                <c:extLst xmlns:c15="http://schemas.microsoft.com/office/drawing/2012/chart">
                  <c:ext xmlns:c16="http://schemas.microsoft.com/office/drawing/2014/chart" uri="{C3380CC4-5D6E-409C-BE32-E72D297353CC}">
                    <c16:uniqueId val="{0000000A-CDE9-4760-BE5C-8B5D25801AFB}"/>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'New_deaths - Boltzmann fit'!$N$6</c15:sqref>
                        </c15:formulaRef>
                      </c:ext>
                    </c:extLst>
                    <c:strCache>
                      <c:ptCount val="1"/>
                      <c:pt idx="0">
                        <c:v>r_Upper CI</c:v>
                      </c:pt>
                    </c:strCache>
                  </c:strRef>
                </c:tx>
                <c:spPr>
                  <a:ln w="9525" cap="rnd">
                    <a:solidFill>
                      <a:schemeClr val="accent1">
                        <a:lumMod val="60000"/>
                      </a:schemeClr>
                    </a:solidFill>
                    <a:round/>
                  </a:ln>
                  <a:effectLst/>
                </c:spPr>
                <c:marker>
                  <c:symbol val="none"/>
                </c:marker>
                <c:yVal>
                  <c:numRef>
                    <c:extLst xmlns:c15="http://schemas.microsoft.com/office/drawing/2012/chart">
                      <c:ext xmlns:c15="http://schemas.microsoft.com/office/drawing/2012/chart" uri="{02D57815-91ED-43cb-92C2-25804820EDAC}">
                        <c15:formulaRef>
                          <c15:sqref>'New_deaths - Boltzmann fit'!$N$7:$N$66</c15:sqref>
                        </c15:formulaRef>
                      </c:ext>
                    </c:extLst>
                    <c:numCache>
                      <c:formatCode>0</c:formatCode>
                      <c:ptCount val="60"/>
                      <c:pt idx="0">
                        <c:v>120.63084657344321</c:v>
                      </c:pt>
                      <c:pt idx="1">
                        <c:v>131.1975497746202</c:v>
                      </c:pt>
                      <c:pt idx="2">
                        <c:v>133.04075228142273</c:v>
                      </c:pt>
                      <c:pt idx="3">
                        <c:v>135.20013903997688</c:v>
                      </c:pt>
                      <c:pt idx="4">
                        <c:v>137.7279204734682</c:v>
                      </c:pt>
                      <c:pt idx="5">
                        <c:v>140.68415750507722</c:v>
                      </c:pt>
                      <c:pt idx="6">
                        <c:v>144.13764575578386</c:v>
                      </c:pt>
                      <c:pt idx="7">
                        <c:v>148.16677932334454</c:v>
                      </c:pt>
                      <c:pt idx="8">
                        <c:v>152.86033278453374</c:v>
                      </c:pt>
                      <c:pt idx="9">
                        <c:v>158.31807293334259</c:v>
                      </c:pt>
                      <c:pt idx="10">
                        <c:v>164.65107685162502</c:v>
                      </c:pt>
                      <c:pt idx="11">
                        <c:v>171.98158934783572</c:v>
                      </c:pt>
                      <c:pt idx="12">
                        <c:v>180.44220052014862</c:v>
                      </c:pt>
                      <c:pt idx="13">
                        <c:v>190.17406463714309</c:v>
                      </c:pt>
                      <c:pt idx="14">
                        <c:v>201.3238186846055</c:v>
                      </c:pt>
                      <c:pt idx="15">
                        <c:v>214.03880079896425</c:v>
                      </c:pt>
                      <c:pt idx="16">
                        <c:v>228.46012912571456</c:v>
                      </c:pt>
                      <c:pt idx="17">
                        <c:v>244.7132016438764</c:v>
                      </c:pt>
                      <c:pt idx="18">
                        <c:v>262.89524714730572</c:v>
                      </c:pt>
                      <c:pt idx="19">
                        <c:v>283.05973509147401</c:v>
                      </c:pt>
                      <c:pt idx="20">
                        <c:v>305.19778002377387</c:v>
                      </c:pt>
                      <c:pt idx="21">
                        <c:v>329.21719241985255</c:v>
                      </c:pt>
                      <c:pt idx="22">
                        <c:v>354.92054754263489</c:v>
                      </c:pt>
                      <c:pt idx="23">
                        <c:v>381.98453606371862</c:v>
                      </c:pt>
                      <c:pt idx="24">
                        <c:v>409.94381694660291</c:v>
                      </c:pt>
                      <c:pt idx="25">
                        <c:v>438.18340673279539</c:v>
                      </c:pt>
                      <c:pt idx="26">
                        <c:v>465.94400180770293</c:v>
                      </c:pt>
                      <c:pt idx="27">
                        <c:v>492.34417852477458</c:v>
                      </c:pt>
                      <c:pt idx="28">
                        <c:v>516.4218397833356</c:v>
                      </c:pt>
                      <c:pt idx="29">
                        <c:v>537.19447893046618</c:v>
                      </c:pt>
                      <c:pt idx="30">
                        <c:v>553.73409512991429</c:v>
                      </c:pt>
                      <c:pt idx="31">
                        <c:v>565.24866050630999</c:v>
                      </c:pt>
                      <c:pt idx="32">
                        <c:v>571.15900740754614</c:v>
                      </c:pt>
                      <c:pt idx="33">
                        <c:v>571.15900740754614</c:v>
                      </c:pt>
                      <c:pt idx="34">
                        <c:v>565.2486605063109</c:v>
                      </c:pt>
                      <c:pt idx="35">
                        <c:v>553.73409512991429</c:v>
                      </c:pt>
                      <c:pt idx="36">
                        <c:v>537.19447893046663</c:v>
                      </c:pt>
                      <c:pt idx="37">
                        <c:v>516.42183978333514</c:v>
                      </c:pt>
                    </c:numCache>
                  </c:numRef>
                </c:yVal>
                <c:smooth val="0"/>
                <c:extLst xmlns:c15="http://schemas.microsoft.com/office/drawing/2012/chart">
                  <c:ext xmlns:c16="http://schemas.microsoft.com/office/drawing/2014/chart" uri="{C3380CC4-5D6E-409C-BE32-E72D297353CC}">
                    <c16:uniqueId val="{0000000D-CDE9-4760-BE5C-8B5D25801AFB}"/>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'New_deaths - Boltzmann fit'!$O$6</c15:sqref>
                        </c15:formulaRef>
                      </c:ext>
                    </c:extLst>
                    <c:strCache>
                      <c:ptCount val="1"/>
                      <c:pt idx="0">
                        <c:v>r_Lower CI</c:v>
                      </c:pt>
                    </c:strCache>
                  </c:strRef>
                </c:tx>
                <c:spPr>
                  <a:ln w="9525" cap="rnd">
                    <a:solidFill>
                      <a:schemeClr val="accent2">
                        <a:lumMod val="60000"/>
                      </a:schemeClr>
                    </a:solidFill>
                    <a:round/>
                  </a:ln>
                  <a:effectLst/>
                </c:spPr>
                <c:marker>
                  <c:symbol val="none"/>
                </c:marker>
                <c:yVal>
                  <c:numRef>
                    <c:extLst xmlns:c15="http://schemas.microsoft.com/office/drawing/2012/chart">
                      <c:ext xmlns:c15="http://schemas.microsoft.com/office/drawing/2012/chart" uri="{02D57815-91ED-43cb-92C2-25804820EDAC}">
                        <c15:formulaRef>
                          <c15:sqref>'New_deaths - Boltzmann fit'!$O$7:$O$66</c15:sqref>
                        </c15:formulaRef>
                      </c:ext>
                    </c:extLst>
                    <c:numCache>
                      <c:formatCode>0</c:formatCode>
                      <c:ptCount val="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3.4515084969900016</c:v>
                      </c:pt>
                      <c:pt idx="18">
                        <c:v>21.633554000419323</c:v>
                      </c:pt>
                      <c:pt idx="19">
                        <c:v>41.798041944587609</c:v>
                      </c:pt>
                      <c:pt idx="20">
                        <c:v>63.936086876887472</c:v>
                      </c:pt>
                      <c:pt idx="21">
                        <c:v>87.955499272966151</c:v>
                      </c:pt>
                      <c:pt idx="22">
                        <c:v>113.65885439574849</c:v>
                      </c:pt>
                      <c:pt idx="23">
                        <c:v>140.72284291683224</c:v>
                      </c:pt>
                      <c:pt idx="24">
                        <c:v>168.68212379971652</c:v>
                      </c:pt>
                      <c:pt idx="25">
                        <c:v>196.921713585909</c:v>
                      </c:pt>
                      <c:pt idx="26">
                        <c:v>224.68230866081655</c:v>
                      </c:pt>
                      <c:pt idx="27">
                        <c:v>251.08248537788819</c:v>
                      </c:pt>
                      <c:pt idx="28">
                        <c:v>275.16014663644916</c:v>
                      </c:pt>
                      <c:pt idx="29">
                        <c:v>295.93278578357973</c:v>
                      </c:pt>
                      <c:pt idx="30">
                        <c:v>312.47240198302785</c:v>
                      </c:pt>
                      <c:pt idx="31">
                        <c:v>323.98696735942355</c:v>
                      </c:pt>
                      <c:pt idx="32">
                        <c:v>329.8973142606597</c:v>
                      </c:pt>
                      <c:pt idx="33">
                        <c:v>329.8973142606597</c:v>
                      </c:pt>
                      <c:pt idx="34">
                        <c:v>323.98696735942445</c:v>
                      </c:pt>
                      <c:pt idx="35">
                        <c:v>312.47240198302785</c:v>
                      </c:pt>
                      <c:pt idx="36">
                        <c:v>295.93278578358019</c:v>
                      </c:pt>
                      <c:pt idx="37">
                        <c:v>275.1601466364487</c:v>
                      </c:pt>
                    </c:numCache>
                  </c:numRef>
                </c:yVal>
                <c:smooth val="0"/>
                <c:extLst xmlns:c15="http://schemas.microsoft.com/office/drawing/2012/chart">
                  <c:ext xmlns:c16="http://schemas.microsoft.com/office/drawing/2014/chart" uri="{C3380CC4-5D6E-409C-BE32-E72D297353CC}">
                    <c16:uniqueId val="{0000000E-CDE9-4760-BE5C-8B5D25801AFB}"/>
                  </c:ext>
                </c:extLst>
              </c15:ser>
            </c15:filteredScatterSeries>
          </c:ext>
        </c:extLst>
      </c:scatterChart>
      <c:scatterChart>
        <c:scatterStyle val="smoothMarker"/>
        <c:varyColors val="0"/>
        <c:ser>
          <c:idx val="9"/>
          <c:order val="9"/>
          <c:tx>
            <c:strRef>
              <c:f>'New_deaths - Boltzmann fit'!$S$6</c:f>
              <c:strCache>
                <c:ptCount val="1"/>
                <c:pt idx="0">
                  <c:v>outside_r_fit</c:v>
                </c:pt>
              </c:strCache>
            </c:strRef>
          </c:tx>
          <c:spPr>
            <a:ln w="9525" cap="rnd">
              <a:solidFill>
                <a:schemeClr val="accent4">
                  <a:lumMod val="60000"/>
                </a:schemeClr>
              </a:solidFill>
              <a:round/>
            </a:ln>
            <a:effectLst/>
          </c:spPr>
          <c:marker>
            <c:symbol val="none"/>
          </c:marker>
          <c:yVal>
            <c:numRef>
              <c:f>'New_deaths - Boltzmann fit'!$S$7:$S$66</c:f>
              <c:numCache>
                <c:formatCode>0</c:formatCode>
                <c:ptCount val="60"/>
                <c:pt idx="0">
                  <c:v>0</c:v>
                </c:pt>
                <c:pt idx="1">
                  <c:v>4.4190786062740877</c:v>
                </c:pt>
                <c:pt idx="2">
                  <c:v>5.2838584419796106</c:v>
                </c:pt>
                <c:pt idx="3">
                  <c:v>6.3164542757516884</c:v>
                </c:pt>
                <c:pt idx="4">
                  <c:v>7.5488234667946799</c:v>
                </c:pt>
                <c:pt idx="5">
                  <c:v>9.0187475557978374</c:v>
                </c:pt>
                <c:pt idx="6">
                  <c:v>10.77078084490352</c:v>
                </c:pt>
                <c:pt idx="7">
                  <c:v>12.857303737827692</c:v>
                </c:pt>
                <c:pt idx="8">
                  <c:v>15.33966871258572</c:v>
                </c:pt>
                <c:pt idx="9">
                  <c:v>18.289412132654078</c:v>
                </c:pt>
                <c:pt idx="10">
                  <c:v>21.789483503892072</c:v>
                </c:pt>
                <c:pt idx="11">
                  <c:v>25.935412955651316</c:v>
                </c:pt>
                <c:pt idx="12">
                  <c:v>30.836295003273904</c:v>
                </c:pt>
                <c:pt idx="13">
                  <c:v>36.615409243724628</c:v>
                </c:pt>
                <c:pt idx="14">
                  <c:v>43.410224148661143</c:v>
                </c:pt>
                <c:pt idx="15">
                  <c:v>51.371437539531257</c:v>
                </c:pt>
                <c:pt idx="16">
                  <c:v>60.660598726131582</c:v>
                </c:pt>
                <c:pt idx="17">
                  <c:v>71.445740446319974</c:v>
                </c:pt>
                <c:pt idx="18">
                  <c:v>83.894340891779052</c:v>
                </c:pt>
                <c:pt idx="19">
                  <c:v>98.162868608921258</c:v>
                </c:pt>
                <c:pt idx="20">
                  <c:v>114.38218622017735</c:v>
                </c:pt>
                <c:pt idx="21">
                  <c:v>132.63827474613061</c:v>
                </c:pt>
                <c:pt idx="22">
                  <c:v>152.94817941875829</c:v>
                </c:pt>
                <c:pt idx="23">
                  <c:v>175.23186420021102</c:v>
                </c:pt>
                <c:pt idx="24">
                  <c:v>199.28185857815106</c:v>
                </c:pt>
                <c:pt idx="25">
                  <c:v>224.73415995260211</c:v>
                </c:pt>
                <c:pt idx="26">
                  <c:v>251.04562500703241</c:v>
                </c:pt>
                <c:pt idx="27">
                  <c:v>277.48461413988002</c:v>
                </c:pt>
                <c:pt idx="28">
                  <c:v>303.14226662705914</c:v>
                </c:pt>
                <c:pt idx="29">
                  <c:v>326.97067346546964</c:v>
                </c:pt>
                <c:pt idx="30">
                  <c:v>347.85074214088536</c:v>
                </c:pt>
                <c:pt idx="31">
                  <c:v>364.68668785280215</c:v>
                </c:pt>
                <c:pt idx="32">
                  <c:v>376.51682972873186</c:v>
                </c:pt>
                <c:pt idx="33">
                  <c:v>382.62378079485234</c:v>
                </c:pt>
                <c:pt idx="34">
                  <c:v>382.62378079485279</c:v>
                </c:pt>
                <c:pt idx="35">
                  <c:v>376.51682972873095</c:v>
                </c:pt>
                <c:pt idx="36">
                  <c:v>364.68668785280261</c:v>
                </c:pt>
                <c:pt idx="37">
                  <c:v>347.8507421408849</c:v>
                </c:pt>
                <c:pt idx="38">
                  <c:v>326.9706734654701</c:v>
                </c:pt>
                <c:pt idx="39">
                  <c:v>303.14226662705914</c:v>
                </c:pt>
                <c:pt idx="40">
                  <c:v>277.48461413987934</c:v>
                </c:pt>
                <c:pt idx="41">
                  <c:v>251.04562500703378</c:v>
                </c:pt>
                <c:pt idx="42">
                  <c:v>224.73415995260166</c:v>
                </c:pt>
                <c:pt idx="43">
                  <c:v>199.2818585781506</c:v>
                </c:pt>
                <c:pt idx="44">
                  <c:v>175.23186420021102</c:v>
                </c:pt>
                <c:pt idx="45">
                  <c:v>152.94817941875863</c:v>
                </c:pt>
                <c:pt idx="46">
                  <c:v>132.63827474613026</c:v>
                </c:pt>
                <c:pt idx="47">
                  <c:v>114.38218622017757</c:v>
                </c:pt>
                <c:pt idx="48">
                  <c:v>98.162868608921599</c:v>
                </c:pt>
                <c:pt idx="49">
                  <c:v>83.894340891778484</c:v>
                </c:pt>
                <c:pt idx="50">
                  <c:v>71.445740446320087</c:v>
                </c:pt>
                <c:pt idx="51">
                  <c:v>60.660598726132775</c:v>
                </c:pt>
                <c:pt idx="52">
                  <c:v>51.371437539530234</c:v>
                </c:pt>
                <c:pt idx="53">
                  <c:v>43.410224148661655</c:v>
                </c:pt>
                <c:pt idx="54">
                  <c:v>36.615409243724571</c:v>
                </c:pt>
                <c:pt idx="55">
                  <c:v>30.836295003273335</c:v>
                </c:pt>
                <c:pt idx="56">
                  <c:v>25.935412955650463</c:v>
                </c:pt>
                <c:pt idx="57">
                  <c:v>21.78948350389328</c:v>
                </c:pt>
                <c:pt idx="58">
                  <c:v>18.289412132653524</c:v>
                </c:pt>
                <c:pt idx="59">
                  <c:v>15.33966871258599</c:v>
                </c:pt>
              </c:numCache>
            </c:numRef>
          </c:yVal>
          <c:smooth val="1"/>
          <c:extLst>
            <c:ext xmlns:c16="http://schemas.microsoft.com/office/drawing/2014/chart" uri="{C3380CC4-5D6E-409C-BE32-E72D297353CC}">
              <c16:uniqueId val="{00000010-CDE9-4760-BE5C-8B5D25801AFB}"/>
            </c:ext>
          </c:extLst>
        </c:ser>
        <c:dLbls>
          <c:showLegendKey val="0"/>
          <c:showVal val="0"/>
          <c:showCatName val="0"/>
          <c:showSerName val="0"/>
          <c:showPercent val="0"/>
          <c:showBubbleSize val="0"/>
        </c:dLbls>
        <c:axId val="622081744"/>
        <c:axId val="622082064"/>
        <c:extLst>
          <c:ext xmlns:c15="http://schemas.microsoft.com/office/drawing/2012/chart" uri="{02D57815-91ED-43cb-92C2-25804820EDAC}">
            <c15:filteredScatterSeries>
              <c15:ser>
                <c:idx val="10"/>
                <c:order val="10"/>
                <c:tx>
                  <c:strRef>
                    <c:extLst>
                      <c:ext uri="{02D57815-91ED-43cb-92C2-25804820EDAC}">
                        <c15:formulaRef>
                          <c15:sqref>'New_deaths - Boltzmann fit'!$T$6</c15:sqref>
                        </c15:formulaRef>
                      </c:ext>
                    </c:extLst>
                    <c:strCache>
                      <c:ptCount val="1"/>
                      <c:pt idx="0">
                        <c:v>o_r_Upper CI</c:v>
                      </c:pt>
                    </c:strCache>
                  </c:strRef>
                </c:tx>
                <c:spPr>
                  <a:ln w="9525" cap="rnd">
                    <a:solidFill>
                      <a:schemeClr val="accent5">
                        <a:lumMod val="60000"/>
                      </a:schemeClr>
                    </a:solidFill>
                    <a:round/>
                  </a:ln>
                  <a:effectLst/>
                </c:spPr>
                <c:marker>
                  <c:symbol val="none"/>
                </c:marker>
                <c:yVal>
                  <c:numRef>
                    <c:extLst>
                      <c:ext uri="{02D57815-91ED-43cb-92C2-25804820EDAC}">
                        <c15:formulaRef>
                          <c15:sqref>'New_deaths - Boltzmann fit'!$T$7:$T$66</c15:sqref>
                        </c15:formulaRef>
                      </c:ext>
                    </c:extLst>
                    <c:numCache>
                      <c:formatCode>0</c:formatCode>
                      <c:ptCount val="60"/>
                      <c:pt idx="0">
                        <c:v>59.090094585806547</c:v>
                      </c:pt>
                      <c:pt idx="1">
                        <c:v>125.04992517971729</c:v>
                      </c:pt>
                      <c:pt idx="2">
                        <c:v>125.91470501542281</c:v>
                      </c:pt>
                      <c:pt idx="3">
                        <c:v>126.9473008491949</c:v>
                      </c:pt>
                      <c:pt idx="4">
                        <c:v>128.17967004023788</c:v>
                      </c:pt>
                      <c:pt idx="5">
                        <c:v>129.64959412924105</c:v>
                      </c:pt>
                      <c:pt idx="6">
                        <c:v>131.40162741834672</c:v>
                      </c:pt>
                      <c:pt idx="7">
                        <c:v>133.48815031127089</c:v>
                      </c:pt>
                      <c:pt idx="8">
                        <c:v>135.97051528602893</c:v>
                      </c:pt>
                      <c:pt idx="9">
                        <c:v>138.92025870609729</c:v>
                      </c:pt>
                      <c:pt idx="10">
                        <c:v>142.42033007733528</c:v>
                      </c:pt>
                      <c:pt idx="11">
                        <c:v>146.56625952909451</c:v>
                      </c:pt>
                      <c:pt idx="12">
                        <c:v>151.4671415767171</c:v>
                      </c:pt>
                      <c:pt idx="13">
                        <c:v>157.24625581716782</c:v>
                      </c:pt>
                      <c:pt idx="14">
                        <c:v>164.04107072210434</c:v>
                      </c:pt>
                      <c:pt idx="15">
                        <c:v>172.00228411297445</c:v>
                      </c:pt>
                      <c:pt idx="16">
                        <c:v>181.29144529957478</c:v>
                      </c:pt>
                      <c:pt idx="17">
                        <c:v>192.07658701976317</c:v>
                      </c:pt>
                      <c:pt idx="18">
                        <c:v>204.52518746522225</c:v>
                      </c:pt>
                      <c:pt idx="19">
                        <c:v>218.79371518236445</c:v>
                      </c:pt>
                      <c:pt idx="20">
                        <c:v>235.01303279362054</c:v>
                      </c:pt>
                      <c:pt idx="21">
                        <c:v>253.2691213195738</c:v>
                      </c:pt>
                      <c:pt idx="22">
                        <c:v>273.57902599220148</c:v>
                      </c:pt>
                      <c:pt idx="23">
                        <c:v>295.86271077365421</c:v>
                      </c:pt>
                      <c:pt idx="24">
                        <c:v>319.91270515159425</c:v>
                      </c:pt>
                      <c:pt idx="25">
                        <c:v>345.36500652604531</c:v>
                      </c:pt>
                      <c:pt idx="26">
                        <c:v>371.67647158047561</c:v>
                      </c:pt>
                      <c:pt idx="27">
                        <c:v>398.11546071332322</c:v>
                      </c:pt>
                      <c:pt idx="28">
                        <c:v>423.77311320050234</c:v>
                      </c:pt>
                      <c:pt idx="29">
                        <c:v>447.60152003891284</c:v>
                      </c:pt>
                      <c:pt idx="30">
                        <c:v>468.48158871432855</c:v>
                      </c:pt>
                      <c:pt idx="31">
                        <c:v>485.31753442624535</c:v>
                      </c:pt>
                      <c:pt idx="32">
                        <c:v>497.14767630217506</c:v>
                      </c:pt>
                      <c:pt idx="33">
                        <c:v>503.25462736829553</c:v>
                      </c:pt>
                      <c:pt idx="34">
                        <c:v>503.25462736829598</c:v>
                      </c:pt>
                      <c:pt idx="35">
                        <c:v>497.14767630217415</c:v>
                      </c:pt>
                      <c:pt idx="36">
                        <c:v>485.3175344262458</c:v>
                      </c:pt>
                      <c:pt idx="37">
                        <c:v>468.4815887143281</c:v>
                      </c:pt>
                    </c:numCache>
                  </c:numRef>
                </c:yVal>
                <c:smooth val="1"/>
                <c:extLst>
                  <c:ext xmlns:c16="http://schemas.microsoft.com/office/drawing/2014/chart" uri="{C3380CC4-5D6E-409C-BE32-E72D297353CC}">
                    <c16:uniqueId val="{00000011-CDE9-4760-BE5C-8B5D25801AFB}"/>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'New_deaths - Boltzmann fit'!$U$6</c15:sqref>
                        </c15:formulaRef>
                      </c:ext>
                    </c:extLst>
                    <c:strCache>
                      <c:ptCount val="1"/>
                      <c:pt idx="0">
                        <c:v>o_r_Lower CI</c:v>
                      </c:pt>
                    </c:strCache>
                  </c:strRef>
                </c:tx>
                <c:spPr>
                  <a:ln w="9525" cap="rnd">
                    <a:solidFill>
                      <a:schemeClr val="accent6">
                        <a:lumMod val="60000"/>
                      </a:schemeClr>
                    </a:solidFill>
                    <a:round/>
                  </a:ln>
                  <a:effectLst/>
                </c:spPr>
                <c:marker>
                  <c:symbol val="none"/>
                </c:marker>
                <c:yVal>
                  <c:numRef>
                    <c:extLst xmlns:c15="http://schemas.microsoft.com/office/drawing/2012/chart">
                      <c:ext xmlns:c15="http://schemas.microsoft.com/office/drawing/2012/chart" uri="{02D57815-91ED-43cb-92C2-25804820EDAC}">
                        <c15:formulaRef>
                          <c15:sqref>'New_deaths - Boltzmann fit'!$U$7:$U$66</c15:sqref>
                        </c15:formulaRef>
                      </c:ext>
                    </c:extLst>
                    <c:numCache>
                      <c:formatCode>0</c:formatCode>
                      <c:ptCount val="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12.007428172687398</c:v>
                      </c:pt>
                      <c:pt idx="22">
                        <c:v>32.317332845315079</c:v>
                      </c:pt>
                      <c:pt idx="23">
                        <c:v>54.601017626767813</c:v>
                      </c:pt>
                      <c:pt idx="24">
                        <c:v>78.651012004707852</c:v>
                      </c:pt>
                      <c:pt idx="25">
                        <c:v>104.10331337915891</c:v>
                      </c:pt>
                      <c:pt idx="26">
                        <c:v>130.41477843358922</c:v>
                      </c:pt>
                      <c:pt idx="27">
                        <c:v>156.85376756643683</c:v>
                      </c:pt>
                      <c:pt idx="28">
                        <c:v>182.51142005361595</c:v>
                      </c:pt>
                      <c:pt idx="29">
                        <c:v>206.33982689202645</c:v>
                      </c:pt>
                      <c:pt idx="30">
                        <c:v>227.21989556744217</c:v>
                      </c:pt>
                      <c:pt idx="31">
                        <c:v>244.05584127935896</c:v>
                      </c:pt>
                      <c:pt idx="32">
                        <c:v>255.88598315528867</c:v>
                      </c:pt>
                      <c:pt idx="33">
                        <c:v>261.99293422140914</c:v>
                      </c:pt>
                      <c:pt idx="34">
                        <c:v>261.9929342214096</c:v>
                      </c:pt>
                      <c:pt idx="35">
                        <c:v>255.88598315528776</c:v>
                      </c:pt>
                      <c:pt idx="36">
                        <c:v>244.05584127935941</c:v>
                      </c:pt>
                      <c:pt idx="37">
                        <c:v>227.21989556744171</c:v>
                      </c:pt>
                    </c:numCache>
                  </c:numRef>
                </c:yVal>
                <c:smooth val="1"/>
                <c:extLst xmlns:c15="http://schemas.microsoft.com/office/drawing/2012/chart">
                  <c:ext xmlns:c16="http://schemas.microsoft.com/office/drawing/2014/chart" uri="{C3380CC4-5D6E-409C-BE32-E72D297353CC}">
                    <c16:uniqueId val="{00000012-CDE9-4760-BE5C-8B5D25801AFB}"/>
                  </c:ext>
                </c:extLst>
              </c15:ser>
            </c15:filteredScatterSeries>
          </c:ext>
        </c:extLst>
      </c:scatterChart>
      <c:valAx>
        <c:axId val="622081744"/>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22082064"/>
        <c:crosses val="autoZero"/>
        <c:crossBetween val="midCat"/>
      </c:valAx>
      <c:valAx>
        <c:axId val="622082064"/>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220817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8</xdr:col>
      <xdr:colOff>664029</xdr:colOff>
      <xdr:row>2</xdr:row>
      <xdr:rowOff>157843</xdr:rowOff>
    </xdr:from>
    <xdr:ext cx="1653540" cy="662940"/>
    <mc:AlternateContent xmlns:mc="http://schemas.openxmlformats.org/markup-compatibility/2006" xmlns:a14="http://schemas.microsoft.com/office/drawing/2010/main">
      <mc:Choice Requires="a14">
        <xdr:sp macro="" textlink="">
          <xdr:nvSpPr>
            <xdr:cNvPr id="6" name="CasellaDiTesto 5">
              <a:extLst>
                <a:ext uri="{FF2B5EF4-FFF2-40B4-BE49-F238E27FC236}">
                  <a16:creationId xmlns:a16="http://schemas.microsoft.com/office/drawing/2014/main" id="{3CC970C1-AB73-4C46-BEA1-4EE468342734}"/>
                </a:ext>
              </a:extLst>
            </xdr:cNvPr>
            <xdr:cNvSpPr txBox="1"/>
          </xdr:nvSpPr>
          <xdr:spPr>
            <a:xfrm>
              <a:off x="5638800" y="734786"/>
              <a:ext cx="1653540" cy="6629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solidFill>
                          <a:sysClr val="windowText" lastClr="000000"/>
                        </a:solidFill>
                        <a:latin typeface="Cambria Math" panose="02040503050406030204" pitchFamily="18" charset="0"/>
                        <a:ea typeface="Cambria Math" panose="02040503050406030204" pitchFamily="18" charset="0"/>
                      </a:rPr>
                      <m:t>𝑦</m:t>
                    </m:r>
                    <m:r>
                      <a:rPr lang="it-IT" sz="1400" b="0" i="1">
                        <a:solidFill>
                          <a:sysClr val="windowText" lastClr="000000"/>
                        </a:solidFill>
                        <a:latin typeface="Cambria Math" panose="02040503050406030204" pitchFamily="18" charset="0"/>
                        <a:ea typeface="Cambria Math" panose="02040503050406030204" pitchFamily="18" charset="0"/>
                      </a:rPr>
                      <m:t>=</m:t>
                    </m:r>
                    <m:f>
                      <m:fPr>
                        <m:ctrlPr>
                          <a:rPr lang="it-IT" sz="1400" b="0" i="1">
                            <a:solidFill>
                              <a:sysClr val="windowText" lastClr="000000"/>
                            </a:solidFill>
                            <a:latin typeface="Cambria Math" panose="02040503050406030204" pitchFamily="18" charset="0"/>
                            <a:ea typeface="Cambria Math" panose="02040503050406030204" pitchFamily="18" charset="0"/>
                          </a:rPr>
                        </m:ctrlPr>
                      </m:fPr>
                      <m:num>
                        <m:r>
                          <a:rPr lang="it-IT" sz="1400" b="0" i="1">
                            <a:solidFill>
                              <a:sysClr val="windowText" lastClr="000000"/>
                            </a:solidFill>
                            <a:latin typeface="Cambria Math" panose="02040503050406030204" pitchFamily="18" charset="0"/>
                            <a:ea typeface="Cambria Math" panose="02040503050406030204" pitchFamily="18" charset="0"/>
                          </a:rPr>
                          <m:t>𝐾</m:t>
                        </m:r>
                      </m:num>
                      <m:den>
                        <m:d>
                          <m:d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d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1+</m:t>
                            </m:r>
                            <m:sSup>
                              <m:sSup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p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𝑒</m:t>
                                </m:r>
                              </m:e>
                              <m:sup>
                                <m:r>
                                  <a:rPr lang="it-IT" sz="1400" b="0" i="1">
                                    <a:solidFill>
                                      <a:sysClr val="windowText" lastClr="000000"/>
                                    </a:solidFill>
                                    <a:effectLst/>
                                    <a:latin typeface="Cambria Math" panose="02040503050406030204" pitchFamily="18" charset="0"/>
                                    <a:ea typeface="Cambria Math" panose="02040503050406030204" pitchFamily="18" charset="0"/>
                                    <a:cs typeface="+mn-cs"/>
                                  </a:rPr>
                                  <m:t>− </m:t>
                                </m:r>
                                <m:box>
                                  <m:box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boxPr>
                                  <m:e>
                                    <m:argPr>
                                      <m:argSz m:val="-1"/>
                                    </m:argPr>
                                    <m:f>
                                      <m:f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fPr>
                                      <m:num>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𝑡</m:t>
                                        </m:r>
                                        <m:r>
                                          <a:rPr lang="it-IT" sz="1400" b="0" i="1">
                                            <a:solidFill>
                                              <a:sysClr val="windowText" lastClr="000000"/>
                                            </a:solidFill>
                                            <a:effectLst/>
                                            <a:latin typeface="Cambria Math" panose="02040503050406030204" pitchFamily="18" charset="0"/>
                                            <a:ea typeface="Cambria Math" panose="02040503050406030204" pitchFamily="18" charset="0"/>
                                            <a:cs typeface="+mn-cs"/>
                                          </a:rPr>
                                          <m:t>−</m:t>
                                        </m:r>
                                        <m:sSub>
                                          <m:sSub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b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𝑡</m:t>
                                            </m:r>
                                          </m:e>
                                          <m:sub>
                                            <m:r>
                                              <a:rPr lang="it-IT" sz="1400" b="0" i="1">
                                                <a:solidFill>
                                                  <a:sysClr val="windowText" lastClr="000000"/>
                                                </a:solidFill>
                                                <a:effectLst/>
                                                <a:latin typeface="Cambria Math" panose="02040503050406030204" pitchFamily="18" charset="0"/>
                                                <a:ea typeface="Cambria Math" panose="02040503050406030204" pitchFamily="18" charset="0"/>
                                                <a:cs typeface="+mn-cs"/>
                                              </a:rPr>
                                              <m:t>0</m:t>
                                            </m:r>
                                          </m:sub>
                                        </m:sSub>
                                      </m:num>
                                      <m:den>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𝑤</m:t>
                                        </m:r>
                                      </m:den>
                                    </m:f>
                                  </m:e>
                                </m:box>
                              </m:sup>
                            </m:sSup>
                          </m:e>
                        </m:d>
                      </m:den>
                    </m:f>
                  </m:oMath>
                </m:oMathPara>
              </a14:m>
              <a:endParaRPr lang="it-IT" sz="1600">
                <a:solidFill>
                  <a:srgbClr val="FF0000"/>
                </a:solidFill>
                <a:latin typeface="Cambria Math" panose="02040503050406030204" pitchFamily="18" charset="0"/>
                <a:ea typeface="Cambria Math" panose="02040503050406030204" pitchFamily="18" charset="0"/>
              </a:endParaRPr>
            </a:p>
          </xdr:txBody>
        </xdr:sp>
      </mc:Choice>
      <mc:Fallback xmlns="">
        <xdr:sp macro="" textlink="">
          <xdr:nvSpPr>
            <xdr:cNvPr id="6" name="CasellaDiTesto 5">
              <a:extLst>
                <a:ext uri="{FF2B5EF4-FFF2-40B4-BE49-F238E27FC236}">
                  <a16:creationId xmlns:a16="http://schemas.microsoft.com/office/drawing/2014/main" id="{3CC970C1-AB73-4C46-BEA1-4EE468342734}"/>
                </a:ext>
              </a:extLst>
            </xdr:cNvPr>
            <xdr:cNvSpPr txBox="1"/>
          </xdr:nvSpPr>
          <xdr:spPr>
            <a:xfrm>
              <a:off x="5638800" y="734786"/>
              <a:ext cx="1653540" cy="6629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solidFill>
                    <a:sysClr val="windowText" lastClr="000000"/>
                  </a:solidFill>
                  <a:latin typeface="Cambria Math" panose="02040503050406030204" pitchFamily="18" charset="0"/>
                  <a:ea typeface="Cambria Math" panose="02040503050406030204" pitchFamily="18" charset="0"/>
                </a:rPr>
                <a:t>𝑦=𝐾/(</a:t>
              </a:r>
              <a:r>
                <a:rPr lang="it-IT" sz="1400" b="0" i="0">
                  <a:solidFill>
                    <a:sysClr val="windowText" lastClr="000000"/>
                  </a:solidFill>
                  <a:effectLst/>
                  <a:latin typeface="Cambria Math" panose="02040503050406030204" pitchFamily="18" charset="0"/>
                  <a:ea typeface="Cambria Math" panose="02040503050406030204" pitchFamily="18" charset="0"/>
                  <a:cs typeface="+mn-cs"/>
                </a:rPr>
                <a:t>(1+𝑒^(− □(64&amp;(𝑡−𝑡_0)/𝑤)) ) )</a:t>
              </a:r>
              <a:endParaRPr lang="it-IT" sz="1600">
                <a:solidFill>
                  <a:srgbClr val="FF0000"/>
                </a:solidFill>
                <a:latin typeface="Cambria Math" panose="02040503050406030204" pitchFamily="18" charset="0"/>
                <a:ea typeface="Cambria Math" panose="02040503050406030204" pitchFamily="18" charset="0"/>
              </a:endParaRPr>
            </a:p>
          </xdr:txBody>
        </xdr:sp>
      </mc:Fallback>
    </mc:AlternateContent>
    <xdr:clientData/>
  </xdr:oneCellAnchor>
  <xdr:twoCellAnchor>
    <xdr:from>
      <xdr:col>18</xdr:col>
      <xdr:colOff>7620</xdr:colOff>
      <xdr:row>5</xdr:row>
      <xdr:rowOff>0</xdr:rowOff>
    </xdr:from>
    <xdr:to>
      <xdr:col>29</xdr:col>
      <xdr:colOff>99060</xdr:colOff>
      <xdr:row>33</xdr:row>
      <xdr:rowOff>144780</xdr:rowOff>
    </xdr:to>
    <xdr:grpSp>
      <xdr:nvGrpSpPr>
        <xdr:cNvPr id="3" name="Gruppo 2">
          <a:extLst>
            <a:ext uri="{FF2B5EF4-FFF2-40B4-BE49-F238E27FC236}">
              <a16:creationId xmlns:a16="http://schemas.microsoft.com/office/drawing/2014/main" id="{5E92B1CA-6B75-4120-A88B-8D720C416756}"/>
            </a:ext>
          </a:extLst>
        </xdr:cNvPr>
        <xdr:cNvGrpSpPr/>
      </xdr:nvGrpSpPr>
      <xdr:grpSpPr>
        <a:xfrm>
          <a:off x="11100163" y="1284514"/>
          <a:ext cx="6938554" cy="5598523"/>
          <a:chOff x="6629400" y="1287780"/>
          <a:chExt cx="6941820" cy="5303520"/>
        </a:xfrm>
      </xdr:grpSpPr>
      <xdr:graphicFrame macro="">
        <xdr:nvGraphicFramePr>
          <xdr:cNvPr id="2" name="Grafico 1">
            <a:extLst>
              <a:ext uri="{FF2B5EF4-FFF2-40B4-BE49-F238E27FC236}">
                <a16:creationId xmlns:a16="http://schemas.microsoft.com/office/drawing/2014/main" id="{03212835-2CCD-487C-A7C3-4E3C532B9DF2}"/>
              </a:ext>
            </a:extLst>
          </xdr:cNvPr>
          <xdr:cNvGraphicFramePr/>
        </xdr:nvGraphicFramePr>
        <xdr:xfrm>
          <a:off x="6629400" y="1287780"/>
          <a:ext cx="6941820" cy="5303520"/>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7" name="CasellaDiTesto 6">
            <a:extLst>
              <a:ext uri="{FF2B5EF4-FFF2-40B4-BE49-F238E27FC236}">
                <a16:creationId xmlns:a16="http://schemas.microsoft.com/office/drawing/2014/main" id="{7E696076-8C22-4EC6-8C39-63B8E38294C1}"/>
              </a:ext>
            </a:extLst>
          </xdr:cNvPr>
          <xdr:cNvSpPr txBox="1"/>
        </xdr:nvSpPr>
        <xdr:spPr>
          <a:xfrm>
            <a:off x="11483340" y="4041252"/>
            <a:ext cx="1828800" cy="12423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1" i="0" u="none" strike="noStrike">
                <a:solidFill>
                  <a:schemeClr val="dk1"/>
                </a:solidFill>
                <a:effectLst/>
                <a:latin typeface="+mn-lt"/>
                <a:ea typeface="+mn-ea"/>
                <a:cs typeface="+mn-cs"/>
              </a:rPr>
              <a:t>rest of Italy (C)</a:t>
            </a:r>
          </a:p>
          <a:p>
            <a:r>
              <a:rPr lang="it-IT" sz="1100" b="0" i="1" u="none" strike="noStrike">
                <a:solidFill>
                  <a:schemeClr val="dk1"/>
                </a:solidFill>
                <a:effectLst/>
                <a:latin typeface="+mn-lt"/>
                <a:ea typeface="+mn-ea"/>
                <a:cs typeface="+mn-cs"/>
              </a:rPr>
              <a:t>K=</a:t>
            </a:r>
            <a:r>
              <a:rPr lang="it-IT"/>
              <a:t> </a:t>
            </a:r>
            <a:r>
              <a:rPr lang="it-IT" sz="1100" b="0" i="0" u="none" strike="noStrike">
                <a:solidFill>
                  <a:schemeClr val="dk1"/>
                </a:solidFill>
                <a:effectLst/>
                <a:latin typeface="+mn-lt"/>
                <a:ea typeface="+mn-ea"/>
                <a:cs typeface="+mn-cs"/>
              </a:rPr>
              <a:t>7469</a:t>
            </a:r>
            <a:r>
              <a:rPr lang="it-IT"/>
              <a:t> </a:t>
            </a:r>
          </a:p>
          <a:p>
            <a:r>
              <a:rPr lang="it-IT" sz="1100" b="0" i="1" u="none" strike="noStrike">
                <a:solidFill>
                  <a:schemeClr val="dk1"/>
                </a:solidFill>
                <a:effectLst/>
                <a:latin typeface="+mn-lt"/>
                <a:ea typeface="+mn-ea"/>
                <a:cs typeface="+mn-cs"/>
              </a:rPr>
              <a:t>t</a:t>
            </a:r>
            <a:r>
              <a:rPr lang="it-IT" sz="1100" b="0" i="1" u="none" strike="noStrike" baseline="-25000">
                <a:solidFill>
                  <a:schemeClr val="dk1"/>
                </a:solidFill>
                <a:effectLst/>
                <a:latin typeface="+mn-lt"/>
                <a:ea typeface="+mn-ea"/>
                <a:cs typeface="+mn-cs"/>
              </a:rPr>
              <a:t>0</a:t>
            </a:r>
            <a:r>
              <a:rPr lang="it-IT" sz="1100" b="0" i="1" u="none" strike="noStrike">
                <a:solidFill>
                  <a:schemeClr val="dk1"/>
                </a:solidFill>
                <a:effectLst/>
                <a:latin typeface="+mn-lt"/>
                <a:ea typeface="+mn-ea"/>
                <a:cs typeface="+mn-cs"/>
              </a:rPr>
              <a:t>=</a:t>
            </a:r>
            <a:r>
              <a:rPr lang="it-IT"/>
              <a:t> </a:t>
            </a:r>
            <a:r>
              <a:rPr lang="it-IT" sz="1100" b="0" i="0" u="none" strike="noStrike">
                <a:solidFill>
                  <a:schemeClr val="dk1"/>
                </a:solidFill>
                <a:effectLst/>
                <a:latin typeface="+mn-lt"/>
                <a:ea typeface="+mn-ea"/>
                <a:cs typeface="+mn-cs"/>
              </a:rPr>
              <a:t>33</a:t>
            </a:r>
            <a:r>
              <a:rPr lang="it-IT"/>
              <a:t> </a:t>
            </a:r>
          </a:p>
          <a:p>
            <a:r>
              <a:rPr lang="it-IT" sz="1100" b="0" i="1" u="none" strike="noStrike">
                <a:solidFill>
                  <a:schemeClr val="dk1"/>
                </a:solidFill>
                <a:effectLst/>
                <a:latin typeface="+mn-lt"/>
                <a:ea typeface="+mn-ea"/>
                <a:cs typeface="+mn-cs"/>
              </a:rPr>
              <a:t>w=</a:t>
            </a:r>
            <a:r>
              <a:rPr lang="it-IT"/>
              <a:t> </a:t>
            </a:r>
            <a:r>
              <a:rPr lang="it-IT" sz="1100" b="0" i="0" u="none" strike="noStrike">
                <a:solidFill>
                  <a:schemeClr val="dk1"/>
                </a:solidFill>
                <a:effectLst/>
                <a:latin typeface="+mn-lt"/>
                <a:ea typeface="+mn-ea"/>
                <a:cs typeface="+mn-cs"/>
              </a:rPr>
              <a:t>5</a:t>
            </a:r>
            <a:r>
              <a:rPr lang="it-IT"/>
              <a:t> </a:t>
            </a:r>
          </a:p>
          <a:p>
            <a:r>
              <a:rPr lang="it-IT" sz="1100" i="1"/>
              <a:t>R</a:t>
            </a:r>
            <a:r>
              <a:rPr lang="it-IT" sz="1100" i="1" baseline="30000"/>
              <a:t>2</a:t>
            </a:r>
            <a:r>
              <a:rPr lang="it-IT" sz="1100" baseline="0"/>
              <a:t>= 0.9995</a:t>
            </a:r>
          </a:p>
          <a:p>
            <a:r>
              <a:rPr lang="it-IT" sz="1100" i="1" baseline="0"/>
              <a:t>CI</a:t>
            </a:r>
            <a:r>
              <a:rPr lang="it-IT" sz="1100" baseline="0"/>
              <a:t>= 82</a:t>
            </a:r>
          </a:p>
          <a:p>
            <a:pPr marL="0" marR="0" lvl="0" indent="0" defTabSz="914400" eaLnBrk="1" fontAlgn="auto" latinLnBrk="0" hangingPunct="1">
              <a:lnSpc>
                <a:spcPct val="100000"/>
              </a:lnSpc>
              <a:spcBef>
                <a:spcPts val="0"/>
              </a:spcBef>
              <a:spcAft>
                <a:spcPts val="0"/>
              </a:spcAft>
              <a:buClrTx/>
              <a:buSzTx/>
              <a:buFontTx/>
              <a:buNone/>
              <a:tabLst/>
              <a:defRPr/>
            </a:pPr>
            <a:r>
              <a:rPr lang="it-IT" sz="1100" i="0">
                <a:solidFill>
                  <a:schemeClr val="dk1"/>
                </a:solidFill>
                <a:effectLst/>
                <a:latin typeface="+mn-lt"/>
                <a:ea typeface="+mn-ea"/>
                <a:cs typeface="+mn-cs"/>
              </a:rPr>
              <a:t>(day</a:t>
            </a:r>
            <a:r>
              <a:rPr lang="it-IT" sz="1100">
                <a:solidFill>
                  <a:schemeClr val="dk1"/>
                </a:solidFill>
                <a:effectLst/>
                <a:latin typeface="+mn-lt"/>
                <a:ea typeface="+mn-ea"/>
                <a:cs typeface="+mn-cs"/>
              </a:rPr>
              <a:t> 1</a:t>
            </a:r>
            <a:r>
              <a:rPr lang="it-IT" sz="1100" baseline="0">
                <a:solidFill>
                  <a:schemeClr val="dk1"/>
                </a:solidFill>
                <a:effectLst/>
                <a:latin typeface="+mn-lt"/>
                <a:ea typeface="+mn-ea"/>
                <a:cs typeface="+mn-cs"/>
              </a:rPr>
              <a:t> = Feb 24)</a:t>
            </a:r>
            <a:endParaRPr lang="it-IT">
              <a:effectLst/>
            </a:endParaRPr>
          </a:p>
          <a:p>
            <a:endParaRPr lang="it-IT" sz="1100" baseline="30000"/>
          </a:p>
        </xdr:txBody>
      </xdr:sp>
      <mc:AlternateContent xmlns:mc="http://schemas.openxmlformats.org/markup-compatibility/2006" xmlns:a14="http://schemas.microsoft.com/office/drawing/2010/main">
        <mc:Choice Requires="a14">
          <xdr:sp macro="" textlink="">
            <xdr:nvSpPr>
              <xdr:cNvPr id="4" name="CasellaDiTesto 3">
                <a:extLst>
                  <a:ext uri="{FF2B5EF4-FFF2-40B4-BE49-F238E27FC236}">
                    <a16:creationId xmlns:a16="http://schemas.microsoft.com/office/drawing/2014/main" id="{0219A3B4-96EF-47BF-B1C6-36E967431FD9}"/>
                  </a:ext>
                </a:extLst>
              </xdr:cNvPr>
              <xdr:cNvSpPr txBox="1"/>
            </xdr:nvSpPr>
            <xdr:spPr>
              <a:xfrm>
                <a:off x="11769843" y="4370659"/>
                <a:ext cx="1653540" cy="6629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solidFill>
                            <a:sysClr val="windowText" lastClr="000000"/>
                          </a:solidFill>
                          <a:latin typeface="Cambria Math" panose="02040503050406030204" pitchFamily="18" charset="0"/>
                          <a:ea typeface="Cambria Math" panose="02040503050406030204" pitchFamily="18" charset="0"/>
                        </a:rPr>
                        <m:t>𝑦</m:t>
                      </m:r>
                      <m:r>
                        <a:rPr lang="it-IT" sz="1400" b="0" i="1">
                          <a:solidFill>
                            <a:sysClr val="windowText" lastClr="000000"/>
                          </a:solidFill>
                          <a:latin typeface="Cambria Math" panose="02040503050406030204" pitchFamily="18" charset="0"/>
                          <a:ea typeface="Cambria Math" panose="02040503050406030204" pitchFamily="18" charset="0"/>
                        </a:rPr>
                        <m:t>=</m:t>
                      </m:r>
                      <m:f>
                        <m:fPr>
                          <m:ctrlPr>
                            <a:rPr lang="it-IT" sz="1400" b="0" i="1">
                              <a:solidFill>
                                <a:sysClr val="windowText" lastClr="000000"/>
                              </a:solidFill>
                              <a:latin typeface="Cambria Math" panose="02040503050406030204" pitchFamily="18" charset="0"/>
                              <a:ea typeface="Cambria Math" panose="02040503050406030204" pitchFamily="18" charset="0"/>
                            </a:rPr>
                          </m:ctrlPr>
                        </m:fPr>
                        <m:num>
                          <m:r>
                            <a:rPr lang="it-IT" sz="1400" b="0" i="1">
                              <a:solidFill>
                                <a:sysClr val="windowText" lastClr="000000"/>
                              </a:solidFill>
                              <a:latin typeface="Cambria Math" panose="02040503050406030204" pitchFamily="18" charset="0"/>
                              <a:ea typeface="Cambria Math" panose="02040503050406030204" pitchFamily="18" charset="0"/>
                            </a:rPr>
                            <m:t>𝐾</m:t>
                          </m:r>
                        </m:num>
                        <m:den>
                          <m:d>
                            <m:d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d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1+</m:t>
                              </m:r>
                              <m:sSup>
                                <m:sSup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p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𝑒</m:t>
                                  </m:r>
                                </m:e>
                                <m:sup>
                                  <m:r>
                                    <a:rPr lang="it-IT" sz="1400" b="0" i="1">
                                      <a:solidFill>
                                        <a:sysClr val="windowText" lastClr="000000"/>
                                      </a:solidFill>
                                      <a:effectLst/>
                                      <a:latin typeface="Cambria Math" panose="02040503050406030204" pitchFamily="18" charset="0"/>
                                      <a:ea typeface="Cambria Math" panose="02040503050406030204" pitchFamily="18" charset="0"/>
                                      <a:cs typeface="+mn-cs"/>
                                    </a:rPr>
                                    <m:t>− </m:t>
                                  </m:r>
                                  <m:box>
                                    <m:box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boxPr>
                                    <m:e>
                                      <m:argPr>
                                        <m:argSz m:val="-1"/>
                                      </m:argPr>
                                      <m:f>
                                        <m:f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fPr>
                                        <m:num>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𝑡</m:t>
                                          </m:r>
                                          <m:r>
                                            <a:rPr lang="it-IT" sz="1400" b="0" i="1">
                                              <a:solidFill>
                                                <a:sysClr val="windowText" lastClr="000000"/>
                                              </a:solidFill>
                                              <a:effectLst/>
                                              <a:latin typeface="Cambria Math" panose="02040503050406030204" pitchFamily="18" charset="0"/>
                                              <a:ea typeface="Cambria Math" panose="02040503050406030204" pitchFamily="18" charset="0"/>
                                              <a:cs typeface="+mn-cs"/>
                                            </a:rPr>
                                            <m:t>−</m:t>
                                          </m:r>
                                          <m:sSub>
                                            <m:sSub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b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𝑡</m:t>
                                              </m:r>
                                            </m:e>
                                            <m:sub>
                                              <m:r>
                                                <a:rPr lang="it-IT" sz="1400" b="0" i="1">
                                                  <a:solidFill>
                                                    <a:sysClr val="windowText" lastClr="000000"/>
                                                  </a:solidFill>
                                                  <a:effectLst/>
                                                  <a:latin typeface="Cambria Math" panose="02040503050406030204" pitchFamily="18" charset="0"/>
                                                  <a:ea typeface="Cambria Math" panose="02040503050406030204" pitchFamily="18" charset="0"/>
                                                  <a:cs typeface="+mn-cs"/>
                                                </a:rPr>
                                                <m:t>0</m:t>
                                              </m:r>
                                            </m:sub>
                                          </m:sSub>
                                        </m:num>
                                        <m:den>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𝑤</m:t>
                                          </m:r>
                                        </m:den>
                                      </m:f>
                                    </m:e>
                                  </m:box>
                                </m:sup>
                              </m:sSup>
                            </m:e>
                          </m:d>
                        </m:den>
                      </m:f>
                    </m:oMath>
                  </m:oMathPara>
                </a14:m>
                <a:endParaRPr lang="it-IT" sz="1600">
                  <a:solidFill>
                    <a:srgbClr val="FF0000"/>
                  </a:solidFill>
                  <a:latin typeface="Cambria Math" panose="02040503050406030204" pitchFamily="18" charset="0"/>
                  <a:ea typeface="Cambria Math" panose="02040503050406030204" pitchFamily="18" charset="0"/>
                </a:endParaRPr>
              </a:p>
            </xdr:txBody>
          </xdr:sp>
        </mc:Choice>
        <mc:Fallback xmlns="">
          <xdr:sp macro="" textlink="">
            <xdr:nvSpPr>
              <xdr:cNvPr id="4" name="CasellaDiTesto 3">
                <a:extLst>
                  <a:ext uri="{FF2B5EF4-FFF2-40B4-BE49-F238E27FC236}">
                    <a16:creationId xmlns:a16="http://schemas.microsoft.com/office/drawing/2014/main" id="{0219A3B4-96EF-47BF-B1C6-36E967431FD9}"/>
                  </a:ext>
                </a:extLst>
              </xdr:cNvPr>
              <xdr:cNvSpPr txBox="1"/>
            </xdr:nvSpPr>
            <xdr:spPr>
              <a:xfrm>
                <a:off x="11769843" y="4370659"/>
                <a:ext cx="1653540" cy="6629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solidFill>
                      <a:sysClr val="windowText" lastClr="000000"/>
                    </a:solidFill>
                    <a:latin typeface="Cambria Math" panose="02040503050406030204" pitchFamily="18" charset="0"/>
                    <a:ea typeface="Cambria Math" panose="02040503050406030204" pitchFamily="18" charset="0"/>
                  </a:rPr>
                  <a:t>𝑦=𝐾/(</a:t>
                </a:r>
                <a:r>
                  <a:rPr lang="it-IT" sz="1400" b="0" i="0">
                    <a:solidFill>
                      <a:sysClr val="windowText" lastClr="000000"/>
                    </a:solidFill>
                    <a:effectLst/>
                    <a:latin typeface="Cambria Math" panose="02040503050406030204" pitchFamily="18" charset="0"/>
                    <a:ea typeface="Cambria Math" panose="02040503050406030204" pitchFamily="18" charset="0"/>
                    <a:cs typeface="+mn-cs"/>
                  </a:rPr>
                  <a:t>(1+𝑒^(− □(64&amp;(𝑡−𝑡_0)/𝑤)) ) )</a:t>
                </a:r>
                <a:endParaRPr lang="it-IT" sz="1600">
                  <a:solidFill>
                    <a:srgbClr val="FF0000"/>
                  </a:solidFill>
                  <a:latin typeface="Cambria Math" panose="02040503050406030204" pitchFamily="18" charset="0"/>
                  <a:ea typeface="Cambria Math" panose="02040503050406030204" pitchFamily="18" charset="0"/>
                </a:endParaRPr>
              </a:p>
            </xdr:txBody>
          </xdr:sp>
        </mc:Fallback>
      </mc:AlternateContent>
    </xdr:grpSp>
    <xdr:clientData/>
  </xdr:twoCellAnchor>
  <xdr:twoCellAnchor>
    <xdr:from>
      <xdr:col>26</xdr:col>
      <xdr:colOff>152400</xdr:colOff>
      <xdr:row>12</xdr:row>
      <xdr:rowOff>174172</xdr:rowOff>
    </xdr:from>
    <xdr:to>
      <xdr:col>28</xdr:col>
      <xdr:colOff>585962</xdr:colOff>
      <xdr:row>16</xdr:row>
      <xdr:rowOff>113348</xdr:rowOff>
    </xdr:to>
    <mc:AlternateContent xmlns:mc="http://schemas.openxmlformats.org/markup-compatibility/2006" xmlns:a14="http://schemas.microsoft.com/office/drawing/2010/main">
      <mc:Choice Requires="a14">
        <xdr:sp macro="" textlink="">
          <xdr:nvSpPr>
            <xdr:cNvPr id="8" name="CasellaDiTesto 7">
              <a:extLst>
                <a:ext uri="{FF2B5EF4-FFF2-40B4-BE49-F238E27FC236}">
                  <a16:creationId xmlns:a16="http://schemas.microsoft.com/office/drawing/2014/main" id="{8B7235B1-9D26-4FB0-B9AF-B1FACE48FDA4}"/>
                </a:ext>
              </a:extLst>
            </xdr:cNvPr>
            <xdr:cNvSpPr txBox="1"/>
          </xdr:nvSpPr>
          <xdr:spPr>
            <a:xfrm>
              <a:off x="16110857" y="2950029"/>
              <a:ext cx="1652762" cy="7011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ea typeface="Cambria Math" panose="02040503050406030204" pitchFamily="18" charset="0"/>
                      </a:rPr>
                      <m:t>𝑦</m:t>
                    </m:r>
                    <m:r>
                      <a:rPr lang="it-IT" sz="1400" b="0" i="1">
                        <a:solidFill>
                          <a:srgbClr val="FF0000"/>
                        </a:solidFill>
                        <a:latin typeface="Cambria Math" panose="02040503050406030204" pitchFamily="18" charset="0"/>
                        <a:ea typeface="Cambria Math" panose="02040503050406030204" pitchFamily="18" charset="0"/>
                      </a:rPr>
                      <m:t>=</m:t>
                    </m:r>
                    <m:f>
                      <m:fPr>
                        <m:ctrlPr>
                          <a:rPr lang="it-IT" sz="1400" b="0" i="1">
                            <a:solidFill>
                              <a:srgbClr val="FF0000"/>
                            </a:solidFill>
                            <a:latin typeface="Cambria Math" panose="02040503050406030204" pitchFamily="18" charset="0"/>
                            <a:ea typeface="Cambria Math" panose="02040503050406030204" pitchFamily="18" charset="0"/>
                          </a:rPr>
                        </m:ctrlPr>
                      </m:fPr>
                      <m:num>
                        <m:r>
                          <a:rPr lang="it-IT" sz="1400" b="0" i="1">
                            <a:solidFill>
                              <a:srgbClr val="FF0000"/>
                            </a:solidFill>
                            <a:latin typeface="Cambria Math" panose="02040503050406030204" pitchFamily="18" charset="0"/>
                            <a:ea typeface="Cambria Math" panose="02040503050406030204" pitchFamily="18" charset="0"/>
                          </a:rPr>
                          <m:t>𝐾</m:t>
                        </m:r>
                      </m:num>
                      <m:den>
                        <m:d>
                          <m:dPr>
                            <m:ctrlPr>
                              <a:rPr lang="it-IT" sz="1400" b="0" i="1">
                                <a:solidFill>
                                  <a:srgbClr val="FF0000"/>
                                </a:solidFill>
                                <a:effectLst/>
                                <a:latin typeface="Cambria Math" panose="02040503050406030204" pitchFamily="18" charset="0"/>
                                <a:ea typeface="Cambria Math" panose="02040503050406030204" pitchFamily="18" charset="0"/>
                                <a:cs typeface="+mn-cs"/>
                              </a:rPr>
                            </m:ctrlPr>
                          </m:dPr>
                          <m:e>
                            <m:r>
                              <a:rPr lang="it-IT" sz="1400" b="0" i="1">
                                <a:solidFill>
                                  <a:srgbClr val="FF0000"/>
                                </a:solidFill>
                                <a:effectLst/>
                                <a:latin typeface="Cambria Math" panose="02040503050406030204" pitchFamily="18" charset="0"/>
                                <a:ea typeface="Cambria Math" panose="02040503050406030204" pitchFamily="18" charset="0"/>
                                <a:cs typeface="+mn-cs"/>
                              </a:rPr>
                              <m:t>1+</m:t>
                            </m:r>
                            <m:sSup>
                              <m:sSupPr>
                                <m:ctrlPr>
                                  <a:rPr lang="it-IT" sz="1400" b="0" i="1">
                                    <a:solidFill>
                                      <a:srgbClr val="FF0000"/>
                                    </a:solidFill>
                                    <a:effectLst/>
                                    <a:latin typeface="Cambria Math" panose="02040503050406030204" pitchFamily="18" charset="0"/>
                                    <a:ea typeface="Cambria Math" panose="02040503050406030204" pitchFamily="18" charset="0"/>
                                    <a:cs typeface="+mn-cs"/>
                                  </a:rPr>
                                </m:ctrlPr>
                              </m:sSupPr>
                              <m:e>
                                <m:r>
                                  <a:rPr lang="it-IT" sz="1400" b="0" i="1">
                                    <a:solidFill>
                                      <a:srgbClr val="FF0000"/>
                                    </a:solidFill>
                                    <a:effectLst/>
                                    <a:latin typeface="Cambria Math" panose="02040503050406030204" pitchFamily="18" charset="0"/>
                                    <a:ea typeface="Cambria Math" panose="02040503050406030204" pitchFamily="18" charset="0"/>
                                    <a:cs typeface="+mn-cs"/>
                                  </a:rPr>
                                  <m:t>𝑒</m:t>
                                </m:r>
                              </m:e>
                              <m:sup>
                                <m:r>
                                  <a:rPr lang="it-IT" sz="1400" b="0" i="1">
                                    <a:solidFill>
                                      <a:srgbClr val="FF0000"/>
                                    </a:solidFill>
                                    <a:effectLst/>
                                    <a:latin typeface="Cambria Math" panose="02040503050406030204" pitchFamily="18" charset="0"/>
                                    <a:ea typeface="Cambria Math" panose="02040503050406030204" pitchFamily="18" charset="0"/>
                                    <a:cs typeface="+mn-cs"/>
                                  </a:rPr>
                                  <m:t>− </m:t>
                                </m:r>
                                <m:box>
                                  <m:boxPr>
                                    <m:ctrlPr>
                                      <a:rPr lang="it-IT" sz="1400" b="0" i="1">
                                        <a:solidFill>
                                          <a:srgbClr val="FF0000"/>
                                        </a:solidFill>
                                        <a:effectLst/>
                                        <a:latin typeface="Cambria Math" panose="02040503050406030204" pitchFamily="18" charset="0"/>
                                        <a:ea typeface="Cambria Math" panose="02040503050406030204" pitchFamily="18" charset="0"/>
                                        <a:cs typeface="+mn-cs"/>
                                      </a:rPr>
                                    </m:ctrlPr>
                                  </m:boxPr>
                                  <m:e>
                                    <m:argPr>
                                      <m:argSz m:val="-1"/>
                                    </m:argPr>
                                    <m:f>
                                      <m:fPr>
                                        <m:ctrlPr>
                                          <a:rPr lang="it-IT" sz="1400" b="0" i="1">
                                            <a:solidFill>
                                              <a:srgbClr val="FF0000"/>
                                            </a:solidFill>
                                            <a:effectLst/>
                                            <a:latin typeface="Cambria Math" panose="02040503050406030204" pitchFamily="18" charset="0"/>
                                            <a:ea typeface="Cambria Math" panose="02040503050406030204" pitchFamily="18" charset="0"/>
                                            <a:cs typeface="+mn-cs"/>
                                          </a:rPr>
                                        </m:ctrlPr>
                                      </m:fPr>
                                      <m:num>
                                        <m:r>
                                          <a:rPr lang="it-IT" sz="1400" b="0" i="1">
                                            <a:solidFill>
                                              <a:srgbClr val="FF0000"/>
                                            </a:solidFill>
                                            <a:effectLst/>
                                            <a:latin typeface="Cambria Math" panose="02040503050406030204" pitchFamily="18" charset="0"/>
                                            <a:ea typeface="Cambria Math" panose="02040503050406030204" pitchFamily="18" charset="0"/>
                                            <a:cs typeface="+mn-cs"/>
                                          </a:rPr>
                                          <m:t>𝑡</m:t>
                                        </m:r>
                                        <m:r>
                                          <a:rPr lang="it-IT" sz="1400" b="0" i="1">
                                            <a:solidFill>
                                              <a:srgbClr val="FF0000"/>
                                            </a:solidFill>
                                            <a:effectLst/>
                                            <a:latin typeface="Cambria Math" panose="02040503050406030204" pitchFamily="18" charset="0"/>
                                            <a:ea typeface="Cambria Math" panose="02040503050406030204" pitchFamily="18" charset="0"/>
                                            <a:cs typeface="+mn-cs"/>
                                          </a:rPr>
                                          <m:t>−</m:t>
                                        </m:r>
                                        <m:sSub>
                                          <m:sSubPr>
                                            <m:ctrlPr>
                                              <a:rPr lang="it-IT" sz="1400" b="0" i="1">
                                                <a:solidFill>
                                                  <a:srgbClr val="FF0000"/>
                                                </a:solidFill>
                                                <a:effectLst/>
                                                <a:latin typeface="Cambria Math" panose="02040503050406030204" pitchFamily="18" charset="0"/>
                                                <a:ea typeface="Cambria Math" panose="02040503050406030204" pitchFamily="18" charset="0"/>
                                                <a:cs typeface="+mn-cs"/>
                                              </a:rPr>
                                            </m:ctrlPr>
                                          </m:sSubPr>
                                          <m:e>
                                            <m:r>
                                              <a:rPr lang="it-IT" sz="1400" b="0" i="1">
                                                <a:solidFill>
                                                  <a:srgbClr val="FF0000"/>
                                                </a:solidFill>
                                                <a:effectLst/>
                                                <a:latin typeface="Cambria Math" panose="02040503050406030204" pitchFamily="18" charset="0"/>
                                                <a:ea typeface="Cambria Math" panose="02040503050406030204" pitchFamily="18" charset="0"/>
                                                <a:cs typeface="+mn-cs"/>
                                              </a:rPr>
                                              <m:t>𝑡</m:t>
                                            </m:r>
                                          </m:e>
                                          <m:sub>
                                            <m:r>
                                              <a:rPr lang="it-IT" sz="1400" b="0" i="1">
                                                <a:solidFill>
                                                  <a:srgbClr val="FF0000"/>
                                                </a:solidFill>
                                                <a:effectLst/>
                                                <a:latin typeface="Cambria Math" panose="02040503050406030204" pitchFamily="18" charset="0"/>
                                                <a:ea typeface="Cambria Math" panose="02040503050406030204" pitchFamily="18" charset="0"/>
                                                <a:cs typeface="+mn-cs"/>
                                              </a:rPr>
                                              <m:t>0</m:t>
                                            </m:r>
                                          </m:sub>
                                        </m:sSub>
                                      </m:num>
                                      <m:den>
                                        <m:r>
                                          <a:rPr lang="it-IT" sz="1400" b="0" i="1">
                                            <a:solidFill>
                                              <a:srgbClr val="FF0000"/>
                                            </a:solidFill>
                                            <a:effectLst/>
                                            <a:latin typeface="Cambria Math" panose="02040503050406030204" pitchFamily="18" charset="0"/>
                                            <a:ea typeface="Cambria Math" panose="02040503050406030204" pitchFamily="18" charset="0"/>
                                            <a:cs typeface="+mn-cs"/>
                                          </a:rPr>
                                          <m:t>𝑤</m:t>
                                        </m:r>
                                      </m:den>
                                    </m:f>
                                  </m:e>
                                </m:box>
                              </m:sup>
                            </m:sSup>
                          </m:e>
                        </m:d>
                      </m:den>
                    </m:f>
                  </m:oMath>
                </m:oMathPara>
              </a14:m>
              <a:endParaRPr lang="it-IT" sz="1600">
                <a:solidFill>
                  <a:srgbClr val="FF0000"/>
                </a:solidFill>
                <a:latin typeface="Cambria Math" panose="02040503050406030204" pitchFamily="18" charset="0"/>
                <a:ea typeface="Cambria Math" panose="02040503050406030204" pitchFamily="18" charset="0"/>
              </a:endParaRPr>
            </a:p>
          </xdr:txBody>
        </xdr:sp>
      </mc:Choice>
      <mc:Fallback xmlns="">
        <xdr:sp macro="" textlink="">
          <xdr:nvSpPr>
            <xdr:cNvPr id="8" name="CasellaDiTesto 7">
              <a:extLst>
                <a:ext uri="{FF2B5EF4-FFF2-40B4-BE49-F238E27FC236}">
                  <a16:creationId xmlns:a16="http://schemas.microsoft.com/office/drawing/2014/main" id="{8B7235B1-9D26-4FB0-B9AF-B1FACE48FDA4}"/>
                </a:ext>
              </a:extLst>
            </xdr:cNvPr>
            <xdr:cNvSpPr txBox="1"/>
          </xdr:nvSpPr>
          <xdr:spPr>
            <a:xfrm>
              <a:off x="16110857" y="2950029"/>
              <a:ext cx="1652762" cy="7011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solidFill>
                    <a:srgbClr val="FF0000"/>
                  </a:solidFill>
                  <a:latin typeface="Cambria Math" panose="02040503050406030204" pitchFamily="18" charset="0"/>
                  <a:ea typeface="Cambria Math" panose="02040503050406030204" pitchFamily="18" charset="0"/>
                </a:rPr>
                <a:t>𝑦=𝐾/(</a:t>
              </a:r>
              <a:r>
                <a:rPr lang="it-IT" sz="1400" b="0" i="0">
                  <a:solidFill>
                    <a:srgbClr val="FF0000"/>
                  </a:solidFill>
                  <a:effectLst/>
                  <a:latin typeface="Cambria Math" panose="02040503050406030204" pitchFamily="18" charset="0"/>
                  <a:ea typeface="Cambria Math" panose="02040503050406030204" pitchFamily="18" charset="0"/>
                  <a:cs typeface="+mn-cs"/>
                </a:rPr>
                <a:t>(1+𝑒^(− □(64&amp;(𝑡−𝑡_0)/𝑤)) ) )</a:t>
              </a:r>
              <a:endParaRPr lang="it-IT" sz="1600">
                <a:solidFill>
                  <a:srgbClr val="FF0000"/>
                </a:solidFill>
                <a:latin typeface="Cambria Math" panose="02040503050406030204" pitchFamily="18" charset="0"/>
                <a:ea typeface="Cambria Math" panose="02040503050406030204" pitchFamily="18" charset="0"/>
              </a:endParaRP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0.70216</cdr:x>
      <cdr:y>0.25309</cdr:y>
    </cdr:from>
    <cdr:to>
      <cdr:x>0.96561</cdr:x>
      <cdr:y>0.46405</cdr:y>
    </cdr:to>
    <cdr:sp macro="" textlink="">
      <cdr:nvSpPr>
        <cdr:cNvPr id="2" name="CasellaDiTesto 6">
          <a:extLst xmlns:a="http://schemas.openxmlformats.org/drawingml/2006/main">
            <a:ext uri="{FF2B5EF4-FFF2-40B4-BE49-F238E27FC236}">
              <a16:creationId xmlns:a16="http://schemas.microsoft.com/office/drawing/2014/main" id="{7E696076-8C22-4EC6-8C39-63B8E38294C1}"/>
            </a:ext>
          </a:extLst>
        </cdr:cNvPr>
        <cdr:cNvSpPr txBox="1"/>
      </cdr:nvSpPr>
      <cdr:spPr>
        <a:xfrm xmlns:a="http://schemas.openxmlformats.org/drawingml/2006/main">
          <a:off x="4871975" y="1419663"/>
          <a:ext cx="1827962" cy="1183361"/>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it-IT" sz="1000" b="1" i="0" u="none" strike="noStrike">
              <a:solidFill>
                <a:srgbClr val="FF0000"/>
              </a:solidFill>
              <a:effectLst/>
              <a:latin typeface="+mn-lt"/>
              <a:ea typeface="+mn-ea"/>
              <a:cs typeface="+mn-cs"/>
            </a:rPr>
            <a:t>Lombardy (B)</a:t>
          </a:r>
        </a:p>
        <a:p xmlns:a="http://schemas.openxmlformats.org/drawingml/2006/main">
          <a:r>
            <a:rPr lang="it-IT" sz="1000" b="0" i="1" u="none" strike="noStrike">
              <a:solidFill>
                <a:srgbClr val="FF0000"/>
              </a:solidFill>
              <a:effectLst/>
              <a:latin typeface="+mn-lt"/>
              <a:ea typeface="+mn-ea"/>
              <a:cs typeface="+mn-cs"/>
            </a:rPr>
            <a:t>K=</a:t>
          </a:r>
          <a:r>
            <a:rPr lang="it-IT" sz="1000">
              <a:solidFill>
                <a:srgbClr val="FF0000"/>
              </a:solidFill>
            </a:rPr>
            <a:t> </a:t>
          </a:r>
          <a:r>
            <a:rPr lang="it-IT" sz="1000" b="0" i="0" u="none" strike="noStrike">
              <a:solidFill>
                <a:srgbClr val="FF0000"/>
              </a:solidFill>
              <a:effectLst/>
              <a:latin typeface="+mn-lt"/>
              <a:ea typeface="+mn-ea"/>
              <a:cs typeface="+mn-cs"/>
            </a:rPr>
            <a:t>10078</a:t>
          </a:r>
          <a:endParaRPr lang="it-IT" sz="1000">
            <a:solidFill>
              <a:srgbClr val="FF0000"/>
            </a:solidFill>
          </a:endParaRPr>
        </a:p>
        <a:p xmlns:a="http://schemas.openxmlformats.org/drawingml/2006/main">
          <a:r>
            <a:rPr lang="it-IT" sz="1000" b="0" i="1" u="none" strike="noStrike">
              <a:solidFill>
                <a:srgbClr val="FF0000"/>
              </a:solidFill>
              <a:effectLst/>
              <a:latin typeface="+mn-lt"/>
              <a:ea typeface="+mn-ea"/>
              <a:cs typeface="+mn-cs"/>
            </a:rPr>
            <a:t>t</a:t>
          </a:r>
          <a:r>
            <a:rPr lang="it-IT" sz="1000" b="0" i="1" u="none" strike="noStrike" baseline="-25000">
              <a:solidFill>
                <a:srgbClr val="FF0000"/>
              </a:solidFill>
              <a:effectLst/>
              <a:latin typeface="+mn-lt"/>
              <a:ea typeface="+mn-ea"/>
              <a:cs typeface="+mn-cs"/>
            </a:rPr>
            <a:t>0</a:t>
          </a:r>
          <a:r>
            <a:rPr lang="it-IT" sz="1000" b="0" i="1" u="none" strike="noStrike">
              <a:solidFill>
                <a:srgbClr val="FF0000"/>
              </a:solidFill>
              <a:effectLst/>
              <a:latin typeface="+mn-lt"/>
              <a:ea typeface="+mn-ea"/>
              <a:cs typeface="+mn-cs"/>
            </a:rPr>
            <a:t>=</a:t>
          </a:r>
          <a:r>
            <a:rPr lang="it-IT" sz="1000">
              <a:solidFill>
                <a:srgbClr val="FF0000"/>
              </a:solidFill>
            </a:rPr>
            <a:t> </a:t>
          </a:r>
          <a:r>
            <a:rPr lang="it-IT" sz="1000" b="0" i="0" u="none" strike="noStrike">
              <a:solidFill>
                <a:srgbClr val="FF0000"/>
              </a:solidFill>
              <a:effectLst/>
              <a:latin typeface="+mn-lt"/>
              <a:ea typeface="+mn-ea"/>
              <a:cs typeface="+mn-cs"/>
            </a:rPr>
            <a:t>32</a:t>
          </a:r>
          <a:r>
            <a:rPr lang="it-IT" sz="1000">
              <a:solidFill>
                <a:srgbClr val="FF0000"/>
              </a:solidFill>
            </a:rPr>
            <a:t> </a:t>
          </a:r>
        </a:p>
        <a:p xmlns:a="http://schemas.openxmlformats.org/drawingml/2006/main">
          <a:r>
            <a:rPr lang="it-IT" sz="1000" b="0" i="1" u="none" strike="noStrike">
              <a:solidFill>
                <a:srgbClr val="FF0000"/>
              </a:solidFill>
              <a:effectLst/>
              <a:latin typeface="+mn-lt"/>
              <a:ea typeface="+mn-ea"/>
              <a:cs typeface="+mn-cs"/>
            </a:rPr>
            <a:t>w=</a:t>
          </a:r>
          <a:r>
            <a:rPr lang="it-IT" sz="1000">
              <a:solidFill>
                <a:srgbClr val="FF0000"/>
              </a:solidFill>
            </a:rPr>
            <a:t> </a:t>
          </a:r>
          <a:r>
            <a:rPr lang="it-IT" sz="1000" b="0" i="0" u="none" strike="noStrike">
              <a:solidFill>
                <a:srgbClr val="FF0000"/>
              </a:solidFill>
              <a:effectLst/>
              <a:latin typeface="+mn-lt"/>
              <a:ea typeface="+mn-ea"/>
              <a:cs typeface="+mn-cs"/>
            </a:rPr>
            <a:t>5</a:t>
          </a:r>
          <a:endParaRPr lang="it-IT" sz="1000">
            <a:solidFill>
              <a:srgbClr val="FF0000"/>
            </a:solidFill>
          </a:endParaRPr>
        </a:p>
        <a:p xmlns:a="http://schemas.openxmlformats.org/drawingml/2006/main">
          <a:r>
            <a:rPr lang="it-IT" sz="1000" i="1">
              <a:solidFill>
                <a:srgbClr val="FF0000"/>
              </a:solidFill>
            </a:rPr>
            <a:t>R</a:t>
          </a:r>
          <a:r>
            <a:rPr lang="it-IT" sz="1000" i="1" baseline="30000">
              <a:solidFill>
                <a:srgbClr val="FF0000"/>
              </a:solidFill>
            </a:rPr>
            <a:t>2</a:t>
          </a:r>
          <a:r>
            <a:rPr lang="it-IT" sz="1000" baseline="0">
              <a:solidFill>
                <a:srgbClr val="FF0000"/>
              </a:solidFill>
            </a:rPr>
            <a:t>= 0.9988</a:t>
          </a:r>
        </a:p>
        <a:p xmlns:a="http://schemas.openxmlformats.org/drawingml/2006/main">
          <a:r>
            <a:rPr lang="it-IT" sz="1000" i="1" baseline="0">
              <a:solidFill>
                <a:srgbClr val="FF0000"/>
              </a:solidFill>
            </a:rPr>
            <a:t>CI</a:t>
          </a:r>
          <a:r>
            <a:rPr lang="it-IT" sz="1000" baseline="0">
              <a:solidFill>
                <a:srgbClr val="FF0000"/>
              </a:solidFill>
            </a:rPr>
            <a:t>= 178</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it-IT" sz="1000" i="0">
              <a:solidFill>
                <a:srgbClr val="FF0000"/>
              </a:solidFill>
              <a:effectLst/>
              <a:latin typeface="+mn-lt"/>
              <a:ea typeface="+mn-ea"/>
              <a:cs typeface="+mn-cs"/>
            </a:rPr>
            <a:t>(day</a:t>
          </a:r>
          <a:r>
            <a:rPr lang="it-IT" sz="1000">
              <a:solidFill>
                <a:srgbClr val="FF0000"/>
              </a:solidFill>
              <a:effectLst/>
              <a:latin typeface="+mn-lt"/>
              <a:ea typeface="+mn-ea"/>
              <a:cs typeface="+mn-cs"/>
            </a:rPr>
            <a:t> 1</a:t>
          </a:r>
          <a:r>
            <a:rPr lang="it-IT" sz="1000" baseline="0">
              <a:solidFill>
                <a:srgbClr val="FF0000"/>
              </a:solidFill>
              <a:effectLst/>
              <a:latin typeface="+mn-lt"/>
              <a:ea typeface="+mn-ea"/>
              <a:cs typeface="+mn-cs"/>
            </a:rPr>
            <a:t> = Feb 24)</a:t>
          </a:r>
          <a:endParaRPr lang="it-IT" sz="1000">
            <a:solidFill>
              <a:srgbClr val="FF0000"/>
            </a:solidFill>
            <a:effectLst/>
          </a:endParaRPr>
        </a:p>
        <a:p xmlns:a="http://schemas.openxmlformats.org/drawingml/2006/main">
          <a:endParaRPr lang="it-IT" sz="1100" baseline="30000"/>
        </a:p>
      </cdr:txBody>
    </cdr:sp>
  </cdr:relSizeAnchor>
  <cdr:relSizeAnchor xmlns:cdr="http://schemas.openxmlformats.org/drawingml/2006/chartDrawing">
    <cdr:from>
      <cdr:x>0.15441</cdr:x>
      <cdr:y>0.25571</cdr:y>
    </cdr:from>
    <cdr:to>
      <cdr:x>0.41786</cdr:x>
      <cdr:y>0.40443</cdr:y>
    </cdr:to>
    <cdr:sp macro="" textlink="">
      <cdr:nvSpPr>
        <cdr:cNvPr id="3" name="CasellaDiTesto 6">
          <a:extLst xmlns:a="http://schemas.openxmlformats.org/drawingml/2006/main">
            <a:ext uri="{FF2B5EF4-FFF2-40B4-BE49-F238E27FC236}">
              <a16:creationId xmlns:a16="http://schemas.microsoft.com/office/drawing/2014/main" id="{A80C40D5-D5E2-4A4C-8210-D5882182A0EB}"/>
            </a:ext>
          </a:extLst>
        </cdr:cNvPr>
        <cdr:cNvSpPr txBox="1"/>
      </cdr:nvSpPr>
      <cdr:spPr>
        <a:xfrm xmlns:a="http://schemas.openxmlformats.org/drawingml/2006/main">
          <a:off x="1071382" y="1431598"/>
          <a:ext cx="1827962" cy="832631"/>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it-IT" sz="1000" b="1" i="0" u="none" strike="noStrike">
              <a:solidFill>
                <a:srgbClr val="0070C0"/>
              </a:solidFill>
              <a:effectLst/>
              <a:latin typeface="+mn-lt"/>
              <a:ea typeface="+mn-ea"/>
              <a:cs typeface="+mn-cs"/>
            </a:rPr>
            <a:t>Italy (A) = </a:t>
          </a:r>
          <a:r>
            <a:rPr lang="it-IT" sz="1000" b="1" i="0" u="none" strike="noStrike">
              <a:solidFill>
                <a:srgbClr val="FF0000"/>
              </a:solidFill>
              <a:effectLst/>
              <a:latin typeface="+mn-lt"/>
              <a:ea typeface="+mn-ea"/>
              <a:cs typeface="+mn-cs"/>
            </a:rPr>
            <a:t>(B)</a:t>
          </a:r>
          <a:r>
            <a:rPr lang="it-IT" sz="1000" b="1" i="0" u="none" strike="noStrike">
              <a:solidFill>
                <a:srgbClr val="0070C0"/>
              </a:solidFill>
              <a:effectLst/>
              <a:latin typeface="+mn-lt"/>
              <a:ea typeface="+mn-ea"/>
              <a:cs typeface="+mn-cs"/>
            </a:rPr>
            <a:t> +</a:t>
          </a:r>
          <a:r>
            <a:rPr lang="it-IT" sz="1000" b="1" i="0" u="none" strike="noStrike">
              <a:solidFill>
                <a:sysClr val="windowText" lastClr="000000"/>
              </a:solidFill>
              <a:effectLst/>
              <a:latin typeface="+mn-lt"/>
              <a:ea typeface="+mn-ea"/>
              <a:cs typeface="+mn-cs"/>
            </a:rPr>
            <a:t> (C)</a:t>
          </a:r>
        </a:p>
        <a:p xmlns:a="http://schemas.openxmlformats.org/drawingml/2006/main">
          <a:r>
            <a:rPr lang="it-IT" sz="1000" b="0" i="1" u="none" strike="noStrike">
              <a:solidFill>
                <a:srgbClr val="0070C0"/>
              </a:solidFill>
              <a:effectLst/>
              <a:latin typeface="+mn-lt"/>
              <a:ea typeface="+mn-ea"/>
              <a:cs typeface="+mn-cs"/>
            </a:rPr>
            <a:t>Cum.</a:t>
          </a:r>
          <a:r>
            <a:rPr lang="it-IT" sz="1000" b="0" i="1" u="none" strike="noStrike" baseline="0">
              <a:solidFill>
                <a:srgbClr val="0070C0"/>
              </a:solidFill>
              <a:effectLst/>
              <a:latin typeface="+mn-lt"/>
              <a:ea typeface="+mn-ea"/>
              <a:cs typeface="+mn-cs"/>
            </a:rPr>
            <a:t> deaths= 17547</a:t>
          </a:r>
          <a:endParaRPr lang="it-IT" sz="1000">
            <a:solidFill>
              <a:srgbClr val="0070C0"/>
            </a:solidFill>
          </a:endParaRPr>
        </a:p>
        <a:p xmlns:a="http://schemas.openxmlformats.org/drawingml/2006/main">
          <a:r>
            <a:rPr lang="it-IT" sz="1000" i="1">
              <a:solidFill>
                <a:srgbClr val="0070C0"/>
              </a:solidFill>
            </a:rPr>
            <a:t>R</a:t>
          </a:r>
          <a:r>
            <a:rPr lang="it-IT" sz="1000" i="1" baseline="30000">
              <a:solidFill>
                <a:srgbClr val="0070C0"/>
              </a:solidFill>
            </a:rPr>
            <a:t>2</a:t>
          </a:r>
          <a:r>
            <a:rPr lang="it-IT" sz="1000" baseline="0">
              <a:solidFill>
                <a:srgbClr val="0070C0"/>
              </a:solidFill>
            </a:rPr>
            <a:t>= 0.9993</a:t>
          </a:r>
        </a:p>
        <a:p xmlns:a="http://schemas.openxmlformats.org/drawingml/2006/main">
          <a:r>
            <a:rPr lang="it-IT" sz="1000" i="1" baseline="0">
              <a:solidFill>
                <a:srgbClr val="0070C0"/>
              </a:solidFill>
            </a:rPr>
            <a:t>CI</a:t>
          </a:r>
          <a:r>
            <a:rPr lang="it-IT" sz="1000" baseline="0">
              <a:solidFill>
                <a:srgbClr val="0070C0"/>
              </a:solidFill>
            </a:rPr>
            <a:t>= 224</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it-IT" sz="1000" i="0">
              <a:solidFill>
                <a:srgbClr val="0070C0"/>
              </a:solidFill>
              <a:effectLst/>
              <a:latin typeface="+mn-lt"/>
              <a:ea typeface="+mn-ea"/>
              <a:cs typeface="+mn-cs"/>
            </a:rPr>
            <a:t>(day</a:t>
          </a:r>
          <a:r>
            <a:rPr lang="it-IT" sz="1000">
              <a:solidFill>
                <a:srgbClr val="0070C0"/>
              </a:solidFill>
              <a:effectLst/>
              <a:latin typeface="+mn-lt"/>
              <a:ea typeface="+mn-ea"/>
              <a:cs typeface="+mn-cs"/>
            </a:rPr>
            <a:t> 1</a:t>
          </a:r>
          <a:r>
            <a:rPr lang="it-IT" sz="1000" baseline="0">
              <a:solidFill>
                <a:srgbClr val="0070C0"/>
              </a:solidFill>
              <a:effectLst/>
              <a:latin typeface="+mn-lt"/>
              <a:ea typeface="+mn-ea"/>
              <a:cs typeface="+mn-cs"/>
            </a:rPr>
            <a:t> = Feb 24)</a:t>
          </a:r>
          <a:endParaRPr lang="it-IT" sz="1000">
            <a:solidFill>
              <a:srgbClr val="0070C0"/>
            </a:solidFill>
            <a:effectLst/>
          </a:endParaRPr>
        </a:p>
        <a:p xmlns:a="http://schemas.openxmlformats.org/drawingml/2006/main">
          <a:endParaRPr lang="it-IT" sz="1100" baseline="30000"/>
        </a:p>
      </cdr:txBody>
    </cdr:sp>
  </cdr:relSizeAnchor>
  <cdr:relSizeAnchor xmlns:cdr="http://schemas.openxmlformats.org/drawingml/2006/chartDrawing">
    <cdr:from>
      <cdr:x>0.41932</cdr:x>
      <cdr:y>0.3726</cdr:y>
    </cdr:from>
    <cdr:to>
      <cdr:x>0.51349</cdr:x>
      <cdr:y>0.44052</cdr:y>
    </cdr:to>
    <cdr:cxnSp macro="">
      <cdr:nvCxnSpPr>
        <cdr:cNvPr id="5" name="Connettore 2 4">
          <a:extLst xmlns:a="http://schemas.openxmlformats.org/drawingml/2006/main">
            <a:ext uri="{FF2B5EF4-FFF2-40B4-BE49-F238E27FC236}">
              <a16:creationId xmlns:a16="http://schemas.microsoft.com/office/drawing/2014/main" id="{28C88B38-8E30-41A7-9A16-4D98B4AA05E5}"/>
            </a:ext>
          </a:extLst>
        </cdr:cNvPr>
        <cdr:cNvCxnSpPr/>
      </cdr:nvCxnSpPr>
      <cdr:spPr>
        <a:xfrm xmlns:a="http://schemas.openxmlformats.org/drawingml/2006/main">
          <a:off x="2909474" y="2090066"/>
          <a:ext cx="653420" cy="380991"/>
        </a:xfrm>
        <a:prstGeom xmlns:a="http://schemas.openxmlformats.org/drawingml/2006/main" prst="straightConnector1">
          <a:avLst/>
        </a:prstGeom>
        <a:ln xmlns:a="http://schemas.openxmlformats.org/drawingml/2006/main">
          <a:headEnd type="none" w="med" len="med"/>
          <a:tailEnd type="arrow" w="med" len="med"/>
        </a:ln>
      </cdr:spPr>
      <cdr:style>
        <a:lnRef xmlns:a="http://schemas.openxmlformats.org/drawingml/2006/main" idx="2">
          <a:schemeClr val="accent4"/>
        </a:lnRef>
        <a:fillRef xmlns:a="http://schemas.openxmlformats.org/drawingml/2006/main" idx="0">
          <a:schemeClr val="accent4"/>
        </a:fillRef>
        <a:effectRef xmlns:a="http://schemas.openxmlformats.org/drawingml/2006/main" idx="1">
          <a:schemeClr val="accent4"/>
        </a:effectRef>
        <a:fontRef xmlns:a="http://schemas.openxmlformats.org/drawingml/2006/main" idx="minor">
          <a:schemeClr val="tx1"/>
        </a:fontRef>
      </cdr:style>
    </cdr:cxnSp>
  </cdr:relSizeAnchor>
  <cdr:relSizeAnchor xmlns:cdr="http://schemas.openxmlformats.org/drawingml/2006/chartDrawing">
    <cdr:from>
      <cdr:x>0.60606</cdr:x>
      <cdr:y>0.34247</cdr:y>
    </cdr:from>
    <cdr:to>
      <cdr:x>0.70362</cdr:x>
      <cdr:y>0.51038</cdr:y>
    </cdr:to>
    <cdr:cxnSp macro="">
      <cdr:nvCxnSpPr>
        <cdr:cNvPr id="7" name="Connettore 2 6">
          <a:extLst xmlns:a="http://schemas.openxmlformats.org/drawingml/2006/main">
            <a:ext uri="{FF2B5EF4-FFF2-40B4-BE49-F238E27FC236}">
              <a16:creationId xmlns:a16="http://schemas.microsoft.com/office/drawing/2014/main" id="{45103C27-9618-4393-A360-369E59936BFB}"/>
            </a:ext>
          </a:extLst>
        </cdr:cNvPr>
        <cdr:cNvCxnSpPr/>
      </cdr:nvCxnSpPr>
      <cdr:spPr>
        <a:xfrm xmlns:a="http://schemas.openxmlformats.org/drawingml/2006/main" flipH="1">
          <a:off x="4205151" y="1921054"/>
          <a:ext cx="676954" cy="941889"/>
        </a:xfrm>
        <a:prstGeom xmlns:a="http://schemas.openxmlformats.org/drawingml/2006/main" prst="straightConnector1">
          <a:avLst/>
        </a:prstGeom>
        <a:ln xmlns:a="http://schemas.openxmlformats.org/drawingml/2006/main">
          <a:headEnd type="none" w="med" len="med"/>
          <a:tailEnd type="arrow" w="med" len="med"/>
        </a:ln>
      </cdr:spPr>
      <cdr:style>
        <a:lnRef xmlns:a="http://schemas.openxmlformats.org/drawingml/2006/main" idx="2">
          <a:schemeClr val="accent2"/>
        </a:lnRef>
        <a:fillRef xmlns:a="http://schemas.openxmlformats.org/drawingml/2006/main" idx="0">
          <a:schemeClr val="accent2"/>
        </a:fillRef>
        <a:effectRef xmlns:a="http://schemas.openxmlformats.org/drawingml/2006/main" idx="1">
          <a:schemeClr val="accent2"/>
        </a:effectRef>
        <a:fontRef xmlns:a="http://schemas.openxmlformats.org/drawingml/2006/main" idx="minor">
          <a:schemeClr val="tx1"/>
        </a:fontRef>
      </cdr:style>
    </cdr:cxnSp>
  </cdr:relSizeAnchor>
  <cdr:relSizeAnchor xmlns:cdr="http://schemas.openxmlformats.org/drawingml/2006/chartDrawing">
    <cdr:from>
      <cdr:x>0.54226</cdr:x>
      <cdr:y>0.55479</cdr:y>
    </cdr:from>
    <cdr:to>
      <cdr:x>0.69594</cdr:x>
      <cdr:y>0.63699</cdr:y>
    </cdr:to>
    <cdr:cxnSp macro="">
      <cdr:nvCxnSpPr>
        <cdr:cNvPr id="9" name="Connettore 2 8">
          <a:extLst xmlns:a="http://schemas.openxmlformats.org/drawingml/2006/main">
            <a:ext uri="{FF2B5EF4-FFF2-40B4-BE49-F238E27FC236}">
              <a16:creationId xmlns:a16="http://schemas.microsoft.com/office/drawing/2014/main" id="{E6259595-1EC0-4E98-91E4-DC9980D11E55}"/>
            </a:ext>
          </a:extLst>
        </cdr:cNvPr>
        <cdr:cNvCxnSpPr/>
      </cdr:nvCxnSpPr>
      <cdr:spPr>
        <a:xfrm xmlns:a="http://schemas.openxmlformats.org/drawingml/2006/main" flipH="1" flipV="1">
          <a:off x="3764280" y="3086100"/>
          <a:ext cx="1066800" cy="457200"/>
        </a:xfrm>
        <a:prstGeom xmlns:a="http://schemas.openxmlformats.org/drawingml/2006/main" prst="straightConnector1">
          <a:avLst/>
        </a:prstGeom>
        <a:ln xmlns:a="http://schemas.openxmlformats.org/drawingml/2006/main">
          <a:headEnd type="none" w="med" len="med"/>
          <a:tailEnd type="arrow" w="med" len="med"/>
        </a:ln>
      </cdr:spPr>
      <cdr:style>
        <a:lnRef xmlns:a="http://schemas.openxmlformats.org/drawingml/2006/main" idx="2">
          <a:schemeClr val="accent3"/>
        </a:lnRef>
        <a:fillRef xmlns:a="http://schemas.openxmlformats.org/drawingml/2006/main" idx="0">
          <a:schemeClr val="accent3"/>
        </a:fillRef>
        <a:effectRef xmlns:a="http://schemas.openxmlformats.org/drawingml/2006/main" idx="1">
          <a:schemeClr val="accent3"/>
        </a:effectRef>
        <a:fontRef xmlns:a="http://schemas.openxmlformats.org/drawingml/2006/main" idx="minor">
          <a:schemeClr val="tx1"/>
        </a:fontRef>
      </cdr:style>
    </cdr:cxnSp>
  </cdr:relSizeAnchor>
</c:userShapes>
</file>

<file path=xl/drawings/drawing3.xml><?xml version="1.0" encoding="utf-8"?>
<xdr:wsDr xmlns:xdr="http://schemas.openxmlformats.org/drawingml/2006/spreadsheetDrawing" xmlns:a="http://schemas.openxmlformats.org/drawingml/2006/main">
  <xdr:twoCellAnchor>
    <xdr:from>
      <xdr:col>24</xdr:col>
      <xdr:colOff>7620</xdr:colOff>
      <xdr:row>4</xdr:row>
      <xdr:rowOff>182879</xdr:rowOff>
    </xdr:from>
    <xdr:to>
      <xdr:col>35</xdr:col>
      <xdr:colOff>99060</xdr:colOff>
      <xdr:row>37</xdr:row>
      <xdr:rowOff>144777</xdr:rowOff>
    </xdr:to>
    <xdr:grpSp>
      <xdr:nvGrpSpPr>
        <xdr:cNvPr id="3" name="Gruppo 2">
          <a:extLst>
            <a:ext uri="{FF2B5EF4-FFF2-40B4-BE49-F238E27FC236}">
              <a16:creationId xmlns:a16="http://schemas.microsoft.com/office/drawing/2014/main" id="{12299BDC-74C8-4DA1-A1B4-1828D6F3A36E}"/>
            </a:ext>
          </a:extLst>
        </xdr:cNvPr>
        <xdr:cNvGrpSpPr/>
      </xdr:nvGrpSpPr>
      <xdr:grpSpPr>
        <a:xfrm>
          <a:off x="15726591" y="1238793"/>
          <a:ext cx="6938555" cy="6384470"/>
          <a:chOff x="8846820" y="1287779"/>
          <a:chExt cx="6941820" cy="5303518"/>
        </a:xfrm>
      </xdr:grpSpPr>
      <xdr:grpSp>
        <xdr:nvGrpSpPr>
          <xdr:cNvPr id="6" name="Gruppo 5">
            <a:extLst>
              <a:ext uri="{FF2B5EF4-FFF2-40B4-BE49-F238E27FC236}">
                <a16:creationId xmlns:a16="http://schemas.microsoft.com/office/drawing/2014/main" id="{72BB85A1-40D3-4FF8-8576-A912FE6C0DC6}"/>
              </a:ext>
            </a:extLst>
          </xdr:cNvPr>
          <xdr:cNvGrpSpPr/>
        </xdr:nvGrpSpPr>
        <xdr:grpSpPr>
          <a:xfrm>
            <a:off x="8846820" y="1287779"/>
            <a:ext cx="6941820" cy="5303518"/>
            <a:chOff x="8846820" y="1287779"/>
            <a:chExt cx="6941820" cy="5303518"/>
          </a:xfrm>
        </xdr:grpSpPr>
        <xdr:graphicFrame macro="">
          <xdr:nvGraphicFramePr>
            <xdr:cNvPr id="8" name="Grafico 7">
              <a:extLst>
                <a:ext uri="{FF2B5EF4-FFF2-40B4-BE49-F238E27FC236}">
                  <a16:creationId xmlns:a16="http://schemas.microsoft.com/office/drawing/2014/main" id="{F077D6D4-EDEC-4E26-9015-ADF5CEBF95A1}"/>
                </a:ext>
              </a:extLst>
            </xdr:cNvPr>
            <xdr:cNvGraphicFramePr>
              <a:graphicFrameLocks/>
            </xdr:cNvGraphicFramePr>
          </xdr:nvGraphicFramePr>
          <xdr:xfrm>
            <a:off x="8846820" y="1287779"/>
            <a:ext cx="6941820" cy="5303518"/>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xmlns:a14="http://schemas.microsoft.com/office/drawing/2010/main">
          <mc:Choice Requires="a14">
            <xdr:sp macro="" textlink="">
              <xdr:nvSpPr>
                <xdr:cNvPr id="9" name="CasellaDiTesto 8">
                  <a:extLst>
                    <a:ext uri="{FF2B5EF4-FFF2-40B4-BE49-F238E27FC236}">
                      <a16:creationId xmlns:a16="http://schemas.microsoft.com/office/drawing/2014/main" id="{444F3C05-675C-484F-82CA-2D7B0FB2BBDB}"/>
                    </a:ext>
                  </a:extLst>
                </xdr:cNvPr>
                <xdr:cNvSpPr txBox="1"/>
              </xdr:nvSpPr>
              <xdr:spPr>
                <a:xfrm>
                  <a:off x="12161520" y="2537460"/>
                  <a:ext cx="3017520" cy="6629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solidFill>
                              <a:sysClr val="windowText" lastClr="000000"/>
                            </a:solidFill>
                            <a:latin typeface="Cambria Math" panose="02040503050406030204" pitchFamily="18" charset="0"/>
                            <a:ea typeface="Cambria Math" panose="02040503050406030204" pitchFamily="18" charset="0"/>
                          </a:rPr>
                          <m:t>𝐵</m:t>
                        </m:r>
                        <m:r>
                          <a:rPr lang="it-IT" sz="1400" b="0" i="1">
                            <a:solidFill>
                              <a:sysClr val="windowText" lastClr="000000"/>
                            </a:solidFill>
                            <a:latin typeface="Cambria Math" panose="02040503050406030204" pitchFamily="18" charset="0"/>
                            <a:ea typeface="Cambria Math" panose="02040503050406030204" pitchFamily="18" charset="0"/>
                          </a:rPr>
                          <m:t>(</m:t>
                        </m:r>
                        <m:r>
                          <a:rPr lang="it-IT" sz="1400" b="0" i="1">
                            <a:solidFill>
                              <a:sysClr val="windowText" lastClr="000000"/>
                            </a:solidFill>
                            <a:latin typeface="Cambria Math" panose="02040503050406030204" pitchFamily="18" charset="0"/>
                            <a:ea typeface="Cambria Math" panose="02040503050406030204" pitchFamily="18" charset="0"/>
                          </a:rPr>
                          <m:t>𝑡</m:t>
                        </m:r>
                        <m:r>
                          <a:rPr lang="it-IT" sz="1400" b="0" i="1">
                            <a:solidFill>
                              <a:sysClr val="windowText" lastClr="000000"/>
                            </a:solidFill>
                            <a:latin typeface="Cambria Math" panose="02040503050406030204" pitchFamily="18" charset="0"/>
                            <a:ea typeface="Cambria Math" panose="02040503050406030204" pitchFamily="18" charset="0"/>
                          </a:rPr>
                          <m:t>)=</m:t>
                        </m:r>
                        <m:f>
                          <m:fPr>
                            <m:ctrlPr>
                              <a:rPr lang="it-IT" sz="1400" b="0" i="1">
                                <a:solidFill>
                                  <a:sysClr val="windowText" lastClr="000000"/>
                                </a:solidFill>
                                <a:latin typeface="Cambria Math" panose="02040503050406030204" pitchFamily="18" charset="0"/>
                                <a:ea typeface="Cambria Math" panose="02040503050406030204" pitchFamily="18" charset="0"/>
                              </a:rPr>
                            </m:ctrlPr>
                          </m:fPr>
                          <m:num>
                            <m:r>
                              <a:rPr lang="it-IT" sz="1400" b="0" i="1">
                                <a:solidFill>
                                  <a:sysClr val="windowText" lastClr="000000"/>
                                </a:solidFill>
                                <a:latin typeface="Cambria Math" panose="02040503050406030204" pitchFamily="18" charset="0"/>
                                <a:ea typeface="Cambria Math" panose="02040503050406030204" pitchFamily="18" charset="0"/>
                              </a:rPr>
                              <m:t>𝐾</m:t>
                            </m:r>
                          </m:num>
                          <m:den>
                            <m:d>
                              <m:d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d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1+</m:t>
                                </m:r>
                                <m:sSup>
                                  <m:sSup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p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𝑒</m:t>
                                    </m:r>
                                  </m:e>
                                  <m:sup>
                                    <m:r>
                                      <a:rPr lang="it-IT" sz="1400" b="0" i="1">
                                        <a:solidFill>
                                          <a:sysClr val="windowText" lastClr="000000"/>
                                        </a:solidFill>
                                        <a:effectLst/>
                                        <a:latin typeface="Cambria Math" panose="02040503050406030204" pitchFamily="18" charset="0"/>
                                        <a:ea typeface="Cambria Math" panose="02040503050406030204" pitchFamily="18" charset="0"/>
                                        <a:cs typeface="+mn-cs"/>
                                      </a:rPr>
                                      <m:t>− </m:t>
                                    </m:r>
                                    <m:box>
                                      <m:box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boxPr>
                                      <m:e>
                                        <m:argPr>
                                          <m:argSz m:val="-1"/>
                                        </m:argPr>
                                        <m:f>
                                          <m:f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fPr>
                                          <m:num>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𝑡</m:t>
                                            </m:r>
                                            <m:r>
                                              <a:rPr lang="it-IT" sz="1400" b="0" i="1">
                                                <a:solidFill>
                                                  <a:sysClr val="windowText" lastClr="000000"/>
                                                </a:solidFill>
                                                <a:effectLst/>
                                                <a:latin typeface="Cambria Math" panose="02040503050406030204" pitchFamily="18" charset="0"/>
                                                <a:ea typeface="Cambria Math" panose="02040503050406030204" pitchFamily="18" charset="0"/>
                                                <a:cs typeface="+mn-cs"/>
                                              </a:rPr>
                                              <m:t>−</m:t>
                                            </m:r>
                                            <m:sSub>
                                              <m:sSub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b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𝑡</m:t>
                                                </m:r>
                                              </m:e>
                                              <m:sub>
                                                <m:r>
                                                  <a:rPr lang="it-IT" sz="1400" b="0" i="1">
                                                    <a:solidFill>
                                                      <a:sysClr val="windowText" lastClr="000000"/>
                                                    </a:solidFill>
                                                    <a:effectLst/>
                                                    <a:latin typeface="Cambria Math" panose="02040503050406030204" pitchFamily="18" charset="0"/>
                                                    <a:ea typeface="Cambria Math" panose="02040503050406030204" pitchFamily="18" charset="0"/>
                                                    <a:cs typeface="+mn-cs"/>
                                                  </a:rPr>
                                                  <m:t>0</m:t>
                                                </m:r>
                                              </m:sub>
                                            </m:sSub>
                                          </m:num>
                                          <m:den>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𝑤</m:t>
                                            </m:r>
                                          </m:den>
                                        </m:f>
                                      </m:e>
                                    </m:box>
                                  </m:sup>
                                </m:sSup>
                              </m:e>
                            </m:d>
                          </m:den>
                        </m:f>
                      </m:oMath>
                    </m:oMathPara>
                  </a14:m>
                  <a:endParaRPr lang="it-IT" sz="1600">
                    <a:solidFill>
                      <a:srgbClr val="FF0000"/>
                    </a:solidFill>
                    <a:latin typeface="Cambria Math" panose="02040503050406030204" pitchFamily="18" charset="0"/>
                    <a:ea typeface="Cambria Math" panose="02040503050406030204" pitchFamily="18" charset="0"/>
                  </a:endParaRPr>
                </a:p>
              </xdr:txBody>
            </xdr:sp>
          </mc:Choice>
          <mc:Fallback xmlns="">
            <xdr:sp macro="" textlink="">
              <xdr:nvSpPr>
                <xdr:cNvPr id="9" name="CasellaDiTesto 8">
                  <a:extLst>
                    <a:ext uri="{FF2B5EF4-FFF2-40B4-BE49-F238E27FC236}">
                      <a16:creationId xmlns:a16="http://schemas.microsoft.com/office/drawing/2014/main" id="{444F3C05-675C-484F-82CA-2D7B0FB2BBDB}"/>
                    </a:ext>
                  </a:extLst>
                </xdr:cNvPr>
                <xdr:cNvSpPr txBox="1"/>
              </xdr:nvSpPr>
              <xdr:spPr>
                <a:xfrm>
                  <a:off x="12161520" y="2537460"/>
                  <a:ext cx="3017520" cy="6629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solidFill>
                        <a:sysClr val="windowText" lastClr="000000"/>
                      </a:solidFill>
                      <a:latin typeface="Cambria Math" panose="02040503050406030204" pitchFamily="18" charset="0"/>
                      <a:ea typeface="Cambria Math" panose="02040503050406030204" pitchFamily="18" charset="0"/>
                    </a:rPr>
                    <a:t>𝐵(𝑡)=𝐾/(</a:t>
                  </a:r>
                  <a:r>
                    <a:rPr lang="it-IT" sz="1400" b="0" i="0">
                      <a:solidFill>
                        <a:sysClr val="windowText" lastClr="000000"/>
                      </a:solidFill>
                      <a:effectLst/>
                      <a:latin typeface="Cambria Math" panose="02040503050406030204" pitchFamily="18" charset="0"/>
                      <a:ea typeface="Cambria Math" panose="02040503050406030204" pitchFamily="18" charset="0"/>
                      <a:cs typeface="+mn-cs"/>
                    </a:rPr>
                    <a:t>(1+𝑒^(− □(64&amp;(𝑡−𝑡_0)/𝑤)) ) )</a:t>
                  </a:r>
                  <a:endParaRPr lang="it-IT" sz="1600">
                    <a:solidFill>
                      <a:srgbClr val="FF0000"/>
                    </a:solidFill>
                    <a:latin typeface="Cambria Math" panose="02040503050406030204" pitchFamily="18" charset="0"/>
                    <a:ea typeface="Cambria Math" panose="02040503050406030204" pitchFamily="18" charset="0"/>
                  </a:endParaRPr>
                </a:p>
              </xdr:txBody>
            </xdr:sp>
          </mc:Fallback>
        </mc:AlternateContent>
      </xdr:grpSp>
      <mc:AlternateContent xmlns:mc="http://schemas.openxmlformats.org/markup-compatibility/2006" xmlns:a14="http://schemas.microsoft.com/office/drawing/2010/main">
        <mc:Choice Requires="a14">
          <xdr:sp macro="" textlink="">
            <xdr:nvSpPr>
              <xdr:cNvPr id="5" name="CasellaDiTesto 4">
                <a:extLst>
                  <a:ext uri="{FF2B5EF4-FFF2-40B4-BE49-F238E27FC236}">
                    <a16:creationId xmlns:a16="http://schemas.microsoft.com/office/drawing/2014/main" id="{8DBEB7E0-226B-4EEE-BE30-E6628423591F}"/>
                  </a:ext>
                </a:extLst>
              </xdr:cNvPr>
              <xdr:cNvSpPr txBox="1"/>
            </xdr:nvSpPr>
            <xdr:spPr>
              <a:xfrm>
                <a:off x="12570592" y="2051195"/>
                <a:ext cx="2712596" cy="47405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lIns="0" tIns="0" rIns="0" bIns="0" rtlCol="0" anchor="t">
                <a:spAutoFit/>
              </a:bodyPr>
              <a:lstStyle/>
              <a:p>
                <a:pPr algn="l"/>
                <a:endParaRPr lang="it-IT" sz="1100" b="0" i="1">
                  <a:latin typeface="Cambria Math" panose="02040503050406030204" pitchFamily="18" charset="0"/>
                </a:endParaRPr>
              </a:p>
              <a:p>
                <a:pPr marL="0" indent="0" algn="l"/>
                <a14:m>
                  <m:oMathPara xmlns:m="http://schemas.openxmlformats.org/officeDocument/2006/math">
                    <m:oMathParaPr>
                      <m:jc m:val="centerGroup"/>
                    </m:oMathParaPr>
                    <m:oMath xmlns:m="http://schemas.openxmlformats.org/officeDocument/2006/math">
                      <m:r>
                        <a:rPr lang="it-IT" sz="1400" b="0" i="1">
                          <a:solidFill>
                            <a:sysClr val="windowText" lastClr="000000"/>
                          </a:solidFill>
                          <a:latin typeface="Cambria Math" panose="02040503050406030204" pitchFamily="18" charset="0"/>
                          <a:ea typeface="Cambria Math" panose="02040503050406030204" pitchFamily="18" charset="0"/>
                          <a:cs typeface="+mn-cs"/>
                        </a:rPr>
                        <m:t>𝑦</m:t>
                      </m:r>
                      <m:d>
                        <m:dPr>
                          <m:ctrlPr>
                            <a:rPr lang="it-IT" sz="1400" b="0" i="1">
                              <a:solidFill>
                                <a:sysClr val="windowText" lastClr="000000"/>
                              </a:solidFill>
                              <a:latin typeface="Cambria Math" panose="02040503050406030204" pitchFamily="18" charset="0"/>
                              <a:ea typeface="Cambria Math" panose="02040503050406030204" pitchFamily="18" charset="0"/>
                              <a:cs typeface="+mn-cs"/>
                            </a:rPr>
                          </m:ctrlPr>
                        </m:dPr>
                        <m:e>
                          <m:r>
                            <a:rPr lang="it-IT" sz="1400" b="0" i="1">
                              <a:solidFill>
                                <a:sysClr val="windowText" lastClr="000000"/>
                              </a:solidFill>
                              <a:latin typeface="Cambria Math" panose="02040503050406030204" pitchFamily="18" charset="0"/>
                              <a:ea typeface="Cambria Math" panose="02040503050406030204" pitchFamily="18" charset="0"/>
                              <a:cs typeface="+mn-cs"/>
                            </a:rPr>
                            <m:t>0</m:t>
                          </m:r>
                        </m:e>
                      </m:d>
                      <m:r>
                        <a:rPr lang="it-IT" sz="1400" b="0" i="1">
                          <a:solidFill>
                            <a:sysClr val="windowText" lastClr="000000"/>
                          </a:solidFill>
                          <a:latin typeface="Cambria Math" panose="02040503050406030204" pitchFamily="18" charset="0"/>
                          <a:ea typeface="Cambria Math" panose="02040503050406030204" pitchFamily="18" charset="0"/>
                          <a:cs typeface="+mn-cs"/>
                        </a:rPr>
                        <m:t>=0,  </m:t>
                      </m:r>
                      <m:r>
                        <a:rPr lang="it-IT" sz="1400" b="0" i="1">
                          <a:solidFill>
                            <a:sysClr val="windowText" lastClr="000000"/>
                          </a:solidFill>
                          <a:latin typeface="Cambria Math" panose="02040503050406030204" pitchFamily="18" charset="0"/>
                          <a:ea typeface="Cambria Math" panose="02040503050406030204" pitchFamily="18" charset="0"/>
                          <a:cs typeface="+mn-cs"/>
                        </a:rPr>
                        <m:t>𝑦</m:t>
                      </m:r>
                      <m:r>
                        <a:rPr lang="it-IT" sz="1400" b="0" i="1">
                          <a:solidFill>
                            <a:sysClr val="windowText" lastClr="000000"/>
                          </a:solidFill>
                          <a:latin typeface="Cambria Math" panose="02040503050406030204" pitchFamily="18" charset="0"/>
                          <a:ea typeface="Cambria Math" panose="02040503050406030204" pitchFamily="18" charset="0"/>
                          <a:cs typeface="+mn-cs"/>
                        </a:rPr>
                        <m:t>=</m:t>
                      </m:r>
                      <m:r>
                        <a:rPr lang="it-IT" sz="1400" b="0" i="1">
                          <a:solidFill>
                            <a:sysClr val="windowText" lastClr="000000"/>
                          </a:solidFill>
                          <a:latin typeface="Cambria Math" panose="02040503050406030204" pitchFamily="18" charset="0"/>
                          <a:ea typeface="Cambria Math" panose="02040503050406030204" pitchFamily="18" charset="0"/>
                          <a:cs typeface="+mn-cs"/>
                        </a:rPr>
                        <m:t>𝐵</m:t>
                      </m:r>
                      <m:d>
                        <m:dPr>
                          <m:ctrlPr>
                            <a:rPr lang="it-IT" sz="1400" b="0" i="1">
                              <a:solidFill>
                                <a:sysClr val="windowText" lastClr="000000"/>
                              </a:solidFill>
                              <a:latin typeface="Cambria Math" panose="02040503050406030204" pitchFamily="18" charset="0"/>
                              <a:ea typeface="Cambria Math" panose="02040503050406030204" pitchFamily="18" charset="0"/>
                              <a:cs typeface="+mn-cs"/>
                            </a:rPr>
                          </m:ctrlPr>
                        </m:dPr>
                        <m:e>
                          <m:r>
                            <a:rPr lang="it-IT" sz="1400" b="0" i="1">
                              <a:solidFill>
                                <a:sysClr val="windowText" lastClr="000000"/>
                              </a:solidFill>
                              <a:latin typeface="Cambria Math" panose="02040503050406030204" pitchFamily="18" charset="0"/>
                              <a:ea typeface="Cambria Math" panose="02040503050406030204" pitchFamily="18" charset="0"/>
                              <a:cs typeface="+mn-cs"/>
                            </a:rPr>
                            <m:t>𝑡</m:t>
                          </m:r>
                          <m:r>
                            <a:rPr lang="it-IT" sz="1400" b="0" i="1">
                              <a:solidFill>
                                <a:sysClr val="windowText" lastClr="000000"/>
                              </a:solidFill>
                              <a:latin typeface="Cambria Math" panose="02040503050406030204" pitchFamily="18" charset="0"/>
                              <a:ea typeface="Cambria Math" panose="02040503050406030204" pitchFamily="18" charset="0"/>
                              <a:cs typeface="+mn-cs"/>
                            </a:rPr>
                            <m:t>+1</m:t>
                          </m:r>
                        </m:e>
                      </m:d>
                      <m:r>
                        <a:rPr lang="it-IT" sz="1400" b="0" i="1">
                          <a:solidFill>
                            <a:sysClr val="windowText" lastClr="000000"/>
                          </a:solidFill>
                          <a:latin typeface="Cambria Math" panose="02040503050406030204" pitchFamily="18" charset="0"/>
                          <a:ea typeface="Cambria Math" panose="02040503050406030204" pitchFamily="18" charset="0"/>
                          <a:cs typeface="+mn-cs"/>
                        </a:rPr>
                        <m:t>−</m:t>
                      </m:r>
                      <m:r>
                        <a:rPr lang="it-IT" sz="1400" b="0" i="1">
                          <a:solidFill>
                            <a:sysClr val="windowText" lastClr="000000"/>
                          </a:solidFill>
                          <a:latin typeface="Cambria Math" panose="02040503050406030204" pitchFamily="18" charset="0"/>
                          <a:ea typeface="Cambria Math" panose="02040503050406030204" pitchFamily="18" charset="0"/>
                          <a:cs typeface="+mn-cs"/>
                        </a:rPr>
                        <m:t>𝐵</m:t>
                      </m:r>
                      <m:d>
                        <m:dPr>
                          <m:ctrlPr>
                            <a:rPr lang="it-IT" sz="1400" b="0" i="1">
                              <a:solidFill>
                                <a:sysClr val="windowText" lastClr="000000"/>
                              </a:solidFill>
                              <a:latin typeface="Cambria Math" panose="02040503050406030204" pitchFamily="18" charset="0"/>
                              <a:ea typeface="Cambria Math" panose="02040503050406030204" pitchFamily="18" charset="0"/>
                              <a:cs typeface="+mn-cs"/>
                            </a:rPr>
                          </m:ctrlPr>
                        </m:dPr>
                        <m:e>
                          <m:r>
                            <a:rPr lang="it-IT" sz="1400" b="0" i="1">
                              <a:solidFill>
                                <a:sysClr val="windowText" lastClr="000000"/>
                              </a:solidFill>
                              <a:latin typeface="Cambria Math" panose="02040503050406030204" pitchFamily="18" charset="0"/>
                              <a:ea typeface="Cambria Math" panose="02040503050406030204" pitchFamily="18" charset="0"/>
                              <a:cs typeface="+mn-cs"/>
                            </a:rPr>
                            <m:t>𝑡</m:t>
                          </m:r>
                        </m:e>
                      </m:d>
                    </m:oMath>
                  </m:oMathPara>
                </a14:m>
                <a:endParaRPr lang="it-IT" sz="1400" b="0" i="1">
                  <a:solidFill>
                    <a:sysClr val="windowText" lastClr="000000"/>
                  </a:solidFill>
                  <a:latin typeface="Cambria Math" panose="02040503050406030204" pitchFamily="18" charset="0"/>
                  <a:ea typeface="Cambria Math" panose="02040503050406030204" pitchFamily="18" charset="0"/>
                  <a:cs typeface="+mn-cs"/>
                </a:endParaRPr>
              </a:p>
              <a:p>
                <a:endParaRPr lang="it-IT" sz="1100"/>
              </a:p>
            </xdr:txBody>
          </xdr:sp>
        </mc:Choice>
        <mc:Fallback xmlns="">
          <xdr:sp macro="" textlink="">
            <xdr:nvSpPr>
              <xdr:cNvPr id="5" name="CasellaDiTesto 4">
                <a:extLst>
                  <a:ext uri="{FF2B5EF4-FFF2-40B4-BE49-F238E27FC236}">
                    <a16:creationId xmlns:a16="http://schemas.microsoft.com/office/drawing/2014/main" id="{8DBEB7E0-226B-4EEE-BE30-E6628423591F}"/>
                  </a:ext>
                </a:extLst>
              </xdr:cNvPr>
              <xdr:cNvSpPr txBox="1"/>
            </xdr:nvSpPr>
            <xdr:spPr>
              <a:xfrm>
                <a:off x="12570592" y="2051195"/>
                <a:ext cx="2712596" cy="47405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lIns="0" tIns="0" rIns="0" bIns="0" rtlCol="0" anchor="t">
                <a:spAutoFit/>
              </a:bodyPr>
              <a:lstStyle/>
              <a:p>
                <a:pPr algn="l"/>
                <a:endParaRPr lang="it-IT" sz="1100" b="0" i="1">
                  <a:latin typeface="Cambria Math" panose="02040503050406030204" pitchFamily="18" charset="0"/>
                </a:endParaRPr>
              </a:p>
              <a:p>
                <a:pPr marL="0" indent="0" algn="l"/>
                <a:r>
                  <a:rPr lang="it-IT" sz="1400" b="0" i="0">
                    <a:solidFill>
                      <a:sysClr val="windowText" lastClr="000000"/>
                    </a:solidFill>
                    <a:latin typeface="Cambria Math" panose="02040503050406030204" pitchFamily="18" charset="0"/>
                    <a:ea typeface="Cambria Math" panose="02040503050406030204" pitchFamily="18" charset="0"/>
                    <a:cs typeface="+mn-cs"/>
                  </a:rPr>
                  <a:t>𝑦(0)=0,  𝑦=𝐵(𝑡+1)−𝐵(𝑡)</a:t>
                </a:r>
                <a:endParaRPr lang="it-IT" sz="1400" b="0" i="1">
                  <a:solidFill>
                    <a:sysClr val="windowText" lastClr="000000"/>
                  </a:solidFill>
                  <a:latin typeface="Cambria Math" panose="02040503050406030204" pitchFamily="18" charset="0"/>
                  <a:ea typeface="Cambria Math" panose="02040503050406030204" pitchFamily="18" charset="0"/>
                  <a:cs typeface="+mn-cs"/>
                </a:endParaRPr>
              </a:p>
              <a:p>
                <a:endParaRPr lang="it-IT" sz="1100"/>
              </a:p>
            </xdr:txBody>
          </xdr:sp>
        </mc:Fallback>
      </mc:AlternateContent>
    </xdr:grpSp>
    <xdr:clientData/>
  </xdr:twoCellAnchor>
  <xdr:twoCellAnchor>
    <xdr:from>
      <xdr:col>26</xdr:col>
      <xdr:colOff>56605</xdr:colOff>
      <xdr:row>10</xdr:row>
      <xdr:rowOff>156756</xdr:rowOff>
    </xdr:from>
    <xdr:to>
      <xdr:col>28</xdr:col>
      <xdr:colOff>666205</xdr:colOff>
      <xdr:row>16</xdr:row>
      <xdr:rowOff>76201</xdr:rowOff>
    </xdr:to>
    <xdr:sp macro="" textlink="">
      <xdr:nvSpPr>
        <xdr:cNvPr id="10" name="CasellaDiTesto 9">
          <a:extLst>
            <a:ext uri="{FF2B5EF4-FFF2-40B4-BE49-F238E27FC236}">
              <a16:creationId xmlns:a16="http://schemas.microsoft.com/office/drawing/2014/main" id="{D3DF1FEB-2E5A-41F3-8C88-8CD0BC2FD13D}"/>
            </a:ext>
          </a:extLst>
        </xdr:cNvPr>
        <xdr:cNvSpPr txBox="1"/>
      </xdr:nvSpPr>
      <xdr:spPr>
        <a:xfrm>
          <a:off x="16994776" y="2551613"/>
          <a:ext cx="1828800" cy="10515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b="1" i="0" u="none" strike="noStrike">
              <a:solidFill>
                <a:srgbClr val="0070C0"/>
              </a:solidFill>
              <a:effectLst/>
              <a:latin typeface="+mn-lt"/>
              <a:ea typeface="+mn-ea"/>
              <a:cs typeface="+mn-cs"/>
            </a:rPr>
            <a:t>Italy (A) = </a:t>
          </a:r>
          <a:r>
            <a:rPr lang="it-IT" sz="1400" b="1" i="0" u="none" strike="noStrike">
              <a:solidFill>
                <a:srgbClr val="FF0000"/>
              </a:solidFill>
              <a:effectLst/>
              <a:latin typeface="+mn-lt"/>
              <a:ea typeface="+mn-ea"/>
              <a:cs typeface="+mn-cs"/>
            </a:rPr>
            <a:t>(B)</a:t>
          </a:r>
          <a:r>
            <a:rPr lang="it-IT" sz="1400" b="1" i="0" u="none" strike="noStrike">
              <a:solidFill>
                <a:srgbClr val="0070C0"/>
              </a:solidFill>
              <a:effectLst/>
              <a:latin typeface="+mn-lt"/>
              <a:ea typeface="+mn-ea"/>
              <a:cs typeface="+mn-cs"/>
            </a:rPr>
            <a:t> + </a:t>
          </a:r>
          <a:r>
            <a:rPr lang="it-IT" sz="1400" b="1" i="0" u="none" strike="noStrike">
              <a:solidFill>
                <a:sysClr val="windowText" lastClr="000000"/>
              </a:solidFill>
              <a:effectLst/>
              <a:latin typeface="+mn-lt"/>
              <a:ea typeface="+mn-ea"/>
              <a:cs typeface="+mn-cs"/>
            </a:rPr>
            <a:t>(C)</a:t>
          </a:r>
        </a:p>
        <a:p>
          <a:r>
            <a:rPr lang="it-IT" sz="1100" b="1" i="1" u="none" strike="noStrike">
              <a:solidFill>
                <a:srgbClr val="0070C0"/>
              </a:solidFill>
              <a:effectLst/>
              <a:latin typeface="+mn-lt"/>
              <a:ea typeface="+mn-ea"/>
              <a:cs typeface="+mn-cs"/>
            </a:rPr>
            <a:t>Peak value=</a:t>
          </a:r>
          <a:r>
            <a:rPr lang="it-IT" b="1">
              <a:solidFill>
                <a:srgbClr val="0070C0"/>
              </a:solidFill>
            </a:rPr>
            <a:t> </a:t>
          </a:r>
          <a:r>
            <a:rPr lang="it-IT" sz="1100" b="1" i="0" u="none" strike="noStrike">
              <a:solidFill>
                <a:srgbClr val="0070C0"/>
              </a:solidFill>
              <a:effectLst/>
              <a:latin typeface="+mn-lt"/>
              <a:ea typeface="+mn-ea"/>
              <a:cs typeface="+mn-cs"/>
            </a:rPr>
            <a:t>833</a:t>
          </a:r>
          <a:r>
            <a:rPr lang="it-IT" b="1">
              <a:solidFill>
                <a:srgbClr val="0070C0"/>
              </a:solidFill>
            </a:rPr>
            <a:t> </a:t>
          </a:r>
        </a:p>
        <a:p>
          <a:r>
            <a:rPr lang="it-IT" sz="1100" b="1" i="1">
              <a:solidFill>
                <a:srgbClr val="0070C0"/>
              </a:solidFill>
            </a:rPr>
            <a:t>R</a:t>
          </a:r>
          <a:r>
            <a:rPr lang="it-IT" sz="1100" b="1" i="1" baseline="30000">
              <a:solidFill>
                <a:srgbClr val="0070C0"/>
              </a:solidFill>
            </a:rPr>
            <a:t>2</a:t>
          </a:r>
          <a:r>
            <a:rPr lang="it-IT" sz="1100" b="1" baseline="0">
              <a:solidFill>
                <a:srgbClr val="0070C0"/>
              </a:solidFill>
            </a:rPr>
            <a:t>= 0.9618</a:t>
          </a:r>
        </a:p>
        <a:p>
          <a:r>
            <a:rPr lang="it-IT" sz="1100" b="1" i="1" baseline="0">
              <a:solidFill>
                <a:srgbClr val="0070C0"/>
              </a:solidFill>
            </a:rPr>
            <a:t>CI</a:t>
          </a:r>
          <a:r>
            <a:rPr lang="it-IT" sz="1100" b="1" baseline="0">
              <a:solidFill>
                <a:srgbClr val="0070C0"/>
              </a:solidFill>
            </a:rPr>
            <a:t>= 127</a:t>
          </a:r>
        </a:p>
        <a:p>
          <a:pPr marL="0" marR="0" lvl="0" indent="0" defTabSz="914400" eaLnBrk="1" fontAlgn="auto" latinLnBrk="0" hangingPunct="1">
            <a:lnSpc>
              <a:spcPct val="100000"/>
            </a:lnSpc>
            <a:spcBef>
              <a:spcPts val="0"/>
            </a:spcBef>
            <a:spcAft>
              <a:spcPts val="0"/>
            </a:spcAft>
            <a:buClrTx/>
            <a:buSzTx/>
            <a:buFontTx/>
            <a:buNone/>
            <a:tabLst/>
            <a:defRPr/>
          </a:pPr>
          <a:r>
            <a:rPr lang="it-IT" sz="1100" b="1" i="0">
              <a:solidFill>
                <a:srgbClr val="0070C0"/>
              </a:solidFill>
              <a:effectLst/>
              <a:latin typeface="+mn-lt"/>
              <a:ea typeface="+mn-ea"/>
              <a:cs typeface="+mn-cs"/>
            </a:rPr>
            <a:t>(day</a:t>
          </a:r>
          <a:r>
            <a:rPr lang="it-IT" sz="1100" b="1">
              <a:solidFill>
                <a:srgbClr val="0070C0"/>
              </a:solidFill>
              <a:effectLst/>
              <a:latin typeface="+mn-lt"/>
              <a:ea typeface="+mn-ea"/>
              <a:cs typeface="+mn-cs"/>
            </a:rPr>
            <a:t> 1</a:t>
          </a:r>
          <a:r>
            <a:rPr lang="it-IT" sz="1100" b="1" baseline="0">
              <a:solidFill>
                <a:srgbClr val="0070C0"/>
              </a:solidFill>
              <a:effectLst/>
              <a:latin typeface="+mn-lt"/>
              <a:ea typeface="+mn-ea"/>
              <a:cs typeface="+mn-cs"/>
            </a:rPr>
            <a:t> = Feb 24th)</a:t>
          </a:r>
          <a:endParaRPr lang="it-IT" b="1">
            <a:solidFill>
              <a:srgbClr val="0070C0"/>
            </a:solidFill>
            <a:effectLst/>
          </a:endParaRPr>
        </a:p>
        <a:p>
          <a:endParaRPr lang="it-IT" sz="1100" baseline="30000"/>
        </a:p>
      </xdr:txBody>
    </xdr:sp>
    <xdr:clientData/>
  </xdr:twoCellAnchor>
  <xdr:twoCellAnchor>
    <xdr:from>
      <xdr:col>25</xdr:col>
      <xdr:colOff>27216</xdr:colOff>
      <xdr:row>17</xdr:row>
      <xdr:rowOff>102326</xdr:rowOff>
    </xdr:from>
    <xdr:to>
      <xdr:col>28</xdr:col>
      <xdr:colOff>27169</xdr:colOff>
      <xdr:row>25</xdr:row>
      <xdr:rowOff>15240</xdr:rowOff>
    </xdr:to>
    <xdr:sp macro="" textlink="">
      <xdr:nvSpPr>
        <xdr:cNvPr id="11" name="CasellaDiTesto 6">
          <a:extLst>
            <a:ext uri="{FF2B5EF4-FFF2-40B4-BE49-F238E27FC236}">
              <a16:creationId xmlns:a16="http://schemas.microsoft.com/office/drawing/2014/main" id="{178482DE-F64F-4045-898C-AA2FB118E0D1}"/>
            </a:ext>
          </a:extLst>
        </xdr:cNvPr>
        <xdr:cNvSpPr txBox="1"/>
      </xdr:nvSpPr>
      <xdr:spPr>
        <a:xfrm>
          <a:off x="16355787" y="3814355"/>
          <a:ext cx="1828753" cy="14260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it-IT" sz="1400" b="1" i="0" u="none" strike="noStrike">
              <a:solidFill>
                <a:srgbClr val="FF0000"/>
              </a:solidFill>
              <a:effectLst/>
              <a:latin typeface="+mn-lt"/>
              <a:ea typeface="+mn-ea"/>
              <a:cs typeface="+mn-cs"/>
            </a:rPr>
            <a:t>Lombardy (B</a:t>
          </a:r>
          <a:r>
            <a:rPr lang="it-IT" sz="1400" b="1" i="1" u="none" strike="noStrike">
              <a:solidFill>
                <a:srgbClr val="FF0000"/>
              </a:solidFill>
              <a:effectLst/>
              <a:latin typeface="+mn-lt"/>
              <a:ea typeface="+mn-ea"/>
              <a:cs typeface="+mn-cs"/>
            </a:rPr>
            <a:t>)</a:t>
          </a:r>
        </a:p>
        <a:p>
          <a:r>
            <a:rPr lang="it-IT" sz="1100" b="1" i="1" u="none" strike="noStrike">
              <a:solidFill>
                <a:srgbClr val="FF0000"/>
              </a:solidFill>
              <a:effectLst/>
              <a:latin typeface="+mn-lt"/>
              <a:ea typeface="+mn-ea"/>
              <a:cs typeface="+mn-cs"/>
            </a:rPr>
            <a:t>K/4w=</a:t>
          </a:r>
          <a:r>
            <a:rPr lang="it-IT" b="1">
              <a:solidFill>
                <a:srgbClr val="FF0000"/>
              </a:solidFill>
            </a:rPr>
            <a:t> </a:t>
          </a:r>
          <a:r>
            <a:rPr lang="it-IT" sz="1100" b="1" i="0" u="none" strike="noStrike">
              <a:solidFill>
                <a:srgbClr val="FF0000"/>
              </a:solidFill>
              <a:effectLst/>
              <a:latin typeface="+mn-lt"/>
              <a:ea typeface="+mn-ea"/>
              <a:cs typeface="+mn-cs"/>
            </a:rPr>
            <a:t>452</a:t>
          </a:r>
          <a:r>
            <a:rPr lang="it-IT" b="1">
              <a:solidFill>
                <a:srgbClr val="FF0000"/>
              </a:solidFill>
            </a:rPr>
            <a:t> </a:t>
          </a:r>
        </a:p>
        <a:p>
          <a:r>
            <a:rPr lang="it-IT" sz="1100" b="1" i="1" u="none" strike="noStrike">
              <a:solidFill>
                <a:srgbClr val="FF0000"/>
              </a:solidFill>
              <a:effectLst/>
              <a:latin typeface="+mn-lt"/>
              <a:ea typeface="+mn-ea"/>
              <a:cs typeface="+mn-cs"/>
            </a:rPr>
            <a:t>t</a:t>
          </a:r>
          <a:r>
            <a:rPr lang="it-IT" sz="1100" b="1" i="1" u="none" strike="noStrike" baseline="-25000">
              <a:solidFill>
                <a:srgbClr val="FF0000"/>
              </a:solidFill>
              <a:effectLst/>
              <a:latin typeface="+mn-lt"/>
              <a:ea typeface="+mn-ea"/>
              <a:cs typeface="+mn-cs"/>
            </a:rPr>
            <a:t>0</a:t>
          </a:r>
          <a:r>
            <a:rPr lang="it-IT" sz="1100" b="1" i="1" u="none" strike="noStrike">
              <a:solidFill>
                <a:srgbClr val="FF0000"/>
              </a:solidFill>
              <a:effectLst/>
              <a:latin typeface="+mn-lt"/>
              <a:ea typeface="+mn-ea"/>
              <a:cs typeface="+mn-cs"/>
            </a:rPr>
            <a:t>=</a:t>
          </a:r>
          <a:r>
            <a:rPr lang="it-IT" b="1">
              <a:solidFill>
                <a:srgbClr val="FF0000"/>
              </a:solidFill>
            </a:rPr>
            <a:t> </a:t>
          </a:r>
          <a:r>
            <a:rPr lang="it-IT" sz="1100" b="1" i="0" u="none" strike="noStrike">
              <a:solidFill>
                <a:srgbClr val="FF0000"/>
              </a:solidFill>
              <a:effectLst/>
              <a:latin typeface="+mn-lt"/>
              <a:ea typeface="+mn-ea"/>
              <a:cs typeface="+mn-cs"/>
            </a:rPr>
            <a:t>33</a:t>
          </a:r>
          <a:r>
            <a:rPr lang="it-IT" b="1">
              <a:solidFill>
                <a:srgbClr val="FF0000"/>
              </a:solidFill>
            </a:rPr>
            <a:t> </a:t>
          </a:r>
        </a:p>
        <a:p>
          <a:r>
            <a:rPr lang="it-IT" sz="1100" b="1" i="1" u="none" strike="noStrike">
              <a:solidFill>
                <a:srgbClr val="FF0000"/>
              </a:solidFill>
              <a:effectLst/>
              <a:latin typeface="+mn-lt"/>
              <a:ea typeface="+mn-ea"/>
              <a:cs typeface="+mn-cs"/>
            </a:rPr>
            <a:t>w=</a:t>
          </a:r>
          <a:r>
            <a:rPr lang="it-IT" b="1">
              <a:solidFill>
                <a:srgbClr val="FF0000"/>
              </a:solidFill>
            </a:rPr>
            <a:t> </a:t>
          </a:r>
          <a:r>
            <a:rPr lang="it-IT" sz="1100" b="1" i="0" u="none" strike="noStrike">
              <a:solidFill>
                <a:srgbClr val="FF0000"/>
              </a:solidFill>
              <a:effectLst/>
              <a:latin typeface="+mn-lt"/>
              <a:ea typeface="+mn-ea"/>
              <a:cs typeface="+mn-cs"/>
            </a:rPr>
            <a:t>6.140</a:t>
          </a:r>
          <a:r>
            <a:rPr lang="it-IT" b="1">
              <a:solidFill>
                <a:srgbClr val="FF0000"/>
              </a:solidFill>
            </a:rPr>
            <a:t> </a:t>
          </a:r>
        </a:p>
        <a:p>
          <a:r>
            <a:rPr lang="it-IT" sz="1100" b="1" i="1">
              <a:solidFill>
                <a:srgbClr val="FF0000"/>
              </a:solidFill>
            </a:rPr>
            <a:t>R</a:t>
          </a:r>
          <a:r>
            <a:rPr lang="it-IT" sz="1100" b="1" i="1" baseline="30000">
              <a:solidFill>
                <a:srgbClr val="FF0000"/>
              </a:solidFill>
            </a:rPr>
            <a:t>2</a:t>
          </a:r>
          <a:r>
            <a:rPr lang="it-IT" sz="1100" b="1" baseline="0">
              <a:solidFill>
                <a:srgbClr val="FF0000"/>
              </a:solidFill>
            </a:rPr>
            <a:t>= 0.8997</a:t>
          </a:r>
        </a:p>
        <a:p>
          <a:r>
            <a:rPr lang="it-IT" sz="1100" b="1" i="1" baseline="0">
              <a:solidFill>
                <a:srgbClr val="FF0000"/>
              </a:solidFill>
            </a:rPr>
            <a:t>CI</a:t>
          </a:r>
          <a:r>
            <a:rPr lang="it-IT" sz="1100" b="1" baseline="0">
              <a:solidFill>
                <a:srgbClr val="FF0000"/>
              </a:solidFill>
            </a:rPr>
            <a:t>= 121</a:t>
          </a:r>
        </a:p>
        <a:p>
          <a:pPr marL="0" marR="0" lvl="0" indent="0" defTabSz="914400" eaLnBrk="1" fontAlgn="auto" latinLnBrk="0" hangingPunct="1">
            <a:lnSpc>
              <a:spcPct val="100000"/>
            </a:lnSpc>
            <a:spcBef>
              <a:spcPts val="0"/>
            </a:spcBef>
            <a:spcAft>
              <a:spcPts val="0"/>
            </a:spcAft>
            <a:buClrTx/>
            <a:buSzTx/>
            <a:buFontTx/>
            <a:buNone/>
            <a:tabLst/>
            <a:defRPr/>
          </a:pPr>
          <a:r>
            <a:rPr lang="it-IT" sz="1100" b="1" i="0">
              <a:solidFill>
                <a:srgbClr val="FF0000"/>
              </a:solidFill>
              <a:effectLst/>
              <a:latin typeface="+mn-lt"/>
              <a:ea typeface="+mn-ea"/>
              <a:cs typeface="+mn-cs"/>
            </a:rPr>
            <a:t>(day</a:t>
          </a:r>
          <a:r>
            <a:rPr lang="it-IT" sz="1100" b="1">
              <a:solidFill>
                <a:srgbClr val="FF0000"/>
              </a:solidFill>
              <a:effectLst/>
              <a:latin typeface="+mn-lt"/>
              <a:ea typeface="+mn-ea"/>
              <a:cs typeface="+mn-cs"/>
            </a:rPr>
            <a:t> 1</a:t>
          </a:r>
          <a:r>
            <a:rPr lang="it-IT" sz="1100" b="1" baseline="0">
              <a:solidFill>
                <a:srgbClr val="FF0000"/>
              </a:solidFill>
              <a:effectLst/>
              <a:latin typeface="+mn-lt"/>
              <a:ea typeface="+mn-ea"/>
              <a:cs typeface="+mn-cs"/>
            </a:rPr>
            <a:t> = Feb 24th)</a:t>
          </a:r>
          <a:endParaRPr lang="it-IT" b="1">
            <a:solidFill>
              <a:srgbClr val="FF0000"/>
            </a:solidFill>
            <a:effectLst/>
          </a:endParaRPr>
        </a:p>
        <a:p>
          <a:endParaRPr lang="it-IT" sz="1100" baseline="30000"/>
        </a:p>
      </xdr:txBody>
    </xdr:sp>
    <xdr:clientData/>
  </xdr:twoCellAnchor>
  <xdr:twoCellAnchor>
    <xdr:from>
      <xdr:col>31</xdr:col>
      <xdr:colOff>370114</xdr:colOff>
      <xdr:row>19</xdr:row>
      <xdr:rowOff>152400</xdr:rowOff>
    </xdr:from>
    <xdr:to>
      <xdr:col>34</xdr:col>
      <xdr:colOff>370067</xdr:colOff>
      <xdr:row>27</xdr:row>
      <xdr:rowOff>76200</xdr:rowOff>
    </xdr:to>
    <xdr:sp macro="" textlink="">
      <xdr:nvSpPr>
        <xdr:cNvPr id="13" name="CasellaDiTesto 6">
          <a:extLst>
            <a:ext uri="{FF2B5EF4-FFF2-40B4-BE49-F238E27FC236}">
              <a16:creationId xmlns:a16="http://schemas.microsoft.com/office/drawing/2014/main" id="{76E6CA1B-00F1-443A-8A2A-A84809BB4117}"/>
            </a:ext>
          </a:extLst>
        </xdr:cNvPr>
        <xdr:cNvSpPr txBox="1"/>
      </xdr:nvSpPr>
      <xdr:spPr>
        <a:xfrm>
          <a:off x="20497800" y="4245429"/>
          <a:ext cx="1828753" cy="14260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it-IT" sz="1400" b="1" i="0" u="none" strike="noStrike">
              <a:solidFill>
                <a:sysClr val="windowText" lastClr="000000"/>
              </a:solidFill>
              <a:effectLst/>
              <a:latin typeface="+mn-lt"/>
              <a:ea typeface="+mn-ea"/>
              <a:cs typeface="+mn-cs"/>
            </a:rPr>
            <a:t>rest of Italy (C</a:t>
          </a:r>
          <a:r>
            <a:rPr lang="it-IT" sz="1400" b="1" i="1" u="none" strike="noStrike">
              <a:solidFill>
                <a:sysClr val="windowText" lastClr="000000"/>
              </a:solidFill>
              <a:effectLst/>
              <a:latin typeface="+mn-lt"/>
              <a:ea typeface="+mn-ea"/>
              <a:cs typeface="+mn-cs"/>
            </a:rPr>
            <a:t>)</a:t>
          </a:r>
        </a:p>
        <a:p>
          <a:r>
            <a:rPr lang="it-IT" sz="1100" b="1" i="1" u="none" strike="noStrike">
              <a:solidFill>
                <a:sysClr val="windowText" lastClr="000000"/>
              </a:solidFill>
              <a:effectLst/>
              <a:latin typeface="+mn-lt"/>
              <a:ea typeface="+mn-ea"/>
              <a:cs typeface="+mn-cs"/>
            </a:rPr>
            <a:t>K/4w=</a:t>
          </a:r>
          <a:r>
            <a:rPr lang="it-IT" b="1">
              <a:solidFill>
                <a:sysClr val="windowText" lastClr="000000"/>
              </a:solidFill>
            </a:rPr>
            <a:t> </a:t>
          </a:r>
          <a:r>
            <a:rPr lang="it-IT" sz="1100" b="1" i="0" u="none" strike="noStrike">
              <a:solidFill>
                <a:sysClr val="windowText" lastClr="000000"/>
              </a:solidFill>
              <a:effectLst/>
              <a:latin typeface="+mn-lt"/>
              <a:ea typeface="+mn-ea"/>
              <a:cs typeface="+mn-cs"/>
            </a:rPr>
            <a:t>384</a:t>
          </a:r>
          <a:r>
            <a:rPr lang="it-IT" b="1">
              <a:solidFill>
                <a:sysClr val="windowText" lastClr="000000"/>
              </a:solidFill>
            </a:rPr>
            <a:t> </a:t>
          </a:r>
        </a:p>
        <a:p>
          <a:r>
            <a:rPr lang="it-IT" sz="1100" b="1" i="1" u="none" strike="noStrike">
              <a:solidFill>
                <a:sysClr val="windowText" lastClr="000000"/>
              </a:solidFill>
              <a:effectLst/>
              <a:latin typeface="+mn-lt"/>
              <a:ea typeface="+mn-ea"/>
              <a:cs typeface="+mn-cs"/>
            </a:rPr>
            <a:t>t</a:t>
          </a:r>
          <a:r>
            <a:rPr lang="it-IT" sz="1100" b="1" i="1" u="none" strike="noStrike" baseline="-25000">
              <a:solidFill>
                <a:sysClr val="windowText" lastClr="000000"/>
              </a:solidFill>
              <a:effectLst/>
              <a:latin typeface="+mn-lt"/>
              <a:ea typeface="+mn-ea"/>
              <a:cs typeface="+mn-cs"/>
            </a:rPr>
            <a:t>0</a:t>
          </a:r>
          <a:r>
            <a:rPr lang="it-IT" sz="1100" b="1" i="1" u="none" strike="noStrike">
              <a:solidFill>
                <a:sysClr val="windowText" lastClr="000000"/>
              </a:solidFill>
              <a:effectLst/>
              <a:latin typeface="+mn-lt"/>
              <a:ea typeface="+mn-ea"/>
              <a:cs typeface="+mn-cs"/>
            </a:rPr>
            <a:t>=</a:t>
          </a:r>
          <a:r>
            <a:rPr lang="it-IT" b="1">
              <a:solidFill>
                <a:sysClr val="windowText" lastClr="000000"/>
              </a:solidFill>
            </a:rPr>
            <a:t> </a:t>
          </a:r>
          <a:r>
            <a:rPr lang="it-IT" sz="1100" b="1" i="0" u="none" strike="noStrike">
              <a:solidFill>
                <a:sysClr val="windowText" lastClr="000000"/>
              </a:solidFill>
              <a:effectLst/>
              <a:latin typeface="+mn-lt"/>
              <a:ea typeface="+mn-ea"/>
              <a:cs typeface="+mn-cs"/>
            </a:rPr>
            <a:t>34</a:t>
          </a:r>
          <a:r>
            <a:rPr lang="it-IT" b="1">
              <a:solidFill>
                <a:sysClr val="windowText" lastClr="000000"/>
              </a:solidFill>
            </a:rPr>
            <a:t> </a:t>
          </a:r>
        </a:p>
        <a:p>
          <a:r>
            <a:rPr lang="it-IT" sz="1100" b="1" i="1" u="none" strike="noStrike">
              <a:solidFill>
                <a:sysClr val="windowText" lastClr="000000"/>
              </a:solidFill>
              <a:effectLst/>
              <a:latin typeface="+mn-lt"/>
              <a:ea typeface="+mn-ea"/>
              <a:cs typeface="+mn-cs"/>
            </a:rPr>
            <a:t>w=</a:t>
          </a:r>
          <a:r>
            <a:rPr lang="it-IT" b="1">
              <a:solidFill>
                <a:sysClr val="windowText" lastClr="000000"/>
              </a:solidFill>
            </a:rPr>
            <a:t> </a:t>
          </a:r>
          <a:r>
            <a:rPr lang="it-IT" sz="1100" b="1" i="0" u="none" strike="noStrike">
              <a:solidFill>
                <a:sysClr val="windowText" lastClr="000000"/>
              </a:solidFill>
              <a:effectLst/>
              <a:latin typeface="+mn-lt"/>
              <a:ea typeface="+mn-ea"/>
              <a:cs typeface="+mn-cs"/>
            </a:rPr>
            <a:t>5.560</a:t>
          </a:r>
          <a:r>
            <a:rPr lang="it-IT" b="1">
              <a:solidFill>
                <a:sysClr val="windowText" lastClr="000000"/>
              </a:solidFill>
            </a:rPr>
            <a:t> </a:t>
          </a:r>
        </a:p>
        <a:p>
          <a:r>
            <a:rPr lang="it-IT" sz="1100" b="1" i="1">
              <a:solidFill>
                <a:sysClr val="windowText" lastClr="000000"/>
              </a:solidFill>
            </a:rPr>
            <a:t>R</a:t>
          </a:r>
          <a:r>
            <a:rPr lang="it-IT" sz="1100" b="1" i="1" baseline="30000">
              <a:solidFill>
                <a:sysClr val="windowText" lastClr="000000"/>
              </a:solidFill>
            </a:rPr>
            <a:t>2</a:t>
          </a:r>
          <a:r>
            <a:rPr lang="it-IT" sz="1100" b="1" baseline="0">
              <a:solidFill>
                <a:sysClr val="windowText" lastClr="000000"/>
              </a:solidFill>
            </a:rPr>
            <a:t>= 0.9642</a:t>
          </a:r>
        </a:p>
        <a:p>
          <a:r>
            <a:rPr lang="it-IT" sz="1100" b="1" i="1" baseline="0">
              <a:solidFill>
                <a:sysClr val="windowText" lastClr="000000"/>
              </a:solidFill>
            </a:rPr>
            <a:t>CI</a:t>
          </a:r>
          <a:r>
            <a:rPr lang="it-IT" sz="1100" b="1" baseline="0">
              <a:solidFill>
                <a:sysClr val="windowText" lastClr="000000"/>
              </a:solidFill>
            </a:rPr>
            <a:t>= 59</a:t>
          </a:r>
        </a:p>
        <a:p>
          <a:pPr marL="0" marR="0" lvl="0" indent="0" defTabSz="914400" eaLnBrk="1" fontAlgn="auto" latinLnBrk="0" hangingPunct="1">
            <a:lnSpc>
              <a:spcPct val="100000"/>
            </a:lnSpc>
            <a:spcBef>
              <a:spcPts val="0"/>
            </a:spcBef>
            <a:spcAft>
              <a:spcPts val="0"/>
            </a:spcAft>
            <a:buClrTx/>
            <a:buSzTx/>
            <a:buFontTx/>
            <a:buNone/>
            <a:tabLst/>
            <a:defRPr/>
          </a:pPr>
          <a:r>
            <a:rPr lang="it-IT" sz="1100" b="1" i="0">
              <a:solidFill>
                <a:sysClr val="windowText" lastClr="000000"/>
              </a:solidFill>
              <a:effectLst/>
              <a:latin typeface="+mn-lt"/>
              <a:ea typeface="+mn-ea"/>
              <a:cs typeface="+mn-cs"/>
            </a:rPr>
            <a:t>(day</a:t>
          </a:r>
          <a:r>
            <a:rPr lang="it-IT" sz="1100" b="1">
              <a:solidFill>
                <a:sysClr val="windowText" lastClr="000000"/>
              </a:solidFill>
              <a:effectLst/>
              <a:latin typeface="+mn-lt"/>
              <a:ea typeface="+mn-ea"/>
              <a:cs typeface="+mn-cs"/>
            </a:rPr>
            <a:t> 1</a:t>
          </a:r>
          <a:r>
            <a:rPr lang="it-IT" sz="1100" b="1" baseline="0">
              <a:solidFill>
                <a:sysClr val="windowText" lastClr="000000"/>
              </a:solidFill>
              <a:effectLst/>
              <a:latin typeface="+mn-lt"/>
              <a:ea typeface="+mn-ea"/>
              <a:cs typeface="+mn-cs"/>
            </a:rPr>
            <a:t> = Feb 24th)</a:t>
          </a:r>
          <a:endParaRPr lang="it-IT" b="1">
            <a:solidFill>
              <a:sysClr val="windowText" lastClr="000000"/>
            </a:solidFill>
            <a:effectLst/>
          </a:endParaRPr>
        </a:p>
        <a:p>
          <a:endParaRPr lang="it-IT" sz="1100" baseline="30000"/>
        </a:p>
      </xdr:txBody>
    </xdr:sp>
    <xdr:clientData/>
  </xdr:twoCellAnchor>
  <xdr:twoCellAnchor>
    <xdr:from>
      <xdr:col>8</xdr:col>
      <xdr:colOff>348343</xdr:colOff>
      <xdr:row>2</xdr:row>
      <xdr:rowOff>119742</xdr:rowOff>
    </xdr:from>
    <xdr:to>
      <xdr:col>12</xdr:col>
      <xdr:colOff>425301</xdr:colOff>
      <xdr:row>5</xdr:row>
      <xdr:rowOff>210230</xdr:rowOff>
    </xdr:to>
    <mc:AlternateContent xmlns:mc="http://schemas.openxmlformats.org/markup-compatibility/2006">
      <mc:Choice xmlns:a14="http://schemas.microsoft.com/office/drawing/2010/main" Requires="a14">
        <xdr:sp macro="" textlink="">
          <xdr:nvSpPr>
            <xdr:cNvPr id="14" name="CasellaDiTesto 13">
              <a:extLst>
                <a:ext uri="{FF2B5EF4-FFF2-40B4-BE49-F238E27FC236}">
                  <a16:creationId xmlns:a16="http://schemas.microsoft.com/office/drawing/2014/main" id="{2D3C5AD4-AEB8-4B27-AD5F-4BF14E391084}"/>
                </a:ext>
              </a:extLst>
            </xdr:cNvPr>
            <xdr:cNvSpPr txBox="1"/>
          </xdr:nvSpPr>
          <xdr:spPr>
            <a:xfrm>
              <a:off x="5366657" y="696685"/>
              <a:ext cx="3016101" cy="798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solidFill>
                          <a:sysClr val="windowText" lastClr="000000"/>
                        </a:solidFill>
                        <a:latin typeface="Cambria Math" panose="02040503050406030204" pitchFamily="18" charset="0"/>
                        <a:ea typeface="Cambria Math" panose="02040503050406030204" pitchFamily="18" charset="0"/>
                      </a:rPr>
                      <m:t>𝐵</m:t>
                    </m:r>
                    <m:r>
                      <a:rPr lang="it-IT" sz="1400" b="0" i="1">
                        <a:solidFill>
                          <a:sysClr val="windowText" lastClr="000000"/>
                        </a:solidFill>
                        <a:latin typeface="Cambria Math" panose="02040503050406030204" pitchFamily="18" charset="0"/>
                        <a:ea typeface="Cambria Math" panose="02040503050406030204" pitchFamily="18" charset="0"/>
                      </a:rPr>
                      <m:t>(</m:t>
                    </m:r>
                    <m:r>
                      <a:rPr lang="it-IT" sz="1400" b="0" i="1">
                        <a:solidFill>
                          <a:sysClr val="windowText" lastClr="000000"/>
                        </a:solidFill>
                        <a:latin typeface="Cambria Math" panose="02040503050406030204" pitchFamily="18" charset="0"/>
                        <a:ea typeface="Cambria Math" panose="02040503050406030204" pitchFamily="18" charset="0"/>
                      </a:rPr>
                      <m:t>𝑡</m:t>
                    </m:r>
                    <m:r>
                      <a:rPr lang="it-IT" sz="1400" b="0" i="1">
                        <a:solidFill>
                          <a:sysClr val="windowText" lastClr="000000"/>
                        </a:solidFill>
                        <a:latin typeface="Cambria Math" panose="02040503050406030204" pitchFamily="18" charset="0"/>
                        <a:ea typeface="Cambria Math" panose="02040503050406030204" pitchFamily="18" charset="0"/>
                      </a:rPr>
                      <m:t>)=</m:t>
                    </m:r>
                    <m:f>
                      <m:fPr>
                        <m:ctrlPr>
                          <a:rPr lang="it-IT" sz="1400" b="0" i="1">
                            <a:solidFill>
                              <a:sysClr val="windowText" lastClr="000000"/>
                            </a:solidFill>
                            <a:latin typeface="Cambria Math" panose="02040503050406030204" pitchFamily="18" charset="0"/>
                            <a:ea typeface="Cambria Math" panose="02040503050406030204" pitchFamily="18" charset="0"/>
                          </a:rPr>
                        </m:ctrlPr>
                      </m:fPr>
                      <m:num>
                        <m:r>
                          <a:rPr lang="it-IT" sz="1400" b="0" i="1">
                            <a:solidFill>
                              <a:sysClr val="windowText" lastClr="000000"/>
                            </a:solidFill>
                            <a:latin typeface="Cambria Math" panose="02040503050406030204" pitchFamily="18" charset="0"/>
                            <a:ea typeface="Cambria Math" panose="02040503050406030204" pitchFamily="18" charset="0"/>
                          </a:rPr>
                          <m:t>𝐾</m:t>
                        </m:r>
                      </m:num>
                      <m:den>
                        <m:d>
                          <m:d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d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1+</m:t>
                            </m:r>
                            <m:sSup>
                              <m:sSup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p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𝑒</m:t>
                                </m:r>
                              </m:e>
                              <m:sup>
                                <m:r>
                                  <a:rPr lang="it-IT" sz="1400" b="0" i="1">
                                    <a:solidFill>
                                      <a:sysClr val="windowText" lastClr="000000"/>
                                    </a:solidFill>
                                    <a:effectLst/>
                                    <a:latin typeface="Cambria Math" panose="02040503050406030204" pitchFamily="18" charset="0"/>
                                    <a:ea typeface="Cambria Math" panose="02040503050406030204" pitchFamily="18" charset="0"/>
                                    <a:cs typeface="+mn-cs"/>
                                  </a:rPr>
                                  <m:t>− </m:t>
                                </m:r>
                                <m:box>
                                  <m:box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boxPr>
                                  <m:e>
                                    <m:argPr>
                                      <m:argSz m:val="-1"/>
                                    </m:argPr>
                                    <m:f>
                                      <m:f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fPr>
                                      <m:num>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𝑡</m:t>
                                        </m:r>
                                        <m:r>
                                          <a:rPr lang="it-IT" sz="1400" b="0" i="1">
                                            <a:solidFill>
                                              <a:sysClr val="windowText" lastClr="000000"/>
                                            </a:solidFill>
                                            <a:effectLst/>
                                            <a:latin typeface="Cambria Math" panose="02040503050406030204" pitchFamily="18" charset="0"/>
                                            <a:ea typeface="Cambria Math" panose="02040503050406030204" pitchFamily="18" charset="0"/>
                                            <a:cs typeface="+mn-cs"/>
                                          </a:rPr>
                                          <m:t>−</m:t>
                                        </m:r>
                                        <m:sSub>
                                          <m:sSub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b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𝑡</m:t>
                                            </m:r>
                                          </m:e>
                                          <m:sub>
                                            <m:r>
                                              <a:rPr lang="it-IT" sz="1400" b="0" i="1">
                                                <a:solidFill>
                                                  <a:sysClr val="windowText" lastClr="000000"/>
                                                </a:solidFill>
                                                <a:effectLst/>
                                                <a:latin typeface="Cambria Math" panose="02040503050406030204" pitchFamily="18" charset="0"/>
                                                <a:ea typeface="Cambria Math" panose="02040503050406030204" pitchFamily="18" charset="0"/>
                                                <a:cs typeface="+mn-cs"/>
                                              </a:rPr>
                                              <m:t>0</m:t>
                                            </m:r>
                                          </m:sub>
                                        </m:sSub>
                                      </m:num>
                                      <m:den>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𝑤</m:t>
                                        </m:r>
                                      </m:den>
                                    </m:f>
                                  </m:e>
                                </m:box>
                              </m:sup>
                            </m:sSup>
                          </m:e>
                        </m:d>
                      </m:den>
                    </m:f>
                  </m:oMath>
                </m:oMathPara>
              </a14:m>
              <a:endParaRPr lang="it-IT" sz="1600">
                <a:solidFill>
                  <a:srgbClr val="FF0000"/>
                </a:solidFill>
                <a:latin typeface="Cambria Math" panose="02040503050406030204" pitchFamily="18" charset="0"/>
                <a:ea typeface="Cambria Math" panose="02040503050406030204" pitchFamily="18" charset="0"/>
              </a:endParaRPr>
            </a:p>
          </xdr:txBody>
        </xdr:sp>
      </mc:Choice>
      <mc:Fallback>
        <xdr:sp macro="" textlink="">
          <xdr:nvSpPr>
            <xdr:cNvPr id="14" name="CasellaDiTesto 13">
              <a:extLst>
                <a:ext uri="{FF2B5EF4-FFF2-40B4-BE49-F238E27FC236}">
                  <a16:creationId xmlns:a16="http://schemas.microsoft.com/office/drawing/2014/main" id="{2D3C5AD4-AEB8-4B27-AD5F-4BF14E391084}"/>
                </a:ext>
              </a:extLst>
            </xdr:cNvPr>
            <xdr:cNvSpPr txBox="1"/>
          </xdr:nvSpPr>
          <xdr:spPr>
            <a:xfrm>
              <a:off x="5366657" y="696685"/>
              <a:ext cx="3016101" cy="798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solidFill>
                    <a:sysClr val="windowText" lastClr="000000"/>
                  </a:solidFill>
                  <a:latin typeface="Cambria Math" panose="02040503050406030204" pitchFamily="18" charset="0"/>
                  <a:ea typeface="Cambria Math" panose="02040503050406030204" pitchFamily="18" charset="0"/>
                </a:rPr>
                <a:t>𝐵(𝑡)=𝐾/(</a:t>
              </a:r>
              <a:r>
                <a:rPr lang="it-IT" sz="1400" b="0" i="0">
                  <a:solidFill>
                    <a:sysClr val="windowText" lastClr="000000"/>
                  </a:solidFill>
                  <a:effectLst/>
                  <a:latin typeface="Cambria Math" panose="02040503050406030204" pitchFamily="18" charset="0"/>
                  <a:ea typeface="Cambria Math" panose="02040503050406030204" pitchFamily="18" charset="0"/>
                  <a:cs typeface="+mn-cs"/>
                </a:rPr>
                <a:t>(1+𝑒^(− □(64&amp;(𝑡−𝑡_0)/𝑤)) ) )</a:t>
              </a:r>
              <a:endParaRPr lang="it-IT" sz="1600">
                <a:solidFill>
                  <a:srgbClr val="FF0000"/>
                </a:solidFill>
                <a:latin typeface="Cambria Math" panose="02040503050406030204" pitchFamily="18" charset="0"/>
                <a:ea typeface="Cambria Math" panose="02040503050406030204" pitchFamily="18" charset="0"/>
              </a:endParaRP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Pier Franco Nali" id="{46504131-ADD3-4530-BCC7-16E4FED1C2C4}" userId="1f297b06b5980845" providerId="Windows Liv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8" xr16:uid="{AEAAB223-859E-46BD-A66F-967662EBB832}" autoFormatId="16" applyNumberFormats="0" applyBorderFormats="0" applyFontFormats="0" applyPatternFormats="0" applyAlignmentFormats="0" applyWidthHeightFormats="0">
  <queryTableRefresh nextId="16">
    <queryTableFields count="15">
      <queryTableField id="1" name="data" tableColumnId="1"/>
      <queryTableField id="2" name="stato" tableColumnId="2"/>
      <queryTableField id="3" name="ricoverati_con_sintomi" tableColumnId="3"/>
      <queryTableField id="4" name="terapia_intensiva" tableColumnId="4"/>
      <queryTableField id="5" name="totale_ospedalizzati" tableColumnId="5"/>
      <queryTableField id="6" name="isolamento_domiciliare" tableColumnId="6"/>
      <queryTableField id="7" name="totale_positivi" tableColumnId="7"/>
      <queryTableField id="8" name="variazione_totale_positivi" tableColumnId="8"/>
      <queryTableField id="9" name="nuovi_positivi" tableColumnId="9"/>
      <queryTableField id="10" name="dimessi_guariti" tableColumnId="10"/>
      <queryTableField id="11" name="deceduti" tableColumnId="11"/>
      <queryTableField id="12" name="totale_casi" tableColumnId="12"/>
      <queryTableField id="13" name="tamponi" tableColumnId="13"/>
      <queryTableField id="14" name="note_it" tableColumnId="14"/>
      <queryTableField id="15" name="note_en"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iEsterni_1" connectionId="11" xr16:uid="{A69EC77B-AF09-493D-BF0E-D10DB12B8AB8}" autoFormatId="16" applyNumberFormats="0" applyBorderFormats="0" applyFontFormats="0" applyPatternFormats="0" applyAlignmentFormats="0" applyWidthHeightFormats="0">
  <queryTableRefresh nextId="20">
    <queryTableFields count="19">
      <queryTableField id="1" name="data" tableColumnId="1"/>
      <queryTableField id="2" name="stato" tableColumnId="2"/>
      <queryTableField id="3" name="codice_regione" tableColumnId="3"/>
      <queryTableField id="4" name="denominazione_regione" tableColumnId="4"/>
      <queryTableField id="5" name="lat" tableColumnId="5"/>
      <queryTableField id="6" name="long" tableColumnId="6"/>
      <queryTableField id="7" name="ricoverati_con_sintomi" tableColumnId="7"/>
      <queryTableField id="8" name="terapia_intensiva" tableColumnId="8"/>
      <queryTableField id="9" name="totale_ospedalizzati" tableColumnId="9"/>
      <queryTableField id="10" name="isolamento_domiciliare" tableColumnId="10"/>
      <queryTableField id="11" name="totale_positivi" tableColumnId="11"/>
      <queryTableField id="12" name="variazione_totale_positivi" tableColumnId="12"/>
      <queryTableField id="13" name="nuovi_positivi" tableColumnId="13"/>
      <queryTableField id="14" name="dimessi_guariti" tableColumnId="14"/>
      <queryTableField id="15" name="deceduti" tableColumnId="15"/>
      <queryTableField id="16" name="totale_casi" tableColumnId="16"/>
      <queryTableField id="17" name="tamponi" tableColumnId="17"/>
      <queryTableField id="18" name="note_it" tableColumnId="18"/>
      <queryTableField id="19" name="note_en"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D7D94A-7AD5-4FE9-94C3-0706BD07B071}" name="dpc_covid19_ita_andamento_nazionale__8" displayName="dpc_covid19_ita_andamento_nazionale__8" ref="A1:O39" tableType="queryTable" totalsRowShown="0">
  <autoFilter ref="A1:O39" xr:uid="{9A5C524D-9A30-41A6-823D-E079155CE053}"/>
  <tableColumns count="15">
    <tableColumn id="1" xr3:uid="{1D298275-4E10-445F-B3AB-79EED929D8AD}" uniqueName="1" name="data" queryTableFieldId="1" dataDxfId="8"/>
    <tableColumn id="2" xr3:uid="{202540E8-4E5E-466B-A12C-1E72F180BBB5}" uniqueName="2" name="stato" queryTableFieldId="2" dataDxfId="7"/>
    <tableColumn id="3" xr3:uid="{D95607CF-2610-41D5-BE56-56A0078079D5}" uniqueName="3" name="ricoverati_con_sintomi" queryTableFieldId="3"/>
    <tableColumn id="4" xr3:uid="{92927C44-1534-4580-AD0B-3B5E7C245452}" uniqueName="4" name="terapia_intensiva" queryTableFieldId="4"/>
    <tableColumn id="5" xr3:uid="{FB3F62BA-C247-4FA8-8249-E1DE8AAC6B3C}" uniqueName="5" name="totale_ospedalizzati" queryTableFieldId="5"/>
    <tableColumn id="6" xr3:uid="{995EE387-7F91-4C14-AFD1-8906C9179AE5}" uniqueName="6" name="isolamento_domiciliare" queryTableFieldId="6"/>
    <tableColumn id="7" xr3:uid="{CF339ED8-0AD1-4588-A81B-FD092080766E}" uniqueName="7" name="totale_positivi" queryTableFieldId="7"/>
    <tableColumn id="8" xr3:uid="{22E2BF9D-795D-4309-9AE0-DF10A9EEDF75}" uniqueName="8" name="variazione_totale_positivi" queryTableFieldId="8"/>
    <tableColumn id="9" xr3:uid="{588678B1-6859-4FEC-B4E8-8C2ACAD7F2D5}" uniqueName="9" name="nuovi_positivi" queryTableFieldId="9"/>
    <tableColumn id="10" xr3:uid="{16ADA977-6861-40F4-9F34-3FBFCFC732F8}" uniqueName="10" name="dimessi_guariti" queryTableFieldId="10"/>
    <tableColumn id="11" xr3:uid="{9DD17E9C-74D4-457C-8590-7F60A123B972}" uniqueName="11" name="deceduti" queryTableFieldId="11"/>
    <tableColumn id="12" xr3:uid="{35E9A356-07B8-42B1-80CD-AEC1259C3945}" uniqueName="12" name="totale_casi" queryTableFieldId="12"/>
    <tableColumn id="13" xr3:uid="{5FC2BD1B-933A-4A3C-84D5-87295F56B76F}" uniqueName="13" name="tamponi" queryTableFieldId="13"/>
    <tableColumn id="14" xr3:uid="{2C18933E-0139-45B4-A810-D79B5996021D}" uniqueName="14" name="note_it" queryTableFieldId="14" dataDxfId="6"/>
    <tableColumn id="15" xr3:uid="{99FE8338-E2AC-480E-9F08-C411B316B4A3}" uniqueName="15" name="note_en" queryTableFieldId="15" dataDxf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7B70B58-7A14-4887-913E-D5BB18C20154}" name="dpc_covid19_ita_regioni__3" displayName="dpc_covid19_ita_regioni__3" ref="A1:S799" tableType="queryTable" totalsRowShown="0">
  <autoFilter ref="A1:S799" xr:uid="{BE6FD4DB-7129-4CAF-963D-BCE207F5EDDD}">
    <filterColumn colId="2">
      <filters>
        <filter val="3"/>
      </filters>
    </filterColumn>
  </autoFilter>
  <tableColumns count="19">
    <tableColumn id="1" xr3:uid="{EB8CAD7F-E291-4530-ACA9-CE3E09DE1E7D}" uniqueName="1" name="data" queryTableFieldId="1" dataDxfId="4"/>
    <tableColumn id="2" xr3:uid="{9052FF2F-9E16-4D55-AC00-99F391BBD475}" uniqueName="2" name="stato" queryTableFieldId="2" dataDxfId="3"/>
    <tableColumn id="3" xr3:uid="{967AD533-7BAA-48C5-8FEA-F308E7F24B80}" uniqueName="3" name="codice_regione" queryTableFieldId="3"/>
    <tableColumn id="4" xr3:uid="{FD0C15AB-7D85-42B0-97E5-ACD0563E716B}" uniqueName="4" name="denominazione_regione" queryTableFieldId="4" dataDxfId="2"/>
    <tableColumn id="5" xr3:uid="{300855AC-3331-4C6B-8396-79047F6B024D}" uniqueName="5" name="lat" queryTableFieldId="5"/>
    <tableColumn id="6" xr3:uid="{B3409497-BC03-406C-A86D-151E28F38BB0}" uniqueName="6" name="long" queryTableFieldId="6"/>
    <tableColumn id="7" xr3:uid="{1BE0132A-0F7E-4EB3-AFAE-4A5632A3E4C2}" uniqueName="7" name="ricoverati_con_sintomi" queryTableFieldId="7"/>
    <tableColumn id="8" xr3:uid="{CE3DF88F-668A-46AE-AA3D-16F7443FC1E8}" uniqueName="8" name="terapia_intensiva" queryTableFieldId="8"/>
    <tableColumn id="9" xr3:uid="{E91DC4B8-0B17-4E99-ACC6-F3633E7ABA8F}" uniqueName="9" name="totale_ospedalizzati" queryTableFieldId="9"/>
    <tableColumn id="10" xr3:uid="{E04A13D6-C882-4E67-A709-E5063301C0FA}" uniqueName="10" name="isolamento_domiciliare" queryTableFieldId="10"/>
    <tableColumn id="11" xr3:uid="{0E67941D-5953-478C-9A26-E70E0BAC79F1}" uniqueName="11" name="totale_positivi" queryTableFieldId="11"/>
    <tableColumn id="12" xr3:uid="{E62BE055-4E48-4D80-AAFA-620EF64F4CB4}" uniqueName="12" name="variazione_totale_positivi" queryTableFieldId="12"/>
    <tableColumn id="13" xr3:uid="{6AEB36A7-A2A0-4D23-BCDB-9EE1F094FB52}" uniqueName="13" name="nuovi_positivi" queryTableFieldId="13"/>
    <tableColumn id="14" xr3:uid="{B7AFFC37-EC44-49A8-976E-2AD67F706CE2}" uniqueName="14" name="dimessi_guariti" queryTableFieldId="14"/>
    <tableColumn id="15" xr3:uid="{2011D9D3-D3D6-40AC-AF78-5E2AD240609F}" uniqueName="15" name="deceduti" queryTableFieldId="15"/>
    <tableColumn id="16" xr3:uid="{2C6903BD-FECA-46B5-AE91-8BF85B400401}" uniqueName="16" name="totale_casi" queryTableFieldId="16"/>
    <tableColumn id="17" xr3:uid="{52A66FAE-44AF-4664-AEFB-854CE456CD3B}" uniqueName="17" name="tamponi" queryTableFieldId="17"/>
    <tableColumn id="18" xr3:uid="{1676696A-E6BA-4190-B844-87601C53296D}" uniqueName="18" name="note_it" queryTableFieldId="18" dataDxfId="1"/>
    <tableColumn id="19" xr3:uid="{755779B5-FD6B-40CE-B52D-5F5E4F54F7B3}" uniqueName="19" name="note_en" queryTableFieldId="1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7" dT="2020-03-21T22:11:56.31" personId="{46504131-ADD3-4530-BCC7-16E4FED1C2C4}" id="{6AE41525-C545-4B83-8686-2D973E356B51}">
    <text>red zone</text>
  </threadedComment>
  <threadedComment ref="B13" dT="2020-03-21T22:12:51.46" personId="{46504131-ADD3-4530-BCC7-16E4FED1C2C4}" id="{D1C5CD7B-740D-43CC-A2B1-661E9701F950}">
    <text>partial lockdown (north)</text>
  </threadedComment>
  <threadedComment ref="B17" dT="2020-03-21T22:13:52.19" personId="{46504131-ADD3-4530-BCC7-16E4FED1C2C4}" id="{D6513010-1C40-479E-8D93-3E5E664A5DD3}">
    <text>school closure (Italy)</text>
  </threadedComment>
  <threadedComment ref="B20" dT="2020-03-21T22:14:24.84" personId="{46504131-ADD3-4530-BCC7-16E4FED1C2C4}" id="{D716A400-1BA0-4A74-B84E-CB03860A1D57}">
    <text>lockdown (north)</text>
  </threadedComment>
  <threadedComment ref="B22" dT="2020-03-21T22:14:52.14" personId="{46504131-ADD3-4530-BCC7-16E4FED1C2C4}" id="{7162E970-0C82-40C0-9D82-4DB3CD06F48A}">
    <text>partial lockdown (Italy)</text>
  </threadedComment>
  <threadedComment ref="B24" dT="2020-03-21T22:15:16.77" personId="{46504131-ADD3-4530-BCC7-16E4FED1C2C4}" id="{ABA66A1D-C810-456B-991F-51AB6F2F5F4A}">
    <text>lockdown (Italy)</text>
  </threadedComment>
  <threadedComment ref="B35" dT="2020-03-23T21:41:16.67" personId="{46504131-ADD3-4530-BCC7-16E4FED1C2C4}" id="{8DD349DE-7478-43D5-9443-337E52D93429}">
    <text>reinforced lockdown (Italy)</text>
  </threadedComment>
</ThreadedComments>
</file>

<file path=xl/threadedComments/threadedComment2.xml><?xml version="1.0" encoding="utf-8"?>
<ThreadedComments xmlns="http://schemas.microsoft.com/office/spreadsheetml/2018/threadedcomments" xmlns:x="http://schemas.openxmlformats.org/spreadsheetml/2006/main">
  <threadedComment ref="B7" dT="2020-03-21T22:11:56.31" personId="{46504131-ADD3-4530-BCC7-16E4FED1C2C4}" id="{19E7DD1C-55F3-4F43-AAB8-3F4E23E66EDC}">
    <text>first red zones</text>
  </threadedComment>
  <threadedComment ref="B13" dT="2020-03-21T22:12:51.46" personId="{46504131-ADD3-4530-BCC7-16E4FED1C2C4}" id="{055C4C70-8F86-4499-BA4D-E7CBFC8A88A1}">
    <text>partial lockdown (north)</text>
  </threadedComment>
  <threadedComment ref="B17" dT="2020-03-21T22:13:52.19" personId="{46504131-ADD3-4530-BCC7-16E4FED1C2C4}" id="{2A637702-C960-4825-8A78-262EECDE26C6}">
    <text>school closure (Italy)</text>
  </threadedComment>
  <threadedComment ref="B20" dT="2020-03-21T22:14:24.84" personId="{46504131-ADD3-4530-BCC7-16E4FED1C2C4}" id="{12697371-0C24-477C-8EF9-7236B8C32ABF}">
    <text>lockdown (northern Italy)</text>
  </threadedComment>
  <threadedComment ref="B22" dT="2020-03-21T22:14:52.14" personId="{46504131-ADD3-4530-BCC7-16E4FED1C2C4}" id="{F40CA115-F801-4BA9-9BB6-5855BA2BF760}">
    <text>partial lockdown (Italy)</text>
  </threadedComment>
  <threadedComment ref="B24" dT="2020-03-21T22:15:16.77" personId="{46504131-ADD3-4530-BCC7-16E4FED1C2C4}" id="{6BDD1C3A-930A-492D-8B28-10428022CA93}">
    <text>lockdown (Italy)</text>
  </threadedComment>
  <threadedComment ref="B35" dT="2020-03-23T21:41:16.67" personId="{46504131-ADD3-4530-BCC7-16E4FED1C2C4}" id="{FF098C69-9CB4-4D89-9636-D31E83BF1FF1}">
    <text>reinforced lockdown (Italy)</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CF35-3B7D-42E1-B4D0-DDB86726833D}">
  <dimension ref="A1:O39"/>
  <sheetViews>
    <sheetView workbookViewId="0"/>
  </sheetViews>
  <sheetFormatPr defaultRowHeight="14.4" x14ac:dyDescent="0.3"/>
  <cols>
    <col min="1" max="1" width="15.6640625" bestFit="1" customWidth="1"/>
    <col min="2" max="2" width="7.44140625" bestFit="1" customWidth="1"/>
    <col min="3" max="3" width="22.6640625" bestFit="1" customWidth="1"/>
    <col min="4" max="4" width="17.77734375" bestFit="1" customWidth="1"/>
    <col min="5" max="5" width="20" bestFit="1" customWidth="1"/>
    <col min="6" max="6" width="23" bestFit="1" customWidth="1"/>
    <col min="7" max="7" width="15.109375" bestFit="1" customWidth="1"/>
    <col min="8" max="8" width="25" bestFit="1" customWidth="1"/>
    <col min="9" max="9" width="15" bestFit="1" customWidth="1"/>
    <col min="10" max="10" width="15.88671875" bestFit="1" customWidth="1"/>
    <col min="11" max="11" width="10.5546875" bestFit="1" customWidth="1"/>
    <col min="12" max="12" width="12.21875" bestFit="1" customWidth="1"/>
    <col min="13" max="13" width="10.33203125" bestFit="1" customWidth="1"/>
    <col min="14" max="14" width="19.5546875" bestFit="1" customWidth="1"/>
    <col min="15" max="15" width="21.109375" bestFit="1" customWidth="1"/>
  </cols>
  <sheetData>
    <row r="1" spans="1:15" x14ac:dyDescent="0.3">
      <c r="A1" t="s">
        <v>13</v>
      </c>
      <c r="B1" t="s">
        <v>14</v>
      </c>
      <c r="C1" t="s">
        <v>15</v>
      </c>
      <c r="D1" t="s">
        <v>16</v>
      </c>
      <c r="E1" t="s">
        <v>17</v>
      </c>
      <c r="F1" t="s">
        <v>18</v>
      </c>
      <c r="G1" t="s">
        <v>99</v>
      </c>
      <c r="H1" t="s">
        <v>100</v>
      </c>
      <c r="I1" t="s">
        <v>101</v>
      </c>
      <c r="J1" t="s">
        <v>19</v>
      </c>
      <c r="K1" t="s">
        <v>20</v>
      </c>
      <c r="L1" t="s">
        <v>21</v>
      </c>
      <c r="M1" t="s">
        <v>22</v>
      </c>
      <c r="N1" t="s">
        <v>27</v>
      </c>
      <c r="O1" t="s">
        <v>28</v>
      </c>
    </row>
    <row r="2" spans="1:15" x14ac:dyDescent="0.3">
      <c r="A2" s="19">
        <v>43885.75</v>
      </c>
      <c r="B2" s="18" t="s">
        <v>23</v>
      </c>
      <c r="C2" s="2">
        <v>101</v>
      </c>
      <c r="D2" s="2">
        <v>26</v>
      </c>
      <c r="E2" s="2">
        <v>127</v>
      </c>
      <c r="F2" s="2">
        <v>94</v>
      </c>
      <c r="G2" s="2">
        <v>221</v>
      </c>
      <c r="H2" s="2">
        <v>0</v>
      </c>
      <c r="I2" s="2">
        <v>221</v>
      </c>
      <c r="J2" s="2">
        <v>1</v>
      </c>
      <c r="K2" s="2">
        <v>7</v>
      </c>
      <c r="L2" s="2">
        <v>229</v>
      </c>
      <c r="M2" s="2">
        <v>4324</v>
      </c>
      <c r="N2" s="18" t="s">
        <v>29</v>
      </c>
      <c r="O2" s="18" t="s">
        <v>29</v>
      </c>
    </row>
    <row r="3" spans="1:15" x14ac:dyDescent="0.3">
      <c r="A3" s="19">
        <v>43886.75</v>
      </c>
      <c r="B3" s="18" t="s">
        <v>23</v>
      </c>
      <c r="C3" s="2">
        <v>114</v>
      </c>
      <c r="D3" s="2">
        <v>35</v>
      </c>
      <c r="E3" s="2">
        <v>150</v>
      </c>
      <c r="F3" s="2">
        <v>162</v>
      </c>
      <c r="G3" s="2">
        <v>311</v>
      </c>
      <c r="H3" s="2">
        <v>90</v>
      </c>
      <c r="I3" s="2">
        <v>93</v>
      </c>
      <c r="J3" s="2">
        <v>1</v>
      </c>
      <c r="K3" s="2">
        <v>10</v>
      </c>
      <c r="L3" s="2">
        <v>322</v>
      </c>
      <c r="M3" s="2">
        <v>8623</v>
      </c>
      <c r="N3" s="18" t="s">
        <v>29</v>
      </c>
      <c r="O3" s="18" t="s">
        <v>29</v>
      </c>
    </row>
    <row r="4" spans="1:15" x14ac:dyDescent="0.3">
      <c r="A4" s="19">
        <v>43887.75</v>
      </c>
      <c r="B4" s="18" t="s">
        <v>23</v>
      </c>
      <c r="C4" s="2">
        <v>128</v>
      </c>
      <c r="D4" s="2">
        <v>36</v>
      </c>
      <c r="E4" s="2">
        <v>164</v>
      </c>
      <c r="F4" s="2">
        <v>221</v>
      </c>
      <c r="G4" s="2">
        <v>385</v>
      </c>
      <c r="H4" s="2">
        <v>74</v>
      </c>
      <c r="I4" s="2">
        <v>78</v>
      </c>
      <c r="J4" s="2">
        <v>3</v>
      </c>
      <c r="K4" s="2">
        <v>12</v>
      </c>
      <c r="L4" s="2">
        <v>400</v>
      </c>
      <c r="M4" s="2">
        <v>9587</v>
      </c>
      <c r="N4" s="18" t="s">
        <v>29</v>
      </c>
      <c r="O4" s="18" t="s">
        <v>29</v>
      </c>
    </row>
    <row r="5" spans="1:15" x14ac:dyDescent="0.3">
      <c r="A5" s="19">
        <v>43888.75</v>
      </c>
      <c r="B5" s="18" t="s">
        <v>23</v>
      </c>
      <c r="C5" s="2">
        <v>248</v>
      </c>
      <c r="D5" s="2">
        <v>56</v>
      </c>
      <c r="E5" s="2">
        <v>304</v>
      </c>
      <c r="F5" s="2">
        <v>284</v>
      </c>
      <c r="G5" s="2">
        <v>588</v>
      </c>
      <c r="H5" s="2">
        <v>203</v>
      </c>
      <c r="I5" s="2">
        <v>250</v>
      </c>
      <c r="J5" s="2">
        <v>45</v>
      </c>
      <c r="K5" s="2">
        <v>17</v>
      </c>
      <c r="L5" s="2">
        <v>650</v>
      </c>
      <c r="M5" s="2">
        <v>12014</v>
      </c>
      <c r="N5" s="18" t="s">
        <v>29</v>
      </c>
      <c r="O5" s="18" t="s">
        <v>29</v>
      </c>
    </row>
    <row r="6" spans="1:15" x14ac:dyDescent="0.3">
      <c r="A6" s="19">
        <v>43889.75</v>
      </c>
      <c r="B6" s="18" t="s">
        <v>23</v>
      </c>
      <c r="C6" s="2">
        <v>345</v>
      </c>
      <c r="D6" s="2">
        <v>64</v>
      </c>
      <c r="E6" s="2">
        <v>409</v>
      </c>
      <c r="F6" s="2">
        <v>412</v>
      </c>
      <c r="G6" s="2">
        <v>821</v>
      </c>
      <c r="H6" s="2">
        <v>233</v>
      </c>
      <c r="I6" s="2">
        <v>238</v>
      </c>
      <c r="J6" s="2">
        <v>46</v>
      </c>
      <c r="K6" s="2">
        <v>21</v>
      </c>
      <c r="L6" s="2">
        <v>888</v>
      </c>
      <c r="M6" s="2">
        <v>15695</v>
      </c>
      <c r="N6" s="18" t="s">
        <v>29</v>
      </c>
      <c r="O6" s="18" t="s">
        <v>29</v>
      </c>
    </row>
    <row r="7" spans="1:15" x14ac:dyDescent="0.3">
      <c r="A7" s="19">
        <v>43890.75</v>
      </c>
      <c r="B7" s="18" t="s">
        <v>23</v>
      </c>
      <c r="C7" s="2">
        <v>401</v>
      </c>
      <c r="D7" s="2">
        <v>105</v>
      </c>
      <c r="E7" s="2">
        <v>506</v>
      </c>
      <c r="F7" s="2">
        <v>543</v>
      </c>
      <c r="G7" s="2">
        <v>1049</v>
      </c>
      <c r="H7" s="2">
        <v>228</v>
      </c>
      <c r="I7" s="2">
        <v>240</v>
      </c>
      <c r="J7" s="2">
        <v>50</v>
      </c>
      <c r="K7" s="2">
        <v>29</v>
      </c>
      <c r="L7" s="2">
        <v>1128</v>
      </c>
      <c r="M7" s="2">
        <v>18661</v>
      </c>
      <c r="N7" s="18" t="s">
        <v>29</v>
      </c>
      <c r="O7" s="18" t="s">
        <v>29</v>
      </c>
    </row>
    <row r="8" spans="1:15" x14ac:dyDescent="0.3">
      <c r="A8" s="19">
        <v>43891.75</v>
      </c>
      <c r="B8" s="18" t="s">
        <v>23</v>
      </c>
      <c r="C8" s="2">
        <v>639</v>
      </c>
      <c r="D8" s="2">
        <v>140</v>
      </c>
      <c r="E8" s="2">
        <v>779</v>
      </c>
      <c r="F8" s="2">
        <v>798</v>
      </c>
      <c r="G8" s="2">
        <v>1577</v>
      </c>
      <c r="H8" s="2">
        <v>528</v>
      </c>
      <c r="I8" s="2">
        <v>566</v>
      </c>
      <c r="J8" s="2">
        <v>83</v>
      </c>
      <c r="K8" s="2">
        <v>34</v>
      </c>
      <c r="L8" s="2">
        <v>1694</v>
      </c>
      <c r="M8" s="2">
        <v>21127</v>
      </c>
      <c r="N8" s="18" t="s">
        <v>29</v>
      </c>
      <c r="O8" s="18" t="s">
        <v>29</v>
      </c>
    </row>
    <row r="9" spans="1:15" x14ac:dyDescent="0.3">
      <c r="A9" s="19">
        <v>43892.75</v>
      </c>
      <c r="B9" s="18" t="s">
        <v>23</v>
      </c>
      <c r="C9" s="2">
        <v>742</v>
      </c>
      <c r="D9" s="2">
        <v>166</v>
      </c>
      <c r="E9" s="2">
        <v>908</v>
      </c>
      <c r="F9" s="2">
        <v>927</v>
      </c>
      <c r="G9" s="2">
        <v>1835</v>
      </c>
      <c r="H9" s="2">
        <v>258</v>
      </c>
      <c r="I9" s="2">
        <v>342</v>
      </c>
      <c r="J9" s="2">
        <v>149</v>
      </c>
      <c r="K9" s="2">
        <v>52</v>
      </c>
      <c r="L9" s="2">
        <v>2036</v>
      </c>
      <c r="M9" s="2">
        <v>23345</v>
      </c>
      <c r="N9" s="18" t="s">
        <v>29</v>
      </c>
      <c r="O9" s="18" t="s">
        <v>29</v>
      </c>
    </row>
    <row r="10" spans="1:15" x14ac:dyDescent="0.3">
      <c r="A10" s="19">
        <v>43893.75</v>
      </c>
      <c r="B10" s="18" t="s">
        <v>23</v>
      </c>
      <c r="C10" s="2">
        <v>1034</v>
      </c>
      <c r="D10" s="2">
        <v>229</v>
      </c>
      <c r="E10" s="2">
        <v>1263</v>
      </c>
      <c r="F10" s="2">
        <v>1000</v>
      </c>
      <c r="G10" s="2">
        <v>2263</v>
      </c>
      <c r="H10" s="2">
        <v>428</v>
      </c>
      <c r="I10" s="2">
        <v>466</v>
      </c>
      <c r="J10" s="2">
        <v>160</v>
      </c>
      <c r="K10" s="2">
        <v>79</v>
      </c>
      <c r="L10" s="2">
        <v>2502</v>
      </c>
      <c r="M10" s="2">
        <v>25856</v>
      </c>
      <c r="N10" s="18" t="s">
        <v>29</v>
      </c>
      <c r="O10" s="18" t="s">
        <v>29</v>
      </c>
    </row>
    <row r="11" spans="1:15" x14ac:dyDescent="0.3">
      <c r="A11" s="19">
        <v>43894.75</v>
      </c>
      <c r="B11" s="18" t="s">
        <v>23</v>
      </c>
      <c r="C11" s="2">
        <v>1346</v>
      </c>
      <c r="D11" s="2">
        <v>295</v>
      </c>
      <c r="E11" s="2">
        <v>1641</v>
      </c>
      <c r="F11" s="2">
        <v>1065</v>
      </c>
      <c r="G11" s="2">
        <v>2706</v>
      </c>
      <c r="H11" s="2">
        <v>443</v>
      </c>
      <c r="I11" s="2">
        <v>587</v>
      </c>
      <c r="J11" s="2">
        <v>276</v>
      </c>
      <c r="K11" s="2">
        <v>107</v>
      </c>
      <c r="L11" s="2">
        <v>3089</v>
      </c>
      <c r="M11" s="2">
        <v>29837</v>
      </c>
      <c r="N11" s="18" t="s">
        <v>29</v>
      </c>
      <c r="O11" s="18" t="s">
        <v>29</v>
      </c>
    </row>
    <row r="12" spans="1:15" x14ac:dyDescent="0.3">
      <c r="A12" s="19">
        <v>43895.75</v>
      </c>
      <c r="B12" s="18" t="s">
        <v>23</v>
      </c>
      <c r="C12" s="2">
        <v>1790</v>
      </c>
      <c r="D12" s="2">
        <v>351</v>
      </c>
      <c r="E12" s="2">
        <v>2141</v>
      </c>
      <c r="F12" s="2">
        <v>1155</v>
      </c>
      <c r="G12" s="2">
        <v>3296</v>
      </c>
      <c r="H12" s="2">
        <v>590</v>
      </c>
      <c r="I12" s="2">
        <v>769</v>
      </c>
      <c r="J12" s="2">
        <v>414</v>
      </c>
      <c r="K12" s="2">
        <v>148</v>
      </c>
      <c r="L12" s="2">
        <v>3858</v>
      </c>
      <c r="M12" s="2">
        <v>32362</v>
      </c>
      <c r="N12" s="18" t="s">
        <v>29</v>
      </c>
      <c r="O12" s="18" t="s">
        <v>29</v>
      </c>
    </row>
    <row r="13" spans="1:15" x14ac:dyDescent="0.3">
      <c r="A13" s="19">
        <v>43896.75</v>
      </c>
      <c r="B13" s="18" t="s">
        <v>23</v>
      </c>
      <c r="C13" s="2">
        <v>2394</v>
      </c>
      <c r="D13" s="2">
        <v>462</v>
      </c>
      <c r="E13" s="2">
        <v>2856</v>
      </c>
      <c r="F13" s="2">
        <v>1060</v>
      </c>
      <c r="G13" s="2">
        <v>3916</v>
      </c>
      <c r="H13" s="2">
        <v>620</v>
      </c>
      <c r="I13" s="2">
        <v>778</v>
      </c>
      <c r="J13" s="2">
        <v>523</v>
      </c>
      <c r="K13" s="2">
        <v>197</v>
      </c>
      <c r="L13" s="2">
        <v>4636</v>
      </c>
      <c r="M13" s="2">
        <v>36359</v>
      </c>
      <c r="N13" s="18" t="s">
        <v>29</v>
      </c>
      <c r="O13" s="18" t="s">
        <v>29</v>
      </c>
    </row>
    <row r="14" spans="1:15" x14ac:dyDescent="0.3">
      <c r="A14" s="19">
        <v>43897.75</v>
      </c>
      <c r="B14" s="18" t="s">
        <v>23</v>
      </c>
      <c r="C14" s="2">
        <v>2651</v>
      </c>
      <c r="D14" s="2">
        <v>567</v>
      </c>
      <c r="E14" s="2">
        <v>3218</v>
      </c>
      <c r="F14" s="2">
        <v>1843</v>
      </c>
      <c r="G14" s="2">
        <v>5061</v>
      </c>
      <c r="H14" s="2">
        <v>1145</v>
      </c>
      <c r="I14" s="2">
        <v>1247</v>
      </c>
      <c r="J14" s="2">
        <v>589</v>
      </c>
      <c r="K14" s="2">
        <v>233</v>
      </c>
      <c r="L14" s="2">
        <v>5883</v>
      </c>
      <c r="M14" s="2">
        <v>42062</v>
      </c>
      <c r="N14" s="18" t="s">
        <v>30</v>
      </c>
      <c r="O14" s="18" t="s">
        <v>31</v>
      </c>
    </row>
    <row r="15" spans="1:15" x14ac:dyDescent="0.3">
      <c r="A15" s="19">
        <v>43898.75</v>
      </c>
      <c r="B15" s="18" t="s">
        <v>23</v>
      </c>
      <c r="C15" s="2">
        <v>3557</v>
      </c>
      <c r="D15" s="2">
        <v>650</v>
      </c>
      <c r="E15" s="2">
        <v>4207</v>
      </c>
      <c r="F15" s="2">
        <v>2180</v>
      </c>
      <c r="G15" s="2">
        <v>6387</v>
      </c>
      <c r="H15" s="2">
        <v>1326</v>
      </c>
      <c r="I15" s="2">
        <v>1492</v>
      </c>
      <c r="J15" s="2">
        <v>622</v>
      </c>
      <c r="K15" s="2">
        <v>366</v>
      </c>
      <c r="L15" s="2">
        <v>7375</v>
      </c>
      <c r="M15" s="2">
        <v>49937</v>
      </c>
      <c r="N15" s="18" t="s">
        <v>29</v>
      </c>
      <c r="O15" s="18" t="s">
        <v>29</v>
      </c>
    </row>
    <row r="16" spans="1:15" x14ac:dyDescent="0.3">
      <c r="A16" s="19">
        <v>43899.75</v>
      </c>
      <c r="B16" s="18" t="s">
        <v>23</v>
      </c>
      <c r="C16" s="2">
        <v>4316</v>
      </c>
      <c r="D16" s="2">
        <v>733</v>
      </c>
      <c r="E16" s="2">
        <v>5049</v>
      </c>
      <c r="F16" s="2">
        <v>2936</v>
      </c>
      <c r="G16" s="2">
        <v>7985</v>
      </c>
      <c r="H16" s="2">
        <v>1598</v>
      </c>
      <c r="I16" s="2">
        <v>1797</v>
      </c>
      <c r="J16" s="2">
        <v>724</v>
      </c>
      <c r="K16" s="2">
        <v>463</v>
      </c>
      <c r="L16" s="2">
        <v>9172</v>
      </c>
      <c r="M16" s="2">
        <v>53826</v>
      </c>
      <c r="N16" s="18" t="s">
        <v>29</v>
      </c>
      <c r="O16" s="18" t="s">
        <v>29</v>
      </c>
    </row>
    <row r="17" spans="1:15" x14ac:dyDescent="0.3">
      <c r="A17" s="19">
        <v>43900.75</v>
      </c>
      <c r="B17" s="18" t="s">
        <v>23</v>
      </c>
      <c r="C17" s="2">
        <v>5038</v>
      </c>
      <c r="D17" s="2">
        <v>877</v>
      </c>
      <c r="E17" s="2">
        <v>5915</v>
      </c>
      <c r="F17" s="2">
        <v>2599</v>
      </c>
      <c r="G17" s="2">
        <v>8514</v>
      </c>
      <c r="H17" s="2">
        <v>529</v>
      </c>
      <c r="I17" s="2">
        <v>977</v>
      </c>
      <c r="J17" s="2">
        <v>1004</v>
      </c>
      <c r="K17" s="2">
        <v>631</v>
      </c>
      <c r="L17" s="2">
        <v>10149</v>
      </c>
      <c r="M17" s="2">
        <v>60761</v>
      </c>
      <c r="N17" s="18" t="s">
        <v>32</v>
      </c>
      <c r="O17" s="18" t="s">
        <v>33</v>
      </c>
    </row>
    <row r="18" spans="1:15" x14ac:dyDescent="0.3">
      <c r="A18" s="19">
        <v>43901.708333333336</v>
      </c>
      <c r="B18" s="18" t="s">
        <v>23</v>
      </c>
      <c r="C18" s="2">
        <v>5838</v>
      </c>
      <c r="D18" s="2">
        <v>1028</v>
      </c>
      <c r="E18" s="2">
        <v>6866</v>
      </c>
      <c r="F18" s="2">
        <v>3724</v>
      </c>
      <c r="G18" s="2">
        <v>10590</v>
      </c>
      <c r="H18" s="2">
        <v>2076</v>
      </c>
      <c r="I18" s="2">
        <v>2313</v>
      </c>
      <c r="J18" s="2">
        <v>1045</v>
      </c>
      <c r="K18" s="2">
        <v>827</v>
      </c>
      <c r="L18" s="2">
        <v>12462</v>
      </c>
      <c r="M18" s="2">
        <v>73154</v>
      </c>
      <c r="N18" s="18" t="s">
        <v>34</v>
      </c>
      <c r="O18" s="18" t="s">
        <v>35</v>
      </c>
    </row>
    <row r="19" spans="1:15" x14ac:dyDescent="0.3">
      <c r="A19" s="19">
        <v>43902.708333333336</v>
      </c>
      <c r="B19" s="18" t="s">
        <v>23</v>
      </c>
      <c r="C19" s="2">
        <v>6650</v>
      </c>
      <c r="D19" s="2">
        <v>1153</v>
      </c>
      <c r="E19" s="2">
        <v>7803</v>
      </c>
      <c r="F19" s="2">
        <v>5036</v>
      </c>
      <c r="G19" s="2">
        <v>12839</v>
      </c>
      <c r="H19" s="2">
        <v>2249</v>
      </c>
      <c r="I19" s="2">
        <v>2651</v>
      </c>
      <c r="J19" s="2">
        <v>1258</v>
      </c>
      <c r="K19" s="2">
        <v>1016</v>
      </c>
      <c r="L19" s="2">
        <v>15113</v>
      </c>
      <c r="M19" s="2">
        <v>86011</v>
      </c>
      <c r="N19" s="18" t="s">
        <v>29</v>
      </c>
      <c r="O19" s="18" t="s">
        <v>29</v>
      </c>
    </row>
    <row r="20" spans="1:15" x14ac:dyDescent="0.3">
      <c r="A20" s="19">
        <v>43903.708333333336</v>
      </c>
      <c r="B20" s="18" t="s">
        <v>23</v>
      </c>
      <c r="C20" s="2">
        <v>7426</v>
      </c>
      <c r="D20" s="2">
        <v>1328</v>
      </c>
      <c r="E20" s="2">
        <v>8754</v>
      </c>
      <c r="F20" s="2">
        <v>6201</v>
      </c>
      <c r="G20" s="2">
        <v>14955</v>
      </c>
      <c r="H20" s="2">
        <v>2116</v>
      </c>
      <c r="I20" s="2">
        <v>2547</v>
      </c>
      <c r="J20" s="2">
        <v>1439</v>
      </c>
      <c r="K20" s="2">
        <v>1266</v>
      </c>
      <c r="L20" s="2">
        <v>17660</v>
      </c>
      <c r="M20" s="2">
        <v>97488</v>
      </c>
      <c r="N20" s="18" t="s">
        <v>29</v>
      </c>
      <c r="O20" s="18" t="s">
        <v>29</v>
      </c>
    </row>
    <row r="21" spans="1:15" x14ac:dyDescent="0.3">
      <c r="A21" s="19">
        <v>43904.708333333336</v>
      </c>
      <c r="B21" s="18" t="s">
        <v>23</v>
      </c>
      <c r="C21" s="2">
        <v>8372</v>
      </c>
      <c r="D21" s="2">
        <v>1518</v>
      </c>
      <c r="E21" s="2">
        <v>9890</v>
      </c>
      <c r="F21" s="2">
        <v>7860</v>
      </c>
      <c r="G21" s="2">
        <v>17750</v>
      </c>
      <c r="H21" s="2">
        <v>2795</v>
      </c>
      <c r="I21" s="2">
        <v>3497</v>
      </c>
      <c r="J21" s="2">
        <v>1966</v>
      </c>
      <c r="K21" s="2">
        <v>1441</v>
      </c>
      <c r="L21" s="2">
        <v>21157</v>
      </c>
      <c r="M21" s="2">
        <v>109170</v>
      </c>
      <c r="N21" s="18" t="s">
        <v>29</v>
      </c>
      <c r="O21" s="18" t="s">
        <v>29</v>
      </c>
    </row>
    <row r="22" spans="1:15" x14ac:dyDescent="0.3">
      <c r="A22" s="19">
        <v>43905.708333333336</v>
      </c>
      <c r="B22" s="18" t="s">
        <v>23</v>
      </c>
      <c r="C22" s="2">
        <v>9663</v>
      </c>
      <c r="D22" s="2">
        <v>1672</v>
      </c>
      <c r="E22" s="2">
        <v>11335</v>
      </c>
      <c r="F22" s="2">
        <v>9268</v>
      </c>
      <c r="G22" s="2">
        <v>20603</v>
      </c>
      <c r="H22" s="2">
        <v>2853</v>
      </c>
      <c r="I22" s="2">
        <v>3590</v>
      </c>
      <c r="J22" s="2">
        <v>2335</v>
      </c>
      <c r="K22" s="2">
        <v>1809</v>
      </c>
      <c r="L22" s="2">
        <v>24747</v>
      </c>
      <c r="M22" s="2">
        <v>124899</v>
      </c>
      <c r="N22" s="18" t="s">
        <v>29</v>
      </c>
      <c r="O22" s="18" t="s">
        <v>29</v>
      </c>
    </row>
    <row r="23" spans="1:15" x14ac:dyDescent="0.3">
      <c r="A23" s="19">
        <v>43906.708333333336</v>
      </c>
      <c r="B23" s="18" t="s">
        <v>23</v>
      </c>
      <c r="C23" s="2">
        <v>11025</v>
      </c>
      <c r="D23" s="2">
        <v>1851</v>
      </c>
      <c r="E23" s="2">
        <v>12876</v>
      </c>
      <c r="F23" s="2">
        <v>10197</v>
      </c>
      <c r="G23" s="2">
        <v>23073</v>
      </c>
      <c r="H23" s="2">
        <v>2470</v>
      </c>
      <c r="I23" s="2">
        <v>3233</v>
      </c>
      <c r="J23" s="2">
        <v>2749</v>
      </c>
      <c r="K23" s="2">
        <v>2158</v>
      </c>
      <c r="L23" s="2">
        <v>27980</v>
      </c>
      <c r="M23" s="2">
        <v>137962</v>
      </c>
      <c r="N23" s="18" t="s">
        <v>36</v>
      </c>
      <c r="O23" s="18" t="s">
        <v>37</v>
      </c>
    </row>
    <row r="24" spans="1:15" x14ac:dyDescent="0.3">
      <c r="A24" s="19">
        <v>43907.708333333336</v>
      </c>
      <c r="B24" s="18" t="s">
        <v>23</v>
      </c>
      <c r="C24" s="2">
        <v>12894</v>
      </c>
      <c r="D24" s="2">
        <v>2060</v>
      </c>
      <c r="E24" s="2">
        <v>14954</v>
      </c>
      <c r="F24" s="2">
        <v>11108</v>
      </c>
      <c r="G24" s="2">
        <v>26062</v>
      </c>
      <c r="H24" s="2">
        <v>2989</v>
      </c>
      <c r="I24" s="2">
        <v>3526</v>
      </c>
      <c r="J24" s="2">
        <v>2941</v>
      </c>
      <c r="K24" s="2">
        <v>2503</v>
      </c>
      <c r="L24" s="2">
        <v>31506</v>
      </c>
      <c r="M24" s="2">
        <v>148657</v>
      </c>
      <c r="N24" s="18" t="s">
        <v>38</v>
      </c>
      <c r="O24" s="18" t="s">
        <v>39</v>
      </c>
    </row>
    <row r="25" spans="1:15" x14ac:dyDescent="0.3">
      <c r="A25" s="19">
        <v>43908.708333333336</v>
      </c>
      <c r="B25" s="18" t="s">
        <v>23</v>
      </c>
      <c r="C25" s="2">
        <v>14363</v>
      </c>
      <c r="D25" s="2">
        <v>2257</v>
      </c>
      <c r="E25" s="2">
        <v>16620</v>
      </c>
      <c r="F25" s="2">
        <v>12090</v>
      </c>
      <c r="G25" s="2">
        <v>28710</v>
      </c>
      <c r="H25" s="2">
        <v>2648</v>
      </c>
      <c r="I25" s="2">
        <v>4207</v>
      </c>
      <c r="J25" s="2">
        <v>4025</v>
      </c>
      <c r="K25" s="2">
        <v>2978</v>
      </c>
      <c r="L25" s="2">
        <v>35713</v>
      </c>
      <c r="M25" s="2">
        <v>165541</v>
      </c>
      <c r="N25" s="18" t="s">
        <v>40</v>
      </c>
      <c r="O25" s="18" t="s">
        <v>41</v>
      </c>
    </row>
    <row r="26" spans="1:15" x14ac:dyDescent="0.3">
      <c r="A26" s="19">
        <v>43909.708333333336</v>
      </c>
      <c r="B26" s="18" t="s">
        <v>23</v>
      </c>
      <c r="C26" s="2">
        <v>15757</v>
      </c>
      <c r="D26" s="2">
        <v>2498</v>
      </c>
      <c r="E26" s="2">
        <v>18255</v>
      </c>
      <c r="F26" s="2">
        <v>14935</v>
      </c>
      <c r="G26" s="2">
        <v>33190</v>
      </c>
      <c r="H26" s="2">
        <v>4480</v>
      </c>
      <c r="I26" s="2">
        <v>5322</v>
      </c>
      <c r="J26" s="2">
        <v>4440</v>
      </c>
      <c r="K26" s="2">
        <v>3405</v>
      </c>
      <c r="L26" s="2">
        <v>41035</v>
      </c>
      <c r="M26" s="2">
        <v>182777</v>
      </c>
      <c r="N26" s="18" t="s">
        <v>29</v>
      </c>
      <c r="O26" s="18" t="s">
        <v>29</v>
      </c>
    </row>
    <row r="27" spans="1:15" x14ac:dyDescent="0.3">
      <c r="A27" s="19">
        <v>43910.708333333336</v>
      </c>
      <c r="B27" s="18" t="s">
        <v>23</v>
      </c>
      <c r="C27" s="2">
        <v>16020</v>
      </c>
      <c r="D27" s="2">
        <v>2655</v>
      </c>
      <c r="E27" s="2">
        <v>18675</v>
      </c>
      <c r="F27" s="2">
        <v>19185</v>
      </c>
      <c r="G27" s="2">
        <v>37860</v>
      </c>
      <c r="H27" s="2">
        <v>4670</v>
      </c>
      <c r="I27" s="2">
        <v>5986</v>
      </c>
      <c r="J27" s="2">
        <v>5129</v>
      </c>
      <c r="K27" s="2">
        <v>4032</v>
      </c>
      <c r="L27" s="2">
        <v>47021</v>
      </c>
      <c r="M27" s="2">
        <v>206886</v>
      </c>
      <c r="N27" s="18" t="s">
        <v>29</v>
      </c>
      <c r="O27" s="18" t="s">
        <v>29</v>
      </c>
    </row>
    <row r="28" spans="1:15" x14ac:dyDescent="0.3">
      <c r="A28" s="19">
        <v>43911.708333333336</v>
      </c>
      <c r="B28" s="18" t="s">
        <v>23</v>
      </c>
      <c r="C28" s="2">
        <v>17708</v>
      </c>
      <c r="D28" s="2">
        <v>2857</v>
      </c>
      <c r="E28" s="2">
        <v>20565</v>
      </c>
      <c r="F28" s="2">
        <v>22116</v>
      </c>
      <c r="G28" s="2">
        <v>42681</v>
      </c>
      <c r="H28" s="2">
        <v>4821</v>
      </c>
      <c r="I28" s="2">
        <v>6557</v>
      </c>
      <c r="J28" s="2">
        <v>6072</v>
      </c>
      <c r="K28" s="2">
        <v>4825</v>
      </c>
      <c r="L28" s="2">
        <v>53578</v>
      </c>
      <c r="M28" s="2">
        <v>233222</v>
      </c>
      <c r="N28" s="18" t="s">
        <v>29</v>
      </c>
      <c r="O28" s="18" t="s">
        <v>29</v>
      </c>
    </row>
    <row r="29" spans="1:15" x14ac:dyDescent="0.3">
      <c r="A29" s="19">
        <v>43912.708333333336</v>
      </c>
      <c r="B29" s="18" t="s">
        <v>23</v>
      </c>
      <c r="C29" s="2">
        <v>19846</v>
      </c>
      <c r="D29" s="2">
        <v>3009</v>
      </c>
      <c r="E29" s="2">
        <v>22855</v>
      </c>
      <c r="F29" s="2">
        <v>23783</v>
      </c>
      <c r="G29" s="2">
        <v>46638</v>
      </c>
      <c r="H29" s="2">
        <v>3957</v>
      </c>
      <c r="I29" s="2">
        <v>5560</v>
      </c>
      <c r="J29" s="2">
        <v>7024</v>
      </c>
      <c r="K29" s="2">
        <v>5476</v>
      </c>
      <c r="L29" s="2">
        <v>59138</v>
      </c>
      <c r="M29" s="2">
        <v>258402</v>
      </c>
      <c r="N29" s="18" t="s">
        <v>29</v>
      </c>
      <c r="O29" s="18" t="s">
        <v>29</v>
      </c>
    </row>
    <row r="30" spans="1:15" x14ac:dyDescent="0.3">
      <c r="A30" s="19">
        <v>43913.708333333336</v>
      </c>
      <c r="B30" s="18" t="s">
        <v>23</v>
      </c>
      <c r="C30" s="2">
        <v>20692</v>
      </c>
      <c r="D30" s="2">
        <v>3204</v>
      </c>
      <c r="E30" s="2">
        <v>23896</v>
      </c>
      <c r="F30" s="2">
        <v>26522</v>
      </c>
      <c r="G30" s="2">
        <v>50418</v>
      </c>
      <c r="H30" s="2">
        <v>3780</v>
      </c>
      <c r="I30" s="2">
        <v>4789</v>
      </c>
      <c r="J30" s="2">
        <v>7432</v>
      </c>
      <c r="K30" s="2">
        <v>6077</v>
      </c>
      <c r="L30" s="2">
        <v>63927</v>
      </c>
      <c r="M30" s="2">
        <v>275468</v>
      </c>
      <c r="N30" s="18" t="s">
        <v>29</v>
      </c>
      <c r="O30" s="18" t="s">
        <v>29</v>
      </c>
    </row>
    <row r="31" spans="1:15" x14ac:dyDescent="0.3">
      <c r="A31" s="19">
        <v>43914.708333333336</v>
      </c>
      <c r="B31" s="18" t="s">
        <v>23</v>
      </c>
      <c r="C31" s="2">
        <v>21937</v>
      </c>
      <c r="D31" s="2">
        <v>3396</v>
      </c>
      <c r="E31" s="2">
        <v>25333</v>
      </c>
      <c r="F31" s="2">
        <v>28697</v>
      </c>
      <c r="G31" s="2">
        <v>54030</v>
      </c>
      <c r="H31" s="2">
        <v>3612</v>
      </c>
      <c r="I31" s="2">
        <v>5249</v>
      </c>
      <c r="J31" s="2">
        <v>8326</v>
      </c>
      <c r="K31" s="2">
        <v>6820</v>
      </c>
      <c r="L31" s="2">
        <v>69176</v>
      </c>
      <c r="M31" s="2">
        <v>296964</v>
      </c>
      <c r="N31" s="18" t="s">
        <v>29</v>
      </c>
      <c r="O31" s="18" t="s">
        <v>29</v>
      </c>
    </row>
    <row r="32" spans="1:15" x14ac:dyDescent="0.3">
      <c r="A32" s="19">
        <v>43915.708333333336</v>
      </c>
      <c r="B32" s="18" t="s">
        <v>23</v>
      </c>
      <c r="C32" s="2">
        <v>23112</v>
      </c>
      <c r="D32" s="2">
        <v>3489</v>
      </c>
      <c r="E32" s="2">
        <v>26601</v>
      </c>
      <c r="F32" s="2">
        <v>30920</v>
      </c>
      <c r="G32" s="2">
        <v>57521</v>
      </c>
      <c r="H32" s="2">
        <v>3491</v>
      </c>
      <c r="I32" s="2">
        <v>5210</v>
      </c>
      <c r="J32" s="2">
        <v>9362</v>
      </c>
      <c r="K32" s="2">
        <v>7503</v>
      </c>
      <c r="L32" s="2">
        <v>74386</v>
      </c>
      <c r="M32" s="2">
        <v>324445</v>
      </c>
      <c r="N32" s="18" t="s">
        <v>29</v>
      </c>
      <c r="O32" s="18" t="s">
        <v>29</v>
      </c>
    </row>
    <row r="33" spans="1:15" x14ac:dyDescent="0.3">
      <c r="A33" s="19">
        <v>43916.708333333336</v>
      </c>
      <c r="B33" s="18" t="s">
        <v>23</v>
      </c>
      <c r="C33" s="2">
        <v>24753</v>
      </c>
      <c r="D33" s="2">
        <v>3612</v>
      </c>
      <c r="E33" s="2">
        <v>28365</v>
      </c>
      <c r="F33" s="2">
        <v>33648</v>
      </c>
      <c r="G33" s="2">
        <v>62013</v>
      </c>
      <c r="H33" s="2">
        <v>4492</v>
      </c>
      <c r="I33" s="2">
        <v>6153</v>
      </c>
      <c r="J33" s="2">
        <v>10361</v>
      </c>
      <c r="K33" s="2">
        <v>8165</v>
      </c>
      <c r="L33" s="2">
        <v>80539</v>
      </c>
      <c r="M33" s="2">
        <v>361060</v>
      </c>
      <c r="N33" s="18" t="s">
        <v>95</v>
      </c>
      <c r="O33" s="18" t="s">
        <v>96</v>
      </c>
    </row>
    <row r="34" spans="1:15" x14ac:dyDescent="0.3">
      <c r="A34" s="19">
        <v>43917.708333333336</v>
      </c>
      <c r="B34" s="18" t="s">
        <v>23</v>
      </c>
      <c r="C34" s="2">
        <v>26029</v>
      </c>
      <c r="D34" s="2">
        <v>3732</v>
      </c>
      <c r="E34" s="2">
        <v>29761</v>
      </c>
      <c r="F34" s="2">
        <v>36653</v>
      </c>
      <c r="G34" s="2">
        <v>66414</v>
      </c>
      <c r="H34" s="2">
        <v>4401</v>
      </c>
      <c r="I34" s="2">
        <v>5959</v>
      </c>
      <c r="J34" s="2">
        <v>10950</v>
      </c>
      <c r="K34" s="2">
        <v>9134</v>
      </c>
      <c r="L34" s="2">
        <v>86498</v>
      </c>
      <c r="M34" s="2">
        <v>394079</v>
      </c>
      <c r="N34" s="18" t="s">
        <v>29</v>
      </c>
      <c r="O34" s="18" t="s">
        <v>29</v>
      </c>
    </row>
    <row r="35" spans="1:15" x14ac:dyDescent="0.3">
      <c r="A35" s="19">
        <v>43918.708333333336</v>
      </c>
      <c r="B35" s="18" t="s">
        <v>23</v>
      </c>
      <c r="C35" s="2">
        <v>26676</v>
      </c>
      <c r="D35" s="2">
        <v>3856</v>
      </c>
      <c r="E35" s="2">
        <v>30532</v>
      </c>
      <c r="F35" s="2">
        <v>39533</v>
      </c>
      <c r="G35" s="2">
        <v>70065</v>
      </c>
      <c r="H35" s="2">
        <v>3651</v>
      </c>
      <c r="I35" s="2">
        <v>5974</v>
      </c>
      <c r="J35" s="2">
        <v>12384</v>
      </c>
      <c r="K35" s="2">
        <v>10023</v>
      </c>
      <c r="L35" s="2">
        <v>92472</v>
      </c>
      <c r="M35" s="2">
        <v>429526</v>
      </c>
      <c r="N35" s="18" t="s">
        <v>29</v>
      </c>
      <c r="O35" s="18" t="s">
        <v>29</v>
      </c>
    </row>
    <row r="36" spans="1:15" x14ac:dyDescent="0.3">
      <c r="A36" s="19">
        <v>43919.708333333336</v>
      </c>
      <c r="B36" s="18" t="s">
        <v>23</v>
      </c>
      <c r="C36" s="2">
        <v>27386</v>
      </c>
      <c r="D36" s="2">
        <v>3906</v>
      </c>
      <c r="E36" s="2">
        <v>31292</v>
      </c>
      <c r="F36" s="2">
        <v>42588</v>
      </c>
      <c r="G36" s="2">
        <v>73880</v>
      </c>
      <c r="H36" s="2">
        <v>3815</v>
      </c>
      <c r="I36" s="2">
        <v>5217</v>
      </c>
      <c r="J36" s="2">
        <v>13030</v>
      </c>
      <c r="K36" s="2">
        <v>10779</v>
      </c>
      <c r="L36" s="2">
        <v>97689</v>
      </c>
      <c r="M36" s="2">
        <v>454030</v>
      </c>
      <c r="N36" s="18" t="s">
        <v>102</v>
      </c>
      <c r="O36" s="18" t="s">
        <v>103</v>
      </c>
    </row>
    <row r="37" spans="1:15" x14ac:dyDescent="0.3">
      <c r="A37" s="19">
        <v>43920.708333333336</v>
      </c>
      <c r="B37" s="18" t="s">
        <v>23</v>
      </c>
      <c r="C37" s="2">
        <v>27795</v>
      </c>
      <c r="D37" s="2">
        <v>3981</v>
      </c>
      <c r="E37" s="2">
        <v>31776</v>
      </c>
      <c r="F37" s="2">
        <v>43752</v>
      </c>
      <c r="G37" s="2">
        <v>75528</v>
      </c>
      <c r="H37" s="2">
        <v>1648</v>
      </c>
      <c r="I37" s="2">
        <v>4050</v>
      </c>
      <c r="J37" s="2">
        <v>14620</v>
      </c>
      <c r="K37" s="2">
        <v>11591</v>
      </c>
      <c r="L37" s="2">
        <v>101739</v>
      </c>
      <c r="M37" s="2">
        <v>477359</v>
      </c>
      <c r="N37" s="18" t="s">
        <v>29</v>
      </c>
      <c r="O37" s="18" t="s">
        <v>29</v>
      </c>
    </row>
    <row r="38" spans="1:15" x14ac:dyDescent="0.3">
      <c r="A38" s="19">
        <v>43921.708333333336</v>
      </c>
      <c r="B38" s="18" t="s">
        <v>23</v>
      </c>
      <c r="C38" s="2">
        <v>28192</v>
      </c>
      <c r="D38" s="2">
        <v>4023</v>
      </c>
      <c r="E38" s="2">
        <v>32215</v>
      </c>
      <c r="F38" s="2">
        <v>45420</v>
      </c>
      <c r="G38" s="2">
        <v>77635</v>
      </c>
      <c r="H38" s="2">
        <v>2107</v>
      </c>
      <c r="I38" s="2">
        <v>4053</v>
      </c>
      <c r="J38" s="2">
        <v>15729</v>
      </c>
      <c r="K38" s="2">
        <v>12428</v>
      </c>
      <c r="L38" s="2">
        <v>105792</v>
      </c>
      <c r="M38" s="2">
        <v>506968</v>
      </c>
      <c r="N38" s="18" t="s">
        <v>29</v>
      </c>
      <c r="O38" s="18" t="s">
        <v>29</v>
      </c>
    </row>
    <row r="39" spans="1:15" x14ac:dyDescent="0.3">
      <c r="A39" s="19">
        <v>43922.708333333336</v>
      </c>
      <c r="B39" s="18" t="s">
        <v>23</v>
      </c>
      <c r="C39" s="2">
        <v>28403</v>
      </c>
      <c r="D39" s="2">
        <v>4035</v>
      </c>
      <c r="E39" s="2">
        <v>32438</v>
      </c>
      <c r="F39" s="2">
        <v>48134</v>
      </c>
      <c r="G39" s="2">
        <v>80572</v>
      </c>
      <c r="H39" s="2">
        <v>2937</v>
      </c>
      <c r="I39" s="2">
        <v>4782</v>
      </c>
      <c r="J39" s="2">
        <v>16847</v>
      </c>
      <c r="K39" s="2">
        <v>13155</v>
      </c>
      <c r="L39" s="2">
        <v>110574</v>
      </c>
      <c r="M39" s="2">
        <v>541423</v>
      </c>
      <c r="N39" s="18" t="s">
        <v>29</v>
      </c>
      <c r="O39" s="18" t="s">
        <v>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EF6F9-923D-422A-9A53-198F3DB97684}">
  <dimension ref="A1:S799"/>
  <sheetViews>
    <sheetView topLeftCell="H263" workbookViewId="0">
      <selection activeCell="O11" sqref="O11 O32 O53 O74 O95 O116 O137 O158 O179 O200 O221 O242 O263 O284 O305 O326 O347 O368 O389 O410 O431 O452 O473 O494 O515 O536 O557 O578 O599 O620 O641 O662 O683 O704 O725 O746 O767 O788"/>
    </sheetView>
  </sheetViews>
  <sheetFormatPr defaultRowHeight="14.4" x14ac:dyDescent="0.3"/>
  <cols>
    <col min="1" max="1" width="15.6640625" bestFit="1" customWidth="1"/>
    <col min="2" max="2" width="7.44140625" bestFit="1" customWidth="1"/>
    <col min="3" max="3" width="16.109375" bestFit="1" customWidth="1"/>
    <col min="4" max="4" width="23.88671875" bestFit="1" customWidth="1"/>
    <col min="5" max="6" width="11" bestFit="1" customWidth="1"/>
    <col min="7" max="7" width="22.6640625" bestFit="1" customWidth="1"/>
    <col min="8" max="8" width="17.77734375" bestFit="1" customWidth="1"/>
    <col min="9" max="9" width="20" bestFit="1" customWidth="1"/>
    <col min="10" max="10" width="23" bestFit="1" customWidth="1"/>
    <col min="11" max="11" width="15.109375" bestFit="1" customWidth="1"/>
    <col min="12" max="12" width="25" bestFit="1" customWidth="1"/>
    <col min="13" max="13" width="15" bestFit="1" customWidth="1"/>
    <col min="14" max="14" width="15.88671875" bestFit="1" customWidth="1"/>
    <col min="15" max="15" width="10.5546875" bestFit="1" customWidth="1"/>
    <col min="16" max="16" width="12.21875" bestFit="1" customWidth="1"/>
    <col min="17" max="17" width="10.33203125" bestFit="1" customWidth="1"/>
    <col min="18" max="18" width="9.88671875" bestFit="1" customWidth="1"/>
    <col min="19" max="19" width="10.6640625" bestFit="1" customWidth="1"/>
  </cols>
  <sheetData>
    <row r="1" spans="1:19" x14ac:dyDescent="0.3">
      <c r="A1" t="s">
        <v>13</v>
      </c>
      <c r="B1" t="s">
        <v>14</v>
      </c>
      <c r="C1" t="s">
        <v>42</v>
      </c>
      <c r="D1" t="s">
        <v>43</v>
      </c>
      <c r="E1" t="s">
        <v>44</v>
      </c>
      <c r="F1" t="s">
        <v>45</v>
      </c>
      <c r="G1" t="s">
        <v>15</v>
      </c>
      <c r="H1" t="s">
        <v>16</v>
      </c>
      <c r="I1" t="s">
        <v>17</v>
      </c>
      <c r="J1" t="s">
        <v>18</v>
      </c>
      <c r="K1" t="s">
        <v>99</v>
      </c>
      <c r="L1" t="s">
        <v>100</v>
      </c>
      <c r="M1" t="s">
        <v>101</v>
      </c>
      <c r="N1" t="s">
        <v>19</v>
      </c>
      <c r="O1" t="s">
        <v>20</v>
      </c>
      <c r="P1" t="s">
        <v>21</v>
      </c>
      <c r="Q1" t="s">
        <v>22</v>
      </c>
      <c r="R1" t="s">
        <v>27</v>
      </c>
      <c r="S1" t="s">
        <v>28</v>
      </c>
    </row>
    <row r="2" spans="1:19" hidden="1" x14ac:dyDescent="0.3">
      <c r="A2" s="19">
        <v>43885.75</v>
      </c>
      <c r="B2" s="18" t="s">
        <v>23</v>
      </c>
      <c r="C2" s="2">
        <v>13</v>
      </c>
      <c r="D2" s="18" t="s">
        <v>46</v>
      </c>
      <c r="E2" s="2">
        <v>4235122196</v>
      </c>
      <c r="F2" s="2">
        <v>1339843823</v>
      </c>
      <c r="G2" s="2">
        <v>0</v>
      </c>
      <c r="H2" s="2">
        <v>0</v>
      </c>
      <c r="I2" s="2">
        <v>0</v>
      </c>
      <c r="J2" s="2">
        <v>0</v>
      </c>
      <c r="K2" s="2">
        <v>0</v>
      </c>
      <c r="L2" s="2">
        <v>0</v>
      </c>
      <c r="M2" s="2">
        <v>0</v>
      </c>
      <c r="N2" s="2">
        <v>0</v>
      </c>
      <c r="O2" s="2">
        <v>0</v>
      </c>
      <c r="P2" s="2">
        <v>0</v>
      </c>
      <c r="Q2" s="2">
        <v>5</v>
      </c>
      <c r="R2" s="18" t="s">
        <v>29</v>
      </c>
      <c r="S2" s="18" t="s">
        <v>29</v>
      </c>
    </row>
    <row r="3" spans="1:19" hidden="1" x14ac:dyDescent="0.3">
      <c r="A3" s="19">
        <v>43885.75</v>
      </c>
      <c r="B3" s="18" t="s">
        <v>23</v>
      </c>
      <c r="C3" s="2">
        <v>17</v>
      </c>
      <c r="D3" s="18" t="s">
        <v>47</v>
      </c>
      <c r="E3" s="2">
        <v>4063947052</v>
      </c>
      <c r="F3" s="2">
        <v>1580514834</v>
      </c>
      <c r="G3" s="2">
        <v>0</v>
      </c>
      <c r="H3" s="2">
        <v>0</v>
      </c>
      <c r="I3" s="2">
        <v>0</v>
      </c>
      <c r="J3" s="2">
        <v>0</v>
      </c>
      <c r="K3" s="2">
        <v>0</v>
      </c>
      <c r="L3" s="2">
        <v>0</v>
      </c>
      <c r="M3" s="2">
        <v>0</v>
      </c>
      <c r="N3" s="2">
        <v>0</v>
      </c>
      <c r="O3" s="2">
        <v>0</v>
      </c>
      <c r="P3" s="2">
        <v>0</v>
      </c>
      <c r="Q3" s="2">
        <v>0</v>
      </c>
      <c r="R3" s="18" t="s">
        <v>29</v>
      </c>
      <c r="S3" s="18" t="s">
        <v>29</v>
      </c>
    </row>
    <row r="4" spans="1:19" hidden="1" x14ac:dyDescent="0.3">
      <c r="A4" s="19">
        <v>43885.75</v>
      </c>
      <c r="B4" s="18" t="s">
        <v>23</v>
      </c>
      <c r="C4" s="2">
        <v>4</v>
      </c>
      <c r="D4" s="18" t="s">
        <v>48</v>
      </c>
      <c r="E4" s="2">
        <v>4649933453</v>
      </c>
      <c r="F4" s="2">
        <v>1135662422</v>
      </c>
      <c r="G4" s="2">
        <v>0</v>
      </c>
      <c r="H4" s="2">
        <v>0</v>
      </c>
      <c r="I4" s="2">
        <v>0</v>
      </c>
      <c r="J4" s="2">
        <v>0</v>
      </c>
      <c r="K4" s="2">
        <v>0</v>
      </c>
      <c r="L4" s="2">
        <v>0</v>
      </c>
      <c r="M4" s="2">
        <v>0</v>
      </c>
      <c r="N4" s="2">
        <v>0</v>
      </c>
      <c r="O4" s="2">
        <v>0</v>
      </c>
      <c r="P4" s="2">
        <v>0</v>
      </c>
      <c r="Q4" s="2">
        <v>1</v>
      </c>
      <c r="R4" s="18" t="s">
        <v>29</v>
      </c>
      <c r="S4" s="18" t="s">
        <v>29</v>
      </c>
    </row>
    <row r="5" spans="1:19" hidden="1" x14ac:dyDescent="0.3">
      <c r="A5" s="19">
        <v>43885.75</v>
      </c>
      <c r="B5" s="18" t="s">
        <v>23</v>
      </c>
      <c r="C5" s="2">
        <v>18</v>
      </c>
      <c r="D5" s="18" t="s">
        <v>49</v>
      </c>
      <c r="E5" s="2">
        <v>3890597598</v>
      </c>
      <c r="F5" s="2">
        <v>1659440194</v>
      </c>
      <c r="G5" s="2">
        <v>0</v>
      </c>
      <c r="H5" s="2">
        <v>0</v>
      </c>
      <c r="I5" s="2">
        <v>0</v>
      </c>
      <c r="J5" s="2">
        <v>0</v>
      </c>
      <c r="K5" s="2">
        <v>0</v>
      </c>
      <c r="L5" s="2">
        <v>0</v>
      </c>
      <c r="M5" s="2">
        <v>0</v>
      </c>
      <c r="N5" s="2">
        <v>0</v>
      </c>
      <c r="O5" s="2">
        <v>0</v>
      </c>
      <c r="P5" s="2">
        <v>0</v>
      </c>
      <c r="Q5" s="2">
        <v>1</v>
      </c>
      <c r="R5" s="18" t="s">
        <v>29</v>
      </c>
      <c r="S5" s="18" t="s">
        <v>29</v>
      </c>
    </row>
    <row r="6" spans="1:19" hidden="1" x14ac:dyDescent="0.3">
      <c r="A6" s="19">
        <v>43885.75</v>
      </c>
      <c r="B6" s="18" t="s">
        <v>23</v>
      </c>
      <c r="C6" s="2">
        <v>15</v>
      </c>
      <c r="D6" s="18" t="s">
        <v>50</v>
      </c>
      <c r="E6" s="2">
        <v>4083956555</v>
      </c>
      <c r="F6" s="2">
        <v>1425084984</v>
      </c>
      <c r="G6" s="2">
        <v>0</v>
      </c>
      <c r="H6" s="2">
        <v>0</v>
      </c>
      <c r="I6" s="2">
        <v>0</v>
      </c>
      <c r="J6" s="2">
        <v>0</v>
      </c>
      <c r="K6" s="2">
        <v>0</v>
      </c>
      <c r="L6" s="2">
        <v>0</v>
      </c>
      <c r="M6" s="2">
        <v>0</v>
      </c>
      <c r="N6" s="2">
        <v>0</v>
      </c>
      <c r="O6" s="2">
        <v>0</v>
      </c>
      <c r="P6" s="2">
        <v>0</v>
      </c>
      <c r="Q6" s="2">
        <v>10</v>
      </c>
      <c r="R6" s="18" t="s">
        <v>29</v>
      </c>
      <c r="S6" s="18" t="s">
        <v>29</v>
      </c>
    </row>
    <row r="7" spans="1:19" hidden="1" x14ac:dyDescent="0.3">
      <c r="A7" s="19">
        <v>43885.75</v>
      </c>
      <c r="B7" s="18" t="s">
        <v>23</v>
      </c>
      <c r="C7" s="2">
        <v>8</v>
      </c>
      <c r="D7" s="18" t="s">
        <v>104</v>
      </c>
      <c r="E7" s="2">
        <v>4449436681</v>
      </c>
      <c r="F7" s="2">
        <v>113417208</v>
      </c>
      <c r="G7" s="2">
        <v>10</v>
      </c>
      <c r="H7" s="2">
        <v>2</v>
      </c>
      <c r="I7" s="2">
        <v>12</v>
      </c>
      <c r="J7" s="2">
        <v>6</v>
      </c>
      <c r="K7" s="2">
        <v>18</v>
      </c>
      <c r="L7" s="2">
        <v>0</v>
      </c>
      <c r="M7" s="2">
        <v>18</v>
      </c>
      <c r="N7" s="2">
        <v>0</v>
      </c>
      <c r="O7" s="2">
        <v>0</v>
      </c>
      <c r="P7" s="2">
        <v>18</v>
      </c>
      <c r="Q7" s="2">
        <v>148</v>
      </c>
      <c r="R7" s="18" t="s">
        <v>29</v>
      </c>
      <c r="S7" s="18" t="s">
        <v>29</v>
      </c>
    </row>
    <row r="8" spans="1:19" hidden="1" x14ac:dyDescent="0.3">
      <c r="A8" s="19">
        <v>43885.75</v>
      </c>
      <c r="B8" s="18" t="s">
        <v>23</v>
      </c>
      <c r="C8" s="2">
        <v>6</v>
      </c>
      <c r="D8" s="18" t="s">
        <v>51</v>
      </c>
      <c r="E8" s="2">
        <v>456494354</v>
      </c>
      <c r="F8" s="2">
        <v>1376813649</v>
      </c>
      <c r="G8" s="2">
        <v>0</v>
      </c>
      <c r="H8" s="2">
        <v>0</v>
      </c>
      <c r="I8" s="2">
        <v>0</v>
      </c>
      <c r="J8" s="2">
        <v>0</v>
      </c>
      <c r="K8" s="2">
        <v>0</v>
      </c>
      <c r="L8" s="2">
        <v>0</v>
      </c>
      <c r="M8" s="2">
        <v>0</v>
      </c>
      <c r="N8" s="2">
        <v>0</v>
      </c>
      <c r="O8" s="2">
        <v>0</v>
      </c>
      <c r="P8" s="2">
        <v>0</v>
      </c>
      <c r="Q8" s="2">
        <v>58</v>
      </c>
      <c r="R8" s="18" t="s">
        <v>29</v>
      </c>
      <c r="S8" s="18" t="s">
        <v>29</v>
      </c>
    </row>
    <row r="9" spans="1:19" hidden="1" x14ac:dyDescent="0.3">
      <c r="A9" s="19">
        <v>43885.75</v>
      </c>
      <c r="B9" s="18" t="s">
        <v>23</v>
      </c>
      <c r="C9" s="2">
        <v>12</v>
      </c>
      <c r="D9" s="18" t="s">
        <v>52</v>
      </c>
      <c r="E9" s="2">
        <v>4189277044</v>
      </c>
      <c r="F9" s="2">
        <v>1248366722</v>
      </c>
      <c r="G9" s="2">
        <v>1</v>
      </c>
      <c r="H9" s="2">
        <v>1</v>
      </c>
      <c r="I9" s="2">
        <v>2</v>
      </c>
      <c r="J9" s="2">
        <v>0</v>
      </c>
      <c r="K9" s="2">
        <v>2</v>
      </c>
      <c r="L9" s="2">
        <v>0</v>
      </c>
      <c r="M9" s="2">
        <v>2</v>
      </c>
      <c r="N9" s="2">
        <v>1</v>
      </c>
      <c r="O9" s="2">
        <v>0</v>
      </c>
      <c r="P9" s="2">
        <v>3</v>
      </c>
      <c r="Q9" s="2">
        <v>124</v>
      </c>
      <c r="R9" s="18" t="s">
        <v>29</v>
      </c>
      <c r="S9" s="18" t="s">
        <v>29</v>
      </c>
    </row>
    <row r="10" spans="1:19" hidden="1" x14ac:dyDescent="0.3">
      <c r="A10" s="19">
        <v>43885.75</v>
      </c>
      <c r="B10" s="18" t="s">
        <v>23</v>
      </c>
      <c r="C10" s="2">
        <v>7</v>
      </c>
      <c r="D10" s="18" t="s">
        <v>53</v>
      </c>
      <c r="E10" s="2">
        <v>4441149315</v>
      </c>
      <c r="F10" s="2">
        <v>89326992</v>
      </c>
      <c r="G10" s="2">
        <v>0</v>
      </c>
      <c r="H10" s="2">
        <v>0</v>
      </c>
      <c r="I10" s="2">
        <v>0</v>
      </c>
      <c r="J10" s="2">
        <v>0</v>
      </c>
      <c r="K10" s="2">
        <v>0</v>
      </c>
      <c r="L10" s="2">
        <v>0</v>
      </c>
      <c r="M10" s="2">
        <v>0</v>
      </c>
      <c r="N10" s="2">
        <v>0</v>
      </c>
      <c r="O10" s="2">
        <v>0</v>
      </c>
      <c r="P10" s="2">
        <v>0</v>
      </c>
      <c r="Q10" s="2">
        <v>1</v>
      </c>
      <c r="R10" s="18" t="s">
        <v>29</v>
      </c>
      <c r="S10" s="18" t="s">
        <v>29</v>
      </c>
    </row>
    <row r="11" spans="1:19" x14ac:dyDescent="0.3">
      <c r="A11" s="19">
        <v>43885.75</v>
      </c>
      <c r="B11" s="18" t="s">
        <v>23</v>
      </c>
      <c r="C11" s="2">
        <v>3</v>
      </c>
      <c r="D11" s="18" t="s">
        <v>54</v>
      </c>
      <c r="E11" s="2">
        <v>4546679409</v>
      </c>
      <c r="F11" s="2">
        <v>9190347404</v>
      </c>
      <c r="G11" s="2">
        <v>76</v>
      </c>
      <c r="H11" s="2">
        <v>19</v>
      </c>
      <c r="I11" s="2">
        <v>95</v>
      </c>
      <c r="J11" s="2">
        <v>71</v>
      </c>
      <c r="K11" s="2">
        <v>166</v>
      </c>
      <c r="L11" s="2">
        <v>0</v>
      </c>
      <c r="M11" s="2">
        <v>166</v>
      </c>
      <c r="N11" s="2">
        <v>0</v>
      </c>
      <c r="O11" s="2">
        <v>6</v>
      </c>
      <c r="P11" s="2">
        <v>172</v>
      </c>
      <c r="Q11" s="2">
        <v>1463</v>
      </c>
      <c r="R11" s="18" t="s">
        <v>29</v>
      </c>
      <c r="S11" s="18" t="s">
        <v>29</v>
      </c>
    </row>
    <row r="12" spans="1:19" hidden="1" x14ac:dyDescent="0.3">
      <c r="A12" s="19">
        <v>43885.75</v>
      </c>
      <c r="B12" s="18" t="s">
        <v>23</v>
      </c>
      <c r="C12" s="2">
        <v>11</v>
      </c>
      <c r="D12" s="18" t="s">
        <v>55</v>
      </c>
      <c r="E12" s="2">
        <v>4361675973</v>
      </c>
      <c r="F12" s="2">
        <v>135188753</v>
      </c>
      <c r="G12" s="2">
        <v>0</v>
      </c>
      <c r="H12" s="2">
        <v>0</v>
      </c>
      <c r="I12" s="2">
        <v>0</v>
      </c>
      <c r="J12" s="2">
        <v>0</v>
      </c>
      <c r="K12" s="2">
        <v>0</v>
      </c>
      <c r="L12" s="2">
        <v>0</v>
      </c>
      <c r="M12" s="2">
        <v>0</v>
      </c>
      <c r="N12" s="2">
        <v>0</v>
      </c>
      <c r="O12" s="2">
        <v>0</v>
      </c>
      <c r="P12" s="2">
        <v>0</v>
      </c>
      <c r="Q12" s="2">
        <v>16</v>
      </c>
      <c r="R12" s="18" t="s">
        <v>29</v>
      </c>
      <c r="S12" s="18" t="s">
        <v>29</v>
      </c>
    </row>
    <row r="13" spans="1:19" hidden="1" x14ac:dyDescent="0.3">
      <c r="A13" s="19">
        <v>43885.75</v>
      </c>
      <c r="B13" s="18" t="s">
        <v>23</v>
      </c>
      <c r="C13" s="2">
        <v>14</v>
      </c>
      <c r="D13" s="18" t="s">
        <v>56</v>
      </c>
      <c r="E13" s="2">
        <v>4155774754</v>
      </c>
      <c r="F13" s="2">
        <v>1465916051</v>
      </c>
      <c r="G13" s="2">
        <v>0</v>
      </c>
      <c r="H13" s="2">
        <v>0</v>
      </c>
      <c r="I13" s="2">
        <v>0</v>
      </c>
      <c r="J13" s="2">
        <v>0</v>
      </c>
      <c r="K13" s="2">
        <v>0</v>
      </c>
      <c r="L13" s="2">
        <v>0</v>
      </c>
      <c r="M13" s="2">
        <v>0</v>
      </c>
      <c r="N13" s="2">
        <v>0</v>
      </c>
      <c r="O13" s="2">
        <v>0</v>
      </c>
      <c r="P13" s="2">
        <v>0</v>
      </c>
      <c r="Q13" s="2">
        <v>0</v>
      </c>
      <c r="R13" s="18" t="s">
        <v>29</v>
      </c>
      <c r="S13" s="18" t="s">
        <v>29</v>
      </c>
    </row>
    <row r="14" spans="1:19" hidden="1" x14ac:dyDescent="0.3">
      <c r="A14" s="19">
        <v>43885.75</v>
      </c>
      <c r="B14" s="18" t="s">
        <v>23</v>
      </c>
      <c r="C14" s="2">
        <v>1</v>
      </c>
      <c r="D14" s="18" t="s">
        <v>57</v>
      </c>
      <c r="E14" s="2">
        <v>450732745</v>
      </c>
      <c r="F14" s="2">
        <v>7680687483</v>
      </c>
      <c r="G14" s="2">
        <v>2</v>
      </c>
      <c r="H14" s="2">
        <v>0</v>
      </c>
      <c r="I14" s="2">
        <v>2</v>
      </c>
      <c r="J14" s="2">
        <v>1</v>
      </c>
      <c r="K14" s="2">
        <v>3</v>
      </c>
      <c r="L14" s="2">
        <v>0</v>
      </c>
      <c r="M14" s="2">
        <v>3</v>
      </c>
      <c r="N14" s="2">
        <v>0</v>
      </c>
      <c r="O14" s="2">
        <v>0</v>
      </c>
      <c r="P14" s="2">
        <v>3</v>
      </c>
      <c r="Q14" s="2">
        <v>141</v>
      </c>
      <c r="R14" s="18" t="s">
        <v>29</v>
      </c>
      <c r="S14" s="18" t="s">
        <v>29</v>
      </c>
    </row>
    <row r="15" spans="1:19" hidden="1" x14ac:dyDescent="0.3">
      <c r="A15" s="19">
        <v>43885.75</v>
      </c>
      <c r="B15" s="18" t="s">
        <v>23</v>
      </c>
      <c r="C15" s="2">
        <v>16</v>
      </c>
      <c r="D15" s="18" t="s">
        <v>58</v>
      </c>
      <c r="E15" s="2">
        <v>4112559576</v>
      </c>
      <c r="F15" s="2">
        <v>1686736689</v>
      </c>
      <c r="G15" s="2">
        <v>0</v>
      </c>
      <c r="H15" s="2">
        <v>0</v>
      </c>
      <c r="I15" s="2">
        <v>0</v>
      </c>
      <c r="J15" s="2">
        <v>0</v>
      </c>
      <c r="K15" s="2">
        <v>0</v>
      </c>
      <c r="L15" s="2">
        <v>0</v>
      </c>
      <c r="M15" s="2">
        <v>0</v>
      </c>
      <c r="N15" s="2">
        <v>0</v>
      </c>
      <c r="O15" s="2">
        <v>0</v>
      </c>
      <c r="P15" s="2">
        <v>0</v>
      </c>
      <c r="Q15" s="2">
        <v>0</v>
      </c>
      <c r="R15" s="18" t="s">
        <v>29</v>
      </c>
      <c r="S15" s="18" t="s">
        <v>29</v>
      </c>
    </row>
    <row r="16" spans="1:19" hidden="1" x14ac:dyDescent="0.3">
      <c r="A16" s="19">
        <v>43885.75</v>
      </c>
      <c r="B16" s="18" t="s">
        <v>23</v>
      </c>
      <c r="C16" s="2">
        <v>20</v>
      </c>
      <c r="D16" s="18" t="s">
        <v>59</v>
      </c>
      <c r="E16" s="2">
        <v>3921531192</v>
      </c>
      <c r="F16" s="2">
        <v>9110616306</v>
      </c>
      <c r="G16" s="2">
        <v>0</v>
      </c>
      <c r="H16" s="2">
        <v>0</v>
      </c>
      <c r="I16" s="2">
        <v>0</v>
      </c>
      <c r="J16" s="2">
        <v>0</v>
      </c>
      <c r="K16" s="2">
        <v>0</v>
      </c>
      <c r="L16" s="2">
        <v>0</v>
      </c>
      <c r="M16" s="2">
        <v>0</v>
      </c>
      <c r="N16" s="2">
        <v>0</v>
      </c>
      <c r="O16" s="2">
        <v>0</v>
      </c>
      <c r="P16" s="2">
        <v>0</v>
      </c>
      <c r="Q16" s="2">
        <v>1</v>
      </c>
      <c r="R16" s="18" t="s">
        <v>29</v>
      </c>
      <c r="S16" s="18" t="s">
        <v>29</v>
      </c>
    </row>
    <row r="17" spans="1:19" hidden="1" x14ac:dyDescent="0.3">
      <c r="A17" s="19">
        <v>43885.75</v>
      </c>
      <c r="B17" s="18" t="s">
        <v>23</v>
      </c>
      <c r="C17" s="2">
        <v>19</v>
      </c>
      <c r="D17" s="18" t="s">
        <v>60</v>
      </c>
      <c r="E17" s="2">
        <v>3811569725</v>
      </c>
      <c r="F17" s="2">
        <v>133623567</v>
      </c>
      <c r="G17" s="2">
        <v>0</v>
      </c>
      <c r="H17" s="2">
        <v>0</v>
      </c>
      <c r="I17" s="2">
        <v>0</v>
      </c>
      <c r="J17" s="2">
        <v>0</v>
      </c>
      <c r="K17" s="2">
        <v>0</v>
      </c>
      <c r="L17" s="2">
        <v>0</v>
      </c>
      <c r="M17" s="2">
        <v>0</v>
      </c>
      <c r="N17" s="2">
        <v>0</v>
      </c>
      <c r="O17" s="2">
        <v>0</v>
      </c>
      <c r="P17" s="2">
        <v>0</v>
      </c>
      <c r="Q17" s="2">
        <v>5</v>
      </c>
      <c r="R17" s="18" t="s">
        <v>29</v>
      </c>
      <c r="S17" s="18" t="s">
        <v>29</v>
      </c>
    </row>
    <row r="18" spans="1:19" hidden="1" x14ac:dyDescent="0.3">
      <c r="A18" s="19">
        <v>43885.75</v>
      </c>
      <c r="B18" s="18" t="s">
        <v>23</v>
      </c>
      <c r="C18" s="2">
        <v>9</v>
      </c>
      <c r="D18" s="18" t="s">
        <v>61</v>
      </c>
      <c r="E18" s="2">
        <v>4376923077</v>
      </c>
      <c r="F18" s="2">
        <v>1125588885</v>
      </c>
      <c r="G18" s="2">
        <v>0</v>
      </c>
      <c r="H18" s="2">
        <v>0</v>
      </c>
      <c r="I18" s="2">
        <v>0</v>
      </c>
      <c r="J18" s="2">
        <v>0</v>
      </c>
      <c r="K18" s="2">
        <v>0</v>
      </c>
      <c r="L18" s="2">
        <v>0</v>
      </c>
      <c r="M18" s="2">
        <v>0</v>
      </c>
      <c r="N18" s="2">
        <v>0</v>
      </c>
      <c r="O18" s="2">
        <v>0</v>
      </c>
      <c r="P18" s="2">
        <v>0</v>
      </c>
      <c r="Q18" s="2">
        <v>140</v>
      </c>
      <c r="R18" s="18" t="s">
        <v>29</v>
      </c>
      <c r="S18" s="18" t="s">
        <v>29</v>
      </c>
    </row>
    <row r="19" spans="1:19" hidden="1" x14ac:dyDescent="0.3">
      <c r="A19" s="19">
        <v>43885.75</v>
      </c>
      <c r="B19" s="18" t="s">
        <v>23</v>
      </c>
      <c r="C19" s="2">
        <v>4</v>
      </c>
      <c r="D19" s="18" t="s">
        <v>62</v>
      </c>
      <c r="E19" s="2">
        <v>4606893511</v>
      </c>
      <c r="F19" s="2">
        <v>1112123097</v>
      </c>
      <c r="G19" s="2">
        <v>0</v>
      </c>
      <c r="H19" s="2">
        <v>0</v>
      </c>
      <c r="I19" s="2">
        <v>0</v>
      </c>
      <c r="J19" s="2">
        <v>0</v>
      </c>
      <c r="K19" s="2">
        <v>0</v>
      </c>
      <c r="L19" s="2">
        <v>0</v>
      </c>
      <c r="M19" s="2">
        <v>0</v>
      </c>
      <c r="N19" s="2">
        <v>0</v>
      </c>
      <c r="O19" s="2">
        <v>0</v>
      </c>
      <c r="P19" s="2">
        <v>0</v>
      </c>
      <c r="Q19" s="2">
        <v>3</v>
      </c>
      <c r="R19" s="18" t="s">
        <v>29</v>
      </c>
      <c r="S19" s="18" t="s">
        <v>29</v>
      </c>
    </row>
    <row r="20" spans="1:19" hidden="1" x14ac:dyDescent="0.3">
      <c r="A20" s="19">
        <v>43885.75</v>
      </c>
      <c r="B20" s="18" t="s">
        <v>23</v>
      </c>
      <c r="C20" s="2">
        <v>10</v>
      </c>
      <c r="D20" s="18" t="s">
        <v>63</v>
      </c>
      <c r="E20" s="2">
        <v>4310675841</v>
      </c>
      <c r="F20" s="2">
        <v>1238824698</v>
      </c>
      <c r="G20" s="2">
        <v>0</v>
      </c>
      <c r="H20" s="2">
        <v>0</v>
      </c>
      <c r="I20" s="2">
        <v>0</v>
      </c>
      <c r="J20" s="2">
        <v>0</v>
      </c>
      <c r="K20" s="2">
        <v>0</v>
      </c>
      <c r="L20" s="2">
        <v>0</v>
      </c>
      <c r="M20" s="2">
        <v>0</v>
      </c>
      <c r="N20" s="2">
        <v>0</v>
      </c>
      <c r="O20" s="2">
        <v>0</v>
      </c>
      <c r="P20" s="2">
        <v>0</v>
      </c>
      <c r="Q20" s="2">
        <v>0</v>
      </c>
      <c r="R20" s="18" t="s">
        <v>29</v>
      </c>
      <c r="S20" s="18" t="s">
        <v>29</v>
      </c>
    </row>
    <row r="21" spans="1:19" hidden="1" x14ac:dyDescent="0.3">
      <c r="A21" s="19">
        <v>43885.75</v>
      </c>
      <c r="B21" s="18" t="s">
        <v>23</v>
      </c>
      <c r="C21" s="2">
        <v>2</v>
      </c>
      <c r="D21" s="18" t="s">
        <v>64</v>
      </c>
      <c r="E21" s="2">
        <v>4573750286</v>
      </c>
      <c r="F21" s="2">
        <v>7320149366</v>
      </c>
      <c r="G21" s="2">
        <v>0</v>
      </c>
      <c r="H21" s="2">
        <v>0</v>
      </c>
      <c r="I21" s="2">
        <v>0</v>
      </c>
      <c r="J21" s="2">
        <v>0</v>
      </c>
      <c r="K21" s="2">
        <v>0</v>
      </c>
      <c r="L21" s="2">
        <v>0</v>
      </c>
      <c r="M21" s="2">
        <v>0</v>
      </c>
      <c r="N21" s="2">
        <v>0</v>
      </c>
      <c r="O21" s="2">
        <v>0</v>
      </c>
      <c r="P21" s="2">
        <v>0</v>
      </c>
      <c r="Q21" s="2">
        <v>7</v>
      </c>
      <c r="R21" s="18" t="s">
        <v>29</v>
      </c>
      <c r="S21" s="18" t="s">
        <v>29</v>
      </c>
    </row>
    <row r="22" spans="1:19" hidden="1" x14ac:dyDescent="0.3">
      <c r="A22" s="19">
        <v>43885.75</v>
      </c>
      <c r="B22" s="18" t="s">
        <v>23</v>
      </c>
      <c r="C22" s="2">
        <v>5</v>
      </c>
      <c r="D22" s="18" t="s">
        <v>65</v>
      </c>
      <c r="E22" s="2">
        <v>4543490485</v>
      </c>
      <c r="F22" s="2">
        <v>1233845213</v>
      </c>
      <c r="G22" s="2">
        <v>12</v>
      </c>
      <c r="H22" s="2">
        <v>4</v>
      </c>
      <c r="I22" s="2">
        <v>16</v>
      </c>
      <c r="J22" s="2">
        <v>16</v>
      </c>
      <c r="K22" s="2">
        <v>32</v>
      </c>
      <c r="L22" s="2">
        <v>0</v>
      </c>
      <c r="M22" s="2">
        <v>32</v>
      </c>
      <c r="N22" s="2">
        <v>0</v>
      </c>
      <c r="O22" s="2">
        <v>1</v>
      </c>
      <c r="P22" s="2">
        <v>33</v>
      </c>
      <c r="Q22" s="2">
        <v>2200</v>
      </c>
      <c r="R22" s="18" t="s">
        <v>29</v>
      </c>
      <c r="S22" s="18" t="s">
        <v>29</v>
      </c>
    </row>
    <row r="23" spans="1:19" hidden="1" x14ac:dyDescent="0.3">
      <c r="A23" s="19">
        <v>43886.75</v>
      </c>
      <c r="B23" s="18" t="s">
        <v>23</v>
      </c>
      <c r="C23" s="2">
        <v>13</v>
      </c>
      <c r="D23" s="18" t="s">
        <v>46</v>
      </c>
      <c r="E23" s="2">
        <v>4235122196</v>
      </c>
      <c r="F23" s="2">
        <v>1339843823</v>
      </c>
      <c r="G23" s="2">
        <v>0</v>
      </c>
      <c r="H23" s="2">
        <v>0</v>
      </c>
      <c r="I23" s="2">
        <v>0</v>
      </c>
      <c r="J23" s="2">
        <v>0</v>
      </c>
      <c r="K23" s="2">
        <v>0</v>
      </c>
      <c r="L23" s="2">
        <v>0</v>
      </c>
      <c r="M23" s="2">
        <v>0</v>
      </c>
      <c r="N23" s="2">
        <v>0</v>
      </c>
      <c r="O23" s="2">
        <v>0</v>
      </c>
      <c r="P23" s="2">
        <v>0</v>
      </c>
      <c r="Q23" s="2">
        <v>5</v>
      </c>
      <c r="R23" s="18" t="s">
        <v>29</v>
      </c>
      <c r="S23" s="18" t="s">
        <v>29</v>
      </c>
    </row>
    <row r="24" spans="1:19" hidden="1" x14ac:dyDescent="0.3">
      <c r="A24" s="19">
        <v>43886.75</v>
      </c>
      <c r="B24" s="18" t="s">
        <v>23</v>
      </c>
      <c r="C24" s="2">
        <v>17</v>
      </c>
      <c r="D24" s="18" t="s">
        <v>47</v>
      </c>
      <c r="E24" s="2">
        <v>4063947052</v>
      </c>
      <c r="F24" s="2">
        <v>1580514834</v>
      </c>
      <c r="G24" s="2">
        <v>0</v>
      </c>
      <c r="H24" s="2">
        <v>0</v>
      </c>
      <c r="I24" s="2">
        <v>0</v>
      </c>
      <c r="J24" s="2">
        <v>0</v>
      </c>
      <c r="K24" s="2">
        <v>0</v>
      </c>
      <c r="L24" s="2">
        <v>0</v>
      </c>
      <c r="M24" s="2">
        <v>0</v>
      </c>
      <c r="N24" s="2">
        <v>0</v>
      </c>
      <c r="O24" s="2">
        <v>0</v>
      </c>
      <c r="P24" s="2">
        <v>0</v>
      </c>
      <c r="Q24" s="2">
        <v>0</v>
      </c>
      <c r="R24" s="18" t="s">
        <v>29</v>
      </c>
      <c r="S24" s="18" t="s">
        <v>29</v>
      </c>
    </row>
    <row r="25" spans="1:19" hidden="1" x14ac:dyDescent="0.3">
      <c r="A25" s="19">
        <v>43886.75</v>
      </c>
      <c r="B25" s="18" t="s">
        <v>23</v>
      </c>
      <c r="C25" s="2">
        <v>4</v>
      </c>
      <c r="D25" s="18" t="s">
        <v>48</v>
      </c>
      <c r="E25" s="2">
        <v>4649933453</v>
      </c>
      <c r="F25" s="2">
        <v>1135662422</v>
      </c>
      <c r="G25" s="2">
        <v>1</v>
      </c>
      <c r="H25" s="2">
        <v>0</v>
      </c>
      <c r="I25" s="2">
        <v>1</v>
      </c>
      <c r="J25" s="2">
        <v>0</v>
      </c>
      <c r="K25" s="2">
        <v>1</v>
      </c>
      <c r="L25" s="2">
        <v>1</v>
      </c>
      <c r="M25" s="2">
        <v>1</v>
      </c>
      <c r="N25" s="2">
        <v>0</v>
      </c>
      <c r="O25" s="2">
        <v>0</v>
      </c>
      <c r="P25" s="2">
        <v>1</v>
      </c>
      <c r="Q25" s="2">
        <v>1</v>
      </c>
      <c r="R25" s="18" t="s">
        <v>29</v>
      </c>
      <c r="S25" s="18" t="s">
        <v>29</v>
      </c>
    </row>
    <row r="26" spans="1:19" hidden="1" x14ac:dyDescent="0.3">
      <c r="A26" s="19">
        <v>43886.75</v>
      </c>
      <c r="B26" s="18" t="s">
        <v>23</v>
      </c>
      <c r="C26" s="2">
        <v>18</v>
      </c>
      <c r="D26" s="18" t="s">
        <v>49</v>
      </c>
      <c r="E26" s="2">
        <v>3890597598</v>
      </c>
      <c r="F26" s="2">
        <v>1659440194</v>
      </c>
      <c r="G26" s="2">
        <v>0</v>
      </c>
      <c r="H26" s="2">
        <v>0</v>
      </c>
      <c r="I26" s="2">
        <v>0</v>
      </c>
      <c r="J26" s="2">
        <v>0</v>
      </c>
      <c r="K26" s="2">
        <v>0</v>
      </c>
      <c r="L26" s="2">
        <v>0</v>
      </c>
      <c r="M26" s="2">
        <v>0</v>
      </c>
      <c r="N26" s="2">
        <v>0</v>
      </c>
      <c r="O26" s="2">
        <v>0</v>
      </c>
      <c r="P26" s="2">
        <v>0</v>
      </c>
      <c r="Q26" s="2">
        <v>2</v>
      </c>
      <c r="R26" s="18" t="s">
        <v>29</v>
      </c>
      <c r="S26" s="18" t="s">
        <v>29</v>
      </c>
    </row>
    <row r="27" spans="1:19" hidden="1" x14ac:dyDescent="0.3">
      <c r="A27" s="19">
        <v>43886.75</v>
      </c>
      <c r="B27" s="18" t="s">
        <v>23</v>
      </c>
      <c r="C27" s="2">
        <v>15</v>
      </c>
      <c r="D27" s="18" t="s">
        <v>50</v>
      </c>
      <c r="E27" s="2">
        <v>4083956555</v>
      </c>
      <c r="F27" s="2">
        <v>1425084984</v>
      </c>
      <c r="G27" s="2">
        <v>0</v>
      </c>
      <c r="H27" s="2">
        <v>0</v>
      </c>
      <c r="I27" s="2">
        <v>0</v>
      </c>
      <c r="J27" s="2">
        <v>0</v>
      </c>
      <c r="K27" s="2">
        <v>0</v>
      </c>
      <c r="L27" s="2">
        <v>0</v>
      </c>
      <c r="M27" s="2">
        <v>0</v>
      </c>
      <c r="N27" s="2">
        <v>0</v>
      </c>
      <c r="O27" s="2">
        <v>0</v>
      </c>
      <c r="P27" s="2">
        <v>0</v>
      </c>
      <c r="Q27" s="2">
        <v>10</v>
      </c>
      <c r="R27" s="18" t="s">
        <v>29</v>
      </c>
      <c r="S27" s="18" t="s">
        <v>29</v>
      </c>
    </row>
    <row r="28" spans="1:19" hidden="1" x14ac:dyDescent="0.3">
      <c r="A28" s="19">
        <v>43886.75</v>
      </c>
      <c r="B28" s="18" t="s">
        <v>23</v>
      </c>
      <c r="C28" s="2">
        <v>8</v>
      </c>
      <c r="D28" s="18" t="s">
        <v>104</v>
      </c>
      <c r="E28" s="2">
        <v>4449436681</v>
      </c>
      <c r="F28" s="2">
        <v>113417208</v>
      </c>
      <c r="G28" s="2">
        <v>15</v>
      </c>
      <c r="H28" s="2">
        <v>2</v>
      </c>
      <c r="I28" s="2">
        <v>17</v>
      </c>
      <c r="J28" s="2">
        <v>9</v>
      </c>
      <c r="K28" s="2">
        <v>26</v>
      </c>
      <c r="L28" s="2">
        <v>8</v>
      </c>
      <c r="M28" s="2">
        <v>8</v>
      </c>
      <c r="N28" s="2">
        <v>0</v>
      </c>
      <c r="O28" s="2">
        <v>0</v>
      </c>
      <c r="P28" s="2">
        <v>26</v>
      </c>
      <c r="Q28" s="2">
        <v>391</v>
      </c>
      <c r="R28" s="18" t="s">
        <v>29</v>
      </c>
      <c r="S28" s="18" t="s">
        <v>29</v>
      </c>
    </row>
    <row r="29" spans="1:19" hidden="1" x14ac:dyDescent="0.3">
      <c r="A29" s="19">
        <v>43886.75</v>
      </c>
      <c r="B29" s="18" t="s">
        <v>23</v>
      </c>
      <c r="C29" s="2">
        <v>6</v>
      </c>
      <c r="D29" s="18" t="s">
        <v>51</v>
      </c>
      <c r="E29" s="2">
        <v>456494354</v>
      </c>
      <c r="F29" s="2">
        <v>1376813649</v>
      </c>
      <c r="G29" s="2">
        <v>0</v>
      </c>
      <c r="H29" s="2">
        <v>0</v>
      </c>
      <c r="I29" s="2">
        <v>0</v>
      </c>
      <c r="J29" s="2">
        <v>0</v>
      </c>
      <c r="K29" s="2">
        <v>0</v>
      </c>
      <c r="L29" s="2">
        <v>0</v>
      </c>
      <c r="M29" s="2">
        <v>0</v>
      </c>
      <c r="N29" s="2">
        <v>0</v>
      </c>
      <c r="O29" s="2">
        <v>0</v>
      </c>
      <c r="P29" s="2">
        <v>0</v>
      </c>
      <c r="Q29" s="2">
        <v>89</v>
      </c>
      <c r="R29" s="18" t="s">
        <v>29</v>
      </c>
      <c r="S29" s="18" t="s">
        <v>29</v>
      </c>
    </row>
    <row r="30" spans="1:19" hidden="1" x14ac:dyDescent="0.3">
      <c r="A30" s="19">
        <v>43886.75</v>
      </c>
      <c r="B30" s="18" t="s">
        <v>23</v>
      </c>
      <c r="C30" s="2">
        <v>12</v>
      </c>
      <c r="D30" s="18" t="s">
        <v>52</v>
      </c>
      <c r="E30" s="2">
        <v>4189277044</v>
      </c>
      <c r="F30" s="2">
        <v>1248366722</v>
      </c>
      <c r="G30" s="2">
        <v>1</v>
      </c>
      <c r="H30" s="2">
        <v>1</v>
      </c>
      <c r="I30" s="2">
        <v>2</v>
      </c>
      <c r="J30" s="2">
        <v>0</v>
      </c>
      <c r="K30" s="2">
        <v>2</v>
      </c>
      <c r="L30" s="2">
        <v>0</v>
      </c>
      <c r="M30" s="2">
        <v>0</v>
      </c>
      <c r="N30" s="2">
        <v>1</v>
      </c>
      <c r="O30" s="2">
        <v>0</v>
      </c>
      <c r="P30" s="2">
        <v>3</v>
      </c>
      <c r="Q30" s="2">
        <v>124</v>
      </c>
      <c r="R30" s="18" t="s">
        <v>29</v>
      </c>
      <c r="S30" s="18" t="s">
        <v>29</v>
      </c>
    </row>
    <row r="31" spans="1:19" hidden="1" x14ac:dyDescent="0.3">
      <c r="A31" s="19">
        <v>43886.75</v>
      </c>
      <c r="B31" s="18" t="s">
        <v>23</v>
      </c>
      <c r="C31" s="2">
        <v>7</v>
      </c>
      <c r="D31" s="18" t="s">
        <v>53</v>
      </c>
      <c r="E31" s="2">
        <v>4441149315</v>
      </c>
      <c r="F31" s="2">
        <v>89326992</v>
      </c>
      <c r="G31" s="2">
        <v>1</v>
      </c>
      <c r="H31" s="2">
        <v>0</v>
      </c>
      <c r="I31" s="2">
        <v>1</v>
      </c>
      <c r="J31" s="2">
        <v>0</v>
      </c>
      <c r="K31" s="2">
        <v>1</v>
      </c>
      <c r="L31" s="2">
        <v>1</v>
      </c>
      <c r="M31" s="2">
        <v>1</v>
      </c>
      <c r="N31" s="2">
        <v>0</v>
      </c>
      <c r="O31" s="2">
        <v>0</v>
      </c>
      <c r="P31" s="2">
        <v>1</v>
      </c>
      <c r="Q31" s="2">
        <v>39</v>
      </c>
      <c r="R31" s="18" t="s">
        <v>29</v>
      </c>
      <c r="S31" s="18" t="s">
        <v>29</v>
      </c>
    </row>
    <row r="32" spans="1:19" x14ac:dyDescent="0.3">
      <c r="A32" s="19">
        <v>43886.75</v>
      </c>
      <c r="B32" s="18" t="s">
        <v>23</v>
      </c>
      <c r="C32" s="2">
        <v>3</v>
      </c>
      <c r="D32" s="18" t="s">
        <v>54</v>
      </c>
      <c r="E32" s="2">
        <v>4546679409</v>
      </c>
      <c r="F32" s="2">
        <v>9190347404</v>
      </c>
      <c r="G32" s="2">
        <v>79</v>
      </c>
      <c r="H32" s="2">
        <v>25</v>
      </c>
      <c r="I32" s="2">
        <v>104</v>
      </c>
      <c r="J32" s="2">
        <v>127</v>
      </c>
      <c r="K32" s="2">
        <v>231</v>
      </c>
      <c r="L32" s="2">
        <v>65</v>
      </c>
      <c r="M32" s="2">
        <v>68</v>
      </c>
      <c r="N32" s="2">
        <v>0</v>
      </c>
      <c r="O32" s="2">
        <v>9</v>
      </c>
      <c r="P32" s="2">
        <v>240</v>
      </c>
      <c r="Q32" s="2">
        <v>3700</v>
      </c>
      <c r="R32" s="18" t="s">
        <v>29</v>
      </c>
      <c r="S32" s="18" t="s">
        <v>29</v>
      </c>
    </row>
    <row r="33" spans="1:19" hidden="1" x14ac:dyDescent="0.3">
      <c r="A33" s="19">
        <v>43886.75</v>
      </c>
      <c r="B33" s="18" t="s">
        <v>23</v>
      </c>
      <c r="C33" s="2">
        <v>11</v>
      </c>
      <c r="D33" s="18" t="s">
        <v>55</v>
      </c>
      <c r="E33" s="2">
        <v>4361675973</v>
      </c>
      <c r="F33" s="2">
        <v>135188753</v>
      </c>
      <c r="G33" s="2">
        <v>0</v>
      </c>
      <c r="H33" s="2">
        <v>0</v>
      </c>
      <c r="I33" s="2">
        <v>0</v>
      </c>
      <c r="J33" s="2">
        <v>0</v>
      </c>
      <c r="K33" s="2">
        <v>0</v>
      </c>
      <c r="L33" s="2">
        <v>0</v>
      </c>
      <c r="M33" s="2">
        <v>0</v>
      </c>
      <c r="N33" s="2">
        <v>0</v>
      </c>
      <c r="O33" s="2">
        <v>0</v>
      </c>
      <c r="P33" s="2">
        <v>0</v>
      </c>
      <c r="Q33" s="2">
        <v>21</v>
      </c>
      <c r="R33" s="18" t="s">
        <v>29</v>
      </c>
      <c r="S33" s="18" t="s">
        <v>29</v>
      </c>
    </row>
    <row r="34" spans="1:19" hidden="1" x14ac:dyDescent="0.3">
      <c r="A34" s="19">
        <v>43886.75</v>
      </c>
      <c r="B34" s="18" t="s">
        <v>23</v>
      </c>
      <c r="C34" s="2">
        <v>14</v>
      </c>
      <c r="D34" s="18" t="s">
        <v>56</v>
      </c>
      <c r="E34" s="2">
        <v>4155774754</v>
      </c>
      <c r="F34" s="2">
        <v>1465916051</v>
      </c>
      <c r="G34" s="2">
        <v>0</v>
      </c>
      <c r="H34" s="2">
        <v>0</v>
      </c>
      <c r="I34" s="2">
        <v>0</v>
      </c>
      <c r="J34" s="2">
        <v>0</v>
      </c>
      <c r="K34" s="2">
        <v>0</v>
      </c>
      <c r="L34" s="2">
        <v>0</v>
      </c>
      <c r="M34" s="2">
        <v>0</v>
      </c>
      <c r="N34" s="2">
        <v>0</v>
      </c>
      <c r="O34" s="2">
        <v>0</v>
      </c>
      <c r="P34" s="2">
        <v>0</v>
      </c>
      <c r="Q34" s="2">
        <v>0</v>
      </c>
      <c r="R34" s="18" t="s">
        <v>29</v>
      </c>
      <c r="S34" s="18" t="s">
        <v>29</v>
      </c>
    </row>
    <row r="35" spans="1:19" hidden="1" x14ac:dyDescent="0.3">
      <c r="A35" s="19">
        <v>43886.75</v>
      </c>
      <c r="B35" s="18" t="s">
        <v>23</v>
      </c>
      <c r="C35" s="2">
        <v>1</v>
      </c>
      <c r="D35" s="18" t="s">
        <v>57</v>
      </c>
      <c r="E35" s="2">
        <v>450732745</v>
      </c>
      <c r="F35" s="2">
        <v>7680687483</v>
      </c>
      <c r="G35" s="2">
        <v>2</v>
      </c>
      <c r="H35" s="2">
        <v>0</v>
      </c>
      <c r="I35" s="2">
        <v>2</v>
      </c>
      <c r="J35" s="2">
        <v>1</v>
      </c>
      <c r="K35" s="2">
        <v>3</v>
      </c>
      <c r="L35" s="2">
        <v>0</v>
      </c>
      <c r="M35" s="2">
        <v>0</v>
      </c>
      <c r="N35" s="2">
        <v>0</v>
      </c>
      <c r="O35" s="2">
        <v>0</v>
      </c>
      <c r="P35" s="2">
        <v>3</v>
      </c>
      <c r="Q35" s="2">
        <v>141</v>
      </c>
      <c r="R35" s="18" t="s">
        <v>29</v>
      </c>
      <c r="S35" s="18" t="s">
        <v>29</v>
      </c>
    </row>
    <row r="36" spans="1:19" hidden="1" x14ac:dyDescent="0.3">
      <c r="A36" s="19">
        <v>43886.75</v>
      </c>
      <c r="B36" s="18" t="s">
        <v>23</v>
      </c>
      <c r="C36" s="2">
        <v>16</v>
      </c>
      <c r="D36" s="18" t="s">
        <v>58</v>
      </c>
      <c r="E36" s="2">
        <v>4112559576</v>
      </c>
      <c r="F36" s="2">
        <v>1686736689</v>
      </c>
      <c r="G36" s="2">
        <v>0</v>
      </c>
      <c r="H36" s="2">
        <v>0</v>
      </c>
      <c r="I36" s="2">
        <v>0</v>
      </c>
      <c r="J36" s="2">
        <v>0</v>
      </c>
      <c r="K36" s="2">
        <v>0</v>
      </c>
      <c r="L36" s="2">
        <v>0</v>
      </c>
      <c r="M36" s="2">
        <v>0</v>
      </c>
      <c r="N36" s="2">
        <v>0</v>
      </c>
      <c r="O36" s="2">
        <v>0</v>
      </c>
      <c r="P36" s="2">
        <v>0</v>
      </c>
      <c r="Q36" s="2">
        <v>0</v>
      </c>
      <c r="R36" s="18" t="s">
        <v>29</v>
      </c>
      <c r="S36" s="18" t="s">
        <v>29</v>
      </c>
    </row>
    <row r="37" spans="1:19" hidden="1" x14ac:dyDescent="0.3">
      <c r="A37" s="19">
        <v>43886.75</v>
      </c>
      <c r="B37" s="18" t="s">
        <v>23</v>
      </c>
      <c r="C37" s="2">
        <v>20</v>
      </c>
      <c r="D37" s="18" t="s">
        <v>59</v>
      </c>
      <c r="E37" s="2">
        <v>3921531192</v>
      </c>
      <c r="F37" s="2">
        <v>9110616306</v>
      </c>
      <c r="G37" s="2">
        <v>0</v>
      </c>
      <c r="H37" s="2">
        <v>0</v>
      </c>
      <c r="I37" s="2">
        <v>0</v>
      </c>
      <c r="J37" s="2">
        <v>0</v>
      </c>
      <c r="K37" s="2">
        <v>0</v>
      </c>
      <c r="L37" s="2">
        <v>0</v>
      </c>
      <c r="M37" s="2">
        <v>0</v>
      </c>
      <c r="N37" s="2">
        <v>0</v>
      </c>
      <c r="O37" s="2">
        <v>0</v>
      </c>
      <c r="P37" s="2">
        <v>0</v>
      </c>
      <c r="Q37" s="2">
        <v>1</v>
      </c>
      <c r="R37" s="18" t="s">
        <v>29</v>
      </c>
      <c r="S37" s="18" t="s">
        <v>29</v>
      </c>
    </row>
    <row r="38" spans="1:19" hidden="1" x14ac:dyDescent="0.3">
      <c r="A38" s="19">
        <v>43886.75</v>
      </c>
      <c r="B38" s="18" t="s">
        <v>23</v>
      </c>
      <c r="C38" s="2">
        <v>19</v>
      </c>
      <c r="D38" s="18" t="s">
        <v>60</v>
      </c>
      <c r="E38" s="2">
        <v>3811569725</v>
      </c>
      <c r="F38" s="2">
        <v>133623567</v>
      </c>
      <c r="G38" s="2">
        <v>1</v>
      </c>
      <c r="H38" s="2">
        <v>0</v>
      </c>
      <c r="I38" s="2">
        <v>1</v>
      </c>
      <c r="J38" s="2">
        <v>2</v>
      </c>
      <c r="K38" s="2">
        <v>3</v>
      </c>
      <c r="L38" s="2">
        <v>3</v>
      </c>
      <c r="M38" s="2">
        <v>3</v>
      </c>
      <c r="N38" s="2">
        <v>0</v>
      </c>
      <c r="O38" s="2">
        <v>0</v>
      </c>
      <c r="P38" s="2">
        <v>3</v>
      </c>
      <c r="Q38" s="2">
        <v>5</v>
      </c>
      <c r="R38" s="18" t="s">
        <v>29</v>
      </c>
      <c r="S38" s="18" t="s">
        <v>29</v>
      </c>
    </row>
    <row r="39" spans="1:19" hidden="1" x14ac:dyDescent="0.3">
      <c r="A39" s="19">
        <v>43886.75</v>
      </c>
      <c r="B39" s="18" t="s">
        <v>23</v>
      </c>
      <c r="C39" s="2">
        <v>9</v>
      </c>
      <c r="D39" s="18" t="s">
        <v>61</v>
      </c>
      <c r="E39" s="2">
        <v>4376923077</v>
      </c>
      <c r="F39" s="2">
        <v>1125588885</v>
      </c>
      <c r="G39" s="2">
        <v>2</v>
      </c>
      <c r="H39" s="2">
        <v>0</v>
      </c>
      <c r="I39" s="2">
        <v>2</v>
      </c>
      <c r="J39" s="2">
        <v>0</v>
      </c>
      <c r="K39" s="2">
        <v>2</v>
      </c>
      <c r="L39" s="2">
        <v>2</v>
      </c>
      <c r="M39" s="2">
        <v>2</v>
      </c>
      <c r="N39" s="2">
        <v>0</v>
      </c>
      <c r="O39" s="2">
        <v>0</v>
      </c>
      <c r="P39" s="2">
        <v>2</v>
      </c>
      <c r="Q39" s="2">
        <v>296</v>
      </c>
      <c r="R39" s="18" t="s">
        <v>29</v>
      </c>
      <c r="S39" s="18" t="s">
        <v>29</v>
      </c>
    </row>
    <row r="40" spans="1:19" hidden="1" x14ac:dyDescent="0.3">
      <c r="A40" s="19">
        <v>43886.75</v>
      </c>
      <c r="B40" s="18" t="s">
        <v>23</v>
      </c>
      <c r="C40" s="2">
        <v>4</v>
      </c>
      <c r="D40" s="18" t="s">
        <v>62</v>
      </c>
      <c r="E40" s="2">
        <v>4606893511</v>
      </c>
      <c r="F40" s="2">
        <v>1112123097</v>
      </c>
      <c r="G40" s="2">
        <v>0</v>
      </c>
      <c r="H40" s="2">
        <v>0</v>
      </c>
      <c r="I40" s="2">
        <v>0</v>
      </c>
      <c r="J40" s="2">
        <v>0</v>
      </c>
      <c r="K40" s="2">
        <v>0</v>
      </c>
      <c r="L40" s="2">
        <v>0</v>
      </c>
      <c r="M40" s="2">
        <v>0</v>
      </c>
      <c r="N40" s="2">
        <v>0</v>
      </c>
      <c r="O40" s="2">
        <v>0</v>
      </c>
      <c r="P40" s="2">
        <v>0</v>
      </c>
      <c r="Q40" s="2">
        <v>3</v>
      </c>
      <c r="R40" s="18" t="s">
        <v>29</v>
      </c>
      <c r="S40" s="18" t="s">
        <v>29</v>
      </c>
    </row>
    <row r="41" spans="1:19" hidden="1" x14ac:dyDescent="0.3">
      <c r="A41" s="19">
        <v>43886.75</v>
      </c>
      <c r="B41" s="18" t="s">
        <v>23</v>
      </c>
      <c r="C41" s="2">
        <v>10</v>
      </c>
      <c r="D41" s="18" t="s">
        <v>63</v>
      </c>
      <c r="E41" s="2">
        <v>4310675841</v>
      </c>
      <c r="F41" s="2">
        <v>1238824698</v>
      </c>
      <c r="G41" s="2">
        <v>0</v>
      </c>
      <c r="H41" s="2">
        <v>0</v>
      </c>
      <c r="I41" s="2">
        <v>0</v>
      </c>
      <c r="J41" s="2">
        <v>0</v>
      </c>
      <c r="K41" s="2">
        <v>0</v>
      </c>
      <c r="L41" s="2">
        <v>0</v>
      </c>
      <c r="M41" s="2">
        <v>0</v>
      </c>
      <c r="N41" s="2">
        <v>0</v>
      </c>
      <c r="O41" s="2">
        <v>0</v>
      </c>
      <c r="P41" s="2">
        <v>0</v>
      </c>
      <c r="Q41" s="2">
        <v>8</v>
      </c>
      <c r="R41" s="18" t="s">
        <v>29</v>
      </c>
      <c r="S41" s="18" t="s">
        <v>29</v>
      </c>
    </row>
    <row r="42" spans="1:19" hidden="1" x14ac:dyDescent="0.3">
      <c r="A42" s="19">
        <v>43886.75</v>
      </c>
      <c r="B42" s="18" t="s">
        <v>23</v>
      </c>
      <c r="C42" s="2">
        <v>2</v>
      </c>
      <c r="D42" s="18" t="s">
        <v>64</v>
      </c>
      <c r="E42" s="2">
        <v>4573750286</v>
      </c>
      <c r="F42" s="2">
        <v>7320149366</v>
      </c>
      <c r="G42" s="2">
        <v>0</v>
      </c>
      <c r="H42" s="2">
        <v>0</v>
      </c>
      <c r="I42" s="2">
        <v>0</v>
      </c>
      <c r="J42" s="2">
        <v>0</v>
      </c>
      <c r="K42" s="2">
        <v>0</v>
      </c>
      <c r="L42" s="2">
        <v>0</v>
      </c>
      <c r="M42" s="2">
        <v>0</v>
      </c>
      <c r="N42" s="2">
        <v>0</v>
      </c>
      <c r="O42" s="2">
        <v>0</v>
      </c>
      <c r="P42" s="2">
        <v>0</v>
      </c>
      <c r="Q42" s="2">
        <v>7</v>
      </c>
      <c r="R42" s="18" t="s">
        <v>29</v>
      </c>
      <c r="S42" s="18" t="s">
        <v>29</v>
      </c>
    </row>
    <row r="43" spans="1:19" hidden="1" x14ac:dyDescent="0.3">
      <c r="A43" s="19">
        <v>43886.75</v>
      </c>
      <c r="B43" s="18" t="s">
        <v>23</v>
      </c>
      <c r="C43" s="2">
        <v>5</v>
      </c>
      <c r="D43" s="18" t="s">
        <v>65</v>
      </c>
      <c r="E43" s="2">
        <v>4543490485</v>
      </c>
      <c r="F43" s="2">
        <v>1233845213</v>
      </c>
      <c r="G43" s="2">
        <v>12</v>
      </c>
      <c r="H43" s="2">
        <v>7</v>
      </c>
      <c r="I43" s="2">
        <v>19</v>
      </c>
      <c r="J43" s="2">
        <v>23</v>
      </c>
      <c r="K43" s="2">
        <v>42</v>
      </c>
      <c r="L43" s="2">
        <v>10</v>
      </c>
      <c r="M43" s="2">
        <v>10</v>
      </c>
      <c r="N43" s="2">
        <v>0</v>
      </c>
      <c r="O43" s="2">
        <v>1</v>
      </c>
      <c r="P43" s="2">
        <v>43</v>
      </c>
      <c r="Q43" s="2">
        <v>3780</v>
      </c>
      <c r="R43" s="18" t="s">
        <v>29</v>
      </c>
      <c r="S43" s="18" t="s">
        <v>29</v>
      </c>
    </row>
    <row r="44" spans="1:19" hidden="1" x14ac:dyDescent="0.3">
      <c r="A44" s="19">
        <v>43887.75</v>
      </c>
      <c r="B44" s="18" t="s">
        <v>23</v>
      </c>
      <c r="C44" s="2">
        <v>13</v>
      </c>
      <c r="D44" s="18" t="s">
        <v>46</v>
      </c>
      <c r="E44" s="2">
        <v>4235122196</v>
      </c>
      <c r="F44" s="2">
        <v>1339843823</v>
      </c>
      <c r="G44" s="2">
        <v>0</v>
      </c>
      <c r="H44" s="2">
        <v>0</v>
      </c>
      <c r="I44" s="2">
        <v>0</v>
      </c>
      <c r="J44" s="2">
        <v>0</v>
      </c>
      <c r="K44" s="2">
        <v>0</v>
      </c>
      <c r="L44" s="2">
        <v>0</v>
      </c>
      <c r="M44" s="2">
        <v>0</v>
      </c>
      <c r="N44" s="2">
        <v>0</v>
      </c>
      <c r="O44" s="2">
        <v>0</v>
      </c>
      <c r="P44" s="2">
        <v>0</v>
      </c>
      <c r="Q44" s="2">
        <v>13</v>
      </c>
      <c r="R44" s="18" t="s">
        <v>29</v>
      </c>
      <c r="S44" s="18" t="s">
        <v>29</v>
      </c>
    </row>
    <row r="45" spans="1:19" hidden="1" x14ac:dyDescent="0.3">
      <c r="A45" s="19">
        <v>43887.75</v>
      </c>
      <c r="B45" s="18" t="s">
        <v>23</v>
      </c>
      <c r="C45" s="2">
        <v>17</v>
      </c>
      <c r="D45" s="18" t="s">
        <v>47</v>
      </c>
      <c r="E45" s="2">
        <v>4063947052</v>
      </c>
      <c r="F45" s="2">
        <v>1580514834</v>
      </c>
      <c r="G45" s="2">
        <v>0</v>
      </c>
      <c r="H45" s="2">
        <v>0</v>
      </c>
      <c r="I45" s="2">
        <v>0</v>
      </c>
      <c r="J45" s="2">
        <v>0</v>
      </c>
      <c r="K45" s="2">
        <v>0</v>
      </c>
      <c r="L45" s="2">
        <v>0</v>
      </c>
      <c r="M45" s="2">
        <v>0</v>
      </c>
      <c r="N45" s="2">
        <v>0</v>
      </c>
      <c r="O45" s="2">
        <v>0</v>
      </c>
      <c r="P45" s="2">
        <v>0</v>
      </c>
      <c r="Q45" s="2">
        <v>0</v>
      </c>
      <c r="R45" s="18" t="s">
        <v>29</v>
      </c>
      <c r="S45" s="18" t="s">
        <v>29</v>
      </c>
    </row>
    <row r="46" spans="1:19" hidden="1" x14ac:dyDescent="0.3">
      <c r="A46" s="19">
        <v>43887.75</v>
      </c>
      <c r="B46" s="18" t="s">
        <v>23</v>
      </c>
      <c r="C46" s="2">
        <v>4</v>
      </c>
      <c r="D46" s="18" t="s">
        <v>48</v>
      </c>
      <c r="E46" s="2">
        <v>4649933453</v>
      </c>
      <c r="F46" s="2">
        <v>1135662422</v>
      </c>
      <c r="G46" s="2">
        <v>1</v>
      </c>
      <c r="H46" s="2">
        <v>0</v>
      </c>
      <c r="I46" s="2">
        <v>1</v>
      </c>
      <c r="J46" s="2">
        <v>0</v>
      </c>
      <c r="K46" s="2">
        <v>1</v>
      </c>
      <c r="L46" s="2">
        <v>0</v>
      </c>
      <c r="M46" s="2">
        <v>0</v>
      </c>
      <c r="N46" s="2">
        <v>0</v>
      </c>
      <c r="O46" s="2">
        <v>0</v>
      </c>
      <c r="P46" s="2">
        <v>1</v>
      </c>
      <c r="Q46" s="2">
        <v>1</v>
      </c>
      <c r="R46" s="18" t="s">
        <v>29</v>
      </c>
      <c r="S46" s="18" t="s">
        <v>29</v>
      </c>
    </row>
    <row r="47" spans="1:19" hidden="1" x14ac:dyDescent="0.3">
      <c r="A47" s="19">
        <v>43887.75</v>
      </c>
      <c r="B47" s="18" t="s">
        <v>23</v>
      </c>
      <c r="C47" s="2">
        <v>18</v>
      </c>
      <c r="D47" s="18" t="s">
        <v>49</v>
      </c>
      <c r="E47" s="2">
        <v>3890597598</v>
      </c>
      <c r="F47" s="2">
        <v>1659440194</v>
      </c>
      <c r="G47" s="2">
        <v>0</v>
      </c>
      <c r="H47" s="2">
        <v>0</v>
      </c>
      <c r="I47" s="2">
        <v>0</v>
      </c>
      <c r="J47" s="2">
        <v>0</v>
      </c>
      <c r="K47" s="2">
        <v>0</v>
      </c>
      <c r="L47" s="2">
        <v>0</v>
      </c>
      <c r="M47" s="2">
        <v>0</v>
      </c>
      <c r="N47" s="2">
        <v>0</v>
      </c>
      <c r="O47" s="2">
        <v>0</v>
      </c>
      <c r="P47" s="2">
        <v>0</v>
      </c>
      <c r="Q47" s="2">
        <v>3</v>
      </c>
      <c r="R47" s="18" t="s">
        <v>29</v>
      </c>
      <c r="S47" s="18" t="s">
        <v>29</v>
      </c>
    </row>
    <row r="48" spans="1:19" hidden="1" x14ac:dyDescent="0.3">
      <c r="A48" s="19">
        <v>43887.75</v>
      </c>
      <c r="B48" s="18" t="s">
        <v>23</v>
      </c>
      <c r="C48" s="2">
        <v>15</v>
      </c>
      <c r="D48" s="18" t="s">
        <v>50</v>
      </c>
      <c r="E48" s="2">
        <v>4083956555</v>
      </c>
      <c r="F48" s="2">
        <v>1425084984</v>
      </c>
      <c r="G48" s="2">
        <v>0</v>
      </c>
      <c r="H48" s="2">
        <v>0</v>
      </c>
      <c r="I48" s="2">
        <v>0</v>
      </c>
      <c r="J48" s="2">
        <v>0</v>
      </c>
      <c r="K48" s="2">
        <v>0</v>
      </c>
      <c r="L48" s="2">
        <v>0</v>
      </c>
      <c r="M48" s="2">
        <v>0</v>
      </c>
      <c r="N48" s="2">
        <v>0</v>
      </c>
      <c r="O48" s="2">
        <v>0</v>
      </c>
      <c r="P48" s="2">
        <v>0</v>
      </c>
      <c r="Q48" s="2">
        <v>10</v>
      </c>
      <c r="R48" s="18" t="s">
        <v>29</v>
      </c>
      <c r="S48" s="18" t="s">
        <v>29</v>
      </c>
    </row>
    <row r="49" spans="1:19" hidden="1" x14ac:dyDescent="0.3">
      <c r="A49" s="19">
        <v>43887.75</v>
      </c>
      <c r="B49" s="18" t="s">
        <v>23</v>
      </c>
      <c r="C49" s="2">
        <v>8</v>
      </c>
      <c r="D49" s="18" t="s">
        <v>104</v>
      </c>
      <c r="E49" s="2">
        <v>4449436681</v>
      </c>
      <c r="F49" s="2">
        <v>113417208</v>
      </c>
      <c r="G49" s="2">
        <v>20</v>
      </c>
      <c r="H49" s="2">
        <v>3</v>
      </c>
      <c r="I49" s="2">
        <v>23</v>
      </c>
      <c r="J49" s="2">
        <v>23</v>
      </c>
      <c r="K49" s="2">
        <v>46</v>
      </c>
      <c r="L49" s="2">
        <v>20</v>
      </c>
      <c r="M49" s="2">
        <v>21</v>
      </c>
      <c r="N49" s="2">
        <v>0</v>
      </c>
      <c r="O49" s="2">
        <v>1</v>
      </c>
      <c r="P49" s="2">
        <v>47</v>
      </c>
      <c r="Q49" s="2">
        <v>577</v>
      </c>
      <c r="R49" s="18" t="s">
        <v>29</v>
      </c>
      <c r="S49" s="18" t="s">
        <v>29</v>
      </c>
    </row>
    <row r="50" spans="1:19" hidden="1" x14ac:dyDescent="0.3">
      <c r="A50" s="19">
        <v>43887.75</v>
      </c>
      <c r="B50" s="18" t="s">
        <v>23</v>
      </c>
      <c r="C50" s="2">
        <v>6</v>
      </c>
      <c r="D50" s="18" t="s">
        <v>51</v>
      </c>
      <c r="E50" s="2">
        <v>456494354</v>
      </c>
      <c r="F50" s="2">
        <v>1376813649</v>
      </c>
      <c r="G50" s="2">
        <v>0</v>
      </c>
      <c r="H50" s="2">
        <v>0</v>
      </c>
      <c r="I50" s="2">
        <v>0</v>
      </c>
      <c r="J50" s="2">
        <v>0</v>
      </c>
      <c r="K50" s="2">
        <v>0</v>
      </c>
      <c r="L50" s="2">
        <v>0</v>
      </c>
      <c r="M50" s="2">
        <v>0</v>
      </c>
      <c r="N50" s="2">
        <v>0</v>
      </c>
      <c r="O50" s="2">
        <v>0</v>
      </c>
      <c r="P50" s="2">
        <v>0</v>
      </c>
      <c r="Q50" s="2">
        <v>114</v>
      </c>
      <c r="R50" s="18" t="s">
        <v>29</v>
      </c>
      <c r="S50" s="18" t="s">
        <v>29</v>
      </c>
    </row>
    <row r="51" spans="1:19" hidden="1" x14ac:dyDescent="0.3">
      <c r="A51" s="19">
        <v>43887.75</v>
      </c>
      <c r="B51" s="18" t="s">
        <v>23</v>
      </c>
      <c r="C51" s="2">
        <v>12</v>
      </c>
      <c r="D51" s="18" t="s">
        <v>52</v>
      </c>
      <c r="E51" s="2">
        <v>4189277044</v>
      </c>
      <c r="F51" s="2">
        <v>1248366722</v>
      </c>
      <c r="G51" s="2">
        <v>0</v>
      </c>
      <c r="H51" s="2">
        <v>0</v>
      </c>
      <c r="I51" s="2">
        <v>0</v>
      </c>
      <c r="J51" s="2">
        <v>0</v>
      </c>
      <c r="K51" s="2">
        <v>0</v>
      </c>
      <c r="L51" s="2">
        <v>-2</v>
      </c>
      <c r="M51" s="2">
        <v>0</v>
      </c>
      <c r="N51" s="2">
        <v>3</v>
      </c>
      <c r="O51" s="2">
        <v>0</v>
      </c>
      <c r="P51" s="2">
        <v>3</v>
      </c>
      <c r="Q51" s="2">
        <v>124</v>
      </c>
      <c r="R51" s="18" t="s">
        <v>29</v>
      </c>
      <c r="S51" s="18" t="s">
        <v>29</v>
      </c>
    </row>
    <row r="52" spans="1:19" hidden="1" x14ac:dyDescent="0.3">
      <c r="A52" s="19">
        <v>43887.75</v>
      </c>
      <c r="B52" s="18" t="s">
        <v>23</v>
      </c>
      <c r="C52" s="2">
        <v>7</v>
      </c>
      <c r="D52" s="18" t="s">
        <v>53</v>
      </c>
      <c r="E52" s="2">
        <v>4441149315</v>
      </c>
      <c r="F52" s="2">
        <v>89326992</v>
      </c>
      <c r="G52" s="2">
        <v>6</v>
      </c>
      <c r="H52" s="2">
        <v>0</v>
      </c>
      <c r="I52" s="2">
        <v>6</v>
      </c>
      <c r="J52" s="2">
        <v>5</v>
      </c>
      <c r="K52" s="2">
        <v>11</v>
      </c>
      <c r="L52" s="2">
        <v>10</v>
      </c>
      <c r="M52" s="2">
        <v>10</v>
      </c>
      <c r="N52" s="2">
        <v>0</v>
      </c>
      <c r="O52" s="2">
        <v>0</v>
      </c>
      <c r="P52" s="2">
        <v>11</v>
      </c>
      <c r="Q52" s="2">
        <v>66</v>
      </c>
      <c r="R52" s="18" t="s">
        <v>29</v>
      </c>
      <c r="S52" s="18" t="s">
        <v>29</v>
      </c>
    </row>
    <row r="53" spans="1:19" x14ac:dyDescent="0.3">
      <c r="A53" s="19">
        <v>43887.75</v>
      </c>
      <c r="B53" s="18" t="s">
        <v>23</v>
      </c>
      <c r="C53" s="2">
        <v>3</v>
      </c>
      <c r="D53" s="18" t="s">
        <v>54</v>
      </c>
      <c r="E53" s="2">
        <v>4546679409</v>
      </c>
      <c r="F53" s="2">
        <v>9190347404</v>
      </c>
      <c r="G53" s="2">
        <v>79</v>
      </c>
      <c r="H53" s="2">
        <v>25</v>
      </c>
      <c r="I53" s="2">
        <v>104</v>
      </c>
      <c r="J53" s="2">
        <v>145</v>
      </c>
      <c r="K53" s="2">
        <v>249</v>
      </c>
      <c r="L53" s="2">
        <v>18</v>
      </c>
      <c r="M53" s="2">
        <v>18</v>
      </c>
      <c r="N53" s="2">
        <v>0</v>
      </c>
      <c r="O53" s="2">
        <v>9</v>
      </c>
      <c r="P53" s="2">
        <v>258</v>
      </c>
      <c r="Q53" s="2">
        <v>3208</v>
      </c>
      <c r="R53" s="18" t="s">
        <v>29</v>
      </c>
      <c r="S53" s="18" t="s">
        <v>29</v>
      </c>
    </row>
    <row r="54" spans="1:19" hidden="1" x14ac:dyDescent="0.3">
      <c r="A54" s="19">
        <v>43887.75</v>
      </c>
      <c r="B54" s="18" t="s">
        <v>23</v>
      </c>
      <c r="C54" s="2">
        <v>11</v>
      </c>
      <c r="D54" s="18" t="s">
        <v>55</v>
      </c>
      <c r="E54" s="2">
        <v>4361675973</v>
      </c>
      <c r="F54" s="2">
        <v>135188753</v>
      </c>
      <c r="G54" s="2">
        <v>1</v>
      </c>
      <c r="H54" s="2">
        <v>0</v>
      </c>
      <c r="I54" s="2">
        <v>1</v>
      </c>
      <c r="J54" s="2">
        <v>0</v>
      </c>
      <c r="K54" s="2">
        <v>1</v>
      </c>
      <c r="L54" s="2">
        <v>1</v>
      </c>
      <c r="M54" s="2">
        <v>1</v>
      </c>
      <c r="N54" s="2">
        <v>0</v>
      </c>
      <c r="O54" s="2">
        <v>0</v>
      </c>
      <c r="P54" s="2">
        <v>1</v>
      </c>
      <c r="Q54" s="2">
        <v>28</v>
      </c>
      <c r="R54" s="18" t="s">
        <v>29</v>
      </c>
      <c r="S54" s="18" t="s">
        <v>29</v>
      </c>
    </row>
    <row r="55" spans="1:19" hidden="1" x14ac:dyDescent="0.3">
      <c r="A55" s="19">
        <v>43887.75</v>
      </c>
      <c r="B55" s="18" t="s">
        <v>23</v>
      </c>
      <c r="C55" s="2">
        <v>14</v>
      </c>
      <c r="D55" s="18" t="s">
        <v>56</v>
      </c>
      <c r="E55" s="2">
        <v>4155774754</v>
      </c>
      <c r="F55" s="2">
        <v>1465916051</v>
      </c>
      <c r="G55" s="2">
        <v>0</v>
      </c>
      <c r="H55" s="2">
        <v>0</v>
      </c>
      <c r="I55" s="2">
        <v>0</v>
      </c>
      <c r="J55" s="2">
        <v>0</v>
      </c>
      <c r="K55" s="2">
        <v>0</v>
      </c>
      <c r="L55" s="2">
        <v>0</v>
      </c>
      <c r="M55" s="2">
        <v>0</v>
      </c>
      <c r="N55" s="2">
        <v>0</v>
      </c>
      <c r="O55" s="2">
        <v>0</v>
      </c>
      <c r="P55" s="2">
        <v>0</v>
      </c>
      <c r="Q55" s="2">
        <v>0</v>
      </c>
      <c r="R55" s="18" t="s">
        <v>29</v>
      </c>
      <c r="S55" s="18" t="s">
        <v>29</v>
      </c>
    </row>
    <row r="56" spans="1:19" hidden="1" x14ac:dyDescent="0.3">
      <c r="A56" s="19">
        <v>43887.75</v>
      </c>
      <c r="B56" s="18" t="s">
        <v>23</v>
      </c>
      <c r="C56" s="2">
        <v>1</v>
      </c>
      <c r="D56" s="18" t="s">
        <v>57</v>
      </c>
      <c r="E56" s="2">
        <v>450732745</v>
      </c>
      <c r="F56" s="2">
        <v>7680687483</v>
      </c>
      <c r="G56" s="2">
        <v>2</v>
      </c>
      <c r="H56" s="2">
        <v>0</v>
      </c>
      <c r="I56" s="2">
        <v>2</v>
      </c>
      <c r="J56" s="2">
        <v>1</v>
      </c>
      <c r="K56" s="2">
        <v>3</v>
      </c>
      <c r="L56" s="2">
        <v>0</v>
      </c>
      <c r="M56" s="2">
        <v>0</v>
      </c>
      <c r="N56" s="2">
        <v>0</v>
      </c>
      <c r="O56" s="2">
        <v>0</v>
      </c>
      <c r="P56" s="2">
        <v>3</v>
      </c>
      <c r="Q56" s="2">
        <v>156</v>
      </c>
      <c r="R56" s="18" t="s">
        <v>29</v>
      </c>
      <c r="S56" s="18" t="s">
        <v>29</v>
      </c>
    </row>
    <row r="57" spans="1:19" hidden="1" x14ac:dyDescent="0.3">
      <c r="A57" s="19">
        <v>43887.75</v>
      </c>
      <c r="B57" s="18" t="s">
        <v>23</v>
      </c>
      <c r="C57" s="2">
        <v>16</v>
      </c>
      <c r="D57" s="18" t="s">
        <v>58</v>
      </c>
      <c r="E57" s="2">
        <v>4112559576</v>
      </c>
      <c r="F57" s="2">
        <v>1686736689</v>
      </c>
      <c r="G57" s="2">
        <v>0</v>
      </c>
      <c r="H57" s="2">
        <v>0</v>
      </c>
      <c r="I57" s="2">
        <v>0</v>
      </c>
      <c r="J57" s="2">
        <v>0</v>
      </c>
      <c r="K57" s="2">
        <v>0</v>
      </c>
      <c r="L57" s="2">
        <v>0</v>
      </c>
      <c r="M57" s="2">
        <v>0</v>
      </c>
      <c r="N57" s="2">
        <v>0</v>
      </c>
      <c r="O57" s="2">
        <v>0</v>
      </c>
      <c r="P57" s="2">
        <v>0</v>
      </c>
      <c r="Q57" s="2">
        <v>0</v>
      </c>
      <c r="R57" s="18" t="s">
        <v>29</v>
      </c>
      <c r="S57" s="18" t="s">
        <v>29</v>
      </c>
    </row>
    <row r="58" spans="1:19" hidden="1" x14ac:dyDescent="0.3">
      <c r="A58" s="19">
        <v>43887.75</v>
      </c>
      <c r="B58" s="18" t="s">
        <v>23</v>
      </c>
      <c r="C58" s="2">
        <v>20</v>
      </c>
      <c r="D58" s="18" t="s">
        <v>59</v>
      </c>
      <c r="E58" s="2">
        <v>3921531192</v>
      </c>
      <c r="F58" s="2">
        <v>9110616306</v>
      </c>
      <c r="G58" s="2">
        <v>0</v>
      </c>
      <c r="H58" s="2">
        <v>0</v>
      </c>
      <c r="I58" s="2">
        <v>0</v>
      </c>
      <c r="J58" s="2">
        <v>0</v>
      </c>
      <c r="K58" s="2">
        <v>0</v>
      </c>
      <c r="L58" s="2">
        <v>0</v>
      </c>
      <c r="M58" s="2">
        <v>0</v>
      </c>
      <c r="N58" s="2">
        <v>0</v>
      </c>
      <c r="O58" s="2">
        <v>0</v>
      </c>
      <c r="P58" s="2">
        <v>0</v>
      </c>
      <c r="Q58" s="2">
        <v>1</v>
      </c>
      <c r="R58" s="18" t="s">
        <v>29</v>
      </c>
      <c r="S58" s="18" t="s">
        <v>29</v>
      </c>
    </row>
    <row r="59" spans="1:19" hidden="1" x14ac:dyDescent="0.3">
      <c r="A59" s="19">
        <v>43887.75</v>
      </c>
      <c r="B59" s="18" t="s">
        <v>23</v>
      </c>
      <c r="C59" s="2">
        <v>19</v>
      </c>
      <c r="D59" s="18" t="s">
        <v>60</v>
      </c>
      <c r="E59" s="2">
        <v>3811569725</v>
      </c>
      <c r="F59" s="2">
        <v>133623567</v>
      </c>
      <c r="G59" s="2">
        <v>1</v>
      </c>
      <c r="H59" s="2">
        <v>0</v>
      </c>
      <c r="I59" s="2">
        <v>1</v>
      </c>
      <c r="J59" s="2">
        <v>2</v>
      </c>
      <c r="K59" s="2">
        <v>3</v>
      </c>
      <c r="L59" s="2">
        <v>0</v>
      </c>
      <c r="M59" s="2">
        <v>0</v>
      </c>
      <c r="N59" s="2">
        <v>0</v>
      </c>
      <c r="O59" s="2">
        <v>0</v>
      </c>
      <c r="P59" s="2">
        <v>3</v>
      </c>
      <c r="Q59" s="2">
        <v>5</v>
      </c>
      <c r="R59" s="18" t="s">
        <v>29</v>
      </c>
      <c r="S59" s="18" t="s">
        <v>29</v>
      </c>
    </row>
    <row r="60" spans="1:19" hidden="1" x14ac:dyDescent="0.3">
      <c r="A60" s="19">
        <v>43887.75</v>
      </c>
      <c r="B60" s="18" t="s">
        <v>23</v>
      </c>
      <c r="C60" s="2">
        <v>9</v>
      </c>
      <c r="D60" s="18" t="s">
        <v>61</v>
      </c>
      <c r="E60" s="2">
        <v>4376923077</v>
      </c>
      <c r="F60" s="2">
        <v>1125588885</v>
      </c>
      <c r="G60" s="2">
        <v>2</v>
      </c>
      <c r="H60" s="2">
        <v>0</v>
      </c>
      <c r="I60" s="2">
        <v>2</v>
      </c>
      <c r="J60" s="2">
        <v>0</v>
      </c>
      <c r="K60" s="2">
        <v>2</v>
      </c>
      <c r="L60" s="2">
        <v>0</v>
      </c>
      <c r="M60" s="2">
        <v>0</v>
      </c>
      <c r="N60" s="2">
        <v>0</v>
      </c>
      <c r="O60" s="2">
        <v>0</v>
      </c>
      <c r="P60" s="2">
        <v>2</v>
      </c>
      <c r="Q60" s="2">
        <v>363</v>
      </c>
      <c r="R60" s="18" t="s">
        <v>29</v>
      </c>
      <c r="S60" s="18" t="s">
        <v>29</v>
      </c>
    </row>
    <row r="61" spans="1:19" hidden="1" x14ac:dyDescent="0.3">
      <c r="A61" s="19">
        <v>43887.75</v>
      </c>
      <c r="B61" s="18" t="s">
        <v>23</v>
      </c>
      <c r="C61" s="2">
        <v>4</v>
      </c>
      <c r="D61" s="18" t="s">
        <v>62</v>
      </c>
      <c r="E61" s="2">
        <v>4606893511</v>
      </c>
      <c r="F61" s="2">
        <v>1112123097</v>
      </c>
      <c r="G61" s="2">
        <v>0</v>
      </c>
      <c r="H61" s="2">
        <v>0</v>
      </c>
      <c r="I61" s="2">
        <v>0</v>
      </c>
      <c r="J61" s="2">
        <v>0</v>
      </c>
      <c r="K61" s="2">
        <v>0</v>
      </c>
      <c r="L61" s="2">
        <v>0</v>
      </c>
      <c r="M61" s="2">
        <v>0</v>
      </c>
      <c r="N61" s="2">
        <v>0</v>
      </c>
      <c r="O61" s="2">
        <v>0</v>
      </c>
      <c r="P61" s="2">
        <v>0</v>
      </c>
      <c r="Q61" s="2">
        <v>3</v>
      </c>
      <c r="R61" s="18" t="s">
        <v>29</v>
      </c>
      <c r="S61" s="18" t="s">
        <v>29</v>
      </c>
    </row>
    <row r="62" spans="1:19" hidden="1" x14ac:dyDescent="0.3">
      <c r="A62" s="19">
        <v>43887.75</v>
      </c>
      <c r="B62" s="18" t="s">
        <v>23</v>
      </c>
      <c r="C62" s="2">
        <v>10</v>
      </c>
      <c r="D62" s="18" t="s">
        <v>63</v>
      </c>
      <c r="E62" s="2">
        <v>4310675841</v>
      </c>
      <c r="F62" s="2">
        <v>1238824698</v>
      </c>
      <c r="G62" s="2">
        <v>0</v>
      </c>
      <c r="H62" s="2">
        <v>0</v>
      </c>
      <c r="I62" s="2">
        <v>0</v>
      </c>
      <c r="J62" s="2">
        <v>0</v>
      </c>
      <c r="K62" s="2">
        <v>0</v>
      </c>
      <c r="L62" s="2">
        <v>0</v>
      </c>
      <c r="M62" s="2">
        <v>0</v>
      </c>
      <c r="N62" s="2">
        <v>0</v>
      </c>
      <c r="O62" s="2">
        <v>0</v>
      </c>
      <c r="P62" s="2">
        <v>0</v>
      </c>
      <c r="Q62" s="2">
        <v>8</v>
      </c>
      <c r="R62" s="18" t="s">
        <v>29</v>
      </c>
      <c r="S62" s="18" t="s">
        <v>29</v>
      </c>
    </row>
    <row r="63" spans="1:19" hidden="1" x14ac:dyDescent="0.3">
      <c r="A63" s="19">
        <v>43887.75</v>
      </c>
      <c r="B63" s="18" t="s">
        <v>23</v>
      </c>
      <c r="C63" s="2">
        <v>2</v>
      </c>
      <c r="D63" s="18" t="s">
        <v>64</v>
      </c>
      <c r="E63" s="2">
        <v>4573750286</v>
      </c>
      <c r="F63" s="2">
        <v>7320149366</v>
      </c>
      <c r="G63" s="2">
        <v>0</v>
      </c>
      <c r="H63" s="2">
        <v>0</v>
      </c>
      <c r="I63" s="2">
        <v>0</v>
      </c>
      <c r="J63" s="2">
        <v>0</v>
      </c>
      <c r="K63" s="2">
        <v>0</v>
      </c>
      <c r="L63" s="2">
        <v>0</v>
      </c>
      <c r="M63" s="2">
        <v>0</v>
      </c>
      <c r="N63" s="2">
        <v>0</v>
      </c>
      <c r="O63" s="2">
        <v>0</v>
      </c>
      <c r="P63" s="2">
        <v>0</v>
      </c>
      <c r="Q63" s="2">
        <v>7</v>
      </c>
      <c r="R63" s="18" t="s">
        <v>29</v>
      </c>
      <c r="S63" s="18" t="s">
        <v>29</v>
      </c>
    </row>
    <row r="64" spans="1:19" hidden="1" x14ac:dyDescent="0.3">
      <c r="A64" s="19">
        <v>43887.75</v>
      </c>
      <c r="B64" s="18" t="s">
        <v>23</v>
      </c>
      <c r="C64" s="2">
        <v>5</v>
      </c>
      <c r="D64" s="18" t="s">
        <v>65</v>
      </c>
      <c r="E64" s="2">
        <v>4543490485</v>
      </c>
      <c r="F64" s="2">
        <v>1233845213</v>
      </c>
      <c r="G64" s="2">
        <v>16</v>
      </c>
      <c r="H64" s="2">
        <v>8</v>
      </c>
      <c r="I64" s="2">
        <v>24</v>
      </c>
      <c r="J64" s="2">
        <v>45</v>
      </c>
      <c r="K64" s="2">
        <v>69</v>
      </c>
      <c r="L64" s="2">
        <v>27</v>
      </c>
      <c r="M64" s="2">
        <v>28</v>
      </c>
      <c r="N64" s="2">
        <v>0</v>
      </c>
      <c r="O64" s="2">
        <v>2</v>
      </c>
      <c r="P64" s="2">
        <v>71</v>
      </c>
      <c r="Q64" s="2">
        <v>4900</v>
      </c>
      <c r="R64" s="18" t="s">
        <v>29</v>
      </c>
      <c r="S64" s="18" t="s">
        <v>29</v>
      </c>
    </row>
    <row r="65" spans="1:19" hidden="1" x14ac:dyDescent="0.3">
      <c r="A65" s="19">
        <v>43888.75</v>
      </c>
      <c r="B65" s="18" t="s">
        <v>23</v>
      </c>
      <c r="C65" s="2">
        <v>13</v>
      </c>
      <c r="D65" s="18" t="s">
        <v>46</v>
      </c>
      <c r="E65" s="2">
        <v>4235122196</v>
      </c>
      <c r="F65" s="2">
        <v>1339843823</v>
      </c>
      <c r="G65" s="2">
        <v>1</v>
      </c>
      <c r="H65" s="2">
        <v>0</v>
      </c>
      <c r="I65" s="2">
        <v>1</v>
      </c>
      <c r="J65" s="2">
        <v>0</v>
      </c>
      <c r="K65" s="2">
        <v>1</v>
      </c>
      <c r="L65" s="2">
        <v>1</v>
      </c>
      <c r="M65" s="2">
        <v>1</v>
      </c>
      <c r="N65" s="2">
        <v>0</v>
      </c>
      <c r="O65" s="2">
        <v>0</v>
      </c>
      <c r="P65" s="2">
        <v>1</v>
      </c>
      <c r="Q65" s="2">
        <v>33</v>
      </c>
      <c r="R65" s="18" t="s">
        <v>29</v>
      </c>
      <c r="S65" s="18" t="s">
        <v>29</v>
      </c>
    </row>
    <row r="66" spans="1:19" hidden="1" x14ac:dyDescent="0.3">
      <c r="A66" s="19">
        <v>43888.75</v>
      </c>
      <c r="B66" s="18" t="s">
        <v>23</v>
      </c>
      <c r="C66" s="2">
        <v>17</v>
      </c>
      <c r="D66" s="18" t="s">
        <v>47</v>
      </c>
      <c r="E66" s="2">
        <v>4063947052</v>
      </c>
      <c r="F66" s="2">
        <v>1580514834</v>
      </c>
      <c r="G66" s="2">
        <v>0</v>
      </c>
      <c r="H66" s="2">
        <v>0</v>
      </c>
      <c r="I66" s="2">
        <v>0</v>
      </c>
      <c r="J66" s="2">
        <v>0</v>
      </c>
      <c r="K66" s="2">
        <v>0</v>
      </c>
      <c r="L66" s="2">
        <v>0</v>
      </c>
      <c r="M66" s="2">
        <v>0</v>
      </c>
      <c r="N66" s="2">
        <v>0</v>
      </c>
      <c r="O66" s="2">
        <v>0</v>
      </c>
      <c r="P66" s="2">
        <v>0</v>
      </c>
      <c r="Q66" s="2">
        <v>0</v>
      </c>
      <c r="R66" s="18" t="s">
        <v>29</v>
      </c>
      <c r="S66" s="18" t="s">
        <v>29</v>
      </c>
    </row>
    <row r="67" spans="1:19" hidden="1" x14ac:dyDescent="0.3">
      <c r="A67" s="19">
        <v>43888.75</v>
      </c>
      <c r="B67" s="18" t="s">
        <v>23</v>
      </c>
      <c r="C67" s="2">
        <v>4</v>
      </c>
      <c r="D67" s="18" t="s">
        <v>48</v>
      </c>
      <c r="E67" s="2">
        <v>4649933453</v>
      </c>
      <c r="F67" s="2">
        <v>1135662422</v>
      </c>
      <c r="G67" s="2">
        <v>1</v>
      </c>
      <c r="H67" s="2">
        <v>0</v>
      </c>
      <c r="I67" s="2">
        <v>1</v>
      </c>
      <c r="J67" s="2">
        <v>0</v>
      </c>
      <c r="K67" s="2">
        <v>1</v>
      </c>
      <c r="L67" s="2">
        <v>0</v>
      </c>
      <c r="M67" s="2">
        <v>0</v>
      </c>
      <c r="N67" s="2">
        <v>0</v>
      </c>
      <c r="O67" s="2">
        <v>0</v>
      </c>
      <c r="P67" s="2">
        <v>1</v>
      </c>
      <c r="Q67" s="2">
        <v>2</v>
      </c>
      <c r="R67" s="18" t="s">
        <v>29</v>
      </c>
      <c r="S67" s="18" t="s">
        <v>29</v>
      </c>
    </row>
    <row r="68" spans="1:19" hidden="1" x14ac:dyDescent="0.3">
      <c r="A68" s="19">
        <v>43888.75</v>
      </c>
      <c r="B68" s="18" t="s">
        <v>23</v>
      </c>
      <c r="C68" s="2">
        <v>18</v>
      </c>
      <c r="D68" s="18" t="s">
        <v>49</v>
      </c>
      <c r="E68" s="2">
        <v>3890597598</v>
      </c>
      <c r="F68" s="2">
        <v>1659440194</v>
      </c>
      <c r="G68" s="2">
        <v>0</v>
      </c>
      <c r="H68" s="2">
        <v>0</v>
      </c>
      <c r="I68" s="2">
        <v>0</v>
      </c>
      <c r="J68" s="2">
        <v>0</v>
      </c>
      <c r="K68" s="2">
        <v>0</v>
      </c>
      <c r="L68" s="2">
        <v>0</v>
      </c>
      <c r="M68" s="2">
        <v>0</v>
      </c>
      <c r="N68" s="2">
        <v>0</v>
      </c>
      <c r="O68" s="2">
        <v>0</v>
      </c>
      <c r="P68" s="2">
        <v>0</v>
      </c>
      <c r="Q68" s="2">
        <v>14</v>
      </c>
      <c r="R68" s="18" t="s">
        <v>29</v>
      </c>
      <c r="S68" s="18" t="s">
        <v>29</v>
      </c>
    </row>
    <row r="69" spans="1:19" hidden="1" x14ac:dyDescent="0.3">
      <c r="A69" s="19">
        <v>43888.75</v>
      </c>
      <c r="B69" s="18" t="s">
        <v>23</v>
      </c>
      <c r="C69" s="2">
        <v>15</v>
      </c>
      <c r="D69" s="18" t="s">
        <v>50</v>
      </c>
      <c r="E69" s="2">
        <v>4083956555</v>
      </c>
      <c r="F69" s="2">
        <v>1425084984</v>
      </c>
      <c r="G69" s="2">
        <v>2</v>
      </c>
      <c r="H69" s="2">
        <v>0</v>
      </c>
      <c r="I69" s="2">
        <v>2</v>
      </c>
      <c r="J69" s="2">
        <v>1</v>
      </c>
      <c r="K69" s="2">
        <v>3</v>
      </c>
      <c r="L69" s="2">
        <v>3</v>
      </c>
      <c r="M69" s="2">
        <v>3</v>
      </c>
      <c r="N69" s="2">
        <v>0</v>
      </c>
      <c r="O69" s="2">
        <v>0</v>
      </c>
      <c r="P69" s="2">
        <v>3</v>
      </c>
      <c r="Q69" s="2">
        <v>10</v>
      </c>
      <c r="R69" s="18" t="s">
        <v>29</v>
      </c>
      <c r="S69" s="18" t="s">
        <v>29</v>
      </c>
    </row>
    <row r="70" spans="1:19" hidden="1" x14ac:dyDescent="0.3">
      <c r="A70" s="19">
        <v>43888.75</v>
      </c>
      <c r="B70" s="18" t="s">
        <v>23</v>
      </c>
      <c r="C70" s="2">
        <v>8</v>
      </c>
      <c r="D70" s="18" t="s">
        <v>104</v>
      </c>
      <c r="E70" s="2">
        <v>4449436681</v>
      </c>
      <c r="F70" s="2">
        <v>113417208</v>
      </c>
      <c r="G70" s="2">
        <v>36</v>
      </c>
      <c r="H70" s="2">
        <v>6</v>
      </c>
      <c r="I70" s="2">
        <v>42</v>
      </c>
      <c r="J70" s="2">
        <v>54</v>
      </c>
      <c r="K70" s="2">
        <v>96</v>
      </c>
      <c r="L70" s="2">
        <v>50</v>
      </c>
      <c r="M70" s="2">
        <v>50</v>
      </c>
      <c r="N70" s="2">
        <v>0</v>
      </c>
      <c r="O70" s="2">
        <v>1</v>
      </c>
      <c r="P70" s="2">
        <v>97</v>
      </c>
      <c r="Q70" s="2">
        <v>1033</v>
      </c>
      <c r="R70" s="18" t="s">
        <v>29</v>
      </c>
      <c r="S70" s="18" t="s">
        <v>29</v>
      </c>
    </row>
    <row r="71" spans="1:19" hidden="1" x14ac:dyDescent="0.3">
      <c r="A71" s="19">
        <v>43888.75</v>
      </c>
      <c r="B71" s="18" t="s">
        <v>23</v>
      </c>
      <c r="C71" s="2">
        <v>6</v>
      </c>
      <c r="D71" s="18" t="s">
        <v>51</v>
      </c>
      <c r="E71" s="2">
        <v>456494354</v>
      </c>
      <c r="F71" s="2">
        <v>1376813649</v>
      </c>
      <c r="G71" s="2">
        <v>0</v>
      </c>
      <c r="H71" s="2">
        <v>0</v>
      </c>
      <c r="I71" s="2">
        <v>0</v>
      </c>
      <c r="J71" s="2">
        <v>0</v>
      </c>
      <c r="K71" s="2">
        <v>0</v>
      </c>
      <c r="L71" s="2">
        <v>0</v>
      </c>
      <c r="M71" s="2">
        <v>0</v>
      </c>
      <c r="N71" s="2">
        <v>0</v>
      </c>
      <c r="O71" s="2">
        <v>0</v>
      </c>
      <c r="P71" s="2">
        <v>0</v>
      </c>
      <c r="Q71" s="2">
        <v>141</v>
      </c>
      <c r="R71" s="18" t="s">
        <v>29</v>
      </c>
      <c r="S71" s="18" t="s">
        <v>29</v>
      </c>
    </row>
    <row r="72" spans="1:19" hidden="1" x14ac:dyDescent="0.3">
      <c r="A72" s="19">
        <v>43888.75</v>
      </c>
      <c r="B72" s="18" t="s">
        <v>23</v>
      </c>
      <c r="C72" s="2">
        <v>12</v>
      </c>
      <c r="D72" s="18" t="s">
        <v>52</v>
      </c>
      <c r="E72" s="2">
        <v>4189277044</v>
      </c>
      <c r="F72" s="2">
        <v>1248366722</v>
      </c>
      <c r="G72" s="2">
        <v>0</v>
      </c>
      <c r="H72" s="2">
        <v>0</v>
      </c>
      <c r="I72" s="2">
        <v>0</v>
      </c>
      <c r="J72" s="2">
        <v>0</v>
      </c>
      <c r="K72" s="2">
        <v>0</v>
      </c>
      <c r="L72" s="2">
        <v>0</v>
      </c>
      <c r="M72" s="2">
        <v>0</v>
      </c>
      <c r="N72" s="2">
        <v>3</v>
      </c>
      <c r="O72" s="2">
        <v>0</v>
      </c>
      <c r="P72" s="2">
        <v>3</v>
      </c>
      <c r="Q72" s="2">
        <v>552</v>
      </c>
      <c r="R72" s="18" t="s">
        <v>29</v>
      </c>
      <c r="S72" s="18" t="s">
        <v>29</v>
      </c>
    </row>
    <row r="73" spans="1:19" hidden="1" x14ac:dyDescent="0.3">
      <c r="A73" s="19">
        <v>43888.75</v>
      </c>
      <c r="B73" s="18" t="s">
        <v>23</v>
      </c>
      <c r="C73" s="2">
        <v>7</v>
      </c>
      <c r="D73" s="18" t="s">
        <v>53</v>
      </c>
      <c r="E73" s="2">
        <v>4441149315</v>
      </c>
      <c r="F73" s="2">
        <v>89326992</v>
      </c>
      <c r="G73" s="2">
        <v>9</v>
      </c>
      <c r="H73" s="2">
        <v>0</v>
      </c>
      <c r="I73" s="2">
        <v>9</v>
      </c>
      <c r="J73" s="2">
        <v>10</v>
      </c>
      <c r="K73" s="2">
        <v>19</v>
      </c>
      <c r="L73" s="2">
        <v>8</v>
      </c>
      <c r="M73" s="2">
        <v>8</v>
      </c>
      <c r="N73" s="2">
        <v>0</v>
      </c>
      <c r="O73" s="2">
        <v>0</v>
      </c>
      <c r="P73" s="2">
        <v>19</v>
      </c>
      <c r="Q73" s="2">
        <v>78</v>
      </c>
      <c r="R73" s="18" t="s">
        <v>29</v>
      </c>
      <c r="S73" s="18" t="s">
        <v>29</v>
      </c>
    </row>
    <row r="74" spans="1:19" x14ac:dyDescent="0.3">
      <c r="A74" s="19">
        <v>43888.75</v>
      </c>
      <c r="B74" s="18" t="s">
        <v>23</v>
      </c>
      <c r="C74" s="2">
        <v>3</v>
      </c>
      <c r="D74" s="18" t="s">
        <v>54</v>
      </c>
      <c r="E74" s="2">
        <v>4546679409</v>
      </c>
      <c r="F74" s="2">
        <v>9190347404</v>
      </c>
      <c r="G74" s="2">
        <v>172</v>
      </c>
      <c r="H74" s="2">
        <v>41</v>
      </c>
      <c r="I74" s="2">
        <v>213</v>
      </c>
      <c r="J74" s="2">
        <v>136</v>
      </c>
      <c r="K74" s="2">
        <v>349</v>
      </c>
      <c r="L74" s="2">
        <v>100</v>
      </c>
      <c r="M74" s="2">
        <v>145</v>
      </c>
      <c r="N74" s="2">
        <v>40</v>
      </c>
      <c r="O74" s="2">
        <v>14</v>
      </c>
      <c r="P74" s="2">
        <v>403</v>
      </c>
      <c r="Q74" s="2">
        <v>3320</v>
      </c>
      <c r="R74" s="18" t="s">
        <v>29</v>
      </c>
      <c r="S74" s="18" t="s">
        <v>29</v>
      </c>
    </row>
    <row r="75" spans="1:19" hidden="1" x14ac:dyDescent="0.3">
      <c r="A75" s="19">
        <v>43888.75</v>
      </c>
      <c r="B75" s="18" t="s">
        <v>23</v>
      </c>
      <c r="C75" s="2">
        <v>11</v>
      </c>
      <c r="D75" s="18" t="s">
        <v>55</v>
      </c>
      <c r="E75" s="2">
        <v>4361675973</v>
      </c>
      <c r="F75" s="2">
        <v>135188753</v>
      </c>
      <c r="G75" s="2">
        <v>2</v>
      </c>
      <c r="H75" s="2">
        <v>1</v>
      </c>
      <c r="I75" s="2">
        <v>3</v>
      </c>
      <c r="J75" s="2">
        <v>0</v>
      </c>
      <c r="K75" s="2">
        <v>3</v>
      </c>
      <c r="L75" s="2">
        <v>2</v>
      </c>
      <c r="M75" s="2">
        <v>2</v>
      </c>
      <c r="N75" s="2">
        <v>0</v>
      </c>
      <c r="O75" s="2">
        <v>0</v>
      </c>
      <c r="P75" s="2">
        <v>3</v>
      </c>
      <c r="Q75" s="2">
        <v>46</v>
      </c>
      <c r="R75" s="18" t="s">
        <v>29</v>
      </c>
      <c r="S75" s="18" t="s">
        <v>29</v>
      </c>
    </row>
    <row r="76" spans="1:19" hidden="1" x14ac:dyDescent="0.3">
      <c r="A76" s="19">
        <v>43888.75</v>
      </c>
      <c r="B76" s="18" t="s">
        <v>23</v>
      </c>
      <c r="C76" s="2">
        <v>14</v>
      </c>
      <c r="D76" s="18" t="s">
        <v>56</v>
      </c>
      <c r="E76" s="2">
        <v>4155774754</v>
      </c>
      <c r="F76" s="2">
        <v>1465916051</v>
      </c>
      <c r="G76" s="2">
        <v>0</v>
      </c>
      <c r="H76" s="2">
        <v>0</v>
      </c>
      <c r="I76" s="2">
        <v>0</v>
      </c>
      <c r="J76" s="2">
        <v>0</v>
      </c>
      <c r="K76" s="2">
        <v>0</v>
      </c>
      <c r="L76" s="2">
        <v>0</v>
      </c>
      <c r="M76" s="2">
        <v>0</v>
      </c>
      <c r="N76" s="2">
        <v>0</v>
      </c>
      <c r="O76" s="2">
        <v>0</v>
      </c>
      <c r="P76" s="2">
        <v>0</v>
      </c>
      <c r="Q76" s="2">
        <v>0</v>
      </c>
      <c r="R76" s="18" t="s">
        <v>29</v>
      </c>
      <c r="S76" s="18" t="s">
        <v>29</v>
      </c>
    </row>
    <row r="77" spans="1:19" hidden="1" x14ac:dyDescent="0.3">
      <c r="A77" s="19">
        <v>43888.75</v>
      </c>
      <c r="B77" s="18" t="s">
        <v>23</v>
      </c>
      <c r="C77" s="2">
        <v>1</v>
      </c>
      <c r="D77" s="18" t="s">
        <v>57</v>
      </c>
      <c r="E77" s="2">
        <v>450732745</v>
      </c>
      <c r="F77" s="2">
        <v>7680687483</v>
      </c>
      <c r="G77" s="2">
        <v>2</v>
      </c>
      <c r="H77" s="2">
        <v>0</v>
      </c>
      <c r="I77" s="2">
        <v>2</v>
      </c>
      <c r="J77" s="2">
        <v>0</v>
      </c>
      <c r="K77" s="2">
        <v>2</v>
      </c>
      <c r="L77" s="2">
        <v>-1</v>
      </c>
      <c r="M77" s="2">
        <v>-1</v>
      </c>
      <c r="N77" s="2">
        <v>0</v>
      </c>
      <c r="O77" s="2">
        <v>0</v>
      </c>
      <c r="P77" s="2">
        <v>2</v>
      </c>
      <c r="Q77" s="2">
        <v>156</v>
      </c>
      <c r="R77" s="18" t="s">
        <v>29</v>
      </c>
      <c r="S77" s="18" t="s">
        <v>29</v>
      </c>
    </row>
    <row r="78" spans="1:19" hidden="1" x14ac:dyDescent="0.3">
      <c r="A78" s="19">
        <v>43888.75</v>
      </c>
      <c r="B78" s="18" t="s">
        <v>23</v>
      </c>
      <c r="C78" s="2">
        <v>16</v>
      </c>
      <c r="D78" s="18" t="s">
        <v>58</v>
      </c>
      <c r="E78" s="2">
        <v>4112559576</v>
      </c>
      <c r="F78" s="2">
        <v>1686736689</v>
      </c>
      <c r="G78" s="2">
        <v>1</v>
      </c>
      <c r="H78" s="2">
        <v>0</v>
      </c>
      <c r="I78" s="2">
        <v>1</v>
      </c>
      <c r="J78" s="2">
        <v>0</v>
      </c>
      <c r="K78" s="2">
        <v>1</v>
      </c>
      <c r="L78" s="2">
        <v>1</v>
      </c>
      <c r="M78" s="2">
        <v>1</v>
      </c>
      <c r="N78" s="2">
        <v>0</v>
      </c>
      <c r="O78" s="2">
        <v>0</v>
      </c>
      <c r="P78" s="2">
        <v>1</v>
      </c>
      <c r="Q78" s="2">
        <v>0</v>
      </c>
      <c r="R78" s="18" t="s">
        <v>29</v>
      </c>
      <c r="S78" s="18" t="s">
        <v>29</v>
      </c>
    </row>
    <row r="79" spans="1:19" hidden="1" x14ac:dyDescent="0.3">
      <c r="A79" s="19">
        <v>43888.75</v>
      </c>
      <c r="B79" s="18" t="s">
        <v>23</v>
      </c>
      <c r="C79" s="2">
        <v>20</v>
      </c>
      <c r="D79" s="18" t="s">
        <v>59</v>
      </c>
      <c r="E79" s="2">
        <v>3921531192</v>
      </c>
      <c r="F79" s="2">
        <v>9110616306</v>
      </c>
      <c r="G79" s="2">
        <v>0</v>
      </c>
      <c r="H79" s="2">
        <v>0</v>
      </c>
      <c r="I79" s="2">
        <v>0</v>
      </c>
      <c r="J79" s="2">
        <v>0</v>
      </c>
      <c r="K79" s="2">
        <v>0</v>
      </c>
      <c r="L79" s="2">
        <v>0</v>
      </c>
      <c r="M79" s="2">
        <v>0</v>
      </c>
      <c r="N79" s="2">
        <v>0</v>
      </c>
      <c r="O79" s="2">
        <v>0</v>
      </c>
      <c r="P79" s="2">
        <v>0</v>
      </c>
      <c r="Q79" s="2">
        <v>1</v>
      </c>
      <c r="R79" s="18" t="s">
        <v>29</v>
      </c>
      <c r="S79" s="18" t="s">
        <v>29</v>
      </c>
    </row>
    <row r="80" spans="1:19" hidden="1" x14ac:dyDescent="0.3">
      <c r="A80" s="19">
        <v>43888.75</v>
      </c>
      <c r="B80" s="18" t="s">
        <v>23</v>
      </c>
      <c r="C80" s="2">
        <v>19</v>
      </c>
      <c r="D80" s="18" t="s">
        <v>60</v>
      </c>
      <c r="E80" s="2">
        <v>3811569725</v>
      </c>
      <c r="F80" s="2">
        <v>133623567</v>
      </c>
      <c r="G80" s="2">
        <v>1</v>
      </c>
      <c r="H80" s="2">
        <v>0</v>
      </c>
      <c r="I80" s="2">
        <v>1</v>
      </c>
      <c r="J80" s="2">
        <v>1</v>
      </c>
      <c r="K80" s="2">
        <v>2</v>
      </c>
      <c r="L80" s="2">
        <v>-1</v>
      </c>
      <c r="M80" s="2">
        <v>1</v>
      </c>
      <c r="N80" s="2">
        <v>2</v>
      </c>
      <c r="O80" s="2">
        <v>0</v>
      </c>
      <c r="P80" s="2">
        <v>4</v>
      </c>
      <c r="Q80" s="2">
        <v>5</v>
      </c>
      <c r="R80" s="18" t="s">
        <v>29</v>
      </c>
      <c r="S80" s="18" t="s">
        <v>29</v>
      </c>
    </row>
    <row r="81" spans="1:19" hidden="1" x14ac:dyDescent="0.3">
      <c r="A81" s="19">
        <v>43888.75</v>
      </c>
      <c r="B81" s="18" t="s">
        <v>23</v>
      </c>
      <c r="C81" s="2">
        <v>9</v>
      </c>
      <c r="D81" s="18" t="s">
        <v>61</v>
      </c>
      <c r="E81" s="2">
        <v>4376923077</v>
      </c>
      <c r="F81" s="2">
        <v>1125588885</v>
      </c>
      <c r="G81" s="2">
        <v>2</v>
      </c>
      <c r="H81" s="2">
        <v>0</v>
      </c>
      <c r="I81" s="2">
        <v>2</v>
      </c>
      <c r="J81" s="2">
        <v>0</v>
      </c>
      <c r="K81" s="2">
        <v>2</v>
      </c>
      <c r="L81" s="2">
        <v>0</v>
      </c>
      <c r="M81" s="2">
        <v>0</v>
      </c>
      <c r="N81" s="2">
        <v>0</v>
      </c>
      <c r="O81" s="2">
        <v>0</v>
      </c>
      <c r="P81" s="2">
        <v>2</v>
      </c>
      <c r="Q81" s="2">
        <v>410</v>
      </c>
      <c r="R81" s="18" t="s">
        <v>29</v>
      </c>
      <c r="S81" s="18" t="s">
        <v>29</v>
      </c>
    </row>
    <row r="82" spans="1:19" hidden="1" x14ac:dyDescent="0.3">
      <c r="A82" s="19">
        <v>43888.75</v>
      </c>
      <c r="B82" s="18" t="s">
        <v>23</v>
      </c>
      <c r="C82" s="2">
        <v>4</v>
      </c>
      <c r="D82" s="18" t="s">
        <v>62</v>
      </c>
      <c r="E82" s="2">
        <v>4606893511</v>
      </c>
      <c r="F82" s="2">
        <v>1112123097</v>
      </c>
      <c r="G82" s="2">
        <v>0</v>
      </c>
      <c r="H82" s="2">
        <v>0</v>
      </c>
      <c r="I82" s="2">
        <v>0</v>
      </c>
      <c r="J82" s="2">
        <v>0</v>
      </c>
      <c r="K82" s="2">
        <v>0</v>
      </c>
      <c r="L82" s="2">
        <v>0</v>
      </c>
      <c r="M82" s="2">
        <v>0</v>
      </c>
      <c r="N82" s="2">
        <v>0</v>
      </c>
      <c r="O82" s="2">
        <v>0</v>
      </c>
      <c r="P82" s="2">
        <v>0</v>
      </c>
      <c r="Q82" s="2">
        <v>32</v>
      </c>
      <c r="R82" s="18" t="s">
        <v>29</v>
      </c>
      <c r="S82" s="18" t="s">
        <v>29</v>
      </c>
    </row>
    <row r="83" spans="1:19" hidden="1" x14ac:dyDescent="0.3">
      <c r="A83" s="19">
        <v>43888.75</v>
      </c>
      <c r="B83" s="18" t="s">
        <v>23</v>
      </c>
      <c r="C83" s="2">
        <v>10</v>
      </c>
      <c r="D83" s="18" t="s">
        <v>63</v>
      </c>
      <c r="E83" s="2">
        <v>4310675841</v>
      </c>
      <c r="F83" s="2">
        <v>1238824698</v>
      </c>
      <c r="G83" s="2">
        <v>0</v>
      </c>
      <c r="H83" s="2">
        <v>0</v>
      </c>
      <c r="I83" s="2">
        <v>0</v>
      </c>
      <c r="J83" s="2">
        <v>0</v>
      </c>
      <c r="K83" s="2">
        <v>0</v>
      </c>
      <c r="L83" s="2">
        <v>0</v>
      </c>
      <c r="M83" s="2">
        <v>0</v>
      </c>
      <c r="N83" s="2">
        <v>0</v>
      </c>
      <c r="O83" s="2">
        <v>0</v>
      </c>
      <c r="P83" s="2">
        <v>0</v>
      </c>
      <c r="Q83" s="2">
        <v>8</v>
      </c>
      <c r="R83" s="18" t="s">
        <v>29</v>
      </c>
      <c r="S83" s="18" t="s">
        <v>29</v>
      </c>
    </row>
    <row r="84" spans="1:19" hidden="1" x14ac:dyDescent="0.3">
      <c r="A84" s="19">
        <v>43888.75</v>
      </c>
      <c r="B84" s="18" t="s">
        <v>23</v>
      </c>
      <c r="C84" s="2">
        <v>2</v>
      </c>
      <c r="D84" s="18" t="s">
        <v>64</v>
      </c>
      <c r="E84" s="2">
        <v>4573750286</v>
      </c>
      <c r="F84" s="2">
        <v>7320149366</v>
      </c>
      <c r="G84" s="2">
        <v>0</v>
      </c>
      <c r="H84" s="2">
        <v>0</v>
      </c>
      <c r="I84" s="2">
        <v>0</v>
      </c>
      <c r="J84" s="2">
        <v>0</v>
      </c>
      <c r="K84" s="2">
        <v>0</v>
      </c>
      <c r="L84" s="2">
        <v>0</v>
      </c>
      <c r="M84" s="2">
        <v>0</v>
      </c>
      <c r="N84" s="2">
        <v>0</v>
      </c>
      <c r="O84" s="2">
        <v>0</v>
      </c>
      <c r="P84" s="2">
        <v>0</v>
      </c>
      <c r="Q84" s="2">
        <v>9</v>
      </c>
      <c r="R84" s="18" t="s">
        <v>29</v>
      </c>
      <c r="S84" s="18" t="s">
        <v>29</v>
      </c>
    </row>
    <row r="85" spans="1:19" hidden="1" x14ac:dyDescent="0.3">
      <c r="A85" s="19">
        <v>43888.75</v>
      </c>
      <c r="B85" s="18" t="s">
        <v>23</v>
      </c>
      <c r="C85" s="2">
        <v>5</v>
      </c>
      <c r="D85" s="18" t="s">
        <v>65</v>
      </c>
      <c r="E85" s="2">
        <v>4543490485</v>
      </c>
      <c r="F85" s="2">
        <v>1233845213</v>
      </c>
      <c r="G85" s="2">
        <v>19</v>
      </c>
      <c r="H85" s="2">
        <v>8</v>
      </c>
      <c r="I85" s="2">
        <v>27</v>
      </c>
      <c r="J85" s="2">
        <v>82</v>
      </c>
      <c r="K85" s="2">
        <v>109</v>
      </c>
      <c r="L85" s="2">
        <v>40</v>
      </c>
      <c r="M85" s="2">
        <v>40</v>
      </c>
      <c r="N85" s="2">
        <v>0</v>
      </c>
      <c r="O85" s="2">
        <v>2</v>
      </c>
      <c r="P85" s="2">
        <v>111</v>
      </c>
      <c r="Q85" s="2">
        <v>6164</v>
      </c>
      <c r="R85" s="18" t="s">
        <v>29</v>
      </c>
      <c r="S85" s="18" t="s">
        <v>29</v>
      </c>
    </row>
    <row r="86" spans="1:19" hidden="1" x14ac:dyDescent="0.3">
      <c r="A86" s="19">
        <v>43889.75</v>
      </c>
      <c r="B86" s="18" t="s">
        <v>23</v>
      </c>
      <c r="C86" s="2">
        <v>13</v>
      </c>
      <c r="D86" s="18" t="s">
        <v>46</v>
      </c>
      <c r="E86" s="2">
        <v>4235122196</v>
      </c>
      <c r="F86" s="2">
        <v>1339843823</v>
      </c>
      <c r="G86" s="2">
        <v>1</v>
      </c>
      <c r="H86" s="2">
        <v>0</v>
      </c>
      <c r="I86" s="2">
        <v>1</v>
      </c>
      <c r="J86" s="2">
        <v>0</v>
      </c>
      <c r="K86" s="2">
        <v>1</v>
      </c>
      <c r="L86" s="2">
        <v>0</v>
      </c>
      <c r="M86" s="2">
        <v>0</v>
      </c>
      <c r="N86" s="2">
        <v>0</v>
      </c>
      <c r="O86" s="2">
        <v>0</v>
      </c>
      <c r="P86" s="2">
        <v>1</v>
      </c>
      <c r="Q86" s="2">
        <v>33</v>
      </c>
      <c r="R86" s="18" t="s">
        <v>29</v>
      </c>
      <c r="S86" s="18" t="s">
        <v>29</v>
      </c>
    </row>
    <row r="87" spans="1:19" hidden="1" x14ac:dyDescent="0.3">
      <c r="A87" s="19">
        <v>43889.75</v>
      </c>
      <c r="B87" s="18" t="s">
        <v>23</v>
      </c>
      <c r="C87" s="2">
        <v>17</v>
      </c>
      <c r="D87" s="18" t="s">
        <v>47</v>
      </c>
      <c r="E87" s="2">
        <v>4063947052</v>
      </c>
      <c r="F87" s="2">
        <v>1580514834</v>
      </c>
      <c r="G87" s="2">
        <v>0</v>
      </c>
      <c r="H87" s="2">
        <v>0</v>
      </c>
      <c r="I87" s="2">
        <v>0</v>
      </c>
      <c r="J87" s="2">
        <v>0</v>
      </c>
      <c r="K87" s="2">
        <v>0</v>
      </c>
      <c r="L87" s="2">
        <v>0</v>
      </c>
      <c r="M87" s="2">
        <v>0</v>
      </c>
      <c r="N87" s="2">
        <v>0</v>
      </c>
      <c r="O87" s="2">
        <v>0</v>
      </c>
      <c r="P87" s="2">
        <v>0</v>
      </c>
      <c r="Q87" s="2">
        <v>0</v>
      </c>
      <c r="R87" s="18" t="s">
        <v>29</v>
      </c>
      <c r="S87" s="18" t="s">
        <v>29</v>
      </c>
    </row>
    <row r="88" spans="1:19" hidden="1" x14ac:dyDescent="0.3">
      <c r="A88" s="19">
        <v>43889.75</v>
      </c>
      <c r="B88" s="18" t="s">
        <v>23</v>
      </c>
      <c r="C88" s="2">
        <v>4</v>
      </c>
      <c r="D88" s="18" t="s">
        <v>48</v>
      </c>
      <c r="E88" s="2">
        <v>4649933453</v>
      </c>
      <c r="F88" s="2">
        <v>1135662422</v>
      </c>
      <c r="G88" s="2">
        <v>1</v>
      </c>
      <c r="H88" s="2">
        <v>0</v>
      </c>
      <c r="I88" s="2">
        <v>1</v>
      </c>
      <c r="J88" s="2">
        <v>0</v>
      </c>
      <c r="K88" s="2">
        <v>1</v>
      </c>
      <c r="L88" s="2">
        <v>0</v>
      </c>
      <c r="M88" s="2">
        <v>0</v>
      </c>
      <c r="N88" s="2">
        <v>0</v>
      </c>
      <c r="O88" s="2">
        <v>0</v>
      </c>
      <c r="P88" s="2">
        <v>1</v>
      </c>
      <c r="Q88" s="2">
        <v>2</v>
      </c>
      <c r="R88" s="18" t="s">
        <v>29</v>
      </c>
      <c r="S88" s="18" t="s">
        <v>29</v>
      </c>
    </row>
    <row r="89" spans="1:19" hidden="1" x14ac:dyDescent="0.3">
      <c r="A89" s="19">
        <v>43889.75</v>
      </c>
      <c r="B89" s="18" t="s">
        <v>23</v>
      </c>
      <c r="C89" s="2">
        <v>18</v>
      </c>
      <c r="D89" s="18" t="s">
        <v>49</v>
      </c>
      <c r="E89" s="2">
        <v>3890597598</v>
      </c>
      <c r="F89" s="2">
        <v>1659440194</v>
      </c>
      <c r="G89" s="2">
        <v>0</v>
      </c>
      <c r="H89" s="2">
        <v>0</v>
      </c>
      <c r="I89" s="2">
        <v>0</v>
      </c>
      <c r="J89" s="2">
        <v>1</v>
      </c>
      <c r="K89" s="2">
        <v>1</v>
      </c>
      <c r="L89" s="2">
        <v>1</v>
      </c>
      <c r="M89" s="2">
        <v>1</v>
      </c>
      <c r="N89" s="2">
        <v>0</v>
      </c>
      <c r="O89" s="2">
        <v>0</v>
      </c>
      <c r="P89" s="2">
        <v>1</v>
      </c>
      <c r="Q89" s="2">
        <v>21</v>
      </c>
      <c r="R89" s="18" t="s">
        <v>29</v>
      </c>
      <c r="S89" s="18" t="s">
        <v>29</v>
      </c>
    </row>
    <row r="90" spans="1:19" hidden="1" x14ac:dyDescent="0.3">
      <c r="A90" s="19">
        <v>43889.75</v>
      </c>
      <c r="B90" s="18" t="s">
        <v>23</v>
      </c>
      <c r="C90" s="2">
        <v>15</v>
      </c>
      <c r="D90" s="18" t="s">
        <v>50</v>
      </c>
      <c r="E90" s="2">
        <v>4083956555</v>
      </c>
      <c r="F90" s="2">
        <v>1425084984</v>
      </c>
      <c r="G90" s="2">
        <v>2</v>
      </c>
      <c r="H90" s="2">
        <v>0</v>
      </c>
      <c r="I90" s="2">
        <v>2</v>
      </c>
      <c r="J90" s="2">
        <v>2</v>
      </c>
      <c r="K90" s="2">
        <v>4</v>
      </c>
      <c r="L90" s="2">
        <v>1</v>
      </c>
      <c r="M90" s="2">
        <v>1</v>
      </c>
      <c r="N90" s="2">
        <v>0</v>
      </c>
      <c r="O90" s="2">
        <v>0</v>
      </c>
      <c r="P90" s="2">
        <v>4</v>
      </c>
      <c r="Q90" s="2">
        <v>213</v>
      </c>
      <c r="R90" s="18" t="s">
        <v>29</v>
      </c>
      <c r="S90" s="18" t="s">
        <v>29</v>
      </c>
    </row>
    <row r="91" spans="1:19" hidden="1" x14ac:dyDescent="0.3">
      <c r="A91" s="19">
        <v>43889.75</v>
      </c>
      <c r="B91" s="18" t="s">
        <v>23</v>
      </c>
      <c r="C91" s="2">
        <v>8</v>
      </c>
      <c r="D91" s="18" t="s">
        <v>104</v>
      </c>
      <c r="E91" s="2">
        <v>4449436681</v>
      </c>
      <c r="F91" s="2">
        <v>113417208</v>
      </c>
      <c r="G91" s="2">
        <v>56</v>
      </c>
      <c r="H91" s="2">
        <v>6</v>
      </c>
      <c r="I91" s="2">
        <v>62</v>
      </c>
      <c r="J91" s="2">
        <v>81</v>
      </c>
      <c r="K91" s="2">
        <v>143</v>
      </c>
      <c r="L91" s="2">
        <v>47</v>
      </c>
      <c r="M91" s="2">
        <v>48</v>
      </c>
      <c r="N91" s="2">
        <v>0</v>
      </c>
      <c r="O91" s="2">
        <v>2</v>
      </c>
      <c r="P91" s="2">
        <v>145</v>
      </c>
      <c r="Q91" s="2">
        <v>1277</v>
      </c>
      <c r="R91" s="18" t="s">
        <v>29</v>
      </c>
      <c r="S91" s="18" t="s">
        <v>29</v>
      </c>
    </row>
    <row r="92" spans="1:19" hidden="1" x14ac:dyDescent="0.3">
      <c r="A92" s="19">
        <v>43889.75</v>
      </c>
      <c r="B92" s="18" t="s">
        <v>23</v>
      </c>
      <c r="C92" s="2">
        <v>6</v>
      </c>
      <c r="D92" s="18" t="s">
        <v>51</v>
      </c>
      <c r="E92" s="2">
        <v>456494354</v>
      </c>
      <c r="F92" s="2">
        <v>1376813649</v>
      </c>
      <c r="G92" s="2">
        <v>0</v>
      </c>
      <c r="H92" s="2">
        <v>0</v>
      </c>
      <c r="I92" s="2">
        <v>0</v>
      </c>
      <c r="J92" s="2">
        <v>0</v>
      </c>
      <c r="K92" s="2">
        <v>0</v>
      </c>
      <c r="L92" s="2">
        <v>0</v>
      </c>
      <c r="M92" s="2">
        <v>0</v>
      </c>
      <c r="N92" s="2">
        <v>0</v>
      </c>
      <c r="O92" s="2">
        <v>0</v>
      </c>
      <c r="P92" s="2">
        <v>0</v>
      </c>
      <c r="Q92" s="2">
        <v>169</v>
      </c>
      <c r="R92" s="18" t="s">
        <v>29</v>
      </c>
      <c r="S92" s="18" t="s">
        <v>29</v>
      </c>
    </row>
    <row r="93" spans="1:19" hidden="1" x14ac:dyDescent="0.3">
      <c r="A93" s="19">
        <v>43889.75</v>
      </c>
      <c r="B93" s="18" t="s">
        <v>23</v>
      </c>
      <c r="C93" s="2">
        <v>12</v>
      </c>
      <c r="D93" s="18" t="s">
        <v>52</v>
      </c>
      <c r="E93" s="2">
        <v>4189277044</v>
      </c>
      <c r="F93" s="2">
        <v>1248366722</v>
      </c>
      <c r="G93" s="2">
        <v>0</v>
      </c>
      <c r="H93" s="2">
        <v>0</v>
      </c>
      <c r="I93" s="2">
        <v>0</v>
      </c>
      <c r="J93" s="2">
        <v>0</v>
      </c>
      <c r="K93" s="2">
        <v>0</v>
      </c>
      <c r="L93" s="2">
        <v>0</v>
      </c>
      <c r="M93" s="2">
        <v>0</v>
      </c>
      <c r="N93" s="2">
        <v>3</v>
      </c>
      <c r="O93" s="2">
        <v>0</v>
      </c>
      <c r="P93" s="2">
        <v>3</v>
      </c>
      <c r="Q93" s="2">
        <v>611</v>
      </c>
      <c r="R93" s="18" t="s">
        <v>29</v>
      </c>
      <c r="S93" s="18" t="s">
        <v>29</v>
      </c>
    </row>
    <row r="94" spans="1:19" hidden="1" x14ac:dyDescent="0.3">
      <c r="A94" s="19">
        <v>43889.75</v>
      </c>
      <c r="B94" s="18" t="s">
        <v>23</v>
      </c>
      <c r="C94" s="2">
        <v>7</v>
      </c>
      <c r="D94" s="18" t="s">
        <v>53</v>
      </c>
      <c r="E94" s="2">
        <v>4441149315</v>
      </c>
      <c r="F94" s="2">
        <v>89326992</v>
      </c>
      <c r="G94" s="2">
        <v>9</v>
      </c>
      <c r="H94" s="2">
        <v>0</v>
      </c>
      <c r="I94" s="2">
        <v>9</v>
      </c>
      <c r="J94" s="2">
        <v>10</v>
      </c>
      <c r="K94" s="2">
        <v>19</v>
      </c>
      <c r="L94" s="2">
        <v>0</v>
      </c>
      <c r="M94" s="2">
        <v>0</v>
      </c>
      <c r="N94" s="2">
        <v>0</v>
      </c>
      <c r="O94" s="2">
        <v>0</v>
      </c>
      <c r="P94" s="2">
        <v>19</v>
      </c>
      <c r="Q94" s="2">
        <v>112</v>
      </c>
      <c r="R94" s="18" t="s">
        <v>29</v>
      </c>
      <c r="S94" s="18" t="s">
        <v>29</v>
      </c>
    </row>
    <row r="95" spans="1:19" x14ac:dyDescent="0.3">
      <c r="A95" s="19">
        <v>43889.75</v>
      </c>
      <c r="B95" s="18" t="s">
        <v>23</v>
      </c>
      <c r="C95" s="2">
        <v>3</v>
      </c>
      <c r="D95" s="18" t="s">
        <v>54</v>
      </c>
      <c r="E95" s="2">
        <v>4546679409</v>
      </c>
      <c r="F95" s="2">
        <v>9190347404</v>
      </c>
      <c r="G95" s="2">
        <v>235</v>
      </c>
      <c r="H95" s="2">
        <v>47</v>
      </c>
      <c r="I95" s="2">
        <v>282</v>
      </c>
      <c r="J95" s="2">
        <v>192</v>
      </c>
      <c r="K95" s="2">
        <v>474</v>
      </c>
      <c r="L95" s="2">
        <v>125</v>
      </c>
      <c r="M95" s="2">
        <v>128</v>
      </c>
      <c r="N95" s="2">
        <v>40</v>
      </c>
      <c r="O95" s="2">
        <v>17</v>
      </c>
      <c r="P95" s="2">
        <v>531</v>
      </c>
      <c r="Q95" s="2">
        <v>4835</v>
      </c>
      <c r="R95" s="18" t="s">
        <v>29</v>
      </c>
      <c r="S95" s="18" t="s">
        <v>29</v>
      </c>
    </row>
    <row r="96" spans="1:19" hidden="1" x14ac:dyDescent="0.3">
      <c r="A96" s="19">
        <v>43889.75</v>
      </c>
      <c r="B96" s="18" t="s">
        <v>23</v>
      </c>
      <c r="C96" s="2">
        <v>11</v>
      </c>
      <c r="D96" s="18" t="s">
        <v>55</v>
      </c>
      <c r="E96" s="2">
        <v>4361675973</v>
      </c>
      <c r="F96" s="2">
        <v>135188753</v>
      </c>
      <c r="G96" s="2">
        <v>3</v>
      </c>
      <c r="H96" s="2">
        <v>2</v>
      </c>
      <c r="I96" s="2">
        <v>5</v>
      </c>
      <c r="J96" s="2">
        <v>1</v>
      </c>
      <c r="K96" s="2">
        <v>6</v>
      </c>
      <c r="L96" s="2">
        <v>3</v>
      </c>
      <c r="M96" s="2">
        <v>3</v>
      </c>
      <c r="N96" s="2">
        <v>0</v>
      </c>
      <c r="O96" s="2">
        <v>0</v>
      </c>
      <c r="P96" s="2">
        <v>6</v>
      </c>
      <c r="Q96" s="2">
        <v>47</v>
      </c>
      <c r="R96" s="18" t="s">
        <v>29</v>
      </c>
      <c r="S96" s="18" t="s">
        <v>29</v>
      </c>
    </row>
    <row r="97" spans="1:19" hidden="1" x14ac:dyDescent="0.3">
      <c r="A97" s="19">
        <v>43889.75</v>
      </c>
      <c r="B97" s="18" t="s">
        <v>23</v>
      </c>
      <c r="C97" s="2">
        <v>14</v>
      </c>
      <c r="D97" s="18" t="s">
        <v>56</v>
      </c>
      <c r="E97" s="2">
        <v>4155774754</v>
      </c>
      <c r="F97" s="2">
        <v>1465916051</v>
      </c>
      <c r="G97" s="2">
        <v>0</v>
      </c>
      <c r="H97" s="2">
        <v>0</v>
      </c>
      <c r="I97" s="2">
        <v>0</v>
      </c>
      <c r="J97" s="2">
        <v>0</v>
      </c>
      <c r="K97" s="2">
        <v>0</v>
      </c>
      <c r="L97" s="2">
        <v>0</v>
      </c>
      <c r="M97" s="2">
        <v>0</v>
      </c>
      <c r="N97" s="2">
        <v>0</v>
      </c>
      <c r="O97" s="2">
        <v>0</v>
      </c>
      <c r="P97" s="2">
        <v>0</v>
      </c>
      <c r="Q97" s="2">
        <v>0</v>
      </c>
      <c r="R97" s="18" t="s">
        <v>29</v>
      </c>
      <c r="S97" s="18" t="s">
        <v>29</v>
      </c>
    </row>
    <row r="98" spans="1:19" hidden="1" x14ac:dyDescent="0.3">
      <c r="A98" s="19">
        <v>43889.75</v>
      </c>
      <c r="B98" s="18" t="s">
        <v>23</v>
      </c>
      <c r="C98" s="2">
        <v>1</v>
      </c>
      <c r="D98" s="18" t="s">
        <v>57</v>
      </c>
      <c r="E98" s="2">
        <v>450732745</v>
      </c>
      <c r="F98" s="2">
        <v>7680687483</v>
      </c>
      <c r="G98" s="2">
        <v>7</v>
      </c>
      <c r="H98" s="2">
        <v>0</v>
      </c>
      <c r="I98" s="2">
        <v>7</v>
      </c>
      <c r="J98" s="2">
        <v>4</v>
      </c>
      <c r="K98" s="2">
        <v>11</v>
      </c>
      <c r="L98" s="2">
        <v>9</v>
      </c>
      <c r="M98" s="2">
        <v>9</v>
      </c>
      <c r="N98" s="2">
        <v>0</v>
      </c>
      <c r="O98" s="2">
        <v>0</v>
      </c>
      <c r="P98" s="2">
        <v>11</v>
      </c>
      <c r="Q98" s="2">
        <v>227</v>
      </c>
      <c r="R98" s="18" t="s">
        <v>29</v>
      </c>
      <c r="S98" s="18" t="s">
        <v>29</v>
      </c>
    </row>
    <row r="99" spans="1:19" hidden="1" x14ac:dyDescent="0.3">
      <c r="A99" s="19">
        <v>43889.75</v>
      </c>
      <c r="B99" s="18" t="s">
        <v>23</v>
      </c>
      <c r="C99" s="2">
        <v>16</v>
      </c>
      <c r="D99" s="18" t="s">
        <v>58</v>
      </c>
      <c r="E99" s="2">
        <v>4112559576</v>
      </c>
      <c r="F99" s="2">
        <v>1686736689</v>
      </c>
      <c r="G99" s="2">
        <v>1</v>
      </c>
      <c r="H99" s="2">
        <v>0</v>
      </c>
      <c r="I99" s="2">
        <v>1</v>
      </c>
      <c r="J99" s="2">
        <v>2</v>
      </c>
      <c r="K99" s="2">
        <v>3</v>
      </c>
      <c r="L99" s="2">
        <v>2</v>
      </c>
      <c r="M99" s="2">
        <v>2</v>
      </c>
      <c r="N99" s="2">
        <v>0</v>
      </c>
      <c r="O99" s="2">
        <v>0</v>
      </c>
      <c r="P99" s="2">
        <v>3</v>
      </c>
      <c r="Q99" s="2">
        <v>242</v>
      </c>
      <c r="R99" s="18" t="s">
        <v>29</v>
      </c>
      <c r="S99" s="18" t="s">
        <v>29</v>
      </c>
    </row>
    <row r="100" spans="1:19" hidden="1" x14ac:dyDescent="0.3">
      <c r="A100" s="19">
        <v>43889.75</v>
      </c>
      <c r="B100" s="18" t="s">
        <v>23</v>
      </c>
      <c r="C100" s="2">
        <v>20</v>
      </c>
      <c r="D100" s="18" t="s">
        <v>59</v>
      </c>
      <c r="E100" s="2">
        <v>3921531192</v>
      </c>
      <c r="F100" s="2">
        <v>9110616306</v>
      </c>
      <c r="G100" s="2">
        <v>0</v>
      </c>
      <c r="H100" s="2">
        <v>0</v>
      </c>
      <c r="I100" s="2">
        <v>0</v>
      </c>
      <c r="J100" s="2">
        <v>0</v>
      </c>
      <c r="K100" s="2">
        <v>0</v>
      </c>
      <c r="L100" s="2">
        <v>0</v>
      </c>
      <c r="M100" s="2">
        <v>0</v>
      </c>
      <c r="N100" s="2">
        <v>0</v>
      </c>
      <c r="O100" s="2">
        <v>0</v>
      </c>
      <c r="P100" s="2">
        <v>0</v>
      </c>
      <c r="Q100" s="2">
        <v>1</v>
      </c>
      <c r="R100" s="18" t="s">
        <v>29</v>
      </c>
      <c r="S100" s="18" t="s">
        <v>29</v>
      </c>
    </row>
    <row r="101" spans="1:19" hidden="1" x14ac:dyDescent="0.3">
      <c r="A101" s="19">
        <v>43889.75</v>
      </c>
      <c r="B101" s="18" t="s">
        <v>23</v>
      </c>
      <c r="C101" s="2">
        <v>19</v>
      </c>
      <c r="D101" s="18" t="s">
        <v>60</v>
      </c>
      <c r="E101" s="2">
        <v>3811569725</v>
      </c>
      <c r="F101" s="2">
        <v>133623567</v>
      </c>
      <c r="G101" s="2">
        <v>1</v>
      </c>
      <c r="H101" s="2">
        <v>0</v>
      </c>
      <c r="I101" s="2">
        <v>1</v>
      </c>
      <c r="J101" s="2">
        <v>1</v>
      </c>
      <c r="K101" s="2">
        <v>2</v>
      </c>
      <c r="L101" s="2">
        <v>0</v>
      </c>
      <c r="M101" s="2">
        <v>0</v>
      </c>
      <c r="N101" s="2">
        <v>2</v>
      </c>
      <c r="O101" s="2">
        <v>0</v>
      </c>
      <c r="P101" s="2">
        <v>4</v>
      </c>
      <c r="Q101" s="2">
        <v>5</v>
      </c>
      <c r="R101" s="18" t="s">
        <v>29</v>
      </c>
      <c r="S101" s="18" t="s">
        <v>29</v>
      </c>
    </row>
    <row r="102" spans="1:19" hidden="1" x14ac:dyDescent="0.3">
      <c r="A102" s="19">
        <v>43889.75</v>
      </c>
      <c r="B102" s="18" t="s">
        <v>23</v>
      </c>
      <c r="C102" s="2">
        <v>9</v>
      </c>
      <c r="D102" s="18" t="s">
        <v>61</v>
      </c>
      <c r="E102" s="2">
        <v>4376923077</v>
      </c>
      <c r="F102" s="2">
        <v>1125588885</v>
      </c>
      <c r="G102" s="2">
        <v>5</v>
      </c>
      <c r="H102" s="2">
        <v>0</v>
      </c>
      <c r="I102" s="2">
        <v>5</v>
      </c>
      <c r="J102" s="2">
        <v>2</v>
      </c>
      <c r="K102" s="2">
        <v>7</v>
      </c>
      <c r="L102" s="2">
        <v>5</v>
      </c>
      <c r="M102" s="2">
        <v>6</v>
      </c>
      <c r="N102" s="2">
        <v>1</v>
      </c>
      <c r="O102" s="2">
        <v>0</v>
      </c>
      <c r="P102" s="2">
        <v>8</v>
      </c>
      <c r="Q102" s="2">
        <v>437</v>
      </c>
      <c r="R102" s="18" t="s">
        <v>29</v>
      </c>
      <c r="S102" s="18" t="s">
        <v>29</v>
      </c>
    </row>
    <row r="103" spans="1:19" hidden="1" x14ac:dyDescent="0.3">
      <c r="A103" s="19">
        <v>43889.75</v>
      </c>
      <c r="B103" s="18" t="s">
        <v>23</v>
      </c>
      <c r="C103" s="2">
        <v>4</v>
      </c>
      <c r="D103" s="18" t="s">
        <v>62</v>
      </c>
      <c r="E103" s="2">
        <v>4606893511</v>
      </c>
      <c r="F103" s="2">
        <v>1112123097</v>
      </c>
      <c r="G103" s="2">
        <v>0</v>
      </c>
      <c r="H103" s="2">
        <v>0</v>
      </c>
      <c r="I103" s="2">
        <v>0</v>
      </c>
      <c r="J103" s="2">
        <v>0</v>
      </c>
      <c r="K103" s="2">
        <v>0</v>
      </c>
      <c r="L103" s="2">
        <v>0</v>
      </c>
      <c r="M103" s="2">
        <v>0</v>
      </c>
      <c r="N103" s="2">
        <v>0</v>
      </c>
      <c r="O103" s="2">
        <v>0</v>
      </c>
      <c r="P103" s="2">
        <v>0</v>
      </c>
      <c r="Q103" s="2">
        <v>32</v>
      </c>
      <c r="R103" s="18" t="s">
        <v>29</v>
      </c>
      <c r="S103" s="18" t="s">
        <v>29</v>
      </c>
    </row>
    <row r="104" spans="1:19" hidden="1" x14ac:dyDescent="0.3">
      <c r="A104" s="19">
        <v>43889.75</v>
      </c>
      <c r="B104" s="18" t="s">
        <v>23</v>
      </c>
      <c r="C104" s="2">
        <v>10</v>
      </c>
      <c r="D104" s="18" t="s">
        <v>63</v>
      </c>
      <c r="E104" s="2">
        <v>4310675841</v>
      </c>
      <c r="F104" s="2">
        <v>1238824698</v>
      </c>
      <c r="G104" s="2">
        <v>0</v>
      </c>
      <c r="H104" s="2">
        <v>0</v>
      </c>
      <c r="I104" s="2">
        <v>0</v>
      </c>
      <c r="J104" s="2">
        <v>0</v>
      </c>
      <c r="K104" s="2">
        <v>0</v>
      </c>
      <c r="L104" s="2">
        <v>0</v>
      </c>
      <c r="M104" s="2">
        <v>0</v>
      </c>
      <c r="N104" s="2">
        <v>0</v>
      </c>
      <c r="O104" s="2">
        <v>0</v>
      </c>
      <c r="P104" s="2">
        <v>0</v>
      </c>
      <c r="Q104" s="2">
        <v>8</v>
      </c>
      <c r="R104" s="18" t="s">
        <v>29</v>
      </c>
      <c r="S104" s="18" t="s">
        <v>29</v>
      </c>
    </row>
    <row r="105" spans="1:19" hidden="1" x14ac:dyDescent="0.3">
      <c r="A105" s="19">
        <v>43889.75</v>
      </c>
      <c r="B105" s="18" t="s">
        <v>23</v>
      </c>
      <c r="C105" s="2">
        <v>2</v>
      </c>
      <c r="D105" s="18" t="s">
        <v>64</v>
      </c>
      <c r="E105" s="2">
        <v>4573750286</v>
      </c>
      <c r="F105" s="2">
        <v>7320149366</v>
      </c>
      <c r="G105" s="2">
        <v>0</v>
      </c>
      <c r="H105" s="2">
        <v>0</v>
      </c>
      <c r="I105" s="2">
        <v>0</v>
      </c>
      <c r="J105" s="2">
        <v>0</v>
      </c>
      <c r="K105" s="2">
        <v>0</v>
      </c>
      <c r="L105" s="2">
        <v>0</v>
      </c>
      <c r="M105" s="2">
        <v>0</v>
      </c>
      <c r="N105" s="2">
        <v>0</v>
      </c>
      <c r="O105" s="2">
        <v>0</v>
      </c>
      <c r="P105" s="2">
        <v>0</v>
      </c>
      <c r="Q105" s="2">
        <v>9</v>
      </c>
      <c r="R105" s="18" t="s">
        <v>29</v>
      </c>
      <c r="S105" s="18" t="s">
        <v>29</v>
      </c>
    </row>
    <row r="106" spans="1:19" hidden="1" x14ac:dyDescent="0.3">
      <c r="A106" s="19">
        <v>43889.75</v>
      </c>
      <c r="B106" s="18" t="s">
        <v>23</v>
      </c>
      <c r="C106" s="2">
        <v>5</v>
      </c>
      <c r="D106" s="18" t="s">
        <v>65</v>
      </c>
      <c r="E106" s="2">
        <v>4543490485</v>
      </c>
      <c r="F106" s="2">
        <v>1233845213</v>
      </c>
      <c r="G106" s="2">
        <v>24</v>
      </c>
      <c r="H106" s="2">
        <v>9</v>
      </c>
      <c r="I106" s="2">
        <v>33</v>
      </c>
      <c r="J106" s="2">
        <v>116</v>
      </c>
      <c r="K106" s="2">
        <v>149</v>
      </c>
      <c r="L106" s="2">
        <v>40</v>
      </c>
      <c r="M106" s="2">
        <v>40</v>
      </c>
      <c r="N106" s="2">
        <v>0</v>
      </c>
      <c r="O106" s="2">
        <v>2</v>
      </c>
      <c r="P106" s="2">
        <v>151</v>
      </c>
      <c r="Q106" s="2">
        <v>7414</v>
      </c>
      <c r="R106" s="18" t="s">
        <v>29</v>
      </c>
      <c r="S106" s="18" t="s">
        <v>29</v>
      </c>
    </row>
    <row r="107" spans="1:19" hidden="1" x14ac:dyDescent="0.3">
      <c r="A107" s="19">
        <v>43890.708333333336</v>
      </c>
      <c r="B107" s="18" t="s">
        <v>23</v>
      </c>
      <c r="C107" s="2">
        <v>13</v>
      </c>
      <c r="D107" s="18" t="s">
        <v>46</v>
      </c>
      <c r="E107" s="2">
        <v>4235122196</v>
      </c>
      <c r="F107" s="2">
        <v>1339843823</v>
      </c>
      <c r="G107" s="2">
        <v>2</v>
      </c>
      <c r="H107" s="2">
        <v>0</v>
      </c>
      <c r="I107" s="2">
        <v>2</v>
      </c>
      <c r="J107" s="2">
        <v>0</v>
      </c>
      <c r="K107" s="2">
        <v>2</v>
      </c>
      <c r="L107" s="2">
        <v>1</v>
      </c>
      <c r="M107" s="2">
        <v>1</v>
      </c>
      <c r="N107" s="2">
        <v>0</v>
      </c>
      <c r="O107" s="2">
        <v>0</v>
      </c>
      <c r="P107" s="2">
        <v>2</v>
      </c>
      <c r="Q107" s="2">
        <v>43</v>
      </c>
      <c r="R107" s="18" t="s">
        <v>29</v>
      </c>
      <c r="S107" s="18" t="s">
        <v>29</v>
      </c>
    </row>
    <row r="108" spans="1:19" hidden="1" x14ac:dyDescent="0.3">
      <c r="A108" s="19">
        <v>43890.708333333336</v>
      </c>
      <c r="B108" s="18" t="s">
        <v>23</v>
      </c>
      <c r="C108" s="2">
        <v>17</v>
      </c>
      <c r="D108" s="18" t="s">
        <v>47</v>
      </c>
      <c r="E108" s="2">
        <v>4063947052</v>
      </c>
      <c r="F108" s="2">
        <v>1580514834</v>
      </c>
      <c r="G108" s="2">
        <v>0</v>
      </c>
      <c r="H108" s="2">
        <v>0</v>
      </c>
      <c r="I108" s="2">
        <v>0</v>
      </c>
      <c r="J108" s="2">
        <v>0</v>
      </c>
      <c r="K108" s="2">
        <v>0</v>
      </c>
      <c r="L108" s="2">
        <v>0</v>
      </c>
      <c r="M108" s="2">
        <v>0</v>
      </c>
      <c r="N108" s="2">
        <v>0</v>
      </c>
      <c r="O108" s="2">
        <v>0</v>
      </c>
      <c r="P108" s="2">
        <v>0</v>
      </c>
      <c r="Q108" s="2">
        <v>32</v>
      </c>
      <c r="R108" s="18" t="s">
        <v>29</v>
      </c>
      <c r="S108" s="18" t="s">
        <v>29</v>
      </c>
    </row>
    <row r="109" spans="1:19" hidden="1" x14ac:dyDescent="0.3">
      <c r="A109" s="19">
        <v>43890.708333333336</v>
      </c>
      <c r="B109" s="18" t="s">
        <v>23</v>
      </c>
      <c r="C109" s="2">
        <v>4</v>
      </c>
      <c r="D109" s="18" t="s">
        <v>48</v>
      </c>
      <c r="E109" s="2">
        <v>4649933453</v>
      </c>
      <c r="F109" s="2">
        <v>1135662422</v>
      </c>
      <c r="G109" s="2">
        <v>1</v>
      </c>
      <c r="H109" s="2">
        <v>0</v>
      </c>
      <c r="I109" s="2">
        <v>1</v>
      </c>
      <c r="J109" s="2">
        <v>0</v>
      </c>
      <c r="K109" s="2">
        <v>1</v>
      </c>
      <c r="L109" s="2">
        <v>0</v>
      </c>
      <c r="M109" s="2">
        <v>0</v>
      </c>
      <c r="N109" s="2">
        <v>0</v>
      </c>
      <c r="O109" s="2">
        <v>0</v>
      </c>
      <c r="P109" s="2">
        <v>1</v>
      </c>
      <c r="Q109" s="2">
        <v>16</v>
      </c>
      <c r="R109" s="18" t="s">
        <v>29</v>
      </c>
      <c r="S109" s="18" t="s">
        <v>29</v>
      </c>
    </row>
    <row r="110" spans="1:19" hidden="1" x14ac:dyDescent="0.3">
      <c r="A110" s="19">
        <v>43890.708333333336</v>
      </c>
      <c r="B110" s="18" t="s">
        <v>23</v>
      </c>
      <c r="C110" s="2">
        <v>18</v>
      </c>
      <c r="D110" s="18" t="s">
        <v>49</v>
      </c>
      <c r="E110" s="2">
        <v>3890597598</v>
      </c>
      <c r="F110" s="2">
        <v>1659440194</v>
      </c>
      <c r="G110" s="2">
        <v>0</v>
      </c>
      <c r="H110" s="2">
        <v>0</v>
      </c>
      <c r="I110" s="2">
        <v>0</v>
      </c>
      <c r="J110" s="2">
        <v>1</v>
      </c>
      <c r="K110" s="2">
        <v>1</v>
      </c>
      <c r="L110" s="2">
        <v>0</v>
      </c>
      <c r="M110" s="2">
        <v>0</v>
      </c>
      <c r="N110" s="2">
        <v>0</v>
      </c>
      <c r="O110" s="2">
        <v>0</v>
      </c>
      <c r="P110" s="2">
        <v>1</v>
      </c>
      <c r="Q110" s="2">
        <v>27</v>
      </c>
      <c r="R110" s="18" t="s">
        <v>29</v>
      </c>
      <c r="S110" s="18" t="s">
        <v>29</v>
      </c>
    </row>
    <row r="111" spans="1:19" hidden="1" x14ac:dyDescent="0.3">
      <c r="A111" s="19">
        <v>43890.708333333336</v>
      </c>
      <c r="B111" s="18" t="s">
        <v>23</v>
      </c>
      <c r="C111" s="2">
        <v>15</v>
      </c>
      <c r="D111" s="18" t="s">
        <v>50</v>
      </c>
      <c r="E111" s="2">
        <v>4083956555</v>
      </c>
      <c r="F111" s="2">
        <v>1425084984</v>
      </c>
      <c r="G111" s="2">
        <v>3</v>
      </c>
      <c r="H111" s="2">
        <v>0</v>
      </c>
      <c r="I111" s="2">
        <v>3</v>
      </c>
      <c r="J111" s="2">
        <v>10</v>
      </c>
      <c r="K111" s="2">
        <v>13</v>
      </c>
      <c r="L111" s="2">
        <v>9</v>
      </c>
      <c r="M111" s="2">
        <v>9</v>
      </c>
      <c r="N111" s="2">
        <v>0</v>
      </c>
      <c r="O111" s="2">
        <v>0</v>
      </c>
      <c r="P111" s="2">
        <v>13</v>
      </c>
      <c r="Q111" s="2">
        <v>373</v>
      </c>
      <c r="R111" s="18" t="s">
        <v>29</v>
      </c>
      <c r="S111" s="18" t="s">
        <v>29</v>
      </c>
    </row>
    <row r="112" spans="1:19" hidden="1" x14ac:dyDescent="0.3">
      <c r="A112" s="19">
        <v>43890.708333333336</v>
      </c>
      <c r="B112" s="18" t="s">
        <v>23</v>
      </c>
      <c r="C112" s="2">
        <v>8</v>
      </c>
      <c r="D112" s="18" t="s">
        <v>104</v>
      </c>
      <c r="E112" s="2">
        <v>4449436681</v>
      </c>
      <c r="F112" s="2">
        <v>113417208</v>
      </c>
      <c r="G112" s="2">
        <v>86</v>
      </c>
      <c r="H112" s="2">
        <v>11</v>
      </c>
      <c r="I112" s="2">
        <v>97</v>
      </c>
      <c r="J112" s="2">
        <v>116</v>
      </c>
      <c r="K112" s="2">
        <v>213</v>
      </c>
      <c r="L112" s="2">
        <v>70</v>
      </c>
      <c r="M112" s="2">
        <v>72</v>
      </c>
      <c r="N112" s="2">
        <v>0</v>
      </c>
      <c r="O112" s="2">
        <v>4</v>
      </c>
      <c r="P112" s="2">
        <v>217</v>
      </c>
      <c r="Q112" s="2">
        <v>1550</v>
      </c>
      <c r="R112" s="18" t="s">
        <v>29</v>
      </c>
      <c r="S112" s="18" t="s">
        <v>29</v>
      </c>
    </row>
    <row r="113" spans="1:19" hidden="1" x14ac:dyDescent="0.3">
      <c r="A113" s="19">
        <v>43890.708333333336</v>
      </c>
      <c r="B113" s="18" t="s">
        <v>23</v>
      </c>
      <c r="C113" s="2">
        <v>6</v>
      </c>
      <c r="D113" s="18" t="s">
        <v>51</v>
      </c>
      <c r="E113" s="2">
        <v>456494354</v>
      </c>
      <c r="F113" s="2">
        <v>1376813649</v>
      </c>
      <c r="G113" s="2">
        <v>0</v>
      </c>
      <c r="H113" s="2">
        <v>0</v>
      </c>
      <c r="I113" s="2">
        <v>0</v>
      </c>
      <c r="J113" s="2">
        <v>0</v>
      </c>
      <c r="K113" s="2">
        <v>0</v>
      </c>
      <c r="L113" s="2">
        <v>0</v>
      </c>
      <c r="M113" s="2">
        <v>0</v>
      </c>
      <c r="N113" s="2">
        <v>0</v>
      </c>
      <c r="O113" s="2">
        <v>0</v>
      </c>
      <c r="P113" s="2">
        <v>0</v>
      </c>
      <c r="Q113" s="2">
        <v>189</v>
      </c>
      <c r="R113" s="18" t="s">
        <v>29</v>
      </c>
      <c r="S113" s="18" t="s">
        <v>29</v>
      </c>
    </row>
    <row r="114" spans="1:19" hidden="1" x14ac:dyDescent="0.3">
      <c r="A114" s="19">
        <v>43890.708333333336</v>
      </c>
      <c r="B114" s="18" t="s">
        <v>23</v>
      </c>
      <c r="C114" s="2">
        <v>12</v>
      </c>
      <c r="D114" s="18" t="s">
        <v>52</v>
      </c>
      <c r="E114" s="2">
        <v>4189277044</v>
      </c>
      <c r="F114" s="2">
        <v>1248366722</v>
      </c>
      <c r="G114" s="2">
        <v>3</v>
      </c>
      <c r="H114" s="2">
        <v>0</v>
      </c>
      <c r="I114" s="2">
        <v>3</v>
      </c>
      <c r="J114" s="2">
        <v>0</v>
      </c>
      <c r="K114" s="2">
        <v>3</v>
      </c>
      <c r="L114" s="2">
        <v>3</v>
      </c>
      <c r="M114" s="2">
        <v>3</v>
      </c>
      <c r="N114" s="2">
        <v>3</v>
      </c>
      <c r="O114" s="2">
        <v>0</v>
      </c>
      <c r="P114" s="2">
        <v>6</v>
      </c>
      <c r="Q114" s="2">
        <v>679</v>
      </c>
      <c r="R114" s="18" t="s">
        <v>29</v>
      </c>
      <c r="S114" s="18" t="s">
        <v>29</v>
      </c>
    </row>
    <row r="115" spans="1:19" hidden="1" x14ac:dyDescent="0.3">
      <c r="A115" s="19">
        <v>43890.708333333336</v>
      </c>
      <c r="B115" s="18" t="s">
        <v>23</v>
      </c>
      <c r="C115" s="2">
        <v>7</v>
      </c>
      <c r="D115" s="18" t="s">
        <v>53</v>
      </c>
      <c r="E115" s="2">
        <v>4441149315</v>
      </c>
      <c r="F115" s="2">
        <v>89326992</v>
      </c>
      <c r="G115" s="2">
        <v>4</v>
      </c>
      <c r="H115" s="2">
        <v>1</v>
      </c>
      <c r="I115" s="2">
        <v>5</v>
      </c>
      <c r="J115" s="2">
        <v>33</v>
      </c>
      <c r="K115" s="2">
        <v>38</v>
      </c>
      <c r="L115" s="2">
        <v>19</v>
      </c>
      <c r="M115" s="2">
        <v>23</v>
      </c>
      <c r="N115" s="2">
        <v>4</v>
      </c>
      <c r="O115" s="2">
        <v>0</v>
      </c>
      <c r="P115" s="2">
        <v>42</v>
      </c>
      <c r="Q115" s="2">
        <v>121</v>
      </c>
      <c r="R115" s="18" t="s">
        <v>29</v>
      </c>
      <c r="S115" s="18" t="s">
        <v>29</v>
      </c>
    </row>
    <row r="116" spans="1:19" x14ac:dyDescent="0.3">
      <c r="A116" s="19">
        <v>43890.708333333336</v>
      </c>
      <c r="B116" s="18" t="s">
        <v>23</v>
      </c>
      <c r="C116" s="2">
        <v>3</v>
      </c>
      <c r="D116" s="18" t="s">
        <v>54</v>
      </c>
      <c r="E116" s="2">
        <v>4546679409</v>
      </c>
      <c r="F116" s="2">
        <v>9190347404</v>
      </c>
      <c r="G116" s="2">
        <v>256</v>
      </c>
      <c r="H116" s="2">
        <v>80</v>
      </c>
      <c r="I116" s="2">
        <v>336</v>
      </c>
      <c r="J116" s="2">
        <v>216</v>
      </c>
      <c r="K116" s="2">
        <v>552</v>
      </c>
      <c r="L116" s="2">
        <v>78</v>
      </c>
      <c r="M116" s="2">
        <v>84</v>
      </c>
      <c r="N116" s="2">
        <v>40</v>
      </c>
      <c r="O116" s="2">
        <v>23</v>
      </c>
      <c r="P116" s="2">
        <v>615</v>
      </c>
      <c r="Q116" s="2">
        <v>5723</v>
      </c>
      <c r="R116" s="18" t="s">
        <v>29</v>
      </c>
      <c r="S116" s="18" t="s">
        <v>29</v>
      </c>
    </row>
    <row r="117" spans="1:19" hidden="1" x14ac:dyDescent="0.3">
      <c r="A117" s="19">
        <v>43890.708333333336</v>
      </c>
      <c r="B117" s="18" t="s">
        <v>23</v>
      </c>
      <c r="C117" s="2">
        <v>11</v>
      </c>
      <c r="D117" s="18" t="s">
        <v>55</v>
      </c>
      <c r="E117" s="2">
        <v>4361675973</v>
      </c>
      <c r="F117" s="2">
        <v>135188753</v>
      </c>
      <c r="G117" s="2">
        <v>6</v>
      </c>
      <c r="H117" s="2">
        <v>2</v>
      </c>
      <c r="I117" s="2">
        <v>8</v>
      </c>
      <c r="J117" s="2">
        <v>3</v>
      </c>
      <c r="K117" s="2">
        <v>11</v>
      </c>
      <c r="L117" s="2">
        <v>5</v>
      </c>
      <c r="M117" s="2">
        <v>5</v>
      </c>
      <c r="N117" s="2">
        <v>0</v>
      </c>
      <c r="O117" s="2">
        <v>0</v>
      </c>
      <c r="P117" s="2">
        <v>11</v>
      </c>
      <c r="Q117" s="2">
        <v>68</v>
      </c>
      <c r="R117" s="18" t="s">
        <v>29</v>
      </c>
      <c r="S117" s="18" t="s">
        <v>29</v>
      </c>
    </row>
    <row r="118" spans="1:19" hidden="1" x14ac:dyDescent="0.3">
      <c r="A118" s="19">
        <v>43890.708333333336</v>
      </c>
      <c r="B118" s="18" t="s">
        <v>23</v>
      </c>
      <c r="C118" s="2">
        <v>14</v>
      </c>
      <c r="D118" s="18" t="s">
        <v>56</v>
      </c>
      <c r="E118" s="2">
        <v>4155774754</v>
      </c>
      <c r="F118" s="2">
        <v>1465916051</v>
      </c>
      <c r="G118" s="2">
        <v>0</v>
      </c>
      <c r="H118" s="2">
        <v>0</v>
      </c>
      <c r="I118" s="2">
        <v>0</v>
      </c>
      <c r="J118" s="2">
        <v>0</v>
      </c>
      <c r="K118" s="2">
        <v>0</v>
      </c>
      <c r="L118" s="2">
        <v>0</v>
      </c>
      <c r="M118" s="2">
        <v>0</v>
      </c>
      <c r="N118" s="2">
        <v>0</v>
      </c>
      <c r="O118" s="2">
        <v>0</v>
      </c>
      <c r="P118" s="2">
        <v>0</v>
      </c>
      <c r="Q118" s="2">
        <v>0</v>
      </c>
      <c r="R118" s="18" t="s">
        <v>29</v>
      </c>
      <c r="S118" s="18" t="s">
        <v>29</v>
      </c>
    </row>
    <row r="119" spans="1:19" hidden="1" x14ac:dyDescent="0.3">
      <c r="A119" s="19">
        <v>43890.708333333336</v>
      </c>
      <c r="B119" s="18" t="s">
        <v>23</v>
      </c>
      <c r="C119" s="2">
        <v>1</v>
      </c>
      <c r="D119" s="18" t="s">
        <v>57</v>
      </c>
      <c r="E119" s="2">
        <v>450732745</v>
      </c>
      <c r="F119" s="2">
        <v>7680687483</v>
      </c>
      <c r="G119" s="2">
        <v>7</v>
      </c>
      <c r="H119" s="2">
        <v>0</v>
      </c>
      <c r="I119" s="2">
        <v>7</v>
      </c>
      <c r="J119" s="2">
        <v>4</v>
      </c>
      <c r="K119" s="2">
        <v>11</v>
      </c>
      <c r="L119" s="2">
        <v>0</v>
      </c>
      <c r="M119" s="2">
        <v>0</v>
      </c>
      <c r="N119" s="2">
        <v>0</v>
      </c>
      <c r="O119" s="2">
        <v>0</v>
      </c>
      <c r="P119" s="2">
        <v>11</v>
      </c>
      <c r="Q119" s="2">
        <v>308</v>
      </c>
      <c r="R119" s="18" t="s">
        <v>29</v>
      </c>
      <c r="S119" s="18" t="s">
        <v>29</v>
      </c>
    </row>
    <row r="120" spans="1:19" hidden="1" x14ac:dyDescent="0.3">
      <c r="A120" s="19">
        <v>43890.708333333336</v>
      </c>
      <c r="B120" s="18" t="s">
        <v>23</v>
      </c>
      <c r="C120" s="2">
        <v>16</v>
      </c>
      <c r="D120" s="18" t="s">
        <v>58</v>
      </c>
      <c r="E120" s="2">
        <v>4112559576</v>
      </c>
      <c r="F120" s="2">
        <v>1686736689</v>
      </c>
      <c r="G120" s="2">
        <v>1</v>
      </c>
      <c r="H120" s="2">
        <v>0</v>
      </c>
      <c r="I120" s="2">
        <v>1</v>
      </c>
      <c r="J120" s="2">
        <v>2</v>
      </c>
      <c r="K120" s="2">
        <v>3</v>
      </c>
      <c r="L120" s="2">
        <v>0</v>
      </c>
      <c r="M120" s="2">
        <v>0</v>
      </c>
      <c r="N120" s="2">
        <v>0</v>
      </c>
      <c r="O120" s="2">
        <v>0</v>
      </c>
      <c r="P120" s="2">
        <v>3</v>
      </c>
      <c r="Q120" s="2">
        <v>252</v>
      </c>
      <c r="R120" s="18" t="s">
        <v>29</v>
      </c>
      <c r="S120" s="18" t="s">
        <v>29</v>
      </c>
    </row>
    <row r="121" spans="1:19" hidden="1" x14ac:dyDescent="0.3">
      <c r="A121" s="19">
        <v>43890.708333333336</v>
      </c>
      <c r="B121" s="18" t="s">
        <v>23</v>
      </c>
      <c r="C121" s="2">
        <v>20</v>
      </c>
      <c r="D121" s="18" t="s">
        <v>59</v>
      </c>
      <c r="E121" s="2">
        <v>3921531192</v>
      </c>
      <c r="F121" s="2">
        <v>9110616306</v>
      </c>
      <c r="G121" s="2">
        <v>0</v>
      </c>
      <c r="H121" s="2">
        <v>0</v>
      </c>
      <c r="I121" s="2">
        <v>0</v>
      </c>
      <c r="J121" s="2">
        <v>0</v>
      </c>
      <c r="K121" s="2">
        <v>0</v>
      </c>
      <c r="L121" s="2">
        <v>0</v>
      </c>
      <c r="M121" s="2">
        <v>0</v>
      </c>
      <c r="N121" s="2">
        <v>0</v>
      </c>
      <c r="O121" s="2">
        <v>0</v>
      </c>
      <c r="P121" s="2">
        <v>0</v>
      </c>
      <c r="Q121" s="2">
        <v>1</v>
      </c>
      <c r="R121" s="18" t="s">
        <v>29</v>
      </c>
      <c r="S121" s="18" t="s">
        <v>29</v>
      </c>
    </row>
    <row r="122" spans="1:19" hidden="1" x14ac:dyDescent="0.3">
      <c r="A122" s="19">
        <v>43890.708333333336</v>
      </c>
      <c r="B122" s="18" t="s">
        <v>23</v>
      </c>
      <c r="C122" s="2">
        <v>19</v>
      </c>
      <c r="D122" s="18" t="s">
        <v>60</v>
      </c>
      <c r="E122" s="2">
        <v>3811569725</v>
      </c>
      <c r="F122" s="2">
        <v>133623567</v>
      </c>
      <c r="G122" s="2">
        <v>1</v>
      </c>
      <c r="H122" s="2">
        <v>0</v>
      </c>
      <c r="I122" s="2">
        <v>1</v>
      </c>
      <c r="J122" s="2">
        <v>1</v>
      </c>
      <c r="K122" s="2">
        <v>2</v>
      </c>
      <c r="L122" s="2">
        <v>0</v>
      </c>
      <c r="M122" s="2">
        <v>0</v>
      </c>
      <c r="N122" s="2">
        <v>2</v>
      </c>
      <c r="O122" s="2">
        <v>0</v>
      </c>
      <c r="P122" s="2">
        <v>4</v>
      </c>
      <c r="Q122" s="2">
        <v>6</v>
      </c>
      <c r="R122" s="18" t="s">
        <v>29</v>
      </c>
      <c r="S122" s="18" t="s">
        <v>29</v>
      </c>
    </row>
    <row r="123" spans="1:19" hidden="1" x14ac:dyDescent="0.3">
      <c r="A123" s="19">
        <v>43890.708333333336</v>
      </c>
      <c r="B123" s="18" t="s">
        <v>23</v>
      </c>
      <c r="C123" s="2">
        <v>9</v>
      </c>
      <c r="D123" s="18" t="s">
        <v>61</v>
      </c>
      <c r="E123" s="2">
        <v>4376923077</v>
      </c>
      <c r="F123" s="2">
        <v>1125588885</v>
      </c>
      <c r="G123" s="2">
        <v>7</v>
      </c>
      <c r="H123" s="2">
        <v>0</v>
      </c>
      <c r="I123" s="2">
        <v>7</v>
      </c>
      <c r="J123" s="2">
        <v>3</v>
      </c>
      <c r="K123" s="2">
        <v>10</v>
      </c>
      <c r="L123" s="2">
        <v>3</v>
      </c>
      <c r="M123" s="2">
        <v>3</v>
      </c>
      <c r="N123" s="2">
        <v>1</v>
      </c>
      <c r="O123" s="2">
        <v>0</v>
      </c>
      <c r="P123" s="2">
        <v>11</v>
      </c>
      <c r="Q123" s="2">
        <v>531</v>
      </c>
      <c r="R123" s="18" t="s">
        <v>29</v>
      </c>
      <c r="S123" s="18" t="s">
        <v>29</v>
      </c>
    </row>
    <row r="124" spans="1:19" hidden="1" x14ac:dyDescent="0.3">
      <c r="A124" s="19">
        <v>43890.708333333336</v>
      </c>
      <c r="B124" s="18" t="s">
        <v>23</v>
      </c>
      <c r="C124" s="2">
        <v>4</v>
      </c>
      <c r="D124" s="18" t="s">
        <v>62</v>
      </c>
      <c r="E124" s="2">
        <v>4606893511</v>
      </c>
      <c r="F124" s="2">
        <v>1112123097</v>
      </c>
      <c r="G124" s="2">
        <v>0</v>
      </c>
      <c r="H124" s="2">
        <v>0</v>
      </c>
      <c r="I124" s="2">
        <v>0</v>
      </c>
      <c r="J124" s="2">
        <v>0</v>
      </c>
      <c r="K124" s="2">
        <v>0</v>
      </c>
      <c r="L124" s="2">
        <v>0</v>
      </c>
      <c r="M124" s="2">
        <v>0</v>
      </c>
      <c r="N124" s="2">
        <v>0</v>
      </c>
      <c r="O124" s="2">
        <v>0</v>
      </c>
      <c r="P124" s="2">
        <v>0</v>
      </c>
      <c r="Q124" s="2">
        <v>43</v>
      </c>
      <c r="R124" s="18" t="s">
        <v>29</v>
      </c>
      <c r="S124" s="18" t="s">
        <v>29</v>
      </c>
    </row>
    <row r="125" spans="1:19" hidden="1" x14ac:dyDescent="0.3">
      <c r="A125" s="19">
        <v>43890.708333333336</v>
      </c>
      <c r="B125" s="18" t="s">
        <v>23</v>
      </c>
      <c r="C125" s="2">
        <v>10</v>
      </c>
      <c r="D125" s="18" t="s">
        <v>63</v>
      </c>
      <c r="E125" s="2">
        <v>4310675841</v>
      </c>
      <c r="F125" s="2">
        <v>1238824698</v>
      </c>
      <c r="G125" s="2">
        <v>0</v>
      </c>
      <c r="H125" s="2">
        <v>0</v>
      </c>
      <c r="I125" s="2">
        <v>0</v>
      </c>
      <c r="J125" s="2">
        <v>0</v>
      </c>
      <c r="K125" s="2">
        <v>0</v>
      </c>
      <c r="L125" s="2">
        <v>0</v>
      </c>
      <c r="M125" s="2">
        <v>0</v>
      </c>
      <c r="N125" s="2">
        <v>0</v>
      </c>
      <c r="O125" s="2">
        <v>0</v>
      </c>
      <c r="P125" s="2">
        <v>0</v>
      </c>
      <c r="Q125" s="2">
        <v>31</v>
      </c>
      <c r="R125" s="18" t="s">
        <v>29</v>
      </c>
      <c r="S125" s="18" t="s">
        <v>29</v>
      </c>
    </row>
    <row r="126" spans="1:19" hidden="1" x14ac:dyDescent="0.3">
      <c r="A126" s="19">
        <v>43890.708333333336</v>
      </c>
      <c r="B126" s="18" t="s">
        <v>23</v>
      </c>
      <c r="C126" s="2">
        <v>2</v>
      </c>
      <c r="D126" s="18" t="s">
        <v>64</v>
      </c>
      <c r="E126" s="2">
        <v>4573750286</v>
      </c>
      <c r="F126" s="2">
        <v>7320149366</v>
      </c>
      <c r="G126" s="2">
        <v>0</v>
      </c>
      <c r="H126" s="2">
        <v>0</v>
      </c>
      <c r="I126" s="2">
        <v>0</v>
      </c>
      <c r="J126" s="2">
        <v>0</v>
      </c>
      <c r="K126" s="2">
        <v>0</v>
      </c>
      <c r="L126" s="2">
        <v>0</v>
      </c>
      <c r="M126" s="2">
        <v>0</v>
      </c>
      <c r="N126" s="2">
        <v>0</v>
      </c>
      <c r="O126" s="2">
        <v>0</v>
      </c>
      <c r="P126" s="2">
        <v>0</v>
      </c>
      <c r="Q126" s="2">
        <v>9</v>
      </c>
      <c r="R126" s="18" t="s">
        <v>29</v>
      </c>
      <c r="S126" s="18" t="s">
        <v>29</v>
      </c>
    </row>
    <row r="127" spans="1:19" hidden="1" x14ac:dyDescent="0.3">
      <c r="A127" s="19">
        <v>43890.708333333336</v>
      </c>
      <c r="B127" s="18" t="s">
        <v>23</v>
      </c>
      <c r="C127" s="2">
        <v>5</v>
      </c>
      <c r="D127" s="18" t="s">
        <v>65</v>
      </c>
      <c r="E127" s="2">
        <v>4543490485</v>
      </c>
      <c r="F127" s="2">
        <v>1233845213</v>
      </c>
      <c r="G127" s="2">
        <v>24</v>
      </c>
      <c r="H127" s="2">
        <v>11</v>
      </c>
      <c r="I127" s="2">
        <v>35</v>
      </c>
      <c r="J127" s="2">
        <v>154</v>
      </c>
      <c r="K127" s="2">
        <v>189</v>
      </c>
      <c r="L127" s="2">
        <v>40</v>
      </c>
      <c r="M127" s="2">
        <v>40</v>
      </c>
      <c r="N127" s="2">
        <v>0</v>
      </c>
      <c r="O127" s="2">
        <v>2</v>
      </c>
      <c r="P127" s="2">
        <v>191</v>
      </c>
      <c r="Q127" s="2">
        <v>8659</v>
      </c>
      <c r="R127" s="18" t="s">
        <v>29</v>
      </c>
      <c r="S127" s="18" t="s">
        <v>29</v>
      </c>
    </row>
    <row r="128" spans="1:19" hidden="1" x14ac:dyDescent="0.3">
      <c r="A128" s="19">
        <v>43891.708333333336</v>
      </c>
      <c r="B128" s="18" t="s">
        <v>23</v>
      </c>
      <c r="C128" s="2">
        <v>13</v>
      </c>
      <c r="D128" s="18" t="s">
        <v>46</v>
      </c>
      <c r="E128" s="2">
        <v>4235122196</v>
      </c>
      <c r="F128" s="2">
        <v>1339843823</v>
      </c>
      <c r="G128" s="2">
        <v>3</v>
      </c>
      <c r="H128" s="2">
        <v>0</v>
      </c>
      <c r="I128" s="2">
        <v>3</v>
      </c>
      <c r="J128" s="2">
        <v>2</v>
      </c>
      <c r="K128" s="2">
        <v>5</v>
      </c>
      <c r="L128" s="2">
        <v>3</v>
      </c>
      <c r="M128" s="2">
        <v>3</v>
      </c>
      <c r="N128" s="2">
        <v>0</v>
      </c>
      <c r="O128" s="2">
        <v>0</v>
      </c>
      <c r="P128" s="2">
        <v>5</v>
      </c>
      <c r="Q128" s="2">
        <v>52</v>
      </c>
      <c r="R128" s="18" t="s">
        <v>29</v>
      </c>
      <c r="S128" s="18" t="s">
        <v>29</v>
      </c>
    </row>
    <row r="129" spans="1:19" hidden="1" x14ac:dyDescent="0.3">
      <c r="A129" s="19">
        <v>43891.708333333336</v>
      </c>
      <c r="B129" s="18" t="s">
        <v>23</v>
      </c>
      <c r="C129" s="2">
        <v>17</v>
      </c>
      <c r="D129" s="18" t="s">
        <v>47</v>
      </c>
      <c r="E129" s="2">
        <v>4063947052</v>
      </c>
      <c r="F129" s="2">
        <v>1580514834</v>
      </c>
      <c r="G129" s="2">
        <v>0</v>
      </c>
      <c r="H129" s="2">
        <v>0</v>
      </c>
      <c r="I129" s="2">
        <v>0</v>
      </c>
      <c r="J129" s="2">
        <v>0</v>
      </c>
      <c r="K129" s="2">
        <v>0</v>
      </c>
      <c r="L129" s="2">
        <v>0</v>
      </c>
      <c r="M129" s="2">
        <v>0</v>
      </c>
      <c r="N129" s="2">
        <v>0</v>
      </c>
      <c r="O129" s="2">
        <v>0</v>
      </c>
      <c r="P129" s="2">
        <v>0</v>
      </c>
      <c r="Q129" s="2">
        <v>39</v>
      </c>
      <c r="R129" s="18" t="s">
        <v>29</v>
      </c>
      <c r="S129" s="18" t="s">
        <v>29</v>
      </c>
    </row>
    <row r="130" spans="1:19" hidden="1" x14ac:dyDescent="0.3">
      <c r="A130" s="19">
        <v>43891.708333333336</v>
      </c>
      <c r="B130" s="18" t="s">
        <v>23</v>
      </c>
      <c r="C130" s="2">
        <v>4</v>
      </c>
      <c r="D130" s="18" t="s">
        <v>48</v>
      </c>
      <c r="E130" s="2">
        <v>4649933453</v>
      </c>
      <c r="F130" s="2">
        <v>1135662422</v>
      </c>
      <c r="G130" s="2">
        <v>1</v>
      </c>
      <c r="H130" s="2">
        <v>0</v>
      </c>
      <c r="I130" s="2">
        <v>1</v>
      </c>
      <c r="J130" s="2">
        <v>0</v>
      </c>
      <c r="K130" s="2">
        <v>1</v>
      </c>
      <c r="L130" s="2">
        <v>0</v>
      </c>
      <c r="M130" s="2">
        <v>0</v>
      </c>
      <c r="N130" s="2">
        <v>0</v>
      </c>
      <c r="O130" s="2">
        <v>0</v>
      </c>
      <c r="P130" s="2">
        <v>1</v>
      </c>
      <c r="Q130" s="2">
        <v>20</v>
      </c>
      <c r="R130" s="18" t="s">
        <v>29</v>
      </c>
      <c r="S130" s="18" t="s">
        <v>29</v>
      </c>
    </row>
    <row r="131" spans="1:19" hidden="1" x14ac:dyDescent="0.3">
      <c r="A131" s="19">
        <v>43891.708333333336</v>
      </c>
      <c r="B131" s="18" t="s">
        <v>23</v>
      </c>
      <c r="C131" s="2">
        <v>18</v>
      </c>
      <c r="D131" s="18" t="s">
        <v>49</v>
      </c>
      <c r="E131" s="2">
        <v>3890597598</v>
      </c>
      <c r="F131" s="2">
        <v>1659440194</v>
      </c>
      <c r="G131" s="2">
        <v>0</v>
      </c>
      <c r="H131" s="2">
        <v>0</v>
      </c>
      <c r="I131" s="2">
        <v>0</v>
      </c>
      <c r="J131" s="2">
        <v>1</v>
      </c>
      <c r="K131" s="2">
        <v>1</v>
      </c>
      <c r="L131" s="2">
        <v>0</v>
      </c>
      <c r="M131" s="2">
        <v>0</v>
      </c>
      <c r="N131" s="2">
        <v>0</v>
      </c>
      <c r="O131" s="2">
        <v>0</v>
      </c>
      <c r="P131" s="2">
        <v>1</v>
      </c>
      <c r="Q131" s="2">
        <v>35</v>
      </c>
      <c r="R131" s="18" t="s">
        <v>29</v>
      </c>
      <c r="S131" s="18" t="s">
        <v>29</v>
      </c>
    </row>
    <row r="132" spans="1:19" hidden="1" x14ac:dyDescent="0.3">
      <c r="A132" s="19">
        <v>43891.708333333336</v>
      </c>
      <c r="B132" s="18" t="s">
        <v>23</v>
      </c>
      <c r="C132" s="2">
        <v>15</v>
      </c>
      <c r="D132" s="18" t="s">
        <v>50</v>
      </c>
      <c r="E132" s="2">
        <v>4083956555</v>
      </c>
      <c r="F132" s="2">
        <v>1425084984</v>
      </c>
      <c r="G132" s="2">
        <v>4</v>
      </c>
      <c r="H132" s="2">
        <v>0</v>
      </c>
      <c r="I132" s="2">
        <v>4</v>
      </c>
      <c r="J132" s="2">
        <v>13</v>
      </c>
      <c r="K132" s="2">
        <v>17</v>
      </c>
      <c r="L132" s="2">
        <v>4</v>
      </c>
      <c r="M132" s="2">
        <v>4</v>
      </c>
      <c r="N132" s="2">
        <v>0</v>
      </c>
      <c r="O132" s="2">
        <v>0</v>
      </c>
      <c r="P132" s="2">
        <v>17</v>
      </c>
      <c r="Q132" s="2">
        <v>373</v>
      </c>
      <c r="R132" s="18" t="s">
        <v>29</v>
      </c>
      <c r="S132" s="18" t="s">
        <v>29</v>
      </c>
    </row>
    <row r="133" spans="1:19" hidden="1" x14ac:dyDescent="0.3">
      <c r="A133" s="19">
        <v>43891.708333333336</v>
      </c>
      <c r="B133" s="18" t="s">
        <v>23</v>
      </c>
      <c r="C133" s="2">
        <v>8</v>
      </c>
      <c r="D133" s="18" t="s">
        <v>104</v>
      </c>
      <c r="E133" s="2">
        <v>4449436681</v>
      </c>
      <c r="F133" s="2">
        <v>113417208</v>
      </c>
      <c r="G133" s="2">
        <v>127</v>
      </c>
      <c r="H133" s="2">
        <v>13</v>
      </c>
      <c r="I133" s="2">
        <v>140</v>
      </c>
      <c r="J133" s="2">
        <v>137</v>
      </c>
      <c r="K133" s="2">
        <v>277</v>
      </c>
      <c r="L133" s="2">
        <v>64</v>
      </c>
      <c r="M133" s="2">
        <v>68</v>
      </c>
      <c r="N133" s="2">
        <v>0</v>
      </c>
      <c r="O133" s="2">
        <v>8</v>
      </c>
      <c r="P133" s="2">
        <v>285</v>
      </c>
      <c r="Q133" s="2">
        <v>1795</v>
      </c>
      <c r="R133" s="18" t="s">
        <v>29</v>
      </c>
      <c r="S133" s="18" t="s">
        <v>29</v>
      </c>
    </row>
    <row r="134" spans="1:19" hidden="1" x14ac:dyDescent="0.3">
      <c r="A134" s="19">
        <v>43891.708333333336</v>
      </c>
      <c r="B134" s="18" t="s">
        <v>23</v>
      </c>
      <c r="C134" s="2">
        <v>6</v>
      </c>
      <c r="D134" s="18" t="s">
        <v>51</v>
      </c>
      <c r="E134" s="2">
        <v>456494354</v>
      </c>
      <c r="F134" s="2">
        <v>1376813649</v>
      </c>
      <c r="G134" s="2">
        <v>0</v>
      </c>
      <c r="H134" s="2">
        <v>0</v>
      </c>
      <c r="I134" s="2">
        <v>0</v>
      </c>
      <c r="J134" s="2">
        <v>6</v>
      </c>
      <c r="K134" s="2">
        <v>6</v>
      </c>
      <c r="L134" s="2">
        <v>6</v>
      </c>
      <c r="M134" s="2">
        <v>6</v>
      </c>
      <c r="N134" s="2">
        <v>0</v>
      </c>
      <c r="O134" s="2">
        <v>0</v>
      </c>
      <c r="P134" s="2">
        <v>6</v>
      </c>
      <c r="Q134" s="2">
        <v>243</v>
      </c>
      <c r="R134" s="18" t="s">
        <v>29</v>
      </c>
      <c r="S134" s="18" t="s">
        <v>29</v>
      </c>
    </row>
    <row r="135" spans="1:19" hidden="1" x14ac:dyDescent="0.3">
      <c r="A135" s="19">
        <v>43891.708333333336</v>
      </c>
      <c r="B135" s="18" t="s">
        <v>23</v>
      </c>
      <c r="C135" s="2">
        <v>12</v>
      </c>
      <c r="D135" s="18" t="s">
        <v>52</v>
      </c>
      <c r="E135" s="2">
        <v>4189277044</v>
      </c>
      <c r="F135" s="2">
        <v>1248366722</v>
      </c>
      <c r="G135" s="2">
        <v>3</v>
      </c>
      <c r="H135" s="2">
        <v>0</v>
      </c>
      <c r="I135" s="2">
        <v>3</v>
      </c>
      <c r="J135" s="2">
        <v>0</v>
      </c>
      <c r="K135" s="2">
        <v>3</v>
      </c>
      <c r="L135" s="2">
        <v>0</v>
      </c>
      <c r="M135" s="2">
        <v>0</v>
      </c>
      <c r="N135" s="2">
        <v>3</v>
      </c>
      <c r="O135" s="2">
        <v>0</v>
      </c>
      <c r="P135" s="2">
        <v>6</v>
      </c>
      <c r="Q135" s="2">
        <v>724</v>
      </c>
      <c r="R135" s="18" t="s">
        <v>29</v>
      </c>
      <c r="S135" s="18" t="s">
        <v>29</v>
      </c>
    </row>
    <row r="136" spans="1:19" hidden="1" x14ac:dyDescent="0.3">
      <c r="A136" s="19">
        <v>43891.708333333336</v>
      </c>
      <c r="B136" s="18" t="s">
        <v>23</v>
      </c>
      <c r="C136" s="2">
        <v>7</v>
      </c>
      <c r="D136" s="18" t="s">
        <v>53</v>
      </c>
      <c r="E136" s="2">
        <v>4441149315</v>
      </c>
      <c r="F136" s="2">
        <v>89326992</v>
      </c>
      <c r="G136" s="2">
        <v>12</v>
      </c>
      <c r="H136" s="2">
        <v>1</v>
      </c>
      <c r="I136" s="2">
        <v>13</v>
      </c>
      <c r="J136" s="2">
        <v>8</v>
      </c>
      <c r="K136" s="2">
        <v>21</v>
      </c>
      <c r="L136" s="2">
        <v>-17</v>
      </c>
      <c r="M136" s="2">
        <v>-17</v>
      </c>
      <c r="N136" s="2">
        <v>4</v>
      </c>
      <c r="O136" s="2">
        <v>0</v>
      </c>
      <c r="P136" s="2">
        <v>25</v>
      </c>
      <c r="Q136" s="2">
        <v>121</v>
      </c>
      <c r="R136" s="18" t="s">
        <v>29</v>
      </c>
      <c r="S136" s="18" t="s">
        <v>29</v>
      </c>
    </row>
    <row r="137" spans="1:19" x14ac:dyDescent="0.3">
      <c r="A137" s="19">
        <v>43891.708333333336</v>
      </c>
      <c r="B137" s="18" t="s">
        <v>23</v>
      </c>
      <c r="C137" s="2">
        <v>3</v>
      </c>
      <c r="D137" s="18" t="s">
        <v>54</v>
      </c>
      <c r="E137" s="2">
        <v>4546679409</v>
      </c>
      <c r="F137" s="2">
        <v>9190347404</v>
      </c>
      <c r="G137" s="2">
        <v>406</v>
      </c>
      <c r="H137" s="2">
        <v>106</v>
      </c>
      <c r="I137" s="2">
        <v>512</v>
      </c>
      <c r="J137" s="2">
        <v>375</v>
      </c>
      <c r="K137" s="2">
        <v>887</v>
      </c>
      <c r="L137" s="2">
        <v>335</v>
      </c>
      <c r="M137" s="2">
        <v>369</v>
      </c>
      <c r="N137" s="2">
        <v>73</v>
      </c>
      <c r="O137" s="2">
        <v>24</v>
      </c>
      <c r="P137" s="2">
        <v>984</v>
      </c>
      <c r="Q137" s="2">
        <v>6879</v>
      </c>
      <c r="R137" s="18" t="s">
        <v>29</v>
      </c>
      <c r="S137" s="18" t="s">
        <v>29</v>
      </c>
    </row>
    <row r="138" spans="1:19" hidden="1" x14ac:dyDescent="0.3">
      <c r="A138" s="19">
        <v>43891.708333333336</v>
      </c>
      <c r="B138" s="18" t="s">
        <v>23</v>
      </c>
      <c r="C138" s="2">
        <v>11</v>
      </c>
      <c r="D138" s="18" t="s">
        <v>55</v>
      </c>
      <c r="E138" s="2">
        <v>4361675973</v>
      </c>
      <c r="F138" s="2">
        <v>135188753</v>
      </c>
      <c r="G138" s="2">
        <v>12</v>
      </c>
      <c r="H138" s="2">
        <v>5</v>
      </c>
      <c r="I138" s="2">
        <v>17</v>
      </c>
      <c r="J138" s="2">
        <v>8</v>
      </c>
      <c r="K138" s="2">
        <v>25</v>
      </c>
      <c r="L138" s="2">
        <v>14</v>
      </c>
      <c r="M138" s="2">
        <v>14</v>
      </c>
      <c r="N138" s="2">
        <v>0</v>
      </c>
      <c r="O138" s="2">
        <v>0</v>
      </c>
      <c r="P138" s="2">
        <v>25</v>
      </c>
      <c r="Q138" s="2">
        <v>101</v>
      </c>
      <c r="R138" s="18" t="s">
        <v>29</v>
      </c>
      <c r="S138" s="18" t="s">
        <v>29</v>
      </c>
    </row>
    <row r="139" spans="1:19" hidden="1" x14ac:dyDescent="0.3">
      <c r="A139" s="19">
        <v>43891.708333333336</v>
      </c>
      <c r="B139" s="18" t="s">
        <v>23</v>
      </c>
      <c r="C139" s="2">
        <v>14</v>
      </c>
      <c r="D139" s="18" t="s">
        <v>56</v>
      </c>
      <c r="E139" s="2">
        <v>4155774754</v>
      </c>
      <c r="F139" s="2">
        <v>1465916051</v>
      </c>
      <c r="G139" s="2">
        <v>0</v>
      </c>
      <c r="H139" s="2">
        <v>0</v>
      </c>
      <c r="I139" s="2">
        <v>0</v>
      </c>
      <c r="J139" s="2">
        <v>0</v>
      </c>
      <c r="K139" s="2">
        <v>0</v>
      </c>
      <c r="L139" s="2">
        <v>0</v>
      </c>
      <c r="M139" s="2">
        <v>0</v>
      </c>
      <c r="N139" s="2">
        <v>0</v>
      </c>
      <c r="O139" s="2">
        <v>0</v>
      </c>
      <c r="P139" s="2">
        <v>0</v>
      </c>
      <c r="Q139" s="2">
        <v>6</v>
      </c>
      <c r="R139" s="18" t="s">
        <v>29</v>
      </c>
      <c r="S139" s="18" t="s">
        <v>29</v>
      </c>
    </row>
    <row r="140" spans="1:19" hidden="1" x14ac:dyDescent="0.3">
      <c r="A140" s="19">
        <v>43891.708333333336</v>
      </c>
      <c r="B140" s="18" t="s">
        <v>23</v>
      </c>
      <c r="C140" s="2">
        <v>1</v>
      </c>
      <c r="D140" s="18" t="s">
        <v>57</v>
      </c>
      <c r="E140" s="2">
        <v>450732745</v>
      </c>
      <c r="F140" s="2">
        <v>7680687483</v>
      </c>
      <c r="G140" s="2">
        <v>11</v>
      </c>
      <c r="H140" s="2">
        <v>2</v>
      </c>
      <c r="I140" s="2">
        <v>13</v>
      </c>
      <c r="J140" s="2">
        <v>36</v>
      </c>
      <c r="K140" s="2">
        <v>49</v>
      </c>
      <c r="L140" s="2">
        <v>38</v>
      </c>
      <c r="M140" s="2">
        <v>38</v>
      </c>
      <c r="N140" s="2">
        <v>0</v>
      </c>
      <c r="O140" s="2">
        <v>0</v>
      </c>
      <c r="P140" s="2">
        <v>49</v>
      </c>
      <c r="Q140" s="2">
        <v>362</v>
      </c>
      <c r="R140" s="18" t="s">
        <v>29</v>
      </c>
      <c r="S140" s="18" t="s">
        <v>29</v>
      </c>
    </row>
    <row r="141" spans="1:19" hidden="1" x14ac:dyDescent="0.3">
      <c r="A141" s="19">
        <v>43891.708333333336</v>
      </c>
      <c r="B141" s="18" t="s">
        <v>23</v>
      </c>
      <c r="C141" s="2">
        <v>16</v>
      </c>
      <c r="D141" s="18" t="s">
        <v>58</v>
      </c>
      <c r="E141" s="2">
        <v>4112559576</v>
      </c>
      <c r="F141" s="2">
        <v>1686736689</v>
      </c>
      <c r="G141" s="2">
        <v>1</v>
      </c>
      <c r="H141" s="2">
        <v>0</v>
      </c>
      <c r="I141" s="2">
        <v>1</v>
      </c>
      <c r="J141" s="2">
        <v>2</v>
      </c>
      <c r="K141" s="2">
        <v>3</v>
      </c>
      <c r="L141" s="2">
        <v>0</v>
      </c>
      <c r="M141" s="2">
        <v>0</v>
      </c>
      <c r="N141" s="2">
        <v>0</v>
      </c>
      <c r="O141" s="2">
        <v>0</v>
      </c>
      <c r="P141" s="2">
        <v>3</v>
      </c>
      <c r="Q141" s="2">
        <v>262</v>
      </c>
      <c r="R141" s="18" t="s">
        <v>29</v>
      </c>
      <c r="S141" s="18" t="s">
        <v>29</v>
      </c>
    </row>
    <row r="142" spans="1:19" hidden="1" x14ac:dyDescent="0.3">
      <c r="A142" s="19">
        <v>43891.708333333336</v>
      </c>
      <c r="B142" s="18" t="s">
        <v>23</v>
      </c>
      <c r="C142" s="2">
        <v>20</v>
      </c>
      <c r="D142" s="18" t="s">
        <v>59</v>
      </c>
      <c r="E142" s="2">
        <v>3921531192</v>
      </c>
      <c r="F142" s="2">
        <v>9110616306</v>
      </c>
      <c r="G142" s="2">
        <v>0</v>
      </c>
      <c r="H142" s="2">
        <v>0</v>
      </c>
      <c r="I142" s="2">
        <v>0</v>
      </c>
      <c r="J142" s="2">
        <v>0</v>
      </c>
      <c r="K142" s="2">
        <v>0</v>
      </c>
      <c r="L142" s="2">
        <v>0</v>
      </c>
      <c r="M142" s="2">
        <v>0</v>
      </c>
      <c r="N142" s="2">
        <v>0</v>
      </c>
      <c r="O142" s="2">
        <v>0</v>
      </c>
      <c r="P142" s="2">
        <v>0</v>
      </c>
      <c r="Q142" s="2">
        <v>29</v>
      </c>
      <c r="R142" s="18" t="s">
        <v>29</v>
      </c>
      <c r="S142" s="18" t="s">
        <v>29</v>
      </c>
    </row>
    <row r="143" spans="1:19" hidden="1" x14ac:dyDescent="0.3">
      <c r="A143" s="19">
        <v>43891.708333333336</v>
      </c>
      <c r="B143" s="18" t="s">
        <v>23</v>
      </c>
      <c r="C143" s="2">
        <v>19</v>
      </c>
      <c r="D143" s="18" t="s">
        <v>60</v>
      </c>
      <c r="E143" s="2">
        <v>3811569725</v>
      </c>
      <c r="F143" s="2">
        <v>133623567</v>
      </c>
      <c r="G143" s="2">
        <v>1</v>
      </c>
      <c r="H143" s="2">
        <v>0</v>
      </c>
      <c r="I143" s="2">
        <v>1</v>
      </c>
      <c r="J143" s="2">
        <v>6</v>
      </c>
      <c r="K143" s="2">
        <v>7</v>
      </c>
      <c r="L143" s="2">
        <v>5</v>
      </c>
      <c r="M143" s="2">
        <v>5</v>
      </c>
      <c r="N143" s="2">
        <v>2</v>
      </c>
      <c r="O143" s="2">
        <v>0</v>
      </c>
      <c r="P143" s="2">
        <v>9</v>
      </c>
      <c r="Q143" s="2">
        <v>291</v>
      </c>
      <c r="R143" s="18" t="s">
        <v>29</v>
      </c>
      <c r="S143" s="18" t="s">
        <v>29</v>
      </c>
    </row>
    <row r="144" spans="1:19" hidden="1" x14ac:dyDescent="0.3">
      <c r="A144" s="19">
        <v>43891.708333333336</v>
      </c>
      <c r="B144" s="18" t="s">
        <v>23</v>
      </c>
      <c r="C144" s="2">
        <v>9</v>
      </c>
      <c r="D144" s="18" t="s">
        <v>61</v>
      </c>
      <c r="E144" s="2">
        <v>4376923077</v>
      </c>
      <c r="F144" s="2">
        <v>1125588885</v>
      </c>
      <c r="G144" s="2">
        <v>7</v>
      </c>
      <c r="H144" s="2">
        <v>0</v>
      </c>
      <c r="I144" s="2">
        <v>7</v>
      </c>
      <c r="J144" s="2">
        <v>5</v>
      </c>
      <c r="K144" s="2">
        <v>12</v>
      </c>
      <c r="L144" s="2">
        <v>2</v>
      </c>
      <c r="M144" s="2">
        <v>2</v>
      </c>
      <c r="N144" s="2">
        <v>1</v>
      </c>
      <c r="O144" s="2">
        <v>0</v>
      </c>
      <c r="P144" s="2">
        <v>13</v>
      </c>
      <c r="Q144" s="2">
        <v>572</v>
      </c>
      <c r="R144" s="18" t="s">
        <v>29</v>
      </c>
      <c r="S144" s="18" t="s">
        <v>29</v>
      </c>
    </row>
    <row r="145" spans="1:19" hidden="1" x14ac:dyDescent="0.3">
      <c r="A145" s="19">
        <v>43891.708333333336</v>
      </c>
      <c r="B145" s="18" t="s">
        <v>23</v>
      </c>
      <c r="C145" s="2">
        <v>4</v>
      </c>
      <c r="D145" s="18" t="s">
        <v>62</v>
      </c>
      <c r="E145" s="2">
        <v>4606893511</v>
      </c>
      <c r="F145" s="2">
        <v>1112123097</v>
      </c>
      <c r="G145" s="2">
        <v>0</v>
      </c>
      <c r="H145" s="2">
        <v>0</v>
      </c>
      <c r="I145" s="2">
        <v>0</v>
      </c>
      <c r="J145" s="2">
        <v>0</v>
      </c>
      <c r="K145" s="2">
        <v>0</v>
      </c>
      <c r="L145" s="2">
        <v>0</v>
      </c>
      <c r="M145" s="2">
        <v>0</v>
      </c>
      <c r="N145" s="2">
        <v>0</v>
      </c>
      <c r="O145" s="2">
        <v>0</v>
      </c>
      <c r="P145" s="2">
        <v>0</v>
      </c>
      <c r="Q145" s="2">
        <v>122</v>
      </c>
      <c r="R145" s="18" t="s">
        <v>29</v>
      </c>
      <c r="S145" s="18" t="s">
        <v>29</v>
      </c>
    </row>
    <row r="146" spans="1:19" hidden="1" x14ac:dyDescent="0.3">
      <c r="A146" s="19">
        <v>43891.708333333336</v>
      </c>
      <c r="B146" s="18" t="s">
        <v>23</v>
      </c>
      <c r="C146" s="2">
        <v>10</v>
      </c>
      <c r="D146" s="18" t="s">
        <v>63</v>
      </c>
      <c r="E146" s="2">
        <v>4310675841</v>
      </c>
      <c r="F146" s="2">
        <v>1238824698</v>
      </c>
      <c r="G146" s="2">
        <v>0</v>
      </c>
      <c r="H146" s="2">
        <v>0</v>
      </c>
      <c r="I146" s="2">
        <v>0</v>
      </c>
      <c r="J146" s="2">
        <v>2</v>
      </c>
      <c r="K146" s="2">
        <v>2</v>
      </c>
      <c r="L146" s="2">
        <v>2</v>
      </c>
      <c r="M146" s="2">
        <v>2</v>
      </c>
      <c r="N146" s="2">
        <v>0</v>
      </c>
      <c r="O146" s="2">
        <v>0</v>
      </c>
      <c r="P146" s="2">
        <v>2</v>
      </c>
      <c r="Q146" s="2">
        <v>35</v>
      </c>
      <c r="R146" s="18" t="s">
        <v>29</v>
      </c>
      <c r="S146" s="18" t="s">
        <v>29</v>
      </c>
    </row>
    <row r="147" spans="1:19" hidden="1" x14ac:dyDescent="0.3">
      <c r="A147" s="19">
        <v>43891.708333333336</v>
      </c>
      <c r="B147" s="18" t="s">
        <v>23</v>
      </c>
      <c r="C147" s="2">
        <v>2</v>
      </c>
      <c r="D147" s="18" t="s">
        <v>64</v>
      </c>
      <c r="E147" s="2">
        <v>4573750286</v>
      </c>
      <c r="F147" s="2">
        <v>7320149366</v>
      </c>
      <c r="G147" s="2">
        <v>0</v>
      </c>
      <c r="H147" s="2">
        <v>0</v>
      </c>
      <c r="I147" s="2">
        <v>0</v>
      </c>
      <c r="J147" s="2">
        <v>0</v>
      </c>
      <c r="K147" s="2">
        <v>0</v>
      </c>
      <c r="L147" s="2">
        <v>0</v>
      </c>
      <c r="M147" s="2">
        <v>0</v>
      </c>
      <c r="N147" s="2">
        <v>0</v>
      </c>
      <c r="O147" s="2">
        <v>0</v>
      </c>
      <c r="P147" s="2">
        <v>0</v>
      </c>
      <c r="Q147" s="2">
        <v>10</v>
      </c>
      <c r="R147" s="18" t="s">
        <v>29</v>
      </c>
      <c r="S147" s="18" t="s">
        <v>29</v>
      </c>
    </row>
    <row r="148" spans="1:19" hidden="1" x14ac:dyDescent="0.3">
      <c r="A148" s="19">
        <v>43891.708333333336</v>
      </c>
      <c r="B148" s="18" t="s">
        <v>23</v>
      </c>
      <c r="C148" s="2">
        <v>5</v>
      </c>
      <c r="D148" s="18" t="s">
        <v>65</v>
      </c>
      <c r="E148" s="2">
        <v>4543490485</v>
      </c>
      <c r="F148" s="2">
        <v>1233845213</v>
      </c>
      <c r="G148" s="2">
        <v>51</v>
      </c>
      <c r="H148" s="2">
        <v>13</v>
      </c>
      <c r="I148" s="2">
        <v>64</v>
      </c>
      <c r="J148" s="2">
        <v>197</v>
      </c>
      <c r="K148" s="2">
        <v>261</v>
      </c>
      <c r="L148" s="2">
        <v>72</v>
      </c>
      <c r="M148" s="2">
        <v>72</v>
      </c>
      <c r="N148" s="2">
        <v>0</v>
      </c>
      <c r="O148" s="2">
        <v>2</v>
      </c>
      <c r="P148" s="2">
        <v>263</v>
      </c>
      <c r="Q148" s="2">
        <v>9056</v>
      </c>
      <c r="R148" s="18" t="s">
        <v>29</v>
      </c>
      <c r="S148" s="18" t="s">
        <v>29</v>
      </c>
    </row>
    <row r="149" spans="1:19" hidden="1" x14ac:dyDescent="0.3">
      <c r="A149" s="19">
        <v>43892.75</v>
      </c>
      <c r="B149" s="18" t="s">
        <v>23</v>
      </c>
      <c r="C149" s="2">
        <v>13</v>
      </c>
      <c r="D149" s="18" t="s">
        <v>46</v>
      </c>
      <c r="E149" s="2">
        <v>4235122196</v>
      </c>
      <c r="F149" s="2">
        <v>1339843823</v>
      </c>
      <c r="G149" s="2">
        <v>3</v>
      </c>
      <c r="H149" s="2">
        <v>0</v>
      </c>
      <c r="I149" s="2">
        <v>3</v>
      </c>
      <c r="J149" s="2">
        <v>2</v>
      </c>
      <c r="K149" s="2">
        <v>5</v>
      </c>
      <c r="L149" s="2">
        <v>0</v>
      </c>
      <c r="M149" s="2">
        <v>0</v>
      </c>
      <c r="N149" s="2">
        <v>0</v>
      </c>
      <c r="O149" s="2">
        <v>0</v>
      </c>
      <c r="P149" s="2">
        <v>5</v>
      </c>
      <c r="Q149" s="2">
        <v>52</v>
      </c>
      <c r="R149" s="18" t="s">
        <v>29</v>
      </c>
      <c r="S149" s="18" t="s">
        <v>29</v>
      </c>
    </row>
    <row r="150" spans="1:19" hidden="1" x14ac:dyDescent="0.3">
      <c r="A150" s="19">
        <v>43892.75</v>
      </c>
      <c r="B150" s="18" t="s">
        <v>23</v>
      </c>
      <c r="C150" s="2">
        <v>17</v>
      </c>
      <c r="D150" s="18" t="s">
        <v>47</v>
      </c>
      <c r="E150" s="2">
        <v>4063947052</v>
      </c>
      <c r="F150" s="2">
        <v>1580514834</v>
      </c>
      <c r="G150" s="2">
        <v>0</v>
      </c>
      <c r="H150" s="2">
        <v>0</v>
      </c>
      <c r="I150" s="2">
        <v>0</v>
      </c>
      <c r="J150" s="2">
        <v>0</v>
      </c>
      <c r="K150" s="2">
        <v>0</v>
      </c>
      <c r="L150" s="2">
        <v>0</v>
      </c>
      <c r="M150" s="2">
        <v>0</v>
      </c>
      <c r="N150" s="2">
        <v>0</v>
      </c>
      <c r="O150" s="2">
        <v>0</v>
      </c>
      <c r="P150" s="2">
        <v>0</v>
      </c>
      <c r="Q150" s="2">
        <v>39</v>
      </c>
      <c r="R150" s="18" t="s">
        <v>29</v>
      </c>
      <c r="S150" s="18" t="s">
        <v>29</v>
      </c>
    </row>
    <row r="151" spans="1:19" hidden="1" x14ac:dyDescent="0.3">
      <c r="A151" s="19">
        <v>43892.75</v>
      </c>
      <c r="B151" s="18" t="s">
        <v>23</v>
      </c>
      <c r="C151" s="2">
        <v>4</v>
      </c>
      <c r="D151" s="18" t="s">
        <v>48</v>
      </c>
      <c r="E151" s="2">
        <v>4649933453</v>
      </c>
      <c r="F151" s="2">
        <v>1135662422</v>
      </c>
      <c r="G151" s="2">
        <v>1</v>
      </c>
      <c r="H151" s="2">
        <v>0</v>
      </c>
      <c r="I151" s="2">
        <v>1</v>
      </c>
      <c r="J151" s="2">
        <v>0</v>
      </c>
      <c r="K151" s="2">
        <v>1</v>
      </c>
      <c r="L151" s="2">
        <v>0</v>
      </c>
      <c r="M151" s="2">
        <v>0</v>
      </c>
      <c r="N151" s="2">
        <v>0</v>
      </c>
      <c r="O151" s="2">
        <v>0</v>
      </c>
      <c r="P151" s="2">
        <v>1</v>
      </c>
      <c r="Q151" s="2">
        <v>20</v>
      </c>
      <c r="R151" s="18" t="s">
        <v>29</v>
      </c>
      <c r="S151" s="18" t="s">
        <v>29</v>
      </c>
    </row>
    <row r="152" spans="1:19" hidden="1" x14ac:dyDescent="0.3">
      <c r="A152" s="19">
        <v>43892.75</v>
      </c>
      <c r="B152" s="18" t="s">
        <v>23</v>
      </c>
      <c r="C152" s="2">
        <v>18</v>
      </c>
      <c r="D152" s="18" t="s">
        <v>49</v>
      </c>
      <c r="E152" s="2">
        <v>3890597598</v>
      </c>
      <c r="F152" s="2">
        <v>1659440194</v>
      </c>
      <c r="G152" s="2">
        <v>0</v>
      </c>
      <c r="H152" s="2">
        <v>0</v>
      </c>
      <c r="I152" s="2">
        <v>0</v>
      </c>
      <c r="J152" s="2">
        <v>1</v>
      </c>
      <c r="K152" s="2">
        <v>1</v>
      </c>
      <c r="L152" s="2">
        <v>0</v>
      </c>
      <c r="M152" s="2">
        <v>0</v>
      </c>
      <c r="N152" s="2">
        <v>0</v>
      </c>
      <c r="O152" s="2">
        <v>0</v>
      </c>
      <c r="P152" s="2">
        <v>1</v>
      </c>
      <c r="Q152" s="2">
        <v>39</v>
      </c>
      <c r="R152" s="18" t="s">
        <v>29</v>
      </c>
      <c r="S152" s="18" t="s">
        <v>29</v>
      </c>
    </row>
    <row r="153" spans="1:19" hidden="1" x14ac:dyDescent="0.3">
      <c r="A153" s="19">
        <v>43892.75</v>
      </c>
      <c r="B153" s="18" t="s">
        <v>23</v>
      </c>
      <c r="C153" s="2">
        <v>15</v>
      </c>
      <c r="D153" s="18" t="s">
        <v>50</v>
      </c>
      <c r="E153" s="2">
        <v>4083956555</v>
      </c>
      <c r="F153" s="2">
        <v>1425084984</v>
      </c>
      <c r="G153" s="2">
        <v>4</v>
      </c>
      <c r="H153" s="2">
        <v>0</v>
      </c>
      <c r="I153" s="2">
        <v>4</v>
      </c>
      <c r="J153" s="2">
        <v>13</v>
      </c>
      <c r="K153" s="2">
        <v>17</v>
      </c>
      <c r="L153" s="2">
        <v>0</v>
      </c>
      <c r="M153" s="2">
        <v>0</v>
      </c>
      <c r="N153" s="2">
        <v>0</v>
      </c>
      <c r="O153" s="2">
        <v>0</v>
      </c>
      <c r="P153" s="2">
        <v>17</v>
      </c>
      <c r="Q153" s="2">
        <v>373</v>
      </c>
      <c r="R153" s="18" t="s">
        <v>29</v>
      </c>
      <c r="S153" s="18" t="s">
        <v>29</v>
      </c>
    </row>
    <row r="154" spans="1:19" hidden="1" x14ac:dyDescent="0.3">
      <c r="A154" s="19">
        <v>43892.75</v>
      </c>
      <c r="B154" s="18" t="s">
        <v>23</v>
      </c>
      <c r="C154" s="2">
        <v>8</v>
      </c>
      <c r="D154" s="18" t="s">
        <v>104</v>
      </c>
      <c r="E154" s="2">
        <v>4449436681</v>
      </c>
      <c r="F154" s="2">
        <v>113417208</v>
      </c>
      <c r="G154" s="2">
        <v>148</v>
      </c>
      <c r="H154" s="2">
        <v>16</v>
      </c>
      <c r="I154" s="2">
        <v>164</v>
      </c>
      <c r="J154" s="2">
        <v>160</v>
      </c>
      <c r="K154" s="2">
        <v>324</v>
      </c>
      <c r="L154" s="2">
        <v>47</v>
      </c>
      <c r="M154" s="2">
        <v>50</v>
      </c>
      <c r="N154" s="2">
        <v>0</v>
      </c>
      <c r="O154" s="2">
        <v>11</v>
      </c>
      <c r="P154" s="2">
        <v>335</v>
      </c>
      <c r="Q154" s="2">
        <v>1973</v>
      </c>
      <c r="R154" s="18" t="s">
        <v>29</v>
      </c>
      <c r="S154" s="18" t="s">
        <v>29</v>
      </c>
    </row>
    <row r="155" spans="1:19" hidden="1" x14ac:dyDescent="0.3">
      <c r="A155" s="19">
        <v>43892.75</v>
      </c>
      <c r="B155" s="18" t="s">
        <v>23</v>
      </c>
      <c r="C155" s="2">
        <v>6</v>
      </c>
      <c r="D155" s="18" t="s">
        <v>51</v>
      </c>
      <c r="E155" s="2">
        <v>456494354</v>
      </c>
      <c r="F155" s="2">
        <v>1376813649</v>
      </c>
      <c r="G155" s="2">
        <v>0</v>
      </c>
      <c r="H155" s="2">
        <v>0</v>
      </c>
      <c r="I155" s="2">
        <v>0</v>
      </c>
      <c r="J155" s="2">
        <v>9</v>
      </c>
      <c r="K155" s="2">
        <v>9</v>
      </c>
      <c r="L155" s="2">
        <v>3</v>
      </c>
      <c r="M155" s="2">
        <v>3</v>
      </c>
      <c r="N155" s="2">
        <v>0</v>
      </c>
      <c r="O155" s="2">
        <v>0</v>
      </c>
      <c r="P155" s="2">
        <v>9</v>
      </c>
      <c r="Q155" s="2">
        <v>269</v>
      </c>
      <c r="R155" s="18" t="s">
        <v>29</v>
      </c>
      <c r="S155" s="18" t="s">
        <v>29</v>
      </c>
    </row>
    <row r="156" spans="1:19" hidden="1" x14ac:dyDescent="0.3">
      <c r="A156" s="19">
        <v>43892.75</v>
      </c>
      <c r="B156" s="18" t="s">
        <v>23</v>
      </c>
      <c r="C156" s="2">
        <v>12</v>
      </c>
      <c r="D156" s="18" t="s">
        <v>52</v>
      </c>
      <c r="E156" s="2">
        <v>4189277044</v>
      </c>
      <c r="F156" s="2">
        <v>1248366722</v>
      </c>
      <c r="G156" s="2">
        <v>3</v>
      </c>
      <c r="H156" s="2">
        <v>0</v>
      </c>
      <c r="I156" s="2">
        <v>3</v>
      </c>
      <c r="J156" s="2">
        <v>1</v>
      </c>
      <c r="K156" s="2">
        <v>4</v>
      </c>
      <c r="L156" s="2">
        <v>1</v>
      </c>
      <c r="M156" s="2">
        <v>1</v>
      </c>
      <c r="N156" s="2">
        <v>3</v>
      </c>
      <c r="O156" s="2">
        <v>0</v>
      </c>
      <c r="P156" s="2">
        <v>7</v>
      </c>
      <c r="Q156" s="2">
        <v>773</v>
      </c>
      <c r="R156" s="18" t="s">
        <v>29</v>
      </c>
      <c r="S156" s="18" t="s">
        <v>29</v>
      </c>
    </row>
    <row r="157" spans="1:19" hidden="1" x14ac:dyDescent="0.3">
      <c r="A157" s="19">
        <v>43892.75</v>
      </c>
      <c r="B157" s="18" t="s">
        <v>23</v>
      </c>
      <c r="C157" s="2">
        <v>7</v>
      </c>
      <c r="D157" s="18" t="s">
        <v>53</v>
      </c>
      <c r="E157" s="2">
        <v>4441149315</v>
      </c>
      <c r="F157" s="2">
        <v>89326992</v>
      </c>
      <c r="G157" s="2">
        <v>12</v>
      </c>
      <c r="H157" s="2">
        <v>1</v>
      </c>
      <c r="I157" s="2">
        <v>13</v>
      </c>
      <c r="J157" s="2">
        <v>5</v>
      </c>
      <c r="K157" s="2">
        <v>18</v>
      </c>
      <c r="L157" s="2">
        <v>-3</v>
      </c>
      <c r="M157" s="2">
        <v>-3</v>
      </c>
      <c r="N157" s="2">
        <v>4</v>
      </c>
      <c r="O157" s="2">
        <v>0</v>
      </c>
      <c r="P157" s="2">
        <v>22</v>
      </c>
      <c r="Q157" s="2">
        <v>121</v>
      </c>
      <c r="R157" s="18" t="s">
        <v>29</v>
      </c>
      <c r="S157" s="18" t="s">
        <v>29</v>
      </c>
    </row>
    <row r="158" spans="1:19" x14ac:dyDescent="0.3">
      <c r="A158" s="19">
        <v>43892.75</v>
      </c>
      <c r="B158" s="18" t="s">
        <v>23</v>
      </c>
      <c r="C158" s="2">
        <v>3</v>
      </c>
      <c r="D158" s="18" t="s">
        <v>54</v>
      </c>
      <c r="E158" s="2">
        <v>4546679409</v>
      </c>
      <c r="F158" s="2">
        <v>9190347404</v>
      </c>
      <c r="G158" s="2">
        <v>478</v>
      </c>
      <c r="H158" s="2">
        <v>127</v>
      </c>
      <c r="I158" s="2">
        <v>605</v>
      </c>
      <c r="J158" s="2">
        <v>472</v>
      </c>
      <c r="K158" s="2">
        <v>1077</v>
      </c>
      <c r="L158" s="2">
        <v>190</v>
      </c>
      <c r="M158" s="2">
        <v>270</v>
      </c>
      <c r="N158" s="2">
        <v>139</v>
      </c>
      <c r="O158" s="2">
        <v>38</v>
      </c>
      <c r="P158" s="2">
        <v>1254</v>
      </c>
      <c r="Q158" s="2">
        <v>7925</v>
      </c>
      <c r="R158" s="18" t="s">
        <v>29</v>
      </c>
      <c r="S158" s="18" t="s">
        <v>29</v>
      </c>
    </row>
    <row r="159" spans="1:19" hidden="1" x14ac:dyDescent="0.3">
      <c r="A159" s="19">
        <v>43892.75</v>
      </c>
      <c r="B159" s="18" t="s">
        <v>23</v>
      </c>
      <c r="C159" s="2">
        <v>11</v>
      </c>
      <c r="D159" s="18" t="s">
        <v>55</v>
      </c>
      <c r="E159" s="2">
        <v>4361675973</v>
      </c>
      <c r="F159" s="2">
        <v>135188753</v>
      </c>
      <c r="G159" s="2">
        <v>17</v>
      </c>
      <c r="H159" s="2">
        <v>6</v>
      </c>
      <c r="I159" s="2">
        <v>23</v>
      </c>
      <c r="J159" s="2">
        <v>11</v>
      </c>
      <c r="K159" s="2">
        <v>34</v>
      </c>
      <c r="L159" s="2">
        <v>9</v>
      </c>
      <c r="M159" s="2">
        <v>10</v>
      </c>
      <c r="N159" s="2">
        <v>0</v>
      </c>
      <c r="O159" s="2">
        <v>1</v>
      </c>
      <c r="P159" s="2">
        <v>35</v>
      </c>
      <c r="Q159" s="2">
        <v>137</v>
      </c>
      <c r="R159" s="18" t="s">
        <v>29</v>
      </c>
      <c r="S159" s="18" t="s">
        <v>29</v>
      </c>
    </row>
    <row r="160" spans="1:19" hidden="1" x14ac:dyDescent="0.3">
      <c r="A160" s="19">
        <v>43892.75</v>
      </c>
      <c r="B160" s="18" t="s">
        <v>23</v>
      </c>
      <c r="C160" s="2">
        <v>14</v>
      </c>
      <c r="D160" s="18" t="s">
        <v>56</v>
      </c>
      <c r="E160" s="2">
        <v>4155774754</v>
      </c>
      <c r="F160" s="2">
        <v>1465916051</v>
      </c>
      <c r="G160" s="2">
        <v>0</v>
      </c>
      <c r="H160" s="2">
        <v>0</v>
      </c>
      <c r="I160" s="2">
        <v>0</v>
      </c>
      <c r="J160" s="2">
        <v>0</v>
      </c>
      <c r="K160" s="2">
        <v>0</v>
      </c>
      <c r="L160" s="2">
        <v>0</v>
      </c>
      <c r="M160" s="2">
        <v>0</v>
      </c>
      <c r="N160" s="2">
        <v>0</v>
      </c>
      <c r="O160" s="2">
        <v>0</v>
      </c>
      <c r="P160" s="2">
        <v>0</v>
      </c>
      <c r="Q160" s="2">
        <v>13</v>
      </c>
      <c r="R160" s="18" t="s">
        <v>29</v>
      </c>
      <c r="S160" s="18" t="s">
        <v>29</v>
      </c>
    </row>
    <row r="161" spans="1:19" hidden="1" x14ac:dyDescent="0.3">
      <c r="A161" s="19">
        <v>43892.75</v>
      </c>
      <c r="B161" s="18" t="s">
        <v>23</v>
      </c>
      <c r="C161" s="2">
        <v>1</v>
      </c>
      <c r="D161" s="18" t="s">
        <v>57</v>
      </c>
      <c r="E161" s="2">
        <v>450732745</v>
      </c>
      <c r="F161" s="2">
        <v>7680687483</v>
      </c>
      <c r="G161" s="2">
        <v>12</v>
      </c>
      <c r="H161" s="2">
        <v>2</v>
      </c>
      <c r="I161" s="2">
        <v>14</v>
      </c>
      <c r="J161" s="2">
        <v>37</v>
      </c>
      <c r="K161" s="2">
        <v>51</v>
      </c>
      <c r="L161" s="2">
        <v>2</v>
      </c>
      <c r="M161" s="2">
        <v>2</v>
      </c>
      <c r="N161" s="2">
        <v>0</v>
      </c>
      <c r="O161" s="2">
        <v>0</v>
      </c>
      <c r="P161" s="2">
        <v>51</v>
      </c>
      <c r="Q161" s="2">
        <v>434</v>
      </c>
      <c r="R161" s="18" t="s">
        <v>29</v>
      </c>
      <c r="S161" s="18" t="s">
        <v>29</v>
      </c>
    </row>
    <row r="162" spans="1:19" hidden="1" x14ac:dyDescent="0.3">
      <c r="A162" s="19">
        <v>43892.75</v>
      </c>
      <c r="B162" s="18" t="s">
        <v>23</v>
      </c>
      <c r="C162" s="2">
        <v>16</v>
      </c>
      <c r="D162" s="18" t="s">
        <v>58</v>
      </c>
      <c r="E162" s="2">
        <v>4112559576</v>
      </c>
      <c r="F162" s="2">
        <v>1686736689</v>
      </c>
      <c r="G162" s="2">
        <v>2</v>
      </c>
      <c r="H162" s="2">
        <v>0</v>
      </c>
      <c r="I162" s="2">
        <v>2</v>
      </c>
      <c r="J162" s="2">
        <v>2</v>
      </c>
      <c r="K162" s="2">
        <v>4</v>
      </c>
      <c r="L162" s="2">
        <v>1</v>
      </c>
      <c r="M162" s="2">
        <v>1</v>
      </c>
      <c r="N162" s="2">
        <v>0</v>
      </c>
      <c r="O162" s="2">
        <v>0</v>
      </c>
      <c r="P162" s="2">
        <v>4</v>
      </c>
      <c r="Q162" s="2">
        <v>278</v>
      </c>
      <c r="R162" s="18" t="s">
        <v>29</v>
      </c>
      <c r="S162" s="18" t="s">
        <v>29</v>
      </c>
    </row>
    <row r="163" spans="1:19" hidden="1" x14ac:dyDescent="0.3">
      <c r="A163" s="19">
        <v>43892.75</v>
      </c>
      <c r="B163" s="18" t="s">
        <v>23</v>
      </c>
      <c r="C163" s="2">
        <v>20</v>
      </c>
      <c r="D163" s="18" t="s">
        <v>59</v>
      </c>
      <c r="E163" s="2">
        <v>3921531192</v>
      </c>
      <c r="F163" s="2">
        <v>9110616306</v>
      </c>
      <c r="G163" s="2">
        <v>0</v>
      </c>
      <c r="H163" s="2">
        <v>0</v>
      </c>
      <c r="I163" s="2">
        <v>0</v>
      </c>
      <c r="J163" s="2">
        <v>0</v>
      </c>
      <c r="K163" s="2">
        <v>0</v>
      </c>
      <c r="L163" s="2">
        <v>0</v>
      </c>
      <c r="M163" s="2">
        <v>0</v>
      </c>
      <c r="N163" s="2">
        <v>0</v>
      </c>
      <c r="O163" s="2">
        <v>0</v>
      </c>
      <c r="P163" s="2">
        <v>0</v>
      </c>
      <c r="Q163" s="2">
        <v>29</v>
      </c>
      <c r="R163" s="18" t="s">
        <v>29</v>
      </c>
      <c r="S163" s="18" t="s">
        <v>29</v>
      </c>
    </row>
    <row r="164" spans="1:19" hidden="1" x14ac:dyDescent="0.3">
      <c r="A164" s="19">
        <v>43892.75</v>
      </c>
      <c r="B164" s="18" t="s">
        <v>23</v>
      </c>
      <c r="C164" s="2">
        <v>19</v>
      </c>
      <c r="D164" s="18" t="s">
        <v>60</v>
      </c>
      <c r="E164" s="2">
        <v>3811569725</v>
      </c>
      <c r="F164" s="2">
        <v>133623567</v>
      </c>
      <c r="G164" s="2">
        <v>2</v>
      </c>
      <c r="H164" s="2">
        <v>0</v>
      </c>
      <c r="I164" s="2">
        <v>2</v>
      </c>
      <c r="J164" s="2">
        <v>3</v>
      </c>
      <c r="K164" s="2">
        <v>5</v>
      </c>
      <c r="L164" s="2">
        <v>-2</v>
      </c>
      <c r="M164" s="2">
        <v>-2</v>
      </c>
      <c r="N164" s="2">
        <v>2</v>
      </c>
      <c r="O164" s="2">
        <v>0</v>
      </c>
      <c r="P164" s="2">
        <v>7</v>
      </c>
      <c r="Q164" s="2">
        <v>307</v>
      </c>
      <c r="R164" s="18" t="s">
        <v>29</v>
      </c>
      <c r="S164" s="18" t="s">
        <v>29</v>
      </c>
    </row>
    <row r="165" spans="1:19" hidden="1" x14ac:dyDescent="0.3">
      <c r="A165" s="19">
        <v>43892.75</v>
      </c>
      <c r="B165" s="18" t="s">
        <v>23</v>
      </c>
      <c r="C165" s="2">
        <v>9</v>
      </c>
      <c r="D165" s="18" t="s">
        <v>61</v>
      </c>
      <c r="E165" s="2">
        <v>4376923077</v>
      </c>
      <c r="F165" s="2">
        <v>1125588885</v>
      </c>
      <c r="G165" s="2">
        <v>7</v>
      </c>
      <c r="H165" s="2">
        <v>0</v>
      </c>
      <c r="I165" s="2">
        <v>7</v>
      </c>
      <c r="J165" s="2">
        <v>5</v>
      </c>
      <c r="K165" s="2">
        <v>12</v>
      </c>
      <c r="L165" s="2">
        <v>0</v>
      </c>
      <c r="M165" s="2">
        <v>0</v>
      </c>
      <c r="N165" s="2">
        <v>1</v>
      </c>
      <c r="O165" s="2">
        <v>0</v>
      </c>
      <c r="P165" s="2">
        <v>13</v>
      </c>
      <c r="Q165" s="2">
        <v>613</v>
      </c>
      <c r="R165" s="18" t="s">
        <v>29</v>
      </c>
      <c r="S165" s="18" t="s">
        <v>29</v>
      </c>
    </row>
    <row r="166" spans="1:19" hidden="1" x14ac:dyDescent="0.3">
      <c r="A166" s="19">
        <v>43892.75</v>
      </c>
      <c r="B166" s="18" t="s">
        <v>23</v>
      </c>
      <c r="C166" s="2">
        <v>4</v>
      </c>
      <c r="D166" s="18" t="s">
        <v>62</v>
      </c>
      <c r="E166" s="2">
        <v>4606893511</v>
      </c>
      <c r="F166" s="2">
        <v>1112123097</v>
      </c>
      <c r="G166" s="2">
        <v>0</v>
      </c>
      <c r="H166" s="2">
        <v>0</v>
      </c>
      <c r="I166" s="2">
        <v>0</v>
      </c>
      <c r="J166" s="2">
        <v>0</v>
      </c>
      <c r="K166" s="2">
        <v>0</v>
      </c>
      <c r="L166" s="2">
        <v>0</v>
      </c>
      <c r="M166" s="2">
        <v>0</v>
      </c>
      <c r="N166" s="2">
        <v>0</v>
      </c>
      <c r="O166" s="2">
        <v>0</v>
      </c>
      <c r="P166" s="2">
        <v>0</v>
      </c>
      <c r="Q166" s="2">
        <v>122</v>
      </c>
      <c r="R166" s="18" t="s">
        <v>29</v>
      </c>
      <c r="S166" s="18" t="s">
        <v>29</v>
      </c>
    </row>
    <row r="167" spans="1:19" hidden="1" x14ac:dyDescent="0.3">
      <c r="A167" s="19">
        <v>43892.75</v>
      </c>
      <c r="B167" s="18" t="s">
        <v>23</v>
      </c>
      <c r="C167" s="2">
        <v>10</v>
      </c>
      <c r="D167" s="18" t="s">
        <v>63</v>
      </c>
      <c r="E167" s="2">
        <v>4310675841</v>
      </c>
      <c r="F167" s="2">
        <v>1238824698</v>
      </c>
      <c r="G167" s="2">
        <v>0</v>
      </c>
      <c r="H167" s="2">
        <v>0</v>
      </c>
      <c r="I167" s="2">
        <v>0</v>
      </c>
      <c r="J167" s="2">
        <v>2</v>
      </c>
      <c r="K167" s="2">
        <v>2</v>
      </c>
      <c r="L167" s="2">
        <v>0</v>
      </c>
      <c r="M167" s="2">
        <v>0</v>
      </c>
      <c r="N167" s="2">
        <v>0</v>
      </c>
      <c r="O167" s="2">
        <v>0</v>
      </c>
      <c r="P167" s="2">
        <v>2</v>
      </c>
      <c r="Q167" s="2">
        <v>35</v>
      </c>
      <c r="R167" s="18" t="s">
        <v>29</v>
      </c>
      <c r="S167" s="18" t="s">
        <v>29</v>
      </c>
    </row>
    <row r="168" spans="1:19" hidden="1" x14ac:dyDescent="0.3">
      <c r="A168" s="19">
        <v>43892.75</v>
      </c>
      <c r="B168" s="18" t="s">
        <v>23</v>
      </c>
      <c r="C168" s="2">
        <v>2</v>
      </c>
      <c r="D168" s="18" t="s">
        <v>64</v>
      </c>
      <c r="E168" s="2">
        <v>4573750286</v>
      </c>
      <c r="F168" s="2">
        <v>7320149366</v>
      </c>
      <c r="G168" s="2">
        <v>0</v>
      </c>
      <c r="H168" s="2">
        <v>0</v>
      </c>
      <c r="I168" s="2">
        <v>0</v>
      </c>
      <c r="J168" s="2">
        <v>0</v>
      </c>
      <c r="K168" s="2">
        <v>0</v>
      </c>
      <c r="L168" s="2">
        <v>0</v>
      </c>
      <c r="M168" s="2">
        <v>0</v>
      </c>
      <c r="N168" s="2">
        <v>0</v>
      </c>
      <c r="O168" s="2">
        <v>0</v>
      </c>
      <c r="P168" s="2">
        <v>0</v>
      </c>
      <c r="Q168" s="2">
        <v>11</v>
      </c>
      <c r="R168" s="18" t="s">
        <v>29</v>
      </c>
      <c r="S168" s="18" t="s">
        <v>29</v>
      </c>
    </row>
    <row r="169" spans="1:19" hidden="1" x14ac:dyDescent="0.3">
      <c r="A169" s="19">
        <v>43892.75</v>
      </c>
      <c r="B169" s="18" t="s">
        <v>23</v>
      </c>
      <c r="C169" s="2">
        <v>5</v>
      </c>
      <c r="D169" s="18" t="s">
        <v>65</v>
      </c>
      <c r="E169" s="2">
        <v>4543490485</v>
      </c>
      <c r="F169" s="2">
        <v>1233845213</v>
      </c>
      <c r="G169" s="2">
        <v>53</v>
      </c>
      <c r="H169" s="2">
        <v>14</v>
      </c>
      <c r="I169" s="2">
        <v>67</v>
      </c>
      <c r="J169" s="2">
        <v>204</v>
      </c>
      <c r="K169" s="2">
        <v>271</v>
      </c>
      <c r="L169" s="2">
        <v>10</v>
      </c>
      <c r="M169" s="2">
        <v>10</v>
      </c>
      <c r="N169" s="2">
        <v>0</v>
      </c>
      <c r="O169" s="2">
        <v>2</v>
      </c>
      <c r="P169" s="2">
        <v>273</v>
      </c>
      <c r="Q169" s="2">
        <v>9782</v>
      </c>
      <c r="R169" s="18" t="s">
        <v>29</v>
      </c>
      <c r="S169" s="18" t="s">
        <v>29</v>
      </c>
    </row>
    <row r="170" spans="1:19" hidden="1" x14ac:dyDescent="0.3">
      <c r="A170" s="19">
        <v>43893.75</v>
      </c>
      <c r="B170" s="18" t="s">
        <v>23</v>
      </c>
      <c r="C170" s="2">
        <v>13</v>
      </c>
      <c r="D170" s="18" t="s">
        <v>46</v>
      </c>
      <c r="E170" s="2">
        <v>4235122196</v>
      </c>
      <c r="F170" s="2">
        <v>1339843823</v>
      </c>
      <c r="G170" s="2">
        <v>5</v>
      </c>
      <c r="H170" s="2">
        <v>0</v>
      </c>
      <c r="I170" s="2">
        <v>5</v>
      </c>
      <c r="J170" s="2">
        <v>1</v>
      </c>
      <c r="K170" s="2">
        <v>6</v>
      </c>
      <c r="L170" s="2">
        <v>1</v>
      </c>
      <c r="M170" s="2">
        <v>1</v>
      </c>
      <c r="N170" s="2">
        <v>0</v>
      </c>
      <c r="O170" s="2">
        <v>0</v>
      </c>
      <c r="P170" s="2">
        <v>6</v>
      </c>
      <c r="Q170" s="2">
        <v>52</v>
      </c>
      <c r="R170" s="18" t="s">
        <v>29</v>
      </c>
      <c r="S170" s="18" t="s">
        <v>29</v>
      </c>
    </row>
    <row r="171" spans="1:19" hidden="1" x14ac:dyDescent="0.3">
      <c r="A171" s="19">
        <v>43893.75</v>
      </c>
      <c r="B171" s="18" t="s">
        <v>23</v>
      </c>
      <c r="C171" s="2">
        <v>17</v>
      </c>
      <c r="D171" s="18" t="s">
        <v>47</v>
      </c>
      <c r="E171" s="2">
        <v>4063947052</v>
      </c>
      <c r="F171" s="2">
        <v>1580514834</v>
      </c>
      <c r="G171" s="2">
        <v>0</v>
      </c>
      <c r="H171" s="2">
        <v>0</v>
      </c>
      <c r="I171" s="2">
        <v>0</v>
      </c>
      <c r="J171" s="2">
        <v>1</v>
      </c>
      <c r="K171" s="2">
        <v>1</v>
      </c>
      <c r="L171" s="2">
        <v>1</v>
      </c>
      <c r="M171" s="2">
        <v>1</v>
      </c>
      <c r="N171" s="2">
        <v>0</v>
      </c>
      <c r="O171" s="2">
        <v>0</v>
      </c>
      <c r="P171" s="2">
        <v>1</v>
      </c>
      <c r="Q171" s="2">
        <v>42</v>
      </c>
      <c r="R171" s="18" t="s">
        <v>29</v>
      </c>
      <c r="S171" s="18" t="s">
        <v>29</v>
      </c>
    </row>
    <row r="172" spans="1:19" hidden="1" x14ac:dyDescent="0.3">
      <c r="A172" s="19">
        <v>43893.75</v>
      </c>
      <c r="B172" s="18" t="s">
        <v>23</v>
      </c>
      <c r="C172" s="2">
        <v>4</v>
      </c>
      <c r="D172" s="18" t="s">
        <v>48</v>
      </c>
      <c r="E172" s="2">
        <v>4649933453</v>
      </c>
      <c r="F172" s="2">
        <v>1135662422</v>
      </c>
      <c r="G172" s="2">
        <v>1</v>
      </c>
      <c r="H172" s="2">
        <v>0</v>
      </c>
      <c r="I172" s="2">
        <v>1</v>
      </c>
      <c r="J172" s="2">
        <v>0</v>
      </c>
      <c r="K172" s="2">
        <v>1</v>
      </c>
      <c r="L172" s="2">
        <v>0</v>
      </c>
      <c r="M172" s="2">
        <v>0</v>
      </c>
      <c r="N172" s="2">
        <v>0</v>
      </c>
      <c r="O172" s="2">
        <v>0</v>
      </c>
      <c r="P172" s="2">
        <v>1</v>
      </c>
      <c r="Q172" s="2">
        <v>20</v>
      </c>
      <c r="R172" s="18" t="s">
        <v>29</v>
      </c>
      <c r="S172" s="18" t="s">
        <v>29</v>
      </c>
    </row>
    <row r="173" spans="1:19" hidden="1" x14ac:dyDescent="0.3">
      <c r="A173" s="19">
        <v>43893.75</v>
      </c>
      <c r="B173" s="18" t="s">
        <v>23</v>
      </c>
      <c r="C173" s="2">
        <v>18</v>
      </c>
      <c r="D173" s="18" t="s">
        <v>49</v>
      </c>
      <c r="E173" s="2">
        <v>3890597598</v>
      </c>
      <c r="F173" s="2">
        <v>1659440194</v>
      </c>
      <c r="G173" s="2">
        <v>0</v>
      </c>
      <c r="H173" s="2">
        <v>0</v>
      </c>
      <c r="I173" s="2">
        <v>0</v>
      </c>
      <c r="J173" s="2">
        <v>1</v>
      </c>
      <c r="K173" s="2">
        <v>1</v>
      </c>
      <c r="L173" s="2">
        <v>0</v>
      </c>
      <c r="M173" s="2">
        <v>0</v>
      </c>
      <c r="N173" s="2">
        <v>0</v>
      </c>
      <c r="O173" s="2">
        <v>0</v>
      </c>
      <c r="P173" s="2">
        <v>1</v>
      </c>
      <c r="Q173" s="2">
        <v>39</v>
      </c>
      <c r="R173" s="18" t="s">
        <v>29</v>
      </c>
      <c r="S173" s="18" t="s">
        <v>29</v>
      </c>
    </row>
    <row r="174" spans="1:19" hidden="1" x14ac:dyDescent="0.3">
      <c r="A174" s="19">
        <v>43893.75</v>
      </c>
      <c r="B174" s="18" t="s">
        <v>23</v>
      </c>
      <c r="C174" s="2">
        <v>15</v>
      </c>
      <c r="D174" s="18" t="s">
        <v>50</v>
      </c>
      <c r="E174" s="2">
        <v>4083956555</v>
      </c>
      <c r="F174" s="2">
        <v>1425084984</v>
      </c>
      <c r="G174" s="2">
        <v>11</v>
      </c>
      <c r="H174" s="2">
        <v>0</v>
      </c>
      <c r="I174" s="2">
        <v>11</v>
      </c>
      <c r="J174" s="2">
        <v>19</v>
      </c>
      <c r="K174" s="2">
        <v>30</v>
      </c>
      <c r="L174" s="2">
        <v>13</v>
      </c>
      <c r="M174" s="2">
        <v>13</v>
      </c>
      <c r="N174" s="2">
        <v>0</v>
      </c>
      <c r="O174" s="2">
        <v>0</v>
      </c>
      <c r="P174" s="2">
        <v>30</v>
      </c>
      <c r="Q174" s="2">
        <v>405</v>
      </c>
      <c r="R174" s="18" t="s">
        <v>29</v>
      </c>
      <c r="S174" s="18" t="s">
        <v>29</v>
      </c>
    </row>
    <row r="175" spans="1:19" hidden="1" x14ac:dyDescent="0.3">
      <c r="A175" s="19">
        <v>43893.75</v>
      </c>
      <c r="B175" s="18" t="s">
        <v>23</v>
      </c>
      <c r="C175" s="2">
        <v>8</v>
      </c>
      <c r="D175" s="18" t="s">
        <v>104</v>
      </c>
      <c r="E175" s="2">
        <v>4449436681</v>
      </c>
      <c r="F175" s="2">
        <v>113417208</v>
      </c>
      <c r="G175" s="2">
        <v>187</v>
      </c>
      <c r="H175" s="2">
        <v>24</v>
      </c>
      <c r="I175" s="2">
        <v>211</v>
      </c>
      <c r="J175" s="2">
        <v>187</v>
      </c>
      <c r="K175" s="2">
        <v>398</v>
      </c>
      <c r="L175" s="2">
        <v>74</v>
      </c>
      <c r="M175" s="2">
        <v>85</v>
      </c>
      <c r="N175" s="2">
        <v>4</v>
      </c>
      <c r="O175" s="2">
        <v>18</v>
      </c>
      <c r="P175" s="2">
        <v>420</v>
      </c>
      <c r="Q175" s="2">
        <v>2012</v>
      </c>
      <c r="R175" s="18" t="s">
        <v>29</v>
      </c>
      <c r="S175" s="18" t="s">
        <v>29</v>
      </c>
    </row>
    <row r="176" spans="1:19" hidden="1" x14ac:dyDescent="0.3">
      <c r="A176" s="19">
        <v>43893.75</v>
      </c>
      <c r="B176" s="18" t="s">
        <v>23</v>
      </c>
      <c r="C176" s="2">
        <v>6</v>
      </c>
      <c r="D176" s="18" t="s">
        <v>51</v>
      </c>
      <c r="E176" s="2">
        <v>456494354</v>
      </c>
      <c r="F176" s="2">
        <v>1376813649</v>
      </c>
      <c r="G176" s="2">
        <v>1</v>
      </c>
      <c r="H176" s="2">
        <v>0</v>
      </c>
      <c r="I176" s="2">
        <v>1</v>
      </c>
      <c r="J176" s="2">
        <v>12</v>
      </c>
      <c r="K176" s="2">
        <v>13</v>
      </c>
      <c r="L176" s="2">
        <v>4</v>
      </c>
      <c r="M176" s="2">
        <v>4</v>
      </c>
      <c r="N176" s="2">
        <v>0</v>
      </c>
      <c r="O176" s="2">
        <v>0</v>
      </c>
      <c r="P176" s="2">
        <v>13</v>
      </c>
      <c r="Q176" s="2">
        <v>354</v>
      </c>
      <c r="R176" s="18" t="s">
        <v>29</v>
      </c>
      <c r="S176" s="18" t="s">
        <v>29</v>
      </c>
    </row>
    <row r="177" spans="1:19" hidden="1" x14ac:dyDescent="0.3">
      <c r="A177" s="19">
        <v>43893.75</v>
      </c>
      <c r="B177" s="18" t="s">
        <v>23</v>
      </c>
      <c r="C177" s="2">
        <v>12</v>
      </c>
      <c r="D177" s="18" t="s">
        <v>52</v>
      </c>
      <c r="E177" s="2">
        <v>4189277044</v>
      </c>
      <c r="F177" s="2">
        <v>1248366722</v>
      </c>
      <c r="G177" s="2">
        <v>10</v>
      </c>
      <c r="H177" s="2">
        <v>0</v>
      </c>
      <c r="I177" s="2">
        <v>10</v>
      </c>
      <c r="J177" s="2">
        <v>1</v>
      </c>
      <c r="K177" s="2">
        <v>11</v>
      </c>
      <c r="L177" s="2">
        <v>7</v>
      </c>
      <c r="M177" s="2">
        <v>7</v>
      </c>
      <c r="N177" s="2">
        <v>3</v>
      </c>
      <c r="O177" s="2">
        <v>0</v>
      </c>
      <c r="P177" s="2">
        <v>14</v>
      </c>
      <c r="Q177" s="2">
        <v>877</v>
      </c>
      <c r="R177" s="18" t="s">
        <v>29</v>
      </c>
      <c r="S177" s="18" t="s">
        <v>29</v>
      </c>
    </row>
    <row r="178" spans="1:19" hidden="1" x14ac:dyDescent="0.3">
      <c r="A178" s="19">
        <v>43893.75</v>
      </c>
      <c r="B178" s="18" t="s">
        <v>23</v>
      </c>
      <c r="C178" s="2">
        <v>7</v>
      </c>
      <c r="D178" s="18" t="s">
        <v>53</v>
      </c>
      <c r="E178" s="2">
        <v>4441149315</v>
      </c>
      <c r="F178" s="2">
        <v>89326992</v>
      </c>
      <c r="G178" s="2">
        <v>12</v>
      </c>
      <c r="H178" s="2">
        <v>2</v>
      </c>
      <c r="I178" s="2">
        <v>14</v>
      </c>
      <c r="J178" s="2">
        <v>5</v>
      </c>
      <c r="K178" s="2">
        <v>19</v>
      </c>
      <c r="L178" s="2">
        <v>1</v>
      </c>
      <c r="M178" s="2">
        <v>2</v>
      </c>
      <c r="N178" s="2">
        <v>4</v>
      </c>
      <c r="O178" s="2">
        <v>1</v>
      </c>
      <c r="P178" s="2">
        <v>24</v>
      </c>
      <c r="Q178" s="2">
        <v>121</v>
      </c>
      <c r="R178" s="18" t="s">
        <v>29</v>
      </c>
      <c r="S178" s="18" t="s">
        <v>29</v>
      </c>
    </row>
    <row r="179" spans="1:19" x14ac:dyDescent="0.3">
      <c r="A179" s="19">
        <v>43893.75</v>
      </c>
      <c r="B179" s="18" t="s">
        <v>23</v>
      </c>
      <c r="C179" s="2">
        <v>3</v>
      </c>
      <c r="D179" s="18" t="s">
        <v>54</v>
      </c>
      <c r="E179" s="2">
        <v>4546679409</v>
      </c>
      <c r="F179" s="2">
        <v>9190347404</v>
      </c>
      <c r="G179" s="2">
        <v>698</v>
      </c>
      <c r="H179" s="2">
        <v>167</v>
      </c>
      <c r="I179" s="2">
        <v>865</v>
      </c>
      <c r="J179" s="2">
        <v>461</v>
      </c>
      <c r="K179" s="2">
        <v>1326</v>
      </c>
      <c r="L179" s="2">
        <v>249</v>
      </c>
      <c r="M179" s="2">
        <v>266</v>
      </c>
      <c r="N179" s="2">
        <v>139</v>
      </c>
      <c r="O179" s="2">
        <v>55</v>
      </c>
      <c r="P179" s="2">
        <v>1520</v>
      </c>
      <c r="Q179" s="2">
        <v>9577</v>
      </c>
      <c r="R179" s="18" t="s">
        <v>29</v>
      </c>
      <c r="S179" s="18" t="s">
        <v>29</v>
      </c>
    </row>
    <row r="180" spans="1:19" hidden="1" x14ac:dyDescent="0.3">
      <c r="A180" s="19">
        <v>43893.75</v>
      </c>
      <c r="B180" s="18" t="s">
        <v>23</v>
      </c>
      <c r="C180" s="2">
        <v>11</v>
      </c>
      <c r="D180" s="18" t="s">
        <v>55</v>
      </c>
      <c r="E180" s="2">
        <v>4361675973</v>
      </c>
      <c r="F180" s="2">
        <v>135188753</v>
      </c>
      <c r="G180" s="2">
        <v>27</v>
      </c>
      <c r="H180" s="2">
        <v>13</v>
      </c>
      <c r="I180" s="2">
        <v>40</v>
      </c>
      <c r="J180" s="2">
        <v>19</v>
      </c>
      <c r="K180" s="2">
        <v>59</v>
      </c>
      <c r="L180" s="2">
        <v>25</v>
      </c>
      <c r="M180" s="2">
        <v>26</v>
      </c>
      <c r="N180" s="2">
        <v>0</v>
      </c>
      <c r="O180" s="2">
        <v>2</v>
      </c>
      <c r="P180" s="2">
        <v>61</v>
      </c>
      <c r="Q180" s="2">
        <v>200</v>
      </c>
      <c r="R180" s="18" t="s">
        <v>29</v>
      </c>
      <c r="S180" s="18" t="s">
        <v>29</v>
      </c>
    </row>
    <row r="181" spans="1:19" hidden="1" x14ac:dyDescent="0.3">
      <c r="A181" s="19">
        <v>43893.75</v>
      </c>
      <c r="B181" s="18" t="s">
        <v>23</v>
      </c>
      <c r="C181" s="2">
        <v>14</v>
      </c>
      <c r="D181" s="18" t="s">
        <v>56</v>
      </c>
      <c r="E181" s="2">
        <v>4155774754</v>
      </c>
      <c r="F181" s="2">
        <v>1465916051</v>
      </c>
      <c r="G181" s="2">
        <v>3</v>
      </c>
      <c r="H181" s="2">
        <v>0</v>
      </c>
      <c r="I181" s="2">
        <v>3</v>
      </c>
      <c r="J181" s="2">
        <v>0</v>
      </c>
      <c r="K181" s="2">
        <v>3</v>
      </c>
      <c r="L181" s="2">
        <v>3</v>
      </c>
      <c r="M181" s="2">
        <v>3</v>
      </c>
      <c r="N181" s="2">
        <v>0</v>
      </c>
      <c r="O181" s="2">
        <v>0</v>
      </c>
      <c r="P181" s="2">
        <v>3</v>
      </c>
      <c r="Q181" s="2">
        <v>13</v>
      </c>
      <c r="R181" s="18" t="s">
        <v>29</v>
      </c>
      <c r="S181" s="18" t="s">
        <v>29</v>
      </c>
    </row>
    <row r="182" spans="1:19" hidden="1" x14ac:dyDescent="0.3">
      <c r="A182" s="19">
        <v>43893.75</v>
      </c>
      <c r="B182" s="18" t="s">
        <v>23</v>
      </c>
      <c r="C182" s="2">
        <v>1</v>
      </c>
      <c r="D182" s="18" t="s">
        <v>57</v>
      </c>
      <c r="E182" s="2">
        <v>450732745</v>
      </c>
      <c r="F182" s="2">
        <v>7680687483</v>
      </c>
      <c r="G182" s="2">
        <v>13</v>
      </c>
      <c r="H182" s="2">
        <v>3</v>
      </c>
      <c r="I182" s="2">
        <v>16</v>
      </c>
      <c r="J182" s="2">
        <v>40</v>
      </c>
      <c r="K182" s="2">
        <v>56</v>
      </c>
      <c r="L182" s="2">
        <v>5</v>
      </c>
      <c r="M182" s="2">
        <v>5</v>
      </c>
      <c r="N182" s="2">
        <v>0</v>
      </c>
      <c r="O182" s="2">
        <v>0</v>
      </c>
      <c r="P182" s="2">
        <v>56</v>
      </c>
      <c r="Q182" s="2">
        <v>458</v>
      </c>
      <c r="R182" s="18" t="s">
        <v>29</v>
      </c>
      <c r="S182" s="18" t="s">
        <v>29</v>
      </c>
    </row>
    <row r="183" spans="1:19" hidden="1" x14ac:dyDescent="0.3">
      <c r="A183" s="19">
        <v>43893.75</v>
      </c>
      <c r="B183" s="18" t="s">
        <v>23</v>
      </c>
      <c r="C183" s="2">
        <v>16</v>
      </c>
      <c r="D183" s="18" t="s">
        <v>58</v>
      </c>
      <c r="E183" s="2">
        <v>4112559576</v>
      </c>
      <c r="F183" s="2">
        <v>1686736689</v>
      </c>
      <c r="G183" s="2">
        <v>2</v>
      </c>
      <c r="H183" s="2">
        <v>0</v>
      </c>
      <c r="I183" s="2">
        <v>2</v>
      </c>
      <c r="J183" s="2">
        <v>4</v>
      </c>
      <c r="K183" s="2">
        <v>6</v>
      </c>
      <c r="L183" s="2">
        <v>2</v>
      </c>
      <c r="M183" s="2">
        <v>2</v>
      </c>
      <c r="N183" s="2">
        <v>0</v>
      </c>
      <c r="O183" s="2">
        <v>0</v>
      </c>
      <c r="P183" s="2">
        <v>6</v>
      </c>
      <c r="Q183" s="2">
        <v>298</v>
      </c>
      <c r="R183" s="18" t="s">
        <v>29</v>
      </c>
      <c r="S183" s="18" t="s">
        <v>29</v>
      </c>
    </row>
    <row r="184" spans="1:19" hidden="1" x14ac:dyDescent="0.3">
      <c r="A184" s="19">
        <v>43893.75</v>
      </c>
      <c r="B184" s="18" t="s">
        <v>23</v>
      </c>
      <c r="C184" s="2">
        <v>20</v>
      </c>
      <c r="D184" s="18" t="s">
        <v>59</v>
      </c>
      <c r="E184" s="2">
        <v>3921531192</v>
      </c>
      <c r="F184" s="2">
        <v>9110616306</v>
      </c>
      <c r="G184" s="2">
        <v>1</v>
      </c>
      <c r="H184" s="2">
        <v>0</v>
      </c>
      <c r="I184" s="2">
        <v>1</v>
      </c>
      <c r="J184" s="2">
        <v>0</v>
      </c>
      <c r="K184" s="2">
        <v>1</v>
      </c>
      <c r="L184" s="2">
        <v>1</v>
      </c>
      <c r="M184" s="2">
        <v>1</v>
      </c>
      <c r="N184" s="2">
        <v>0</v>
      </c>
      <c r="O184" s="2">
        <v>0</v>
      </c>
      <c r="P184" s="2">
        <v>1</v>
      </c>
      <c r="Q184" s="2">
        <v>29</v>
      </c>
      <c r="R184" s="18" t="s">
        <v>29</v>
      </c>
      <c r="S184" s="18" t="s">
        <v>29</v>
      </c>
    </row>
    <row r="185" spans="1:19" hidden="1" x14ac:dyDescent="0.3">
      <c r="A185" s="19">
        <v>43893.75</v>
      </c>
      <c r="B185" s="18" t="s">
        <v>23</v>
      </c>
      <c r="C185" s="2">
        <v>19</v>
      </c>
      <c r="D185" s="18" t="s">
        <v>60</v>
      </c>
      <c r="E185" s="2">
        <v>3811569725</v>
      </c>
      <c r="F185" s="2">
        <v>133623567</v>
      </c>
      <c r="G185" s="2">
        <v>2</v>
      </c>
      <c r="H185" s="2">
        <v>0</v>
      </c>
      <c r="I185" s="2">
        <v>2</v>
      </c>
      <c r="J185" s="2">
        <v>3</v>
      </c>
      <c r="K185" s="2">
        <v>5</v>
      </c>
      <c r="L185" s="2">
        <v>0</v>
      </c>
      <c r="M185" s="2">
        <v>0</v>
      </c>
      <c r="N185" s="2">
        <v>2</v>
      </c>
      <c r="O185" s="2">
        <v>0</v>
      </c>
      <c r="P185" s="2">
        <v>7</v>
      </c>
      <c r="Q185" s="2">
        <v>307</v>
      </c>
      <c r="R185" s="18" t="s">
        <v>29</v>
      </c>
      <c r="S185" s="18" t="s">
        <v>29</v>
      </c>
    </row>
    <row r="186" spans="1:19" hidden="1" x14ac:dyDescent="0.3">
      <c r="A186" s="19">
        <v>43893.75</v>
      </c>
      <c r="B186" s="18" t="s">
        <v>23</v>
      </c>
      <c r="C186" s="2">
        <v>9</v>
      </c>
      <c r="D186" s="18" t="s">
        <v>61</v>
      </c>
      <c r="E186" s="2">
        <v>4376923077</v>
      </c>
      <c r="F186" s="2">
        <v>1125588885</v>
      </c>
      <c r="G186" s="2">
        <v>10</v>
      </c>
      <c r="H186" s="2">
        <v>0</v>
      </c>
      <c r="I186" s="2">
        <v>10</v>
      </c>
      <c r="J186" s="2">
        <v>8</v>
      </c>
      <c r="K186" s="2">
        <v>18</v>
      </c>
      <c r="L186" s="2">
        <v>6</v>
      </c>
      <c r="M186" s="2">
        <v>6</v>
      </c>
      <c r="N186" s="2">
        <v>1</v>
      </c>
      <c r="O186" s="2">
        <v>0</v>
      </c>
      <c r="P186" s="2">
        <v>19</v>
      </c>
      <c r="Q186" s="2">
        <v>697</v>
      </c>
      <c r="R186" s="18" t="s">
        <v>29</v>
      </c>
      <c r="S186" s="18" t="s">
        <v>29</v>
      </c>
    </row>
    <row r="187" spans="1:19" hidden="1" x14ac:dyDescent="0.3">
      <c r="A187" s="19">
        <v>43893.75</v>
      </c>
      <c r="B187" s="18" t="s">
        <v>23</v>
      </c>
      <c r="C187" s="2">
        <v>4</v>
      </c>
      <c r="D187" s="18" t="s">
        <v>62</v>
      </c>
      <c r="E187" s="2">
        <v>4606893511</v>
      </c>
      <c r="F187" s="2">
        <v>1112123097</v>
      </c>
      <c r="G187" s="2">
        <v>1</v>
      </c>
      <c r="H187" s="2">
        <v>0</v>
      </c>
      <c r="I187" s="2">
        <v>1</v>
      </c>
      <c r="J187" s="2">
        <v>3</v>
      </c>
      <c r="K187" s="2">
        <v>4</v>
      </c>
      <c r="L187" s="2">
        <v>4</v>
      </c>
      <c r="M187" s="2">
        <v>4</v>
      </c>
      <c r="N187" s="2">
        <v>0</v>
      </c>
      <c r="O187" s="2">
        <v>0</v>
      </c>
      <c r="P187" s="2">
        <v>4</v>
      </c>
      <c r="Q187" s="2">
        <v>122</v>
      </c>
      <c r="R187" s="18" t="s">
        <v>29</v>
      </c>
      <c r="S187" s="18" t="s">
        <v>29</v>
      </c>
    </row>
    <row r="188" spans="1:19" hidden="1" x14ac:dyDescent="0.3">
      <c r="A188" s="19">
        <v>43893.75</v>
      </c>
      <c r="B188" s="18" t="s">
        <v>23</v>
      </c>
      <c r="C188" s="2">
        <v>10</v>
      </c>
      <c r="D188" s="18" t="s">
        <v>63</v>
      </c>
      <c r="E188" s="2">
        <v>4310675841</v>
      </c>
      <c r="F188" s="2">
        <v>1238824698</v>
      </c>
      <c r="G188" s="2">
        <v>1</v>
      </c>
      <c r="H188" s="2">
        <v>1</v>
      </c>
      <c r="I188" s="2">
        <v>2</v>
      </c>
      <c r="J188" s="2">
        <v>6</v>
      </c>
      <c r="K188" s="2">
        <v>8</v>
      </c>
      <c r="L188" s="2">
        <v>6</v>
      </c>
      <c r="M188" s="2">
        <v>6</v>
      </c>
      <c r="N188" s="2">
        <v>0</v>
      </c>
      <c r="O188" s="2">
        <v>0</v>
      </c>
      <c r="P188" s="2">
        <v>8</v>
      </c>
      <c r="Q188" s="2">
        <v>45</v>
      </c>
      <c r="R188" s="18" t="s">
        <v>29</v>
      </c>
      <c r="S188" s="18" t="s">
        <v>29</v>
      </c>
    </row>
    <row r="189" spans="1:19" hidden="1" x14ac:dyDescent="0.3">
      <c r="A189" s="19">
        <v>43893.75</v>
      </c>
      <c r="B189" s="18" t="s">
        <v>23</v>
      </c>
      <c r="C189" s="2">
        <v>2</v>
      </c>
      <c r="D189" s="18" t="s">
        <v>64</v>
      </c>
      <c r="E189" s="2">
        <v>4573750286</v>
      </c>
      <c r="F189" s="2">
        <v>7320149366</v>
      </c>
      <c r="G189" s="2">
        <v>0</v>
      </c>
      <c r="H189" s="2">
        <v>0</v>
      </c>
      <c r="I189" s="2">
        <v>0</v>
      </c>
      <c r="J189" s="2">
        <v>0</v>
      </c>
      <c r="K189" s="2">
        <v>0</v>
      </c>
      <c r="L189" s="2">
        <v>0</v>
      </c>
      <c r="M189" s="2">
        <v>0</v>
      </c>
      <c r="N189" s="2">
        <v>0</v>
      </c>
      <c r="O189" s="2">
        <v>0</v>
      </c>
      <c r="P189" s="2">
        <v>0</v>
      </c>
      <c r="Q189" s="2">
        <v>12</v>
      </c>
      <c r="R189" s="18" t="s">
        <v>29</v>
      </c>
      <c r="S189" s="18" t="s">
        <v>29</v>
      </c>
    </row>
    <row r="190" spans="1:19" hidden="1" x14ac:dyDescent="0.3">
      <c r="A190" s="19">
        <v>43893.75</v>
      </c>
      <c r="B190" s="18" t="s">
        <v>23</v>
      </c>
      <c r="C190" s="2">
        <v>5</v>
      </c>
      <c r="D190" s="18" t="s">
        <v>65</v>
      </c>
      <c r="E190" s="2">
        <v>4543490485</v>
      </c>
      <c r="F190" s="2">
        <v>1233845213</v>
      </c>
      <c r="G190" s="2">
        <v>49</v>
      </c>
      <c r="H190" s="2">
        <v>19</v>
      </c>
      <c r="I190" s="2">
        <v>68</v>
      </c>
      <c r="J190" s="2">
        <v>229</v>
      </c>
      <c r="K190" s="2">
        <v>297</v>
      </c>
      <c r="L190" s="2">
        <v>26</v>
      </c>
      <c r="M190" s="2">
        <v>34</v>
      </c>
      <c r="N190" s="2">
        <v>7</v>
      </c>
      <c r="O190" s="2">
        <v>3</v>
      </c>
      <c r="P190" s="2">
        <v>307</v>
      </c>
      <c r="Q190" s="2">
        <v>10176</v>
      </c>
      <c r="R190" s="18" t="s">
        <v>29</v>
      </c>
      <c r="S190" s="18" t="s">
        <v>29</v>
      </c>
    </row>
    <row r="191" spans="1:19" hidden="1" x14ac:dyDescent="0.3">
      <c r="A191" s="19">
        <v>43894.708333333336</v>
      </c>
      <c r="B191" s="18" t="s">
        <v>23</v>
      </c>
      <c r="C191" s="2">
        <v>13</v>
      </c>
      <c r="D191" s="18" t="s">
        <v>46</v>
      </c>
      <c r="E191" s="2">
        <v>4235122196</v>
      </c>
      <c r="F191" s="2">
        <v>1339843823</v>
      </c>
      <c r="G191" s="2">
        <v>7</v>
      </c>
      <c r="H191" s="2">
        <v>0</v>
      </c>
      <c r="I191" s="2">
        <v>7</v>
      </c>
      <c r="J191" s="2">
        <v>0</v>
      </c>
      <c r="K191" s="2">
        <v>7</v>
      </c>
      <c r="L191" s="2">
        <v>1</v>
      </c>
      <c r="M191" s="2">
        <v>1</v>
      </c>
      <c r="N191" s="2">
        <v>0</v>
      </c>
      <c r="O191" s="2">
        <v>0</v>
      </c>
      <c r="P191" s="2">
        <v>7</v>
      </c>
      <c r="Q191" s="2">
        <v>85</v>
      </c>
      <c r="R191" s="18" t="s">
        <v>29</v>
      </c>
      <c r="S191" s="18" t="s">
        <v>29</v>
      </c>
    </row>
    <row r="192" spans="1:19" hidden="1" x14ac:dyDescent="0.3">
      <c r="A192" s="19">
        <v>43894.708333333336</v>
      </c>
      <c r="B192" s="18" t="s">
        <v>23</v>
      </c>
      <c r="C192" s="2">
        <v>17</v>
      </c>
      <c r="D192" s="18" t="s">
        <v>47</v>
      </c>
      <c r="E192" s="2">
        <v>4063947052</v>
      </c>
      <c r="F192" s="2">
        <v>1580514834</v>
      </c>
      <c r="G192" s="2">
        <v>0</v>
      </c>
      <c r="H192" s="2">
        <v>0</v>
      </c>
      <c r="I192" s="2">
        <v>0</v>
      </c>
      <c r="J192" s="2">
        <v>1</v>
      </c>
      <c r="K192" s="2">
        <v>1</v>
      </c>
      <c r="L192" s="2">
        <v>0</v>
      </c>
      <c r="M192" s="2">
        <v>0</v>
      </c>
      <c r="N192" s="2">
        <v>0</v>
      </c>
      <c r="O192" s="2">
        <v>0</v>
      </c>
      <c r="P192" s="2">
        <v>1</v>
      </c>
      <c r="Q192" s="2">
        <v>48</v>
      </c>
      <c r="R192" s="18" t="s">
        <v>29</v>
      </c>
      <c r="S192" s="18" t="s">
        <v>29</v>
      </c>
    </row>
    <row r="193" spans="1:19" hidden="1" x14ac:dyDescent="0.3">
      <c r="A193" s="19">
        <v>43894.708333333336</v>
      </c>
      <c r="B193" s="18" t="s">
        <v>23</v>
      </c>
      <c r="C193" s="2">
        <v>4</v>
      </c>
      <c r="D193" s="18" t="s">
        <v>48</v>
      </c>
      <c r="E193" s="2">
        <v>4649933453</v>
      </c>
      <c r="F193" s="2">
        <v>1135662422</v>
      </c>
      <c r="G193" s="2">
        <v>1</v>
      </c>
      <c r="H193" s="2">
        <v>0</v>
      </c>
      <c r="I193" s="2">
        <v>1</v>
      </c>
      <c r="J193" s="2">
        <v>0</v>
      </c>
      <c r="K193" s="2">
        <v>1</v>
      </c>
      <c r="L193" s="2">
        <v>0</v>
      </c>
      <c r="M193" s="2">
        <v>0</v>
      </c>
      <c r="N193" s="2">
        <v>0</v>
      </c>
      <c r="O193" s="2">
        <v>0</v>
      </c>
      <c r="P193" s="2">
        <v>1</v>
      </c>
      <c r="Q193" s="2">
        <v>20</v>
      </c>
      <c r="R193" s="18" t="s">
        <v>29</v>
      </c>
      <c r="S193" s="18" t="s">
        <v>29</v>
      </c>
    </row>
    <row r="194" spans="1:19" hidden="1" x14ac:dyDescent="0.3">
      <c r="A194" s="19">
        <v>43894.708333333336</v>
      </c>
      <c r="B194" s="18" t="s">
        <v>23</v>
      </c>
      <c r="C194" s="2">
        <v>18</v>
      </c>
      <c r="D194" s="18" t="s">
        <v>49</v>
      </c>
      <c r="E194" s="2">
        <v>3890597598</v>
      </c>
      <c r="F194" s="2">
        <v>1659440194</v>
      </c>
      <c r="G194" s="2">
        <v>0</v>
      </c>
      <c r="H194" s="2">
        <v>0</v>
      </c>
      <c r="I194" s="2">
        <v>0</v>
      </c>
      <c r="J194" s="2">
        <v>1</v>
      </c>
      <c r="K194" s="2">
        <v>1</v>
      </c>
      <c r="L194" s="2">
        <v>0</v>
      </c>
      <c r="M194" s="2">
        <v>0</v>
      </c>
      <c r="N194" s="2">
        <v>0</v>
      </c>
      <c r="O194" s="2">
        <v>0</v>
      </c>
      <c r="P194" s="2">
        <v>1</v>
      </c>
      <c r="Q194" s="2">
        <v>46</v>
      </c>
      <c r="R194" s="18" t="s">
        <v>29</v>
      </c>
      <c r="S194" s="18" t="s">
        <v>29</v>
      </c>
    </row>
    <row r="195" spans="1:19" hidden="1" x14ac:dyDescent="0.3">
      <c r="A195" s="19">
        <v>43894.708333333336</v>
      </c>
      <c r="B195" s="18" t="s">
        <v>23</v>
      </c>
      <c r="C195" s="2">
        <v>15</v>
      </c>
      <c r="D195" s="18" t="s">
        <v>50</v>
      </c>
      <c r="E195" s="2">
        <v>4083956555</v>
      </c>
      <c r="F195" s="2">
        <v>1425084984</v>
      </c>
      <c r="G195" s="2">
        <v>11</v>
      </c>
      <c r="H195" s="2">
        <v>0</v>
      </c>
      <c r="I195" s="2">
        <v>11</v>
      </c>
      <c r="J195" s="2">
        <v>20</v>
      </c>
      <c r="K195" s="2">
        <v>31</v>
      </c>
      <c r="L195" s="2">
        <v>1</v>
      </c>
      <c r="M195" s="2">
        <v>1</v>
      </c>
      <c r="N195" s="2">
        <v>0</v>
      </c>
      <c r="O195" s="2">
        <v>0</v>
      </c>
      <c r="P195" s="2">
        <v>31</v>
      </c>
      <c r="Q195" s="2">
        <v>429</v>
      </c>
      <c r="R195" s="18" t="s">
        <v>29</v>
      </c>
      <c r="S195" s="18" t="s">
        <v>29</v>
      </c>
    </row>
    <row r="196" spans="1:19" hidden="1" x14ac:dyDescent="0.3">
      <c r="A196" s="19">
        <v>43894.708333333336</v>
      </c>
      <c r="B196" s="18" t="s">
        <v>23</v>
      </c>
      <c r="C196" s="2">
        <v>8</v>
      </c>
      <c r="D196" s="18" t="s">
        <v>104</v>
      </c>
      <c r="E196" s="2">
        <v>4449436681</v>
      </c>
      <c r="F196" s="2">
        <v>113417208</v>
      </c>
      <c r="G196" s="2">
        <v>256</v>
      </c>
      <c r="H196" s="2">
        <v>26</v>
      </c>
      <c r="I196" s="2">
        <v>282</v>
      </c>
      <c r="J196" s="2">
        <v>234</v>
      </c>
      <c r="K196" s="2">
        <v>516</v>
      </c>
      <c r="L196" s="2">
        <v>118</v>
      </c>
      <c r="M196" s="2">
        <v>124</v>
      </c>
      <c r="N196" s="2">
        <v>6</v>
      </c>
      <c r="O196" s="2">
        <v>22</v>
      </c>
      <c r="P196" s="2">
        <v>544</v>
      </c>
      <c r="Q196" s="2">
        <v>2500</v>
      </c>
      <c r="R196" s="18" t="s">
        <v>29</v>
      </c>
      <c r="S196" s="18" t="s">
        <v>29</v>
      </c>
    </row>
    <row r="197" spans="1:19" hidden="1" x14ac:dyDescent="0.3">
      <c r="A197" s="19">
        <v>43894.708333333336</v>
      </c>
      <c r="B197" s="18" t="s">
        <v>23</v>
      </c>
      <c r="C197" s="2">
        <v>6</v>
      </c>
      <c r="D197" s="18" t="s">
        <v>51</v>
      </c>
      <c r="E197" s="2">
        <v>456494354</v>
      </c>
      <c r="F197" s="2">
        <v>1376813649</v>
      </c>
      <c r="G197" s="2">
        <v>3</v>
      </c>
      <c r="H197" s="2">
        <v>0</v>
      </c>
      <c r="I197" s="2">
        <v>3</v>
      </c>
      <c r="J197" s="2">
        <v>15</v>
      </c>
      <c r="K197" s="2">
        <v>18</v>
      </c>
      <c r="L197" s="2">
        <v>5</v>
      </c>
      <c r="M197" s="2">
        <v>5</v>
      </c>
      <c r="N197" s="2">
        <v>0</v>
      </c>
      <c r="O197" s="2">
        <v>0</v>
      </c>
      <c r="P197" s="2">
        <v>18</v>
      </c>
      <c r="Q197" s="2">
        <v>376</v>
      </c>
      <c r="R197" s="18" t="s">
        <v>29</v>
      </c>
      <c r="S197" s="18" t="s">
        <v>29</v>
      </c>
    </row>
    <row r="198" spans="1:19" hidden="1" x14ac:dyDescent="0.3">
      <c r="A198" s="19">
        <v>43894.708333333336</v>
      </c>
      <c r="B198" s="18" t="s">
        <v>23</v>
      </c>
      <c r="C198" s="2">
        <v>12</v>
      </c>
      <c r="D198" s="18" t="s">
        <v>52</v>
      </c>
      <c r="E198" s="2">
        <v>4189277044</v>
      </c>
      <c r="F198" s="2">
        <v>1248366722</v>
      </c>
      <c r="G198" s="2">
        <v>15</v>
      </c>
      <c r="H198" s="2">
        <v>3</v>
      </c>
      <c r="I198" s="2">
        <v>18</v>
      </c>
      <c r="J198" s="2">
        <v>9</v>
      </c>
      <c r="K198" s="2">
        <v>27</v>
      </c>
      <c r="L198" s="2">
        <v>16</v>
      </c>
      <c r="M198" s="2">
        <v>16</v>
      </c>
      <c r="N198" s="2">
        <v>3</v>
      </c>
      <c r="O198" s="2">
        <v>0</v>
      </c>
      <c r="P198" s="2">
        <v>30</v>
      </c>
      <c r="Q198" s="2">
        <v>995</v>
      </c>
      <c r="R198" s="18" t="s">
        <v>29</v>
      </c>
      <c r="S198" s="18" t="s">
        <v>29</v>
      </c>
    </row>
    <row r="199" spans="1:19" hidden="1" x14ac:dyDescent="0.3">
      <c r="A199" s="19">
        <v>43894.708333333336</v>
      </c>
      <c r="B199" s="18" t="s">
        <v>23</v>
      </c>
      <c r="C199" s="2">
        <v>7</v>
      </c>
      <c r="D199" s="18" t="s">
        <v>53</v>
      </c>
      <c r="E199" s="2">
        <v>4441149315</v>
      </c>
      <c r="F199" s="2">
        <v>89326992</v>
      </c>
      <c r="G199" s="2">
        <v>10</v>
      </c>
      <c r="H199" s="2">
        <v>3</v>
      </c>
      <c r="I199" s="2">
        <v>13</v>
      </c>
      <c r="J199" s="2">
        <v>8</v>
      </c>
      <c r="K199" s="2">
        <v>21</v>
      </c>
      <c r="L199" s="2">
        <v>2</v>
      </c>
      <c r="M199" s="2">
        <v>2</v>
      </c>
      <c r="N199" s="2">
        <v>4</v>
      </c>
      <c r="O199" s="2">
        <v>1</v>
      </c>
      <c r="P199" s="2">
        <v>26</v>
      </c>
      <c r="Q199" s="2">
        <v>133</v>
      </c>
      <c r="R199" s="18" t="s">
        <v>29</v>
      </c>
      <c r="S199" s="18" t="s">
        <v>29</v>
      </c>
    </row>
    <row r="200" spans="1:19" x14ac:dyDescent="0.3">
      <c r="A200" s="19">
        <v>43894.708333333336</v>
      </c>
      <c r="B200" s="18" t="s">
        <v>23</v>
      </c>
      <c r="C200" s="2">
        <v>3</v>
      </c>
      <c r="D200" s="18" t="s">
        <v>54</v>
      </c>
      <c r="E200" s="2">
        <v>4546679409</v>
      </c>
      <c r="F200" s="2">
        <v>9190347404</v>
      </c>
      <c r="G200" s="2">
        <v>877</v>
      </c>
      <c r="H200" s="2">
        <v>209</v>
      </c>
      <c r="I200" s="2">
        <v>1086</v>
      </c>
      <c r="J200" s="2">
        <v>411</v>
      </c>
      <c r="K200" s="2">
        <v>1497</v>
      </c>
      <c r="L200" s="2">
        <v>171</v>
      </c>
      <c r="M200" s="2">
        <v>300</v>
      </c>
      <c r="N200" s="2">
        <v>250</v>
      </c>
      <c r="O200" s="2">
        <v>73</v>
      </c>
      <c r="P200" s="2">
        <v>1820</v>
      </c>
      <c r="Q200" s="2">
        <v>12138</v>
      </c>
      <c r="R200" s="18" t="s">
        <v>29</v>
      </c>
      <c r="S200" s="18" t="s">
        <v>29</v>
      </c>
    </row>
    <row r="201" spans="1:19" hidden="1" x14ac:dyDescent="0.3">
      <c r="A201" s="19">
        <v>43894.708333333336</v>
      </c>
      <c r="B201" s="18" t="s">
        <v>23</v>
      </c>
      <c r="C201" s="2">
        <v>11</v>
      </c>
      <c r="D201" s="18" t="s">
        <v>55</v>
      </c>
      <c r="E201" s="2">
        <v>4361675973</v>
      </c>
      <c r="F201" s="2">
        <v>135188753</v>
      </c>
      <c r="G201" s="2">
        <v>34</v>
      </c>
      <c r="H201" s="2">
        <v>15</v>
      </c>
      <c r="I201" s="2">
        <v>49</v>
      </c>
      <c r="J201" s="2">
        <v>31</v>
      </c>
      <c r="K201" s="2">
        <v>80</v>
      </c>
      <c r="L201" s="2">
        <v>21</v>
      </c>
      <c r="M201" s="2">
        <v>23</v>
      </c>
      <c r="N201" s="2">
        <v>0</v>
      </c>
      <c r="O201" s="2">
        <v>4</v>
      </c>
      <c r="P201" s="2">
        <v>84</v>
      </c>
      <c r="Q201" s="2">
        <v>288</v>
      </c>
      <c r="R201" s="18" t="s">
        <v>29</v>
      </c>
      <c r="S201" s="18" t="s">
        <v>29</v>
      </c>
    </row>
    <row r="202" spans="1:19" hidden="1" x14ac:dyDescent="0.3">
      <c r="A202" s="19">
        <v>43894.708333333336</v>
      </c>
      <c r="B202" s="18" t="s">
        <v>23</v>
      </c>
      <c r="C202" s="2">
        <v>14</v>
      </c>
      <c r="D202" s="18" t="s">
        <v>56</v>
      </c>
      <c r="E202" s="2">
        <v>4155774754</v>
      </c>
      <c r="F202" s="2">
        <v>1465916051</v>
      </c>
      <c r="G202" s="2">
        <v>3</v>
      </c>
      <c r="H202" s="2">
        <v>0</v>
      </c>
      <c r="I202" s="2">
        <v>3</v>
      </c>
      <c r="J202" s="2">
        <v>0</v>
      </c>
      <c r="K202" s="2">
        <v>3</v>
      </c>
      <c r="L202" s="2">
        <v>0</v>
      </c>
      <c r="M202" s="2">
        <v>0</v>
      </c>
      <c r="N202" s="2">
        <v>0</v>
      </c>
      <c r="O202" s="2">
        <v>0</v>
      </c>
      <c r="P202" s="2">
        <v>3</v>
      </c>
      <c r="Q202" s="2">
        <v>19</v>
      </c>
      <c r="R202" s="18" t="s">
        <v>29</v>
      </c>
      <c r="S202" s="18" t="s">
        <v>29</v>
      </c>
    </row>
    <row r="203" spans="1:19" hidden="1" x14ac:dyDescent="0.3">
      <c r="A203" s="19">
        <v>43894.708333333336</v>
      </c>
      <c r="B203" s="18" t="s">
        <v>23</v>
      </c>
      <c r="C203" s="2">
        <v>1</v>
      </c>
      <c r="D203" s="18" t="s">
        <v>57</v>
      </c>
      <c r="E203" s="2">
        <v>450732745</v>
      </c>
      <c r="F203" s="2">
        <v>7680687483</v>
      </c>
      <c r="G203" s="2">
        <v>26</v>
      </c>
      <c r="H203" s="2">
        <v>13</v>
      </c>
      <c r="I203" s="2">
        <v>39</v>
      </c>
      <c r="J203" s="2">
        <v>43</v>
      </c>
      <c r="K203" s="2">
        <v>82</v>
      </c>
      <c r="L203" s="2">
        <v>26</v>
      </c>
      <c r="M203" s="2">
        <v>26</v>
      </c>
      <c r="N203" s="2">
        <v>0</v>
      </c>
      <c r="O203" s="2">
        <v>0</v>
      </c>
      <c r="P203" s="2">
        <v>82</v>
      </c>
      <c r="Q203" s="2">
        <v>543</v>
      </c>
      <c r="R203" s="18" t="s">
        <v>29</v>
      </c>
      <c r="S203" s="18" t="s">
        <v>29</v>
      </c>
    </row>
    <row r="204" spans="1:19" hidden="1" x14ac:dyDescent="0.3">
      <c r="A204" s="19">
        <v>43894.708333333336</v>
      </c>
      <c r="B204" s="18" t="s">
        <v>23</v>
      </c>
      <c r="C204" s="2">
        <v>16</v>
      </c>
      <c r="D204" s="18" t="s">
        <v>58</v>
      </c>
      <c r="E204" s="2">
        <v>4112559576</v>
      </c>
      <c r="F204" s="2">
        <v>1686736689</v>
      </c>
      <c r="G204" s="2">
        <v>4</v>
      </c>
      <c r="H204" s="2">
        <v>0</v>
      </c>
      <c r="I204" s="2">
        <v>4</v>
      </c>
      <c r="J204" s="2">
        <v>3</v>
      </c>
      <c r="K204" s="2">
        <v>7</v>
      </c>
      <c r="L204" s="2">
        <v>1</v>
      </c>
      <c r="M204" s="2">
        <v>3</v>
      </c>
      <c r="N204" s="2">
        <v>1</v>
      </c>
      <c r="O204" s="2">
        <v>1</v>
      </c>
      <c r="P204" s="2">
        <v>9</v>
      </c>
      <c r="Q204" s="2">
        <v>322</v>
      </c>
      <c r="R204" s="18" t="s">
        <v>29</v>
      </c>
      <c r="S204" s="18" t="s">
        <v>29</v>
      </c>
    </row>
    <row r="205" spans="1:19" hidden="1" x14ac:dyDescent="0.3">
      <c r="A205" s="19">
        <v>43894.708333333336</v>
      </c>
      <c r="B205" s="18" t="s">
        <v>23</v>
      </c>
      <c r="C205" s="2">
        <v>20</v>
      </c>
      <c r="D205" s="18" t="s">
        <v>59</v>
      </c>
      <c r="E205" s="2">
        <v>3921531192</v>
      </c>
      <c r="F205" s="2">
        <v>9110616306</v>
      </c>
      <c r="G205" s="2">
        <v>1</v>
      </c>
      <c r="H205" s="2">
        <v>0</v>
      </c>
      <c r="I205" s="2">
        <v>1</v>
      </c>
      <c r="J205" s="2">
        <v>1</v>
      </c>
      <c r="K205" s="2">
        <v>2</v>
      </c>
      <c r="L205" s="2">
        <v>1</v>
      </c>
      <c r="M205" s="2">
        <v>1</v>
      </c>
      <c r="N205" s="2">
        <v>0</v>
      </c>
      <c r="O205" s="2">
        <v>0</v>
      </c>
      <c r="P205" s="2">
        <v>2</v>
      </c>
      <c r="Q205" s="2">
        <v>42</v>
      </c>
      <c r="R205" s="18" t="s">
        <v>29</v>
      </c>
      <c r="S205" s="18" t="s">
        <v>29</v>
      </c>
    </row>
    <row r="206" spans="1:19" hidden="1" x14ac:dyDescent="0.3">
      <c r="A206" s="19">
        <v>43894.708333333336</v>
      </c>
      <c r="B206" s="18" t="s">
        <v>23</v>
      </c>
      <c r="C206" s="2">
        <v>19</v>
      </c>
      <c r="D206" s="18" t="s">
        <v>60</v>
      </c>
      <c r="E206" s="2">
        <v>3811569725</v>
      </c>
      <c r="F206" s="2">
        <v>133623567</v>
      </c>
      <c r="G206" s="2">
        <v>5</v>
      </c>
      <c r="H206" s="2">
        <v>0</v>
      </c>
      <c r="I206" s="2">
        <v>5</v>
      </c>
      <c r="J206" s="2">
        <v>11</v>
      </c>
      <c r="K206" s="2">
        <v>16</v>
      </c>
      <c r="L206" s="2">
        <v>11</v>
      </c>
      <c r="M206" s="2">
        <v>11</v>
      </c>
      <c r="N206" s="2">
        <v>2</v>
      </c>
      <c r="O206" s="2">
        <v>0</v>
      </c>
      <c r="P206" s="2">
        <v>18</v>
      </c>
      <c r="Q206" s="2">
        <v>367</v>
      </c>
      <c r="R206" s="18" t="s">
        <v>29</v>
      </c>
      <c r="S206" s="18" t="s">
        <v>29</v>
      </c>
    </row>
    <row r="207" spans="1:19" hidden="1" x14ac:dyDescent="0.3">
      <c r="A207" s="19">
        <v>43894.708333333336</v>
      </c>
      <c r="B207" s="18" t="s">
        <v>23</v>
      </c>
      <c r="C207" s="2">
        <v>9</v>
      </c>
      <c r="D207" s="18" t="s">
        <v>61</v>
      </c>
      <c r="E207" s="2">
        <v>4376923077</v>
      </c>
      <c r="F207" s="2">
        <v>1125588885</v>
      </c>
      <c r="G207" s="2">
        <v>15</v>
      </c>
      <c r="H207" s="2">
        <v>2</v>
      </c>
      <c r="I207" s="2">
        <v>17</v>
      </c>
      <c r="J207" s="2">
        <v>20</v>
      </c>
      <c r="K207" s="2">
        <v>37</v>
      </c>
      <c r="L207" s="2">
        <v>19</v>
      </c>
      <c r="M207" s="2">
        <v>19</v>
      </c>
      <c r="N207" s="2">
        <v>1</v>
      </c>
      <c r="O207" s="2">
        <v>0</v>
      </c>
      <c r="P207" s="2">
        <v>38</v>
      </c>
      <c r="Q207" s="2">
        <v>776</v>
      </c>
      <c r="R207" s="18" t="s">
        <v>29</v>
      </c>
      <c r="S207" s="18" t="s">
        <v>29</v>
      </c>
    </row>
    <row r="208" spans="1:19" hidden="1" x14ac:dyDescent="0.3">
      <c r="A208" s="19">
        <v>43894.708333333336</v>
      </c>
      <c r="B208" s="18" t="s">
        <v>23</v>
      </c>
      <c r="C208" s="2">
        <v>4</v>
      </c>
      <c r="D208" s="18" t="s">
        <v>62</v>
      </c>
      <c r="E208" s="2">
        <v>4606893511</v>
      </c>
      <c r="F208" s="2">
        <v>1112123097</v>
      </c>
      <c r="G208" s="2">
        <v>1</v>
      </c>
      <c r="H208" s="2">
        <v>0</v>
      </c>
      <c r="I208" s="2">
        <v>1</v>
      </c>
      <c r="J208" s="2">
        <v>4</v>
      </c>
      <c r="K208" s="2">
        <v>5</v>
      </c>
      <c r="L208" s="2">
        <v>1</v>
      </c>
      <c r="M208" s="2">
        <v>1</v>
      </c>
      <c r="N208" s="2">
        <v>0</v>
      </c>
      <c r="O208" s="2">
        <v>0</v>
      </c>
      <c r="P208" s="2">
        <v>5</v>
      </c>
      <c r="Q208" s="2">
        <v>122</v>
      </c>
      <c r="R208" s="18" t="s">
        <v>29</v>
      </c>
      <c r="S208" s="18" t="s">
        <v>29</v>
      </c>
    </row>
    <row r="209" spans="1:19" hidden="1" x14ac:dyDescent="0.3">
      <c r="A209" s="19">
        <v>43894.708333333336</v>
      </c>
      <c r="B209" s="18" t="s">
        <v>23</v>
      </c>
      <c r="C209" s="2">
        <v>10</v>
      </c>
      <c r="D209" s="18" t="s">
        <v>63</v>
      </c>
      <c r="E209" s="2">
        <v>4310675841</v>
      </c>
      <c r="F209" s="2">
        <v>1238824698</v>
      </c>
      <c r="G209" s="2">
        <v>1</v>
      </c>
      <c r="H209" s="2">
        <v>1</v>
      </c>
      <c r="I209" s="2">
        <v>2</v>
      </c>
      <c r="J209" s="2">
        <v>7</v>
      </c>
      <c r="K209" s="2">
        <v>9</v>
      </c>
      <c r="L209" s="2">
        <v>1</v>
      </c>
      <c r="M209" s="2">
        <v>1</v>
      </c>
      <c r="N209" s="2">
        <v>0</v>
      </c>
      <c r="O209" s="2">
        <v>0</v>
      </c>
      <c r="P209" s="2">
        <v>9</v>
      </c>
      <c r="Q209" s="2">
        <v>58</v>
      </c>
      <c r="R209" s="18" t="s">
        <v>29</v>
      </c>
      <c r="S209" s="18" t="s">
        <v>29</v>
      </c>
    </row>
    <row r="210" spans="1:19" hidden="1" x14ac:dyDescent="0.3">
      <c r="A210" s="19">
        <v>43894.708333333336</v>
      </c>
      <c r="B210" s="18" t="s">
        <v>23</v>
      </c>
      <c r="C210" s="2">
        <v>2</v>
      </c>
      <c r="D210" s="18" t="s">
        <v>64</v>
      </c>
      <c r="E210" s="2">
        <v>4573750286</v>
      </c>
      <c r="F210" s="2">
        <v>7320149366</v>
      </c>
      <c r="G210" s="2">
        <v>0</v>
      </c>
      <c r="H210" s="2">
        <v>0</v>
      </c>
      <c r="I210" s="2">
        <v>0</v>
      </c>
      <c r="J210" s="2">
        <v>0</v>
      </c>
      <c r="K210" s="2">
        <v>0</v>
      </c>
      <c r="L210" s="2">
        <v>0</v>
      </c>
      <c r="M210" s="2">
        <v>0</v>
      </c>
      <c r="N210" s="2">
        <v>0</v>
      </c>
      <c r="O210" s="2">
        <v>0</v>
      </c>
      <c r="P210" s="2">
        <v>0</v>
      </c>
      <c r="Q210" s="2">
        <v>15</v>
      </c>
      <c r="R210" s="18" t="s">
        <v>29</v>
      </c>
      <c r="S210" s="18" t="s">
        <v>29</v>
      </c>
    </row>
    <row r="211" spans="1:19" hidden="1" x14ac:dyDescent="0.3">
      <c r="A211" s="19">
        <v>43894.708333333336</v>
      </c>
      <c r="B211" s="18" t="s">
        <v>23</v>
      </c>
      <c r="C211" s="2">
        <v>5</v>
      </c>
      <c r="D211" s="18" t="s">
        <v>65</v>
      </c>
      <c r="E211" s="2">
        <v>4543490485</v>
      </c>
      <c r="F211" s="2">
        <v>1233845213</v>
      </c>
      <c r="G211" s="2">
        <v>76</v>
      </c>
      <c r="H211" s="2">
        <v>23</v>
      </c>
      <c r="I211" s="2">
        <v>99</v>
      </c>
      <c r="J211" s="2">
        <v>246</v>
      </c>
      <c r="K211" s="2">
        <v>345</v>
      </c>
      <c r="L211" s="2">
        <v>48</v>
      </c>
      <c r="M211" s="2">
        <v>53</v>
      </c>
      <c r="N211" s="2">
        <v>9</v>
      </c>
      <c r="O211" s="2">
        <v>6</v>
      </c>
      <c r="P211" s="2">
        <v>360</v>
      </c>
      <c r="Q211" s="2">
        <v>10515</v>
      </c>
      <c r="R211" s="18" t="s">
        <v>29</v>
      </c>
      <c r="S211" s="18" t="s">
        <v>29</v>
      </c>
    </row>
    <row r="212" spans="1:19" hidden="1" x14ac:dyDescent="0.3">
      <c r="A212" s="19">
        <v>43895.708333333336</v>
      </c>
      <c r="B212" s="18" t="s">
        <v>23</v>
      </c>
      <c r="C212" s="2">
        <v>13</v>
      </c>
      <c r="D212" s="18" t="s">
        <v>46</v>
      </c>
      <c r="E212" s="2">
        <v>4235122196</v>
      </c>
      <c r="F212" s="2">
        <v>1339843823</v>
      </c>
      <c r="G212" s="2">
        <v>8</v>
      </c>
      <c r="H212" s="2">
        <v>0</v>
      </c>
      <c r="I212" s="2">
        <v>8</v>
      </c>
      <c r="J212" s="2">
        <v>0</v>
      </c>
      <c r="K212" s="2">
        <v>8</v>
      </c>
      <c r="L212" s="2">
        <v>1</v>
      </c>
      <c r="M212" s="2">
        <v>1</v>
      </c>
      <c r="N212" s="2">
        <v>0</v>
      </c>
      <c r="O212" s="2">
        <v>0</v>
      </c>
      <c r="P212" s="2">
        <v>8</v>
      </c>
      <c r="Q212" s="2">
        <v>96</v>
      </c>
      <c r="R212" s="18" t="s">
        <v>29</v>
      </c>
      <c r="S212" s="18" t="s">
        <v>29</v>
      </c>
    </row>
    <row r="213" spans="1:19" hidden="1" x14ac:dyDescent="0.3">
      <c r="A213" s="19">
        <v>43895.708333333336</v>
      </c>
      <c r="B213" s="18" t="s">
        <v>23</v>
      </c>
      <c r="C213" s="2">
        <v>17</v>
      </c>
      <c r="D213" s="18" t="s">
        <v>47</v>
      </c>
      <c r="E213" s="2">
        <v>4063947052</v>
      </c>
      <c r="F213" s="2">
        <v>1580514834</v>
      </c>
      <c r="G213" s="2">
        <v>0</v>
      </c>
      <c r="H213" s="2">
        <v>0</v>
      </c>
      <c r="I213" s="2">
        <v>0</v>
      </c>
      <c r="J213" s="2">
        <v>1</v>
      </c>
      <c r="K213" s="2">
        <v>1</v>
      </c>
      <c r="L213" s="2">
        <v>0</v>
      </c>
      <c r="M213" s="2">
        <v>0</v>
      </c>
      <c r="N213" s="2">
        <v>0</v>
      </c>
      <c r="O213" s="2">
        <v>0</v>
      </c>
      <c r="P213" s="2">
        <v>1</v>
      </c>
      <c r="Q213" s="2">
        <v>54</v>
      </c>
      <c r="R213" s="18" t="s">
        <v>29</v>
      </c>
      <c r="S213" s="18" t="s">
        <v>29</v>
      </c>
    </row>
    <row r="214" spans="1:19" hidden="1" x14ac:dyDescent="0.3">
      <c r="A214" s="19">
        <v>43895.708333333336</v>
      </c>
      <c r="B214" s="18" t="s">
        <v>23</v>
      </c>
      <c r="C214" s="2">
        <v>4</v>
      </c>
      <c r="D214" s="18" t="s">
        <v>48</v>
      </c>
      <c r="E214" s="2">
        <v>4649933453</v>
      </c>
      <c r="F214" s="2">
        <v>1135662422</v>
      </c>
      <c r="G214" s="2">
        <v>1</v>
      </c>
      <c r="H214" s="2">
        <v>0</v>
      </c>
      <c r="I214" s="2">
        <v>1</v>
      </c>
      <c r="J214" s="2">
        <v>0</v>
      </c>
      <c r="K214" s="2">
        <v>1</v>
      </c>
      <c r="L214" s="2">
        <v>0</v>
      </c>
      <c r="M214" s="2">
        <v>0</v>
      </c>
      <c r="N214" s="2">
        <v>0</v>
      </c>
      <c r="O214" s="2">
        <v>0</v>
      </c>
      <c r="P214" s="2">
        <v>1</v>
      </c>
      <c r="Q214" s="2">
        <v>20</v>
      </c>
      <c r="R214" s="18" t="s">
        <v>29</v>
      </c>
      <c r="S214" s="18" t="s">
        <v>29</v>
      </c>
    </row>
    <row r="215" spans="1:19" hidden="1" x14ac:dyDescent="0.3">
      <c r="A215" s="19">
        <v>43895.708333333336</v>
      </c>
      <c r="B215" s="18" t="s">
        <v>23</v>
      </c>
      <c r="C215" s="2">
        <v>18</v>
      </c>
      <c r="D215" s="18" t="s">
        <v>49</v>
      </c>
      <c r="E215" s="2">
        <v>3890597598</v>
      </c>
      <c r="F215" s="2">
        <v>1659440194</v>
      </c>
      <c r="G215" s="2">
        <v>1</v>
      </c>
      <c r="H215" s="2">
        <v>0</v>
      </c>
      <c r="I215" s="2">
        <v>1</v>
      </c>
      <c r="J215" s="2">
        <v>1</v>
      </c>
      <c r="K215" s="2">
        <v>2</v>
      </c>
      <c r="L215" s="2">
        <v>1</v>
      </c>
      <c r="M215" s="2">
        <v>1</v>
      </c>
      <c r="N215" s="2">
        <v>0</v>
      </c>
      <c r="O215" s="2">
        <v>0</v>
      </c>
      <c r="P215" s="2">
        <v>2</v>
      </c>
      <c r="Q215" s="2">
        <v>53</v>
      </c>
      <c r="R215" s="18" t="s">
        <v>29</v>
      </c>
      <c r="S215" s="18" t="s">
        <v>29</v>
      </c>
    </row>
    <row r="216" spans="1:19" hidden="1" x14ac:dyDescent="0.3">
      <c r="A216" s="19">
        <v>43895.708333333336</v>
      </c>
      <c r="B216" s="18" t="s">
        <v>23</v>
      </c>
      <c r="C216" s="2">
        <v>15</v>
      </c>
      <c r="D216" s="18" t="s">
        <v>50</v>
      </c>
      <c r="E216" s="2">
        <v>4083956555</v>
      </c>
      <c r="F216" s="2">
        <v>1425084984</v>
      </c>
      <c r="G216" s="2">
        <v>12</v>
      </c>
      <c r="H216" s="2">
        <v>0</v>
      </c>
      <c r="I216" s="2">
        <v>12</v>
      </c>
      <c r="J216" s="2">
        <v>33</v>
      </c>
      <c r="K216" s="2">
        <v>45</v>
      </c>
      <c r="L216" s="2">
        <v>14</v>
      </c>
      <c r="M216" s="2">
        <v>14</v>
      </c>
      <c r="N216" s="2">
        <v>0</v>
      </c>
      <c r="O216" s="2">
        <v>0</v>
      </c>
      <c r="P216" s="2">
        <v>45</v>
      </c>
      <c r="Q216" s="2">
        <v>471</v>
      </c>
      <c r="R216" s="18" t="s">
        <v>29</v>
      </c>
      <c r="S216" s="18" t="s">
        <v>29</v>
      </c>
    </row>
    <row r="217" spans="1:19" hidden="1" x14ac:dyDescent="0.3">
      <c r="A217" s="19">
        <v>43895.708333333336</v>
      </c>
      <c r="B217" s="18" t="s">
        <v>23</v>
      </c>
      <c r="C217" s="2">
        <v>8</v>
      </c>
      <c r="D217" s="18" t="s">
        <v>104</v>
      </c>
      <c r="E217" s="2">
        <v>4449436681</v>
      </c>
      <c r="F217" s="2">
        <v>113417208</v>
      </c>
      <c r="G217" s="2">
        <v>327</v>
      </c>
      <c r="H217" s="2">
        <v>32</v>
      </c>
      <c r="I217" s="2">
        <v>359</v>
      </c>
      <c r="J217" s="2">
        <v>299</v>
      </c>
      <c r="K217" s="2">
        <v>658</v>
      </c>
      <c r="L217" s="2">
        <v>142</v>
      </c>
      <c r="M217" s="2">
        <v>154</v>
      </c>
      <c r="N217" s="2">
        <v>10</v>
      </c>
      <c r="O217" s="2">
        <v>30</v>
      </c>
      <c r="P217" s="2">
        <v>698</v>
      </c>
      <c r="Q217" s="2">
        <v>2884</v>
      </c>
      <c r="R217" s="18" t="s">
        <v>29</v>
      </c>
      <c r="S217" s="18" t="s">
        <v>29</v>
      </c>
    </row>
    <row r="218" spans="1:19" hidden="1" x14ac:dyDescent="0.3">
      <c r="A218" s="19">
        <v>43895.708333333336</v>
      </c>
      <c r="B218" s="18" t="s">
        <v>23</v>
      </c>
      <c r="C218" s="2">
        <v>6</v>
      </c>
      <c r="D218" s="18" t="s">
        <v>51</v>
      </c>
      <c r="E218" s="2">
        <v>456494354</v>
      </c>
      <c r="F218" s="2">
        <v>1376813649</v>
      </c>
      <c r="G218" s="2">
        <v>4</v>
      </c>
      <c r="H218" s="2">
        <v>0</v>
      </c>
      <c r="I218" s="2">
        <v>4</v>
      </c>
      <c r="J218" s="2">
        <v>17</v>
      </c>
      <c r="K218" s="2">
        <v>21</v>
      </c>
      <c r="L218" s="2">
        <v>3</v>
      </c>
      <c r="M218" s="2">
        <v>3</v>
      </c>
      <c r="N218" s="2">
        <v>0</v>
      </c>
      <c r="O218" s="2">
        <v>0</v>
      </c>
      <c r="P218" s="2">
        <v>21</v>
      </c>
      <c r="Q218" s="2">
        <v>397</v>
      </c>
      <c r="R218" s="18" t="s">
        <v>29</v>
      </c>
      <c r="S218" s="18" t="s">
        <v>29</v>
      </c>
    </row>
    <row r="219" spans="1:19" hidden="1" x14ac:dyDescent="0.3">
      <c r="A219" s="19">
        <v>43895.708333333336</v>
      </c>
      <c r="B219" s="18" t="s">
        <v>23</v>
      </c>
      <c r="C219" s="2">
        <v>12</v>
      </c>
      <c r="D219" s="18" t="s">
        <v>52</v>
      </c>
      <c r="E219" s="2">
        <v>4189277044</v>
      </c>
      <c r="F219" s="2">
        <v>1248366722</v>
      </c>
      <c r="G219" s="2">
        <v>20</v>
      </c>
      <c r="H219" s="2">
        <v>7</v>
      </c>
      <c r="I219" s="2">
        <v>27</v>
      </c>
      <c r="J219" s="2">
        <v>14</v>
      </c>
      <c r="K219" s="2">
        <v>41</v>
      </c>
      <c r="L219" s="2">
        <v>14</v>
      </c>
      <c r="M219" s="2">
        <v>14</v>
      </c>
      <c r="N219" s="2">
        <v>3</v>
      </c>
      <c r="O219" s="2">
        <v>0</v>
      </c>
      <c r="P219" s="2">
        <v>44</v>
      </c>
      <c r="Q219" s="2">
        <v>1175</v>
      </c>
      <c r="R219" s="18" t="s">
        <v>29</v>
      </c>
      <c r="S219" s="18" t="s">
        <v>29</v>
      </c>
    </row>
    <row r="220" spans="1:19" hidden="1" x14ac:dyDescent="0.3">
      <c r="A220" s="19">
        <v>43895.708333333336</v>
      </c>
      <c r="B220" s="18" t="s">
        <v>23</v>
      </c>
      <c r="C220" s="2">
        <v>7</v>
      </c>
      <c r="D220" s="18" t="s">
        <v>53</v>
      </c>
      <c r="E220" s="2">
        <v>4441149315</v>
      </c>
      <c r="F220" s="2">
        <v>89326992</v>
      </c>
      <c r="G220" s="2">
        <v>11</v>
      </c>
      <c r="H220" s="2">
        <v>3</v>
      </c>
      <c r="I220" s="2">
        <v>14</v>
      </c>
      <c r="J220" s="2">
        <v>7</v>
      </c>
      <c r="K220" s="2">
        <v>21</v>
      </c>
      <c r="L220" s="2">
        <v>0</v>
      </c>
      <c r="M220" s="2">
        <v>2</v>
      </c>
      <c r="N220" s="2">
        <v>4</v>
      </c>
      <c r="O220" s="2">
        <v>3</v>
      </c>
      <c r="P220" s="2">
        <v>28</v>
      </c>
      <c r="Q220" s="2">
        <v>146</v>
      </c>
      <c r="R220" s="18" t="s">
        <v>29</v>
      </c>
      <c r="S220" s="18" t="s">
        <v>29</v>
      </c>
    </row>
    <row r="221" spans="1:19" x14ac:dyDescent="0.3">
      <c r="A221" s="19">
        <v>43895.708333333336</v>
      </c>
      <c r="B221" s="18" t="s">
        <v>23</v>
      </c>
      <c r="C221" s="2">
        <v>3</v>
      </c>
      <c r="D221" s="18" t="s">
        <v>54</v>
      </c>
      <c r="E221" s="2">
        <v>4546679409</v>
      </c>
      <c r="F221" s="2">
        <v>9190347404</v>
      </c>
      <c r="G221" s="2">
        <v>1169</v>
      </c>
      <c r="H221" s="2">
        <v>244</v>
      </c>
      <c r="I221" s="2">
        <v>1413</v>
      </c>
      <c r="J221" s="2">
        <v>364</v>
      </c>
      <c r="K221" s="2">
        <v>1777</v>
      </c>
      <c r="L221" s="2">
        <v>280</v>
      </c>
      <c r="M221" s="2">
        <v>431</v>
      </c>
      <c r="N221" s="2">
        <v>376</v>
      </c>
      <c r="O221" s="2">
        <v>98</v>
      </c>
      <c r="P221" s="2">
        <v>2251</v>
      </c>
      <c r="Q221" s="2">
        <v>12354</v>
      </c>
      <c r="R221" s="18" t="s">
        <v>29</v>
      </c>
      <c r="S221" s="18" t="s">
        <v>29</v>
      </c>
    </row>
    <row r="222" spans="1:19" hidden="1" x14ac:dyDescent="0.3">
      <c r="A222" s="19">
        <v>43895.708333333336</v>
      </c>
      <c r="B222" s="18" t="s">
        <v>23</v>
      </c>
      <c r="C222" s="2">
        <v>11</v>
      </c>
      <c r="D222" s="18" t="s">
        <v>55</v>
      </c>
      <c r="E222" s="2">
        <v>4361675973</v>
      </c>
      <c r="F222" s="2">
        <v>135188753</v>
      </c>
      <c r="G222" s="2">
        <v>57</v>
      </c>
      <c r="H222" s="2">
        <v>19</v>
      </c>
      <c r="I222" s="2">
        <v>76</v>
      </c>
      <c r="J222" s="2">
        <v>44</v>
      </c>
      <c r="K222" s="2">
        <v>120</v>
      </c>
      <c r="L222" s="2">
        <v>40</v>
      </c>
      <c r="M222" s="2">
        <v>40</v>
      </c>
      <c r="N222" s="2">
        <v>0</v>
      </c>
      <c r="O222" s="2">
        <v>4</v>
      </c>
      <c r="P222" s="2">
        <v>124</v>
      </c>
      <c r="Q222" s="2">
        <v>413</v>
      </c>
      <c r="R222" s="18" t="s">
        <v>29</v>
      </c>
      <c r="S222" s="18" t="s">
        <v>29</v>
      </c>
    </row>
    <row r="223" spans="1:19" hidden="1" x14ac:dyDescent="0.3">
      <c r="A223" s="19">
        <v>43895.708333333336</v>
      </c>
      <c r="B223" s="18" t="s">
        <v>23</v>
      </c>
      <c r="C223" s="2">
        <v>14</v>
      </c>
      <c r="D223" s="18" t="s">
        <v>56</v>
      </c>
      <c r="E223" s="2">
        <v>4155774754</v>
      </c>
      <c r="F223" s="2">
        <v>1465916051</v>
      </c>
      <c r="G223" s="2">
        <v>4</v>
      </c>
      <c r="H223" s="2">
        <v>0</v>
      </c>
      <c r="I223" s="2">
        <v>4</v>
      </c>
      <c r="J223" s="2">
        <v>3</v>
      </c>
      <c r="K223" s="2">
        <v>7</v>
      </c>
      <c r="L223" s="2">
        <v>4</v>
      </c>
      <c r="M223" s="2">
        <v>4</v>
      </c>
      <c r="N223" s="2">
        <v>0</v>
      </c>
      <c r="O223" s="2">
        <v>0</v>
      </c>
      <c r="P223" s="2">
        <v>7</v>
      </c>
      <c r="Q223" s="2">
        <v>24</v>
      </c>
      <c r="R223" s="18" t="s">
        <v>29</v>
      </c>
      <c r="S223" s="18" t="s">
        <v>29</v>
      </c>
    </row>
    <row r="224" spans="1:19" hidden="1" x14ac:dyDescent="0.3">
      <c r="A224" s="19">
        <v>43895.708333333336</v>
      </c>
      <c r="B224" s="18" t="s">
        <v>23</v>
      </c>
      <c r="C224" s="2">
        <v>1</v>
      </c>
      <c r="D224" s="18" t="s">
        <v>57</v>
      </c>
      <c r="E224" s="2">
        <v>450732745</v>
      </c>
      <c r="F224" s="2">
        <v>7680687483</v>
      </c>
      <c r="G224" s="2">
        <v>43</v>
      </c>
      <c r="H224" s="2">
        <v>17</v>
      </c>
      <c r="I224" s="2">
        <v>60</v>
      </c>
      <c r="J224" s="2">
        <v>46</v>
      </c>
      <c r="K224" s="2">
        <v>106</v>
      </c>
      <c r="L224" s="2">
        <v>24</v>
      </c>
      <c r="M224" s="2">
        <v>26</v>
      </c>
      <c r="N224" s="2">
        <v>0</v>
      </c>
      <c r="O224" s="2">
        <v>2</v>
      </c>
      <c r="P224" s="2">
        <v>108</v>
      </c>
      <c r="Q224" s="2">
        <v>543</v>
      </c>
      <c r="R224" s="18" t="s">
        <v>29</v>
      </c>
      <c r="S224" s="18" t="s">
        <v>29</v>
      </c>
    </row>
    <row r="225" spans="1:19" hidden="1" x14ac:dyDescent="0.3">
      <c r="A225" s="19">
        <v>43895.708333333336</v>
      </c>
      <c r="B225" s="18" t="s">
        <v>23</v>
      </c>
      <c r="C225" s="2">
        <v>16</v>
      </c>
      <c r="D225" s="18" t="s">
        <v>58</v>
      </c>
      <c r="E225" s="2">
        <v>4112559576</v>
      </c>
      <c r="F225" s="2">
        <v>1686736689</v>
      </c>
      <c r="G225" s="2">
        <v>5</v>
      </c>
      <c r="H225" s="2">
        <v>1</v>
      </c>
      <c r="I225" s="2">
        <v>6</v>
      </c>
      <c r="J225" s="2">
        <v>6</v>
      </c>
      <c r="K225" s="2">
        <v>12</v>
      </c>
      <c r="L225" s="2">
        <v>5</v>
      </c>
      <c r="M225" s="2">
        <v>5</v>
      </c>
      <c r="N225" s="2">
        <v>1</v>
      </c>
      <c r="O225" s="2">
        <v>1</v>
      </c>
      <c r="P225" s="2">
        <v>14</v>
      </c>
      <c r="Q225" s="2">
        <v>359</v>
      </c>
      <c r="R225" s="18" t="s">
        <v>29</v>
      </c>
      <c r="S225" s="18" t="s">
        <v>29</v>
      </c>
    </row>
    <row r="226" spans="1:19" hidden="1" x14ac:dyDescent="0.3">
      <c r="A226" s="19">
        <v>43895.708333333336</v>
      </c>
      <c r="B226" s="18" t="s">
        <v>23</v>
      </c>
      <c r="C226" s="2">
        <v>20</v>
      </c>
      <c r="D226" s="18" t="s">
        <v>59</v>
      </c>
      <c r="E226" s="2">
        <v>3921531192</v>
      </c>
      <c r="F226" s="2">
        <v>9110616306</v>
      </c>
      <c r="G226" s="2">
        <v>2</v>
      </c>
      <c r="H226" s="2">
        <v>0</v>
      </c>
      <c r="I226" s="2">
        <v>2</v>
      </c>
      <c r="J226" s="2">
        <v>0</v>
      </c>
      <c r="K226" s="2">
        <v>2</v>
      </c>
      <c r="L226" s="2">
        <v>0</v>
      </c>
      <c r="M226" s="2">
        <v>0</v>
      </c>
      <c r="N226" s="2">
        <v>0</v>
      </c>
      <c r="O226" s="2">
        <v>0</v>
      </c>
      <c r="P226" s="2">
        <v>2</v>
      </c>
      <c r="Q226" s="2">
        <v>50</v>
      </c>
      <c r="R226" s="18" t="s">
        <v>29</v>
      </c>
      <c r="S226" s="18" t="s">
        <v>29</v>
      </c>
    </row>
    <row r="227" spans="1:19" hidden="1" x14ac:dyDescent="0.3">
      <c r="A227" s="19">
        <v>43895.708333333336</v>
      </c>
      <c r="B227" s="18" t="s">
        <v>23</v>
      </c>
      <c r="C227" s="2">
        <v>19</v>
      </c>
      <c r="D227" s="18" t="s">
        <v>60</v>
      </c>
      <c r="E227" s="2">
        <v>3811569725</v>
      </c>
      <c r="F227" s="2">
        <v>133623567</v>
      </c>
      <c r="G227" s="2">
        <v>5</v>
      </c>
      <c r="H227" s="2">
        <v>0</v>
      </c>
      <c r="I227" s="2">
        <v>5</v>
      </c>
      <c r="J227" s="2">
        <v>11</v>
      </c>
      <c r="K227" s="2">
        <v>16</v>
      </c>
      <c r="L227" s="2">
        <v>0</v>
      </c>
      <c r="M227" s="2">
        <v>0</v>
      </c>
      <c r="N227" s="2">
        <v>2</v>
      </c>
      <c r="O227" s="2">
        <v>0</v>
      </c>
      <c r="P227" s="2">
        <v>18</v>
      </c>
      <c r="Q227" s="2">
        <v>367</v>
      </c>
      <c r="R227" s="18" t="s">
        <v>29</v>
      </c>
      <c r="S227" s="18" t="s">
        <v>29</v>
      </c>
    </row>
    <row r="228" spans="1:19" hidden="1" x14ac:dyDescent="0.3">
      <c r="A228" s="19">
        <v>43895.708333333336</v>
      </c>
      <c r="B228" s="18" t="s">
        <v>23</v>
      </c>
      <c r="C228" s="2">
        <v>9</v>
      </c>
      <c r="D228" s="18" t="s">
        <v>61</v>
      </c>
      <c r="E228" s="2">
        <v>4376923077</v>
      </c>
      <c r="F228" s="2">
        <v>1125588885</v>
      </c>
      <c r="G228" s="2">
        <v>26</v>
      </c>
      <c r="H228" s="2">
        <v>3</v>
      </c>
      <c r="I228" s="2">
        <v>29</v>
      </c>
      <c r="J228" s="2">
        <v>31</v>
      </c>
      <c r="K228" s="2">
        <v>60</v>
      </c>
      <c r="L228" s="2">
        <v>23</v>
      </c>
      <c r="M228" s="2">
        <v>23</v>
      </c>
      <c r="N228" s="2">
        <v>1</v>
      </c>
      <c r="O228" s="2">
        <v>0</v>
      </c>
      <c r="P228" s="2">
        <v>61</v>
      </c>
      <c r="Q228" s="2">
        <v>776</v>
      </c>
      <c r="R228" s="18" t="s">
        <v>29</v>
      </c>
      <c r="S228" s="18" t="s">
        <v>29</v>
      </c>
    </row>
    <row r="229" spans="1:19" hidden="1" x14ac:dyDescent="0.3">
      <c r="A229" s="19">
        <v>43895.708333333336</v>
      </c>
      <c r="B229" s="18" t="s">
        <v>23</v>
      </c>
      <c r="C229" s="2">
        <v>4</v>
      </c>
      <c r="D229" s="18" t="s">
        <v>62</v>
      </c>
      <c r="E229" s="2">
        <v>4606893511</v>
      </c>
      <c r="F229" s="2">
        <v>1112123097</v>
      </c>
      <c r="G229" s="2">
        <v>2</v>
      </c>
      <c r="H229" s="2">
        <v>0</v>
      </c>
      <c r="I229" s="2">
        <v>2</v>
      </c>
      <c r="J229" s="2">
        <v>5</v>
      </c>
      <c r="K229" s="2">
        <v>7</v>
      </c>
      <c r="L229" s="2">
        <v>2</v>
      </c>
      <c r="M229" s="2">
        <v>2</v>
      </c>
      <c r="N229" s="2">
        <v>0</v>
      </c>
      <c r="O229" s="2">
        <v>0</v>
      </c>
      <c r="P229" s="2">
        <v>7</v>
      </c>
      <c r="Q229" s="2">
        <v>122</v>
      </c>
      <c r="R229" s="18" t="s">
        <v>29</v>
      </c>
      <c r="S229" s="18" t="s">
        <v>29</v>
      </c>
    </row>
    <row r="230" spans="1:19" hidden="1" x14ac:dyDescent="0.3">
      <c r="A230" s="19">
        <v>43895.708333333336</v>
      </c>
      <c r="B230" s="18" t="s">
        <v>23</v>
      </c>
      <c r="C230" s="2">
        <v>10</v>
      </c>
      <c r="D230" s="18" t="s">
        <v>63</v>
      </c>
      <c r="E230" s="2">
        <v>4310675841</v>
      </c>
      <c r="F230" s="2">
        <v>1238824698</v>
      </c>
      <c r="G230" s="2">
        <v>1</v>
      </c>
      <c r="H230" s="2">
        <v>1</v>
      </c>
      <c r="I230" s="2">
        <v>2</v>
      </c>
      <c r="J230" s="2">
        <v>7</v>
      </c>
      <c r="K230" s="2">
        <v>9</v>
      </c>
      <c r="L230" s="2">
        <v>0</v>
      </c>
      <c r="M230" s="2">
        <v>0</v>
      </c>
      <c r="N230" s="2">
        <v>0</v>
      </c>
      <c r="O230" s="2">
        <v>0</v>
      </c>
      <c r="P230" s="2">
        <v>9</v>
      </c>
      <c r="Q230" s="2">
        <v>88</v>
      </c>
      <c r="R230" s="18" t="s">
        <v>29</v>
      </c>
      <c r="S230" s="18" t="s">
        <v>29</v>
      </c>
    </row>
    <row r="231" spans="1:19" hidden="1" x14ac:dyDescent="0.3">
      <c r="A231" s="19">
        <v>43895.708333333336</v>
      </c>
      <c r="B231" s="18" t="s">
        <v>23</v>
      </c>
      <c r="C231" s="2">
        <v>2</v>
      </c>
      <c r="D231" s="18" t="s">
        <v>64</v>
      </c>
      <c r="E231" s="2">
        <v>4573750286</v>
      </c>
      <c r="F231" s="2">
        <v>7320149366</v>
      </c>
      <c r="G231" s="2">
        <v>0</v>
      </c>
      <c r="H231" s="2">
        <v>0</v>
      </c>
      <c r="I231" s="2">
        <v>0</v>
      </c>
      <c r="J231" s="2">
        <v>2</v>
      </c>
      <c r="K231" s="2">
        <v>2</v>
      </c>
      <c r="L231" s="2">
        <v>2</v>
      </c>
      <c r="M231" s="2">
        <v>2</v>
      </c>
      <c r="N231" s="2">
        <v>0</v>
      </c>
      <c r="O231" s="2">
        <v>0</v>
      </c>
      <c r="P231" s="2">
        <v>2</v>
      </c>
      <c r="Q231" s="2">
        <v>21</v>
      </c>
      <c r="R231" s="18" t="s">
        <v>29</v>
      </c>
      <c r="S231" s="18" t="s">
        <v>29</v>
      </c>
    </row>
    <row r="232" spans="1:19" hidden="1" x14ac:dyDescent="0.3">
      <c r="A232" s="19">
        <v>43895.708333333336</v>
      </c>
      <c r="B232" s="18" t="s">
        <v>23</v>
      </c>
      <c r="C232" s="2">
        <v>5</v>
      </c>
      <c r="D232" s="18" t="s">
        <v>65</v>
      </c>
      <c r="E232" s="2">
        <v>4543490485</v>
      </c>
      <c r="F232" s="2">
        <v>1233845213</v>
      </c>
      <c r="G232" s="2">
        <v>92</v>
      </c>
      <c r="H232" s="2">
        <v>24</v>
      </c>
      <c r="I232" s="2">
        <v>116</v>
      </c>
      <c r="J232" s="2">
        <v>264</v>
      </c>
      <c r="K232" s="2">
        <v>380</v>
      </c>
      <c r="L232" s="2">
        <v>35</v>
      </c>
      <c r="M232" s="2">
        <v>47</v>
      </c>
      <c r="N232" s="2">
        <v>17</v>
      </c>
      <c r="O232" s="2">
        <v>10</v>
      </c>
      <c r="P232" s="2">
        <v>407</v>
      </c>
      <c r="Q232" s="2">
        <v>11949</v>
      </c>
      <c r="R232" s="18" t="s">
        <v>29</v>
      </c>
      <c r="S232" s="18" t="s">
        <v>29</v>
      </c>
    </row>
    <row r="233" spans="1:19" hidden="1" x14ac:dyDescent="0.3">
      <c r="A233" s="19">
        <v>43896.708333333336</v>
      </c>
      <c r="B233" s="18" t="s">
        <v>23</v>
      </c>
      <c r="C233" s="2">
        <v>13</v>
      </c>
      <c r="D233" s="18" t="s">
        <v>46</v>
      </c>
      <c r="E233" s="2">
        <v>4235122196</v>
      </c>
      <c r="F233" s="2">
        <v>1339843823</v>
      </c>
      <c r="G233" s="2">
        <v>9</v>
      </c>
      <c r="H233" s="2">
        <v>0</v>
      </c>
      <c r="I233" s="2">
        <v>9</v>
      </c>
      <c r="J233" s="2">
        <v>0</v>
      </c>
      <c r="K233" s="2">
        <v>9</v>
      </c>
      <c r="L233" s="2">
        <v>1</v>
      </c>
      <c r="M233" s="2">
        <v>1</v>
      </c>
      <c r="N233" s="2">
        <v>0</v>
      </c>
      <c r="O233" s="2">
        <v>0</v>
      </c>
      <c r="P233" s="2">
        <v>9</v>
      </c>
      <c r="Q233" s="2">
        <v>96</v>
      </c>
      <c r="R233" s="18" t="s">
        <v>29</v>
      </c>
      <c r="S233" s="18" t="s">
        <v>29</v>
      </c>
    </row>
    <row r="234" spans="1:19" hidden="1" x14ac:dyDescent="0.3">
      <c r="A234" s="19">
        <v>43896.708333333336</v>
      </c>
      <c r="B234" s="18" t="s">
        <v>23</v>
      </c>
      <c r="C234" s="2">
        <v>17</v>
      </c>
      <c r="D234" s="18" t="s">
        <v>47</v>
      </c>
      <c r="E234" s="2">
        <v>4063947052</v>
      </c>
      <c r="F234" s="2">
        <v>1580514834</v>
      </c>
      <c r="G234" s="2">
        <v>1</v>
      </c>
      <c r="H234" s="2">
        <v>0</v>
      </c>
      <c r="I234" s="2">
        <v>1</v>
      </c>
      <c r="J234" s="2">
        <v>2</v>
      </c>
      <c r="K234" s="2">
        <v>3</v>
      </c>
      <c r="L234" s="2">
        <v>2</v>
      </c>
      <c r="M234" s="2">
        <v>2</v>
      </c>
      <c r="N234" s="2">
        <v>0</v>
      </c>
      <c r="O234" s="2">
        <v>0</v>
      </c>
      <c r="P234" s="2">
        <v>3</v>
      </c>
      <c r="Q234" s="2">
        <v>63</v>
      </c>
      <c r="R234" s="18" t="s">
        <v>29</v>
      </c>
      <c r="S234" s="18" t="s">
        <v>29</v>
      </c>
    </row>
    <row r="235" spans="1:19" hidden="1" x14ac:dyDescent="0.3">
      <c r="A235" s="19">
        <v>43896.708333333336</v>
      </c>
      <c r="B235" s="18" t="s">
        <v>23</v>
      </c>
      <c r="C235" s="2">
        <v>4</v>
      </c>
      <c r="D235" s="18" t="s">
        <v>48</v>
      </c>
      <c r="E235" s="2">
        <v>4649933453</v>
      </c>
      <c r="F235" s="2">
        <v>1135662422</v>
      </c>
      <c r="G235" s="2">
        <v>4</v>
      </c>
      <c r="H235" s="2">
        <v>0</v>
      </c>
      <c r="I235" s="2">
        <v>4</v>
      </c>
      <c r="J235" s="2">
        <v>0</v>
      </c>
      <c r="K235" s="2">
        <v>4</v>
      </c>
      <c r="L235" s="2">
        <v>3</v>
      </c>
      <c r="M235" s="2">
        <v>3</v>
      </c>
      <c r="N235" s="2">
        <v>0</v>
      </c>
      <c r="O235" s="2">
        <v>0</v>
      </c>
      <c r="P235" s="2">
        <v>4</v>
      </c>
      <c r="Q235" s="2">
        <v>36</v>
      </c>
      <c r="R235" s="18" t="s">
        <v>29</v>
      </c>
      <c r="S235" s="18" t="s">
        <v>29</v>
      </c>
    </row>
    <row r="236" spans="1:19" hidden="1" x14ac:dyDescent="0.3">
      <c r="A236" s="19">
        <v>43896.708333333336</v>
      </c>
      <c r="B236" s="18" t="s">
        <v>23</v>
      </c>
      <c r="C236" s="2">
        <v>18</v>
      </c>
      <c r="D236" s="18" t="s">
        <v>49</v>
      </c>
      <c r="E236" s="2">
        <v>3890597598</v>
      </c>
      <c r="F236" s="2">
        <v>1659440194</v>
      </c>
      <c r="G236" s="2">
        <v>2</v>
      </c>
      <c r="H236" s="2">
        <v>0</v>
      </c>
      <c r="I236" s="2">
        <v>2</v>
      </c>
      <c r="J236" s="2">
        <v>2</v>
      </c>
      <c r="K236" s="2">
        <v>4</v>
      </c>
      <c r="L236" s="2">
        <v>2</v>
      </c>
      <c r="M236" s="2">
        <v>2</v>
      </c>
      <c r="N236" s="2">
        <v>0</v>
      </c>
      <c r="O236" s="2">
        <v>0</v>
      </c>
      <c r="P236" s="2">
        <v>4</v>
      </c>
      <c r="Q236" s="2">
        <v>99</v>
      </c>
      <c r="R236" s="18" t="s">
        <v>29</v>
      </c>
      <c r="S236" s="18" t="s">
        <v>29</v>
      </c>
    </row>
    <row r="237" spans="1:19" hidden="1" x14ac:dyDescent="0.3">
      <c r="A237" s="19">
        <v>43896.708333333336</v>
      </c>
      <c r="B237" s="18" t="s">
        <v>23</v>
      </c>
      <c r="C237" s="2">
        <v>15</v>
      </c>
      <c r="D237" s="18" t="s">
        <v>50</v>
      </c>
      <c r="E237" s="2">
        <v>4083956555</v>
      </c>
      <c r="F237" s="2">
        <v>1425084984</v>
      </c>
      <c r="G237" s="2">
        <v>12</v>
      </c>
      <c r="H237" s="2">
        <v>0</v>
      </c>
      <c r="I237" s="2">
        <v>12</v>
      </c>
      <c r="J237" s="2">
        <v>45</v>
      </c>
      <c r="K237" s="2">
        <v>57</v>
      </c>
      <c r="L237" s="2">
        <v>12</v>
      </c>
      <c r="M237" s="2">
        <v>12</v>
      </c>
      <c r="N237" s="2">
        <v>0</v>
      </c>
      <c r="O237" s="2">
        <v>0</v>
      </c>
      <c r="P237" s="2">
        <v>57</v>
      </c>
      <c r="Q237" s="2">
        <v>471</v>
      </c>
      <c r="R237" s="18" t="s">
        <v>29</v>
      </c>
      <c r="S237" s="18" t="s">
        <v>29</v>
      </c>
    </row>
    <row r="238" spans="1:19" hidden="1" x14ac:dyDescent="0.3">
      <c r="A238" s="19">
        <v>43896.708333333336</v>
      </c>
      <c r="B238" s="18" t="s">
        <v>23</v>
      </c>
      <c r="C238" s="2">
        <v>8</v>
      </c>
      <c r="D238" s="18" t="s">
        <v>104</v>
      </c>
      <c r="E238" s="2">
        <v>4449436681</v>
      </c>
      <c r="F238" s="2">
        <v>113417208</v>
      </c>
      <c r="G238" s="2">
        <v>397</v>
      </c>
      <c r="H238" s="2">
        <v>53</v>
      </c>
      <c r="I238" s="2">
        <v>450</v>
      </c>
      <c r="J238" s="2">
        <v>366</v>
      </c>
      <c r="K238" s="2">
        <v>816</v>
      </c>
      <c r="L238" s="2">
        <v>158</v>
      </c>
      <c r="M238" s="2">
        <v>172</v>
      </c>
      <c r="N238" s="2">
        <v>17</v>
      </c>
      <c r="O238" s="2">
        <v>37</v>
      </c>
      <c r="P238" s="2">
        <v>870</v>
      </c>
      <c r="Q238" s="2">
        <v>3136</v>
      </c>
      <c r="R238" s="18" t="s">
        <v>29</v>
      </c>
      <c r="S238" s="18" t="s">
        <v>29</v>
      </c>
    </row>
    <row r="239" spans="1:19" hidden="1" x14ac:dyDescent="0.3">
      <c r="A239" s="19">
        <v>43896.708333333336</v>
      </c>
      <c r="B239" s="18" t="s">
        <v>23</v>
      </c>
      <c r="C239" s="2">
        <v>6</v>
      </c>
      <c r="D239" s="18" t="s">
        <v>51</v>
      </c>
      <c r="E239" s="2">
        <v>456494354</v>
      </c>
      <c r="F239" s="2">
        <v>1376813649</v>
      </c>
      <c r="G239" s="2">
        <v>4</v>
      </c>
      <c r="H239" s="2">
        <v>0</v>
      </c>
      <c r="I239" s="2">
        <v>4</v>
      </c>
      <c r="J239" s="2">
        <v>24</v>
      </c>
      <c r="K239" s="2">
        <v>28</v>
      </c>
      <c r="L239" s="2">
        <v>7</v>
      </c>
      <c r="M239" s="2">
        <v>10</v>
      </c>
      <c r="N239" s="2">
        <v>3</v>
      </c>
      <c r="O239" s="2">
        <v>0</v>
      </c>
      <c r="P239" s="2">
        <v>31</v>
      </c>
      <c r="Q239" s="2">
        <v>577</v>
      </c>
      <c r="R239" s="18" t="s">
        <v>29</v>
      </c>
      <c r="S239" s="18" t="s">
        <v>29</v>
      </c>
    </row>
    <row r="240" spans="1:19" hidden="1" x14ac:dyDescent="0.3">
      <c r="A240" s="19">
        <v>43896.708333333336</v>
      </c>
      <c r="B240" s="18" t="s">
        <v>23</v>
      </c>
      <c r="C240" s="2">
        <v>12</v>
      </c>
      <c r="D240" s="18" t="s">
        <v>52</v>
      </c>
      <c r="E240" s="2">
        <v>4189277044</v>
      </c>
      <c r="F240" s="2">
        <v>1248366722</v>
      </c>
      <c r="G240" s="2">
        <v>26</v>
      </c>
      <c r="H240" s="2">
        <v>8</v>
      </c>
      <c r="I240" s="2">
        <v>34</v>
      </c>
      <c r="J240" s="2">
        <v>16</v>
      </c>
      <c r="K240" s="2">
        <v>50</v>
      </c>
      <c r="L240" s="2">
        <v>9</v>
      </c>
      <c r="M240" s="2">
        <v>10</v>
      </c>
      <c r="N240" s="2">
        <v>3</v>
      </c>
      <c r="O240" s="2">
        <v>1</v>
      </c>
      <c r="P240" s="2">
        <v>54</v>
      </c>
      <c r="Q240" s="2">
        <v>1373</v>
      </c>
      <c r="R240" s="18" t="s">
        <v>29</v>
      </c>
      <c r="S240" s="18" t="s">
        <v>29</v>
      </c>
    </row>
    <row r="241" spans="1:19" hidden="1" x14ac:dyDescent="0.3">
      <c r="A241" s="19">
        <v>43896.708333333336</v>
      </c>
      <c r="B241" s="18" t="s">
        <v>23</v>
      </c>
      <c r="C241" s="2">
        <v>7</v>
      </c>
      <c r="D241" s="18" t="s">
        <v>53</v>
      </c>
      <c r="E241" s="2">
        <v>4441149315</v>
      </c>
      <c r="F241" s="2">
        <v>89326992</v>
      </c>
      <c r="G241" s="2">
        <v>12</v>
      </c>
      <c r="H241" s="2">
        <v>5</v>
      </c>
      <c r="I241" s="2">
        <v>17</v>
      </c>
      <c r="J241" s="2">
        <v>7</v>
      </c>
      <c r="K241" s="2">
        <v>24</v>
      </c>
      <c r="L241" s="2">
        <v>3</v>
      </c>
      <c r="M241" s="2">
        <v>4</v>
      </c>
      <c r="N241" s="2">
        <v>5</v>
      </c>
      <c r="O241" s="2">
        <v>3</v>
      </c>
      <c r="P241" s="2">
        <v>32</v>
      </c>
      <c r="Q241" s="2">
        <v>229</v>
      </c>
      <c r="R241" s="18" t="s">
        <v>29</v>
      </c>
      <c r="S241" s="18" t="s">
        <v>29</v>
      </c>
    </row>
    <row r="242" spans="1:19" x14ac:dyDescent="0.3">
      <c r="A242" s="19">
        <v>43896.708333333336</v>
      </c>
      <c r="B242" s="18" t="s">
        <v>23</v>
      </c>
      <c r="C242" s="2">
        <v>3</v>
      </c>
      <c r="D242" s="18" t="s">
        <v>54</v>
      </c>
      <c r="E242" s="2">
        <v>4546679409</v>
      </c>
      <c r="F242" s="2">
        <v>9190347404</v>
      </c>
      <c r="G242" s="2">
        <v>1622</v>
      </c>
      <c r="H242" s="2">
        <v>309</v>
      </c>
      <c r="I242" s="2">
        <v>1931</v>
      </c>
      <c r="J242" s="2">
        <v>77</v>
      </c>
      <c r="K242" s="2">
        <v>2008</v>
      </c>
      <c r="L242" s="2">
        <v>231</v>
      </c>
      <c r="M242" s="2">
        <v>361</v>
      </c>
      <c r="N242" s="2">
        <v>469</v>
      </c>
      <c r="O242" s="2">
        <v>135</v>
      </c>
      <c r="P242" s="2">
        <v>2612</v>
      </c>
      <c r="Q242" s="2">
        <v>13556</v>
      </c>
      <c r="R242" s="18" t="s">
        <v>29</v>
      </c>
      <c r="S242" s="18" t="s">
        <v>29</v>
      </c>
    </row>
    <row r="243" spans="1:19" hidden="1" x14ac:dyDescent="0.3">
      <c r="A243" s="19">
        <v>43896.708333333336</v>
      </c>
      <c r="B243" s="18" t="s">
        <v>23</v>
      </c>
      <c r="C243" s="2">
        <v>11</v>
      </c>
      <c r="D243" s="18" t="s">
        <v>55</v>
      </c>
      <c r="E243" s="2">
        <v>4361675973</v>
      </c>
      <c r="F243" s="2">
        <v>135188753</v>
      </c>
      <c r="G243" s="2">
        <v>73</v>
      </c>
      <c r="H243" s="2">
        <v>20</v>
      </c>
      <c r="I243" s="2">
        <v>93</v>
      </c>
      <c r="J243" s="2">
        <v>62</v>
      </c>
      <c r="K243" s="2">
        <v>155</v>
      </c>
      <c r="L243" s="2">
        <v>35</v>
      </c>
      <c r="M243" s="2">
        <v>35</v>
      </c>
      <c r="N243" s="2">
        <v>0</v>
      </c>
      <c r="O243" s="2">
        <v>4</v>
      </c>
      <c r="P243" s="2">
        <v>159</v>
      </c>
      <c r="Q243" s="2">
        <v>585</v>
      </c>
      <c r="R243" s="18" t="s">
        <v>29</v>
      </c>
      <c r="S243" s="18" t="s">
        <v>29</v>
      </c>
    </row>
    <row r="244" spans="1:19" hidden="1" x14ac:dyDescent="0.3">
      <c r="A244" s="19">
        <v>43896.708333333336</v>
      </c>
      <c r="B244" s="18" t="s">
        <v>23</v>
      </c>
      <c r="C244" s="2">
        <v>14</v>
      </c>
      <c r="D244" s="18" t="s">
        <v>56</v>
      </c>
      <c r="E244" s="2">
        <v>4155774754</v>
      </c>
      <c r="F244" s="2">
        <v>1465916051</v>
      </c>
      <c r="G244" s="2">
        <v>3</v>
      </c>
      <c r="H244" s="2">
        <v>2</v>
      </c>
      <c r="I244" s="2">
        <v>5</v>
      </c>
      <c r="J244" s="2">
        <v>7</v>
      </c>
      <c r="K244" s="2">
        <v>12</v>
      </c>
      <c r="L244" s="2">
        <v>5</v>
      </c>
      <c r="M244" s="2">
        <v>5</v>
      </c>
      <c r="N244" s="2">
        <v>0</v>
      </c>
      <c r="O244" s="2">
        <v>0</v>
      </c>
      <c r="P244" s="2">
        <v>12</v>
      </c>
      <c r="Q244" s="2">
        <v>104</v>
      </c>
      <c r="R244" s="18" t="s">
        <v>29</v>
      </c>
      <c r="S244" s="18" t="s">
        <v>29</v>
      </c>
    </row>
    <row r="245" spans="1:19" hidden="1" x14ac:dyDescent="0.3">
      <c r="A245" s="19">
        <v>43896.708333333336</v>
      </c>
      <c r="B245" s="18" t="s">
        <v>23</v>
      </c>
      <c r="C245" s="2">
        <v>1</v>
      </c>
      <c r="D245" s="18" t="s">
        <v>57</v>
      </c>
      <c r="E245" s="2">
        <v>450732745</v>
      </c>
      <c r="F245" s="2">
        <v>7680687483</v>
      </c>
      <c r="G245" s="2">
        <v>57</v>
      </c>
      <c r="H245" s="2">
        <v>30</v>
      </c>
      <c r="I245" s="2">
        <v>87</v>
      </c>
      <c r="J245" s="2">
        <v>52</v>
      </c>
      <c r="K245" s="2">
        <v>139</v>
      </c>
      <c r="L245" s="2">
        <v>33</v>
      </c>
      <c r="M245" s="2">
        <v>35</v>
      </c>
      <c r="N245" s="2">
        <v>0</v>
      </c>
      <c r="O245" s="2">
        <v>4</v>
      </c>
      <c r="P245" s="2">
        <v>143</v>
      </c>
      <c r="Q245" s="2">
        <v>793</v>
      </c>
      <c r="R245" s="18" t="s">
        <v>29</v>
      </c>
      <c r="S245" s="18" t="s">
        <v>29</v>
      </c>
    </row>
    <row r="246" spans="1:19" hidden="1" x14ac:dyDescent="0.3">
      <c r="A246" s="19">
        <v>43896.708333333336</v>
      </c>
      <c r="B246" s="18" t="s">
        <v>23</v>
      </c>
      <c r="C246" s="2">
        <v>16</v>
      </c>
      <c r="D246" s="18" t="s">
        <v>58</v>
      </c>
      <c r="E246" s="2">
        <v>4112559576</v>
      </c>
      <c r="F246" s="2">
        <v>1686736689</v>
      </c>
      <c r="G246" s="2">
        <v>5</v>
      </c>
      <c r="H246" s="2">
        <v>1</v>
      </c>
      <c r="I246" s="2">
        <v>6</v>
      </c>
      <c r="J246" s="2">
        <v>9</v>
      </c>
      <c r="K246" s="2">
        <v>15</v>
      </c>
      <c r="L246" s="2">
        <v>3</v>
      </c>
      <c r="M246" s="2">
        <v>3</v>
      </c>
      <c r="N246" s="2">
        <v>1</v>
      </c>
      <c r="O246" s="2">
        <v>1</v>
      </c>
      <c r="P246" s="2">
        <v>17</v>
      </c>
      <c r="Q246" s="2">
        <v>395</v>
      </c>
      <c r="R246" s="18" t="s">
        <v>29</v>
      </c>
      <c r="S246" s="18" t="s">
        <v>29</v>
      </c>
    </row>
    <row r="247" spans="1:19" hidden="1" x14ac:dyDescent="0.3">
      <c r="A247" s="19">
        <v>43896.708333333336</v>
      </c>
      <c r="B247" s="18" t="s">
        <v>23</v>
      </c>
      <c r="C247" s="2">
        <v>20</v>
      </c>
      <c r="D247" s="18" t="s">
        <v>59</v>
      </c>
      <c r="E247" s="2">
        <v>3921531192</v>
      </c>
      <c r="F247" s="2">
        <v>9110616306</v>
      </c>
      <c r="G247" s="2">
        <v>2</v>
      </c>
      <c r="H247" s="2">
        <v>0</v>
      </c>
      <c r="I247" s="2">
        <v>2</v>
      </c>
      <c r="J247" s="2">
        <v>3</v>
      </c>
      <c r="K247" s="2">
        <v>5</v>
      </c>
      <c r="L247" s="2">
        <v>3</v>
      </c>
      <c r="M247" s="2">
        <v>3</v>
      </c>
      <c r="N247" s="2">
        <v>0</v>
      </c>
      <c r="O247" s="2">
        <v>0</v>
      </c>
      <c r="P247" s="2">
        <v>5</v>
      </c>
      <c r="Q247" s="2">
        <v>99</v>
      </c>
      <c r="R247" s="18" t="s">
        <v>29</v>
      </c>
      <c r="S247" s="18" t="s">
        <v>29</v>
      </c>
    </row>
    <row r="248" spans="1:19" hidden="1" x14ac:dyDescent="0.3">
      <c r="A248" s="19">
        <v>43896.708333333336</v>
      </c>
      <c r="B248" s="18" t="s">
        <v>23</v>
      </c>
      <c r="C248" s="2">
        <v>19</v>
      </c>
      <c r="D248" s="18" t="s">
        <v>60</v>
      </c>
      <c r="E248" s="2">
        <v>3811569725</v>
      </c>
      <c r="F248" s="2">
        <v>133623567</v>
      </c>
      <c r="G248" s="2">
        <v>7</v>
      </c>
      <c r="H248" s="2">
        <v>0</v>
      </c>
      <c r="I248" s="2">
        <v>7</v>
      </c>
      <c r="J248" s="2">
        <v>15</v>
      </c>
      <c r="K248" s="2">
        <v>22</v>
      </c>
      <c r="L248" s="2">
        <v>6</v>
      </c>
      <c r="M248" s="2">
        <v>6</v>
      </c>
      <c r="N248" s="2">
        <v>2</v>
      </c>
      <c r="O248" s="2">
        <v>0</v>
      </c>
      <c r="P248" s="2">
        <v>24</v>
      </c>
      <c r="Q248" s="2">
        <v>367</v>
      </c>
      <c r="R248" s="18" t="s">
        <v>29</v>
      </c>
      <c r="S248" s="18" t="s">
        <v>29</v>
      </c>
    </row>
    <row r="249" spans="1:19" hidden="1" x14ac:dyDescent="0.3">
      <c r="A249" s="19">
        <v>43896.708333333336</v>
      </c>
      <c r="B249" s="18" t="s">
        <v>23</v>
      </c>
      <c r="C249" s="2">
        <v>9</v>
      </c>
      <c r="D249" s="18" t="s">
        <v>61</v>
      </c>
      <c r="E249" s="2">
        <v>4376923077</v>
      </c>
      <c r="F249" s="2">
        <v>1125588885</v>
      </c>
      <c r="G249" s="2">
        <v>35</v>
      </c>
      <c r="H249" s="2">
        <v>5</v>
      </c>
      <c r="I249" s="2">
        <v>40</v>
      </c>
      <c r="J249" s="2">
        <v>38</v>
      </c>
      <c r="K249" s="2">
        <v>78</v>
      </c>
      <c r="L249" s="2">
        <v>18</v>
      </c>
      <c r="M249" s="2">
        <v>18</v>
      </c>
      <c r="N249" s="2">
        <v>1</v>
      </c>
      <c r="O249" s="2">
        <v>0</v>
      </c>
      <c r="P249" s="2">
        <v>79</v>
      </c>
      <c r="Q249" s="2">
        <v>1097</v>
      </c>
      <c r="R249" s="18" t="s">
        <v>29</v>
      </c>
      <c r="S249" s="18" t="s">
        <v>29</v>
      </c>
    </row>
    <row r="250" spans="1:19" hidden="1" x14ac:dyDescent="0.3">
      <c r="A250" s="19">
        <v>43896.708333333336</v>
      </c>
      <c r="B250" s="18" t="s">
        <v>23</v>
      </c>
      <c r="C250" s="2">
        <v>4</v>
      </c>
      <c r="D250" s="18" t="s">
        <v>62</v>
      </c>
      <c r="E250" s="2">
        <v>4606893511</v>
      </c>
      <c r="F250" s="2">
        <v>1112123097</v>
      </c>
      <c r="G250" s="2">
        <v>4</v>
      </c>
      <c r="H250" s="2">
        <v>0</v>
      </c>
      <c r="I250" s="2">
        <v>4</v>
      </c>
      <c r="J250" s="2">
        <v>6</v>
      </c>
      <c r="K250" s="2">
        <v>10</v>
      </c>
      <c r="L250" s="2">
        <v>3</v>
      </c>
      <c r="M250" s="2">
        <v>3</v>
      </c>
      <c r="N250" s="2">
        <v>0</v>
      </c>
      <c r="O250" s="2">
        <v>0</v>
      </c>
      <c r="P250" s="2">
        <v>10</v>
      </c>
      <c r="Q250" s="2">
        <v>122</v>
      </c>
      <c r="R250" s="18" t="s">
        <v>29</v>
      </c>
      <c r="S250" s="18" t="s">
        <v>29</v>
      </c>
    </row>
    <row r="251" spans="1:19" hidden="1" x14ac:dyDescent="0.3">
      <c r="A251" s="19">
        <v>43896.708333333336</v>
      </c>
      <c r="B251" s="18" t="s">
        <v>23</v>
      </c>
      <c r="C251" s="2">
        <v>10</v>
      </c>
      <c r="D251" s="18" t="s">
        <v>63</v>
      </c>
      <c r="E251" s="2">
        <v>4310675841</v>
      </c>
      <c r="F251" s="2">
        <v>1238824698</v>
      </c>
      <c r="G251" s="2">
        <v>2</v>
      </c>
      <c r="H251" s="2">
        <v>2</v>
      </c>
      <c r="I251" s="2">
        <v>4</v>
      </c>
      <c r="J251" s="2">
        <v>12</v>
      </c>
      <c r="K251" s="2">
        <v>16</v>
      </c>
      <c r="L251" s="2">
        <v>7</v>
      </c>
      <c r="M251" s="2">
        <v>7</v>
      </c>
      <c r="N251" s="2">
        <v>0</v>
      </c>
      <c r="O251" s="2">
        <v>0</v>
      </c>
      <c r="P251" s="2">
        <v>16</v>
      </c>
      <c r="Q251" s="2">
        <v>110</v>
      </c>
      <c r="R251" s="18" t="s">
        <v>29</v>
      </c>
      <c r="S251" s="18" t="s">
        <v>29</v>
      </c>
    </row>
    <row r="252" spans="1:19" hidden="1" x14ac:dyDescent="0.3">
      <c r="A252" s="19">
        <v>43896.708333333336</v>
      </c>
      <c r="B252" s="18" t="s">
        <v>23</v>
      </c>
      <c r="C252" s="2">
        <v>2</v>
      </c>
      <c r="D252" s="18" t="s">
        <v>64</v>
      </c>
      <c r="E252" s="2">
        <v>4573750286</v>
      </c>
      <c r="F252" s="2">
        <v>7320149366</v>
      </c>
      <c r="G252" s="2">
        <v>0</v>
      </c>
      <c r="H252" s="2">
        <v>0</v>
      </c>
      <c r="I252" s="2">
        <v>0</v>
      </c>
      <c r="J252" s="2">
        <v>7</v>
      </c>
      <c r="K252" s="2">
        <v>7</v>
      </c>
      <c r="L252" s="2">
        <v>5</v>
      </c>
      <c r="M252" s="2">
        <v>5</v>
      </c>
      <c r="N252" s="2">
        <v>0</v>
      </c>
      <c r="O252" s="2">
        <v>0</v>
      </c>
      <c r="P252" s="2">
        <v>7</v>
      </c>
      <c r="Q252" s="2">
        <v>28</v>
      </c>
      <c r="R252" s="18" t="s">
        <v>29</v>
      </c>
      <c r="S252" s="18" t="s">
        <v>29</v>
      </c>
    </row>
    <row r="253" spans="1:19" hidden="1" x14ac:dyDescent="0.3">
      <c r="A253" s="19">
        <v>43896.708333333336</v>
      </c>
      <c r="B253" s="18" t="s">
        <v>23</v>
      </c>
      <c r="C253" s="2">
        <v>5</v>
      </c>
      <c r="D253" s="18" t="s">
        <v>65</v>
      </c>
      <c r="E253" s="2">
        <v>4543490485</v>
      </c>
      <c r="F253" s="2">
        <v>1233845213</v>
      </c>
      <c r="G253" s="2">
        <v>117</v>
      </c>
      <c r="H253" s="2">
        <v>27</v>
      </c>
      <c r="I253" s="2">
        <v>144</v>
      </c>
      <c r="J253" s="2">
        <v>310</v>
      </c>
      <c r="K253" s="2">
        <v>454</v>
      </c>
      <c r="L253" s="2">
        <v>74</v>
      </c>
      <c r="M253" s="2">
        <v>81</v>
      </c>
      <c r="N253" s="2">
        <v>22</v>
      </c>
      <c r="O253" s="2">
        <v>12</v>
      </c>
      <c r="P253" s="2">
        <v>488</v>
      </c>
      <c r="Q253" s="2">
        <v>13023</v>
      </c>
      <c r="R253" s="18" t="s">
        <v>29</v>
      </c>
      <c r="S253" s="18" t="s">
        <v>29</v>
      </c>
    </row>
    <row r="254" spans="1:19" hidden="1" x14ac:dyDescent="0.3">
      <c r="A254" s="19">
        <v>43897.75</v>
      </c>
      <c r="B254" s="18" t="s">
        <v>23</v>
      </c>
      <c r="C254" s="2">
        <v>13</v>
      </c>
      <c r="D254" s="18" t="s">
        <v>46</v>
      </c>
      <c r="E254" s="2">
        <v>4235122196</v>
      </c>
      <c r="F254" s="2">
        <v>1339843823</v>
      </c>
      <c r="G254" s="2">
        <v>11</v>
      </c>
      <c r="H254" s="2">
        <v>0</v>
      </c>
      <c r="I254" s="2">
        <v>11</v>
      </c>
      <c r="J254" s="2">
        <v>0</v>
      </c>
      <c r="K254" s="2">
        <v>11</v>
      </c>
      <c r="L254" s="2">
        <v>2</v>
      </c>
      <c r="M254" s="2">
        <v>2</v>
      </c>
      <c r="N254" s="2">
        <v>0</v>
      </c>
      <c r="O254" s="2">
        <v>0</v>
      </c>
      <c r="P254" s="2">
        <v>11</v>
      </c>
      <c r="Q254" s="2">
        <v>123</v>
      </c>
      <c r="R254" s="18" t="s">
        <v>29</v>
      </c>
      <c r="S254" s="18" t="s">
        <v>29</v>
      </c>
    </row>
    <row r="255" spans="1:19" hidden="1" x14ac:dyDescent="0.3">
      <c r="A255" s="19">
        <v>43897.75</v>
      </c>
      <c r="B255" s="18" t="s">
        <v>23</v>
      </c>
      <c r="C255" s="2">
        <v>17</v>
      </c>
      <c r="D255" s="18" t="s">
        <v>47</v>
      </c>
      <c r="E255" s="2">
        <v>4063947052</v>
      </c>
      <c r="F255" s="2">
        <v>1580514834</v>
      </c>
      <c r="G255" s="2">
        <v>1</v>
      </c>
      <c r="H255" s="2">
        <v>0</v>
      </c>
      <c r="I255" s="2">
        <v>1</v>
      </c>
      <c r="J255" s="2">
        <v>2</v>
      </c>
      <c r="K255" s="2">
        <v>3</v>
      </c>
      <c r="L255" s="2">
        <v>0</v>
      </c>
      <c r="M255" s="2">
        <v>0</v>
      </c>
      <c r="N255" s="2">
        <v>0</v>
      </c>
      <c r="O255" s="2">
        <v>0</v>
      </c>
      <c r="P255" s="2">
        <v>3</v>
      </c>
      <c r="Q255" s="2">
        <v>75</v>
      </c>
      <c r="R255" s="18" t="s">
        <v>29</v>
      </c>
      <c r="S255" s="18" t="s">
        <v>29</v>
      </c>
    </row>
    <row r="256" spans="1:19" hidden="1" x14ac:dyDescent="0.3">
      <c r="A256" s="19">
        <v>43897.75</v>
      </c>
      <c r="B256" s="18" t="s">
        <v>23</v>
      </c>
      <c r="C256" s="2">
        <v>4</v>
      </c>
      <c r="D256" s="18" t="s">
        <v>48</v>
      </c>
      <c r="E256" s="2">
        <v>4649933453</v>
      </c>
      <c r="F256" s="2">
        <v>1135662422</v>
      </c>
      <c r="G256" s="2">
        <v>8</v>
      </c>
      <c r="H256" s="2">
        <v>0</v>
      </c>
      <c r="I256" s="2">
        <v>8</v>
      </c>
      <c r="J256" s="2">
        <v>1</v>
      </c>
      <c r="K256" s="2">
        <v>9</v>
      </c>
      <c r="L256" s="2">
        <v>5</v>
      </c>
      <c r="M256" s="2">
        <v>5</v>
      </c>
      <c r="N256" s="2">
        <v>0</v>
      </c>
      <c r="O256" s="2">
        <v>0</v>
      </c>
      <c r="P256" s="2">
        <v>9</v>
      </c>
      <c r="Q256" s="2">
        <v>36</v>
      </c>
      <c r="R256" s="18" t="s">
        <v>29</v>
      </c>
      <c r="S256" s="18" t="s">
        <v>29</v>
      </c>
    </row>
    <row r="257" spans="1:19" hidden="1" x14ac:dyDescent="0.3">
      <c r="A257" s="19">
        <v>43897.75</v>
      </c>
      <c r="B257" s="18" t="s">
        <v>23</v>
      </c>
      <c r="C257" s="2">
        <v>18</v>
      </c>
      <c r="D257" s="18" t="s">
        <v>49</v>
      </c>
      <c r="E257" s="2">
        <v>3890597598</v>
      </c>
      <c r="F257" s="2">
        <v>1659440194</v>
      </c>
      <c r="G257" s="2">
        <v>2</v>
      </c>
      <c r="H257" s="2">
        <v>0</v>
      </c>
      <c r="I257" s="2">
        <v>2</v>
      </c>
      <c r="J257" s="2">
        <v>2</v>
      </c>
      <c r="K257" s="2">
        <v>4</v>
      </c>
      <c r="L257" s="2">
        <v>0</v>
      </c>
      <c r="M257" s="2">
        <v>0</v>
      </c>
      <c r="N257" s="2">
        <v>0</v>
      </c>
      <c r="O257" s="2">
        <v>0</v>
      </c>
      <c r="P257" s="2">
        <v>4</v>
      </c>
      <c r="Q257" s="2">
        <v>113</v>
      </c>
      <c r="R257" s="18" t="s">
        <v>29</v>
      </c>
      <c r="S257" s="18" t="s">
        <v>29</v>
      </c>
    </row>
    <row r="258" spans="1:19" hidden="1" x14ac:dyDescent="0.3">
      <c r="A258" s="19">
        <v>43897.75</v>
      </c>
      <c r="B258" s="18" t="s">
        <v>23</v>
      </c>
      <c r="C258" s="2">
        <v>15</v>
      </c>
      <c r="D258" s="18" t="s">
        <v>50</v>
      </c>
      <c r="E258" s="2">
        <v>4083956555</v>
      </c>
      <c r="F258" s="2">
        <v>1425084984</v>
      </c>
      <c r="G258" s="2">
        <v>16</v>
      </c>
      <c r="H258" s="2">
        <v>0</v>
      </c>
      <c r="I258" s="2">
        <v>16</v>
      </c>
      <c r="J258" s="2">
        <v>45</v>
      </c>
      <c r="K258" s="2">
        <v>61</v>
      </c>
      <c r="L258" s="2">
        <v>4</v>
      </c>
      <c r="M258" s="2">
        <v>4</v>
      </c>
      <c r="N258" s="2">
        <v>0</v>
      </c>
      <c r="O258" s="2">
        <v>0</v>
      </c>
      <c r="P258" s="2">
        <v>61</v>
      </c>
      <c r="Q258" s="2">
        <v>612</v>
      </c>
      <c r="R258" s="18" t="s">
        <v>29</v>
      </c>
      <c r="S258" s="18" t="s">
        <v>29</v>
      </c>
    </row>
    <row r="259" spans="1:19" hidden="1" x14ac:dyDescent="0.3">
      <c r="A259" s="19">
        <v>43897.75</v>
      </c>
      <c r="B259" s="18" t="s">
        <v>23</v>
      </c>
      <c r="C259" s="2">
        <v>8</v>
      </c>
      <c r="D259" s="18" t="s">
        <v>104</v>
      </c>
      <c r="E259" s="2">
        <v>4449436681</v>
      </c>
      <c r="F259" s="2">
        <v>113417208</v>
      </c>
      <c r="G259" s="2">
        <v>464</v>
      </c>
      <c r="H259" s="2">
        <v>64</v>
      </c>
      <c r="I259" s="2">
        <v>528</v>
      </c>
      <c r="J259" s="2">
        <v>409</v>
      </c>
      <c r="K259" s="2">
        <v>937</v>
      </c>
      <c r="L259" s="2">
        <v>121</v>
      </c>
      <c r="M259" s="2">
        <v>140</v>
      </c>
      <c r="N259" s="2">
        <v>25</v>
      </c>
      <c r="O259" s="2">
        <v>48</v>
      </c>
      <c r="P259" s="2">
        <v>1010</v>
      </c>
      <c r="Q259" s="2">
        <v>3604</v>
      </c>
      <c r="R259" s="18" t="s">
        <v>29</v>
      </c>
      <c r="S259" s="18" t="s">
        <v>29</v>
      </c>
    </row>
    <row r="260" spans="1:19" hidden="1" x14ac:dyDescent="0.3">
      <c r="A260" s="19">
        <v>43897.75</v>
      </c>
      <c r="B260" s="18" t="s">
        <v>23</v>
      </c>
      <c r="C260" s="2">
        <v>6</v>
      </c>
      <c r="D260" s="18" t="s">
        <v>51</v>
      </c>
      <c r="E260" s="2">
        <v>456494354</v>
      </c>
      <c r="F260" s="2">
        <v>1376813649</v>
      </c>
      <c r="G260" s="2">
        <v>7</v>
      </c>
      <c r="H260" s="2">
        <v>1</v>
      </c>
      <c r="I260" s="2">
        <v>8</v>
      </c>
      <c r="J260" s="2">
        <v>31</v>
      </c>
      <c r="K260" s="2">
        <v>39</v>
      </c>
      <c r="L260" s="2">
        <v>11</v>
      </c>
      <c r="M260" s="2">
        <v>11</v>
      </c>
      <c r="N260" s="2">
        <v>3</v>
      </c>
      <c r="O260" s="2">
        <v>0</v>
      </c>
      <c r="P260" s="2">
        <v>42</v>
      </c>
      <c r="Q260" s="2">
        <v>577</v>
      </c>
      <c r="R260" s="18" t="s">
        <v>29</v>
      </c>
      <c r="S260" s="18" t="s">
        <v>29</v>
      </c>
    </row>
    <row r="261" spans="1:19" hidden="1" x14ac:dyDescent="0.3">
      <c r="A261" s="19">
        <v>43897.75</v>
      </c>
      <c r="B261" s="18" t="s">
        <v>23</v>
      </c>
      <c r="C261" s="2">
        <v>12</v>
      </c>
      <c r="D261" s="18" t="s">
        <v>52</v>
      </c>
      <c r="E261" s="2">
        <v>4189277044</v>
      </c>
      <c r="F261" s="2">
        <v>1248366722</v>
      </c>
      <c r="G261" s="2">
        <v>43</v>
      </c>
      <c r="H261" s="2">
        <v>8</v>
      </c>
      <c r="I261" s="2">
        <v>51</v>
      </c>
      <c r="J261" s="2">
        <v>21</v>
      </c>
      <c r="K261" s="2">
        <v>72</v>
      </c>
      <c r="L261" s="2">
        <v>22</v>
      </c>
      <c r="M261" s="2">
        <v>22</v>
      </c>
      <c r="N261" s="2">
        <v>3</v>
      </c>
      <c r="O261" s="2">
        <v>1</v>
      </c>
      <c r="P261" s="2">
        <v>76</v>
      </c>
      <c r="Q261" s="2">
        <v>1582</v>
      </c>
      <c r="R261" s="18" t="s">
        <v>29</v>
      </c>
      <c r="S261" s="18" t="s">
        <v>29</v>
      </c>
    </row>
    <row r="262" spans="1:19" hidden="1" x14ac:dyDescent="0.3">
      <c r="A262" s="19">
        <v>43897.75</v>
      </c>
      <c r="B262" s="18" t="s">
        <v>23</v>
      </c>
      <c r="C262" s="2">
        <v>7</v>
      </c>
      <c r="D262" s="18" t="s">
        <v>53</v>
      </c>
      <c r="E262" s="2">
        <v>4441149315</v>
      </c>
      <c r="F262" s="2">
        <v>89326992</v>
      </c>
      <c r="G262" s="2">
        <v>26</v>
      </c>
      <c r="H262" s="2">
        <v>6</v>
      </c>
      <c r="I262" s="2">
        <v>32</v>
      </c>
      <c r="J262" s="2">
        <v>10</v>
      </c>
      <c r="K262" s="2">
        <v>42</v>
      </c>
      <c r="L262" s="2">
        <v>18</v>
      </c>
      <c r="M262" s="2">
        <v>19</v>
      </c>
      <c r="N262" s="2">
        <v>5</v>
      </c>
      <c r="O262" s="2">
        <v>4</v>
      </c>
      <c r="P262" s="2">
        <v>51</v>
      </c>
      <c r="Q262" s="2">
        <v>331</v>
      </c>
      <c r="R262" s="18" t="s">
        <v>29</v>
      </c>
      <c r="S262" s="18" t="s">
        <v>29</v>
      </c>
    </row>
    <row r="263" spans="1:19" x14ac:dyDescent="0.3">
      <c r="A263" s="19">
        <v>43897.75</v>
      </c>
      <c r="B263" s="18" t="s">
        <v>23</v>
      </c>
      <c r="C263" s="2">
        <v>3</v>
      </c>
      <c r="D263" s="18" t="s">
        <v>54</v>
      </c>
      <c r="E263" s="2">
        <v>4546679409</v>
      </c>
      <c r="F263" s="2">
        <v>9190347404</v>
      </c>
      <c r="G263" s="2">
        <v>1661</v>
      </c>
      <c r="H263" s="2">
        <v>359</v>
      </c>
      <c r="I263" s="2">
        <v>2020</v>
      </c>
      <c r="J263" s="2">
        <v>722</v>
      </c>
      <c r="K263" s="2">
        <v>2742</v>
      </c>
      <c r="L263" s="2">
        <v>734</v>
      </c>
      <c r="M263" s="2">
        <v>808</v>
      </c>
      <c r="N263" s="2">
        <v>524</v>
      </c>
      <c r="O263" s="2">
        <v>154</v>
      </c>
      <c r="P263" s="2">
        <v>3420</v>
      </c>
      <c r="Q263" s="2">
        <v>15778</v>
      </c>
      <c r="R263" s="18" t="s">
        <v>66</v>
      </c>
      <c r="S263" s="18" t="s">
        <v>67</v>
      </c>
    </row>
    <row r="264" spans="1:19" hidden="1" x14ac:dyDescent="0.3">
      <c r="A264" s="19">
        <v>43897.75</v>
      </c>
      <c r="B264" s="18" t="s">
        <v>23</v>
      </c>
      <c r="C264" s="2">
        <v>11</v>
      </c>
      <c r="D264" s="18" t="s">
        <v>55</v>
      </c>
      <c r="E264" s="2">
        <v>4361675973</v>
      </c>
      <c r="F264" s="2">
        <v>135188753</v>
      </c>
      <c r="G264" s="2">
        <v>94</v>
      </c>
      <c r="H264" s="2">
        <v>36</v>
      </c>
      <c r="I264" s="2">
        <v>130</v>
      </c>
      <c r="J264" s="2">
        <v>71</v>
      </c>
      <c r="K264" s="2">
        <v>201</v>
      </c>
      <c r="L264" s="2">
        <v>46</v>
      </c>
      <c r="M264" s="2">
        <v>48</v>
      </c>
      <c r="N264" s="2">
        <v>0</v>
      </c>
      <c r="O264" s="2">
        <v>6</v>
      </c>
      <c r="P264" s="2">
        <v>207</v>
      </c>
      <c r="Q264" s="2">
        <v>816</v>
      </c>
      <c r="R264" s="18" t="s">
        <v>29</v>
      </c>
      <c r="S264" s="18" t="s">
        <v>29</v>
      </c>
    </row>
    <row r="265" spans="1:19" hidden="1" x14ac:dyDescent="0.3">
      <c r="A265" s="19">
        <v>43897.75</v>
      </c>
      <c r="B265" s="18" t="s">
        <v>23</v>
      </c>
      <c r="C265" s="2">
        <v>14</v>
      </c>
      <c r="D265" s="18" t="s">
        <v>56</v>
      </c>
      <c r="E265" s="2">
        <v>4155774754</v>
      </c>
      <c r="F265" s="2">
        <v>1465916051</v>
      </c>
      <c r="G265" s="2">
        <v>3</v>
      </c>
      <c r="H265" s="2">
        <v>2</v>
      </c>
      <c r="I265" s="2">
        <v>5</v>
      </c>
      <c r="J265" s="2">
        <v>9</v>
      </c>
      <c r="K265" s="2">
        <v>14</v>
      </c>
      <c r="L265" s="2">
        <v>2</v>
      </c>
      <c r="M265" s="2">
        <v>2</v>
      </c>
      <c r="N265" s="2">
        <v>0</v>
      </c>
      <c r="O265" s="2">
        <v>0</v>
      </c>
      <c r="P265" s="2">
        <v>14</v>
      </c>
      <c r="Q265" s="2">
        <v>112</v>
      </c>
      <c r="R265" s="18" t="s">
        <v>29</v>
      </c>
      <c r="S265" s="18" t="s">
        <v>29</v>
      </c>
    </row>
    <row r="266" spans="1:19" hidden="1" x14ac:dyDescent="0.3">
      <c r="A266" s="19">
        <v>43897.75</v>
      </c>
      <c r="B266" s="18" t="s">
        <v>23</v>
      </c>
      <c r="C266" s="2">
        <v>1</v>
      </c>
      <c r="D266" s="18" t="s">
        <v>57</v>
      </c>
      <c r="E266" s="2">
        <v>450732745</v>
      </c>
      <c r="F266" s="2">
        <v>7680687483</v>
      </c>
      <c r="G266" s="2">
        <v>110</v>
      </c>
      <c r="H266" s="2">
        <v>38</v>
      </c>
      <c r="I266" s="2">
        <v>148</v>
      </c>
      <c r="J266" s="2">
        <v>54</v>
      </c>
      <c r="K266" s="2">
        <v>202</v>
      </c>
      <c r="L266" s="2">
        <v>63</v>
      </c>
      <c r="M266" s="2">
        <v>64</v>
      </c>
      <c r="N266" s="2">
        <v>0</v>
      </c>
      <c r="O266" s="2">
        <v>5</v>
      </c>
      <c r="P266" s="2">
        <v>207</v>
      </c>
      <c r="Q266" s="2">
        <v>1046</v>
      </c>
      <c r="R266" s="18" t="s">
        <v>29</v>
      </c>
      <c r="S266" s="18" t="s">
        <v>29</v>
      </c>
    </row>
    <row r="267" spans="1:19" hidden="1" x14ac:dyDescent="0.3">
      <c r="A267" s="19">
        <v>43897.75</v>
      </c>
      <c r="B267" s="18" t="s">
        <v>23</v>
      </c>
      <c r="C267" s="2">
        <v>16</v>
      </c>
      <c r="D267" s="18" t="s">
        <v>58</v>
      </c>
      <c r="E267" s="2">
        <v>4112559576</v>
      </c>
      <c r="F267" s="2">
        <v>1686736689</v>
      </c>
      <c r="G267" s="2">
        <v>9</v>
      </c>
      <c r="H267" s="2">
        <v>2</v>
      </c>
      <c r="I267" s="2">
        <v>11</v>
      </c>
      <c r="J267" s="2">
        <v>12</v>
      </c>
      <c r="K267" s="2">
        <v>23</v>
      </c>
      <c r="L267" s="2">
        <v>8</v>
      </c>
      <c r="M267" s="2">
        <v>9</v>
      </c>
      <c r="N267" s="2">
        <v>1</v>
      </c>
      <c r="O267" s="2">
        <v>2</v>
      </c>
      <c r="P267" s="2">
        <v>26</v>
      </c>
      <c r="Q267" s="2">
        <v>395</v>
      </c>
      <c r="R267" s="18" t="s">
        <v>29</v>
      </c>
      <c r="S267" s="18" t="s">
        <v>29</v>
      </c>
    </row>
    <row r="268" spans="1:19" hidden="1" x14ac:dyDescent="0.3">
      <c r="A268" s="19">
        <v>43897.75</v>
      </c>
      <c r="B268" s="18" t="s">
        <v>23</v>
      </c>
      <c r="C268" s="2">
        <v>20</v>
      </c>
      <c r="D268" s="18" t="s">
        <v>59</v>
      </c>
      <c r="E268" s="2">
        <v>3921531192</v>
      </c>
      <c r="F268" s="2">
        <v>9110616306</v>
      </c>
      <c r="G268" s="2">
        <v>2</v>
      </c>
      <c r="H268" s="2">
        <v>0</v>
      </c>
      <c r="I268" s="2">
        <v>2</v>
      </c>
      <c r="J268" s="2">
        <v>3</v>
      </c>
      <c r="K268" s="2">
        <v>5</v>
      </c>
      <c r="L268" s="2">
        <v>0</v>
      </c>
      <c r="M268" s="2">
        <v>0</v>
      </c>
      <c r="N268" s="2">
        <v>0</v>
      </c>
      <c r="O268" s="2">
        <v>0</v>
      </c>
      <c r="P268" s="2">
        <v>5</v>
      </c>
      <c r="Q268" s="2">
        <v>99</v>
      </c>
      <c r="R268" s="18" t="s">
        <v>29</v>
      </c>
      <c r="S268" s="18" t="s">
        <v>29</v>
      </c>
    </row>
    <row r="269" spans="1:19" hidden="1" x14ac:dyDescent="0.3">
      <c r="A269" s="19">
        <v>43897.75</v>
      </c>
      <c r="B269" s="18" t="s">
        <v>23</v>
      </c>
      <c r="C269" s="2">
        <v>19</v>
      </c>
      <c r="D269" s="18" t="s">
        <v>60</v>
      </c>
      <c r="E269" s="2">
        <v>3811569725</v>
      </c>
      <c r="F269" s="2">
        <v>133623567</v>
      </c>
      <c r="G269" s="2">
        <v>8</v>
      </c>
      <c r="H269" s="2">
        <v>0</v>
      </c>
      <c r="I269" s="2">
        <v>8</v>
      </c>
      <c r="J269" s="2">
        <v>25</v>
      </c>
      <c r="K269" s="2">
        <v>33</v>
      </c>
      <c r="L269" s="2">
        <v>11</v>
      </c>
      <c r="M269" s="2">
        <v>11</v>
      </c>
      <c r="N269" s="2">
        <v>2</v>
      </c>
      <c r="O269" s="2">
        <v>0</v>
      </c>
      <c r="P269" s="2">
        <v>35</v>
      </c>
      <c r="Q269" s="2">
        <v>643</v>
      </c>
      <c r="R269" s="18" t="s">
        <v>29</v>
      </c>
      <c r="S269" s="18" t="s">
        <v>29</v>
      </c>
    </row>
    <row r="270" spans="1:19" hidden="1" x14ac:dyDescent="0.3">
      <c r="A270" s="19">
        <v>43897.75</v>
      </c>
      <c r="B270" s="18" t="s">
        <v>23</v>
      </c>
      <c r="C270" s="2">
        <v>9</v>
      </c>
      <c r="D270" s="18" t="s">
        <v>61</v>
      </c>
      <c r="E270" s="2">
        <v>4376923077</v>
      </c>
      <c r="F270" s="2">
        <v>1125588885</v>
      </c>
      <c r="G270" s="2">
        <v>54</v>
      </c>
      <c r="H270" s="2">
        <v>7</v>
      </c>
      <c r="I270" s="2">
        <v>61</v>
      </c>
      <c r="J270" s="2">
        <v>51</v>
      </c>
      <c r="K270" s="2">
        <v>112</v>
      </c>
      <c r="L270" s="2">
        <v>34</v>
      </c>
      <c r="M270" s="2">
        <v>34</v>
      </c>
      <c r="N270" s="2">
        <v>1</v>
      </c>
      <c r="O270" s="2">
        <v>0</v>
      </c>
      <c r="P270" s="2">
        <v>113</v>
      </c>
      <c r="Q270" s="2">
        <v>1331</v>
      </c>
      <c r="R270" s="18" t="s">
        <v>29</v>
      </c>
      <c r="S270" s="18" t="s">
        <v>29</v>
      </c>
    </row>
    <row r="271" spans="1:19" hidden="1" x14ac:dyDescent="0.3">
      <c r="A271" s="19">
        <v>43897.75</v>
      </c>
      <c r="B271" s="18" t="s">
        <v>23</v>
      </c>
      <c r="C271" s="2">
        <v>4</v>
      </c>
      <c r="D271" s="18" t="s">
        <v>62</v>
      </c>
      <c r="E271" s="2">
        <v>4606893511</v>
      </c>
      <c r="F271" s="2">
        <v>1112123097</v>
      </c>
      <c r="G271" s="2">
        <v>6</v>
      </c>
      <c r="H271" s="2">
        <v>1</v>
      </c>
      <c r="I271" s="2">
        <v>7</v>
      </c>
      <c r="J271" s="2">
        <v>7</v>
      </c>
      <c r="K271" s="2">
        <v>14</v>
      </c>
      <c r="L271" s="2">
        <v>4</v>
      </c>
      <c r="M271" s="2">
        <v>4</v>
      </c>
      <c r="N271" s="2">
        <v>0</v>
      </c>
      <c r="O271" s="2">
        <v>0</v>
      </c>
      <c r="P271" s="2">
        <v>14</v>
      </c>
      <c r="Q271" s="2">
        <v>194</v>
      </c>
      <c r="R271" s="18" t="s">
        <v>29</v>
      </c>
      <c r="S271" s="18" t="s">
        <v>29</v>
      </c>
    </row>
    <row r="272" spans="1:19" hidden="1" x14ac:dyDescent="0.3">
      <c r="A272" s="19">
        <v>43897.75</v>
      </c>
      <c r="B272" s="18" t="s">
        <v>23</v>
      </c>
      <c r="C272" s="2">
        <v>10</v>
      </c>
      <c r="D272" s="18" t="s">
        <v>63</v>
      </c>
      <c r="E272" s="2">
        <v>4310675841</v>
      </c>
      <c r="F272" s="2">
        <v>1238824698</v>
      </c>
      <c r="G272" s="2">
        <v>2</v>
      </c>
      <c r="H272" s="2">
        <v>2</v>
      </c>
      <c r="I272" s="2">
        <v>4</v>
      </c>
      <c r="J272" s="2">
        <v>20</v>
      </c>
      <c r="K272" s="2">
        <v>24</v>
      </c>
      <c r="L272" s="2">
        <v>8</v>
      </c>
      <c r="M272" s="2">
        <v>8</v>
      </c>
      <c r="N272" s="2">
        <v>0</v>
      </c>
      <c r="O272" s="2">
        <v>0</v>
      </c>
      <c r="P272" s="2">
        <v>24</v>
      </c>
      <c r="Q272" s="2">
        <v>134</v>
      </c>
      <c r="R272" s="18" t="s">
        <v>29</v>
      </c>
      <c r="S272" s="18" t="s">
        <v>29</v>
      </c>
    </row>
    <row r="273" spans="1:19" hidden="1" x14ac:dyDescent="0.3">
      <c r="A273" s="19">
        <v>43897.75</v>
      </c>
      <c r="B273" s="18" t="s">
        <v>23</v>
      </c>
      <c r="C273" s="2">
        <v>2</v>
      </c>
      <c r="D273" s="18" t="s">
        <v>64</v>
      </c>
      <c r="E273" s="2">
        <v>4573750286</v>
      </c>
      <c r="F273" s="2">
        <v>7320149366</v>
      </c>
      <c r="G273" s="2">
        <v>1</v>
      </c>
      <c r="H273" s="2">
        <v>0</v>
      </c>
      <c r="I273" s="2">
        <v>1</v>
      </c>
      <c r="J273" s="2">
        <v>7</v>
      </c>
      <c r="K273" s="2">
        <v>8</v>
      </c>
      <c r="L273" s="2">
        <v>1</v>
      </c>
      <c r="M273" s="2">
        <v>1</v>
      </c>
      <c r="N273" s="2">
        <v>0</v>
      </c>
      <c r="O273" s="2">
        <v>0</v>
      </c>
      <c r="P273" s="2">
        <v>8</v>
      </c>
      <c r="Q273" s="2">
        <v>32</v>
      </c>
      <c r="R273" s="18" t="s">
        <v>29</v>
      </c>
      <c r="S273" s="18" t="s">
        <v>29</v>
      </c>
    </row>
    <row r="274" spans="1:19" hidden="1" x14ac:dyDescent="0.3">
      <c r="A274" s="19">
        <v>43897.75</v>
      </c>
      <c r="B274" s="18" t="s">
        <v>23</v>
      </c>
      <c r="C274" s="2">
        <v>5</v>
      </c>
      <c r="D274" s="18" t="s">
        <v>65</v>
      </c>
      <c r="E274" s="2">
        <v>4543490485</v>
      </c>
      <c r="F274" s="2">
        <v>1233845213</v>
      </c>
      <c r="G274" s="2">
        <v>123</v>
      </c>
      <c r="H274" s="2">
        <v>41</v>
      </c>
      <c r="I274" s="2">
        <v>164</v>
      </c>
      <c r="J274" s="2">
        <v>341</v>
      </c>
      <c r="K274" s="2">
        <v>505</v>
      </c>
      <c r="L274" s="2">
        <v>51</v>
      </c>
      <c r="M274" s="2">
        <v>55</v>
      </c>
      <c r="N274" s="2">
        <v>25</v>
      </c>
      <c r="O274" s="2">
        <v>13</v>
      </c>
      <c r="P274" s="2">
        <v>543</v>
      </c>
      <c r="Q274" s="2">
        <v>14429</v>
      </c>
      <c r="R274" s="18" t="s">
        <v>29</v>
      </c>
      <c r="S274" s="18" t="s">
        <v>29</v>
      </c>
    </row>
    <row r="275" spans="1:19" hidden="1" x14ac:dyDescent="0.3">
      <c r="A275" s="19">
        <v>43898.75</v>
      </c>
      <c r="B275" s="18" t="s">
        <v>23</v>
      </c>
      <c r="C275" s="2">
        <v>13</v>
      </c>
      <c r="D275" s="18" t="s">
        <v>46</v>
      </c>
      <c r="E275" s="2">
        <v>4235122196</v>
      </c>
      <c r="F275" s="2">
        <v>1339843823</v>
      </c>
      <c r="G275" s="2">
        <v>14</v>
      </c>
      <c r="H275" s="2">
        <v>0</v>
      </c>
      <c r="I275" s="2">
        <v>14</v>
      </c>
      <c r="J275" s="2">
        <v>3</v>
      </c>
      <c r="K275" s="2">
        <v>17</v>
      </c>
      <c r="L275" s="2">
        <v>6</v>
      </c>
      <c r="M275" s="2">
        <v>6</v>
      </c>
      <c r="N275" s="2">
        <v>0</v>
      </c>
      <c r="O275" s="2">
        <v>0</v>
      </c>
      <c r="P275" s="2">
        <v>17</v>
      </c>
      <c r="Q275" s="2">
        <v>163</v>
      </c>
      <c r="R275" s="18" t="s">
        <v>29</v>
      </c>
      <c r="S275" s="18" t="s">
        <v>29</v>
      </c>
    </row>
    <row r="276" spans="1:19" hidden="1" x14ac:dyDescent="0.3">
      <c r="A276" s="19">
        <v>43898.75</v>
      </c>
      <c r="B276" s="18" t="s">
        <v>23</v>
      </c>
      <c r="C276" s="2">
        <v>17</v>
      </c>
      <c r="D276" s="18" t="s">
        <v>47</v>
      </c>
      <c r="E276" s="2">
        <v>4063947052</v>
      </c>
      <c r="F276" s="2">
        <v>1580514834</v>
      </c>
      <c r="G276" s="2">
        <v>2</v>
      </c>
      <c r="H276" s="2">
        <v>0</v>
      </c>
      <c r="I276" s="2">
        <v>2</v>
      </c>
      <c r="J276" s="2">
        <v>2</v>
      </c>
      <c r="K276" s="2">
        <v>4</v>
      </c>
      <c r="L276" s="2">
        <v>1</v>
      </c>
      <c r="M276" s="2">
        <v>1</v>
      </c>
      <c r="N276" s="2">
        <v>0</v>
      </c>
      <c r="O276" s="2">
        <v>0</v>
      </c>
      <c r="P276" s="2">
        <v>4</v>
      </c>
      <c r="Q276" s="2">
        <v>123</v>
      </c>
      <c r="R276" s="18" t="s">
        <v>29</v>
      </c>
      <c r="S276" s="18" t="s">
        <v>29</v>
      </c>
    </row>
    <row r="277" spans="1:19" hidden="1" x14ac:dyDescent="0.3">
      <c r="A277" s="19">
        <v>43898.75</v>
      </c>
      <c r="B277" s="18" t="s">
        <v>23</v>
      </c>
      <c r="C277" s="2">
        <v>4</v>
      </c>
      <c r="D277" s="18" t="s">
        <v>48</v>
      </c>
      <c r="E277" s="2">
        <v>4649933453</v>
      </c>
      <c r="F277" s="2">
        <v>1135662422</v>
      </c>
      <c r="G277" s="2">
        <v>8</v>
      </c>
      <c r="H277" s="2">
        <v>0</v>
      </c>
      <c r="I277" s="2">
        <v>8</v>
      </c>
      <c r="J277" s="2">
        <v>1</v>
      </c>
      <c r="K277" s="2">
        <v>9</v>
      </c>
      <c r="L277" s="2">
        <v>0</v>
      </c>
      <c r="M277" s="2">
        <v>0</v>
      </c>
      <c r="N277" s="2">
        <v>0</v>
      </c>
      <c r="O277" s="2">
        <v>0</v>
      </c>
      <c r="P277" s="2">
        <v>9</v>
      </c>
      <c r="Q277" s="2">
        <v>36</v>
      </c>
      <c r="R277" s="18" t="s">
        <v>29</v>
      </c>
      <c r="S277" s="18" t="s">
        <v>29</v>
      </c>
    </row>
    <row r="278" spans="1:19" hidden="1" x14ac:dyDescent="0.3">
      <c r="A278" s="19">
        <v>43898.75</v>
      </c>
      <c r="B278" s="18" t="s">
        <v>23</v>
      </c>
      <c r="C278" s="2">
        <v>18</v>
      </c>
      <c r="D278" s="18" t="s">
        <v>49</v>
      </c>
      <c r="E278" s="2">
        <v>3890597598</v>
      </c>
      <c r="F278" s="2">
        <v>1659440194</v>
      </c>
      <c r="G278" s="2">
        <v>5</v>
      </c>
      <c r="H278" s="2">
        <v>0</v>
      </c>
      <c r="I278" s="2">
        <v>5</v>
      </c>
      <c r="J278" s="2">
        <v>4</v>
      </c>
      <c r="K278" s="2">
        <v>9</v>
      </c>
      <c r="L278" s="2">
        <v>5</v>
      </c>
      <c r="M278" s="2">
        <v>5</v>
      </c>
      <c r="N278" s="2">
        <v>0</v>
      </c>
      <c r="O278" s="2">
        <v>0</v>
      </c>
      <c r="P278" s="2">
        <v>9</v>
      </c>
      <c r="Q278" s="2">
        <v>113</v>
      </c>
      <c r="R278" s="18" t="s">
        <v>29</v>
      </c>
      <c r="S278" s="18" t="s">
        <v>29</v>
      </c>
    </row>
    <row r="279" spans="1:19" hidden="1" x14ac:dyDescent="0.3">
      <c r="A279" s="19">
        <v>43898.75</v>
      </c>
      <c r="B279" s="18" t="s">
        <v>23</v>
      </c>
      <c r="C279" s="2">
        <v>15</v>
      </c>
      <c r="D279" s="18" t="s">
        <v>50</v>
      </c>
      <c r="E279" s="2">
        <v>4083956555</v>
      </c>
      <c r="F279" s="2">
        <v>1425084984</v>
      </c>
      <c r="G279" s="2">
        <v>30</v>
      </c>
      <c r="H279" s="2">
        <v>7</v>
      </c>
      <c r="I279" s="2">
        <v>37</v>
      </c>
      <c r="J279" s="2">
        <v>63</v>
      </c>
      <c r="K279" s="2">
        <v>100</v>
      </c>
      <c r="L279" s="2">
        <v>39</v>
      </c>
      <c r="M279" s="2">
        <v>40</v>
      </c>
      <c r="N279" s="2">
        <v>1</v>
      </c>
      <c r="O279" s="2">
        <v>0</v>
      </c>
      <c r="P279" s="2">
        <v>101</v>
      </c>
      <c r="Q279" s="2">
        <v>980</v>
      </c>
      <c r="R279" s="18" t="s">
        <v>29</v>
      </c>
      <c r="S279" s="18" t="s">
        <v>29</v>
      </c>
    </row>
    <row r="280" spans="1:19" hidden="1" x14ac:dyDescent="0.3">
      <c r="A280" s="19">
        <v>43898.75</v>
      </c>
      <c r="B280" s="18" t="s">
        <v>23</v>
      </c>
      <c r="C280" s="2">
        <v>8</v>
      </c>
      <c r="D280" s="18" t="s">
        <v>104</v>
      </c>
      <c r="E280" s="2">
        <v>4449436681</v>
      </c>
      <c r="F280" s="2">
        <v>113417208</v>
      </c>
      <c r="G280" s="2">
        <v>542</v>
      </c>
      <c r="H280" s="2">
        <v>75</v>
      </c>
      <c r="I280" s="2">
        <v>617</v>
      </c>
      <c r="J280" s="2">
        <v>480</v>
      </c>
      <c r="K280" s="2">
        <v>1097</v>
      </c>
      <c r="L280" s="2">
        <v>160</v>
      </c>
      <c r="M280" s="2">
        <v>170</v>
      </c>
      <c r="N280" s="2">
        <v>27</v>
      </c>
      <c r="O280" s="2">
        <v>56</v>
      </c>
      <c r="P280" s="2">
        <v>1180</v>
      </c>
      <c r="Q280" s="2">
        <v>4344</v>
      </c>
      <c r="R280" s="18" t="s">
        <v>29</v>
      </c>
      <c r="S280" s="18" t="s">
        <v>29</v>
      </c>
    </row>
    <row r="281" spans="1:19" hidden="1" x14ac:dyDescent="0.3">
      <c r="A281" s="19">
        <v>43898.75</v>
      </c>
      <c r="B281" s="18" t="s">
        <v>23</v>
      </c>
      <c r="C281" s="2">
        <v>6</v>
      </c>
      <c r="D281" s="18" t="s">
        <v>51</v>
      </c>
      <c r="E281" s="2">
        <v>456494354</v>
      </c>
      <c r="F281" s="2">
        <v>1376813649</v>
      </c>
      <c r="G281" s="2">
        <v>7</v>
      </c>
      <c r="H281" s="2">
        <v>1</v>
      </c>
      <c r="I281" s="2">
        <v>8</v>
      </c>
      <c r="J281" s="2">
        <v>45</v>
      </c>
      <c r="K281" s="2">
        <v>53</v>
      </c>
      <c r="L281" s="2">
        <v>14</v>
      </c>
      <c r="M281" s="2">
        <v>15</v>
      </c>
      <c r="N281" s="2">
        <v>3</v>
      </c>
      <c r="O281" s="2">
        <v>1</v>
      </c>
      <c r="P281" s="2">
        <v>57</v>
      </c>
      <c r="Q281" s="2">
        <v>997</v>
      </c>
      <c r="R281" s="18" t="s">
        <v>29</v>
      </c>
      <c r="S281" s="18" t="s">
        <v>29</v>
      </c>
    </row>
    <row r="282" spans="1:19" hidden="1" x14ac:dyDescent="0.3">
      <c r="A282" s="19">
        <v>43898.75</v>
      </c>
      <c r="B282" s="18" t="s">
        <v>23</v>
      </c>
      <c r="C282" s="2">
        <v>12</v>
      </c>
      <c r="D282" s="18" t="s">
        <v>52</v>
      </c>
      <c r="E282" s="2">
        <v>4189277044</v>
      </c>
      <c r="F282" s="2">
        <v>1248366722</v>
      </c>
      <c r="G282" s="2">
        <v>47</v>
      </c>
      <c r="H282" s="2">
        <v>8</v>
      </c>
      <c r="I282" s="2">
        <v>55</v>
      </c>
      <c r="J282" s="2">
        <v>26</v>
      </c>
      <c r="K282" s="2">
        <v>81</v>
      </c>
      <c r="L282" s="2">
        <v>9</v>
      </c>
      <c r="M282" s="2">
        <v>11</v>
      </c>
      <c r="N282" s="2">
        <v>3</v>
      </c>
      <c r="O282" s="2">
        <v>3</v>
      </c>
      <c r="P282" s="2">
        <v>87</v>
      </c>
      <c r="Q282" s="2">
        <v>1929</v>
      </c>
      <c r="R282" s="18" t="s">
        <v>29</v>
      </c>
      <c r="S282" s="18" t="s">
        <v>29</v>
      </c>
    </row>
    <row r="283" spans="1:19" hidden="1" x14ac:dyDescent="0.3">
      <c r="A283" s="19">
        <v>43898.75</v>
      </c>
      <c r="B283" s="18" t="s">
        <v>23</v>
      </c>
      <c r="C283" s="2">
        <v>7</v>
      </c>
      <c r="D283" s="18" t="s">
        <v>53</v>
      </c>
      <c r="E283" s="2">
        <v>4441149315</v>
      </c>
      <c r="F283" s="2">
        <v>89326992</v>
      </c>
      <c r="G283" s="2">
        <v>39</v>
      </c>
      <c r="H283" s="2">
        <v>11</v>
      </c>
      <c r="I283" s="2">
        <v>50</v>
      </c>
      <c r="J283" s="2">
        <v>17</v>
      </c>
      <c r="K283" s="2">
        <v>67</v>
      </c>
      <c r="L283" s="2">
        <v>25</v>
      </c>
      <c r="M283" s="2">
        <v>27</v>
      </c>
      <c r="N283" s="2">
        <v>5</v>
      </c>
      <c r="O283" s="2">
        <v>6</v>
      </c>
      <c r="P283" s="2">
        <v>78</v>
      </c>
      <c r="Q283" s="2">
        <v>401</v>
      </c>
      <c r="R283" s="18" t="s">
        <v>29</v>
      </c>
      <c r="S283" s="18" t="s">
        <v>29</v>
      </c>
    </row>
    <row r="284" spans="1:19" x14ac:dyDescent="0.3">
      <c r="A284" s="19">
        <v>43898.75</v>
      </c>
      <c r="B284" s="18" t="s">
        <v>23</v>
      </c>
      <c r="C284" s="2">
        <v>3</v>
      </c>
      <c r="D284" s="18" t="s">
        <v>54</v>
      </c>
      <c r="E284" s="2">
        <v>4546679409</v>
      </c>
      <c r="F284" s="2">
        <v>9190347404</v>
      </c>
      <c r="G284" s="2">
        <v>2217</v>
      </c>
      <c r="H284" s="2">
        <v>399</v>
      </c>
      <c r="I284" s="2">
        <v>2616</v>
      </c>
      <c r="J284" s="2">
        <v>756</v>
      </c>
      <c r="K284" s="2">
        <v>3372</v>
      </c>
      <c r="L284" s="2">
        <v>630</v>
      </c>
      <c r="M284" s="2">
        <v>769</v>
      </c>
      <c r="N284" s="2">
        <v>550</v>
      </c>
      <c r="O284" s="2">
        <v>267</v>
      </c>
      <c r="P284" s="2">
        <v>4189</v>
      </c>
      <c r="Q284" s="2">
        <v>18534</v>
      </c>
      <c r="R284" s="18" t="s">
        <v>29</v>
      </c>
      <c r="S284" s="18" t="s">
        <v>29</v>
      </c>
    </row>
    <row r="285" spans="1:19" hidden="1" x14ac:dyDescent="0.3">
      <c r="A285" s="19">
        <v>43898.75</v>
      </c>
      <c r="B285" s="18" t="s">
        <v>23</v>
      </c>
      <c r="C285" s="2">
        <v>11</v>
      </c>
      <c r="D285" s="18" t="s">
        <v>55</v>
      </c>
      <c r="E285" s="2">
        <v>4361675973</v>
      </c>
      <c r="F285" s="2">
        <v>135188753</v>
      </c>
      <c r="G285" s="2">
        <v>110</v>
      </c>
      <c r="H285" s="2">
        <v>41</v>
      </c>
      <c r="I285" s="2">
        <v>151</v>
      </c>
      <c r="J285" s="2">
        <v>114</v>
      </c>
      <c r="K285" s="2">
        <v>265</v>
      </c>
      <c r="L285" s="2">
        <v>64</v>
      </c>
      <c r="M285" s="2">
        <v>65</v>
      </c>
      <c r="N285" s="2">
        <v>0</v>
      </c>
      <c r="O285" s="2">
        <v>7</v>
      </c>
      <c r="P285" s="2">
        <v>272</v>
      </c>
      <c r="Q285" s="2">
        <v>1025</v>
      </c>
      <c r="R285" s="18" t="s">
        <v>29</v>
      </c>
      <c r="S285" s="18" t="s">
        <v>29</v>
      </c>
    </row>
    <row r="286" spans="1:19" hidden="1" x14ac:dyDescent="0.3">
      <c r="A286" s="19">
        <v>43898.75</v>
      </c>
      <c r="B286" s="18" t="s">
        <v>23</v>
      </c>
      <c r="C286" s="2">
        <v>14</v>
      </c>
      <c r="D286" s="18" t="s">
        <v>56</v>
      </c>
      <c r="E286" s="2">
        <v>4155774754</v>
      </c>
      <c r="F286" s="2">
        <v>1465916051</v>
      </c>
      <c r="G286" s="2">
        <v>4</v>
      </c>
      <c r="H286" s="2">
        <v>2</v>
      </c>
      <c r="I286" s="2">
        <v>6</v>
      </c>
      <c r="J286" s="2">
        <v>8</v>
      </c>
      <c r="K286" s="2">
        <v>14</v>
      </c>
      <c r="L286" s="2">
        <v>0</v>
      </c>
      <c r="M286" s="2">
        <v>0</v>
      </c>
      <c r="N286" s="2">
        <v>0</v>
      </c>
      <c r="O286" s="2">
        <v>0</v>
      </c>
      <c r="P286" s="2">
        <v>14</v>
      </c>
      <c r="Q286" s="2">
        <v>116</v>
      </c>
      <c r="R286" s="18" t="s">
        <v>29</v>
      </c>
      <c r="S286" s="18" t="s">
        <v>29</v>
      </c>
    </row>
    <row r="287" spans="1:19" hidden="1" x14ac:dyDescent="0.3">
      <c r="A287" s="19">
        <v>43898.75</v>
      </c>
      <c r="B287" s="18" t="s">
        <v>23</v>
      </c>
      <c r="C287" s="2">
        <v>1</v>
      </c>
      <c r="D287" s="18" t="s">
        <v>57</v>
      </c>
      <c r="E287" s="2">
        <v>450732745</v>
      </c>
      <c r="F287" s="2">
        <v>7680687483</v>
      </c>
      <c r="G287" s="2">
        <v>245</v>
      </c>
      <c r="H287" s="2">
        <v>45</v>
      </c>
      <c r="I287" s="2">
        <v>290</v>
      </c>
      <c r="J287" s="2">
        <v>65</v>
      </c>
      <c r="K287" s="2">
        <v>355</v>
      </c>
      <c r="L287" s="2">
        <v>153</v>
      </c>
      <c r="M287" s="2">
        <v>153</v>
      </c>
      <c r="N287" s="2">
        <v>0</v>
      </c>
      <c r="O287" s="2">
        <v>5</v>
      </c>
      <c r="P287" s="2">
        <v>360</v>
      </c>
      <c r="Q287" s="2">
        <v>1636</v>
      </c>
      <c r="R287" s="18" t="s">
        <v>29</v>
      </c>
      <c r="S287" s="18" t="s">
        <v>29</v>
      </c>
    </row>
    <row r="288" spans="1:19" hidden="1" x14ac:dyDescent="0.3">
      <c r="A288" s="19">
        <v>43898.75</v>
      </c>
      <c r="B288" s="18" t="s">
        <v>23</v>
      </c>
      <c r="C288" s="2">
        <v>16</v>
      </c>
      <c r="D288" s="18" t="s">
        <v>58</v>
      </c>
      <c r="E288" s="2">
        <v>4112559576</v>
      </c>
      <c r="F288" s="2">
        <v>1686736689</v>
      </c>
      <c r="G288" s="2">
        <v>17</v>
      </c>
      <c r="H288" s="2">
        <v>3</v>
      </c>
      <c r="I288" s="2">
        <v>20</v>
      </c>
      <c r="J288" s="2">
        <v>16</v>
      </c>
      <c r="K288" s="2">
        <v>36</v>
      </c>
      <c r="L288" s="2">
        <v>13</v>
      </c>
      <c r="M288" s="2">
        <v>14</v>
      </c>
      <c r="N288" s="2">
        <v>1</v>
      </c>
      <c r="O288" s="2">
        <v>3</v>
      </c>
      <c r="P288" s="2">
        <v>40</v>
      </c>
      <c r="Q288" s="2">
        <v>627</v>
      </c>
      <c r="R288" s="18" t="s">
        <v>29</v>
      </c>
      <c r="S288" s="18" t="s">
        <v>29</v>
      </c>
    </row>
    <row r="289" spans="1:19" hidden="1" x14ac:dyDescent="0.3">
      <c r="A289" s="19">
        <v>43898.75</v>
      </c>
      <c r="B289" s="18" t="s">
        <v>23</v>
      </c>
      <c r="C289" s="2">
        <v>20</v>
      </c>
      <c r="D289" s="18" t="s">
        <v>59</v>
      </c>
      <c r="E289" s="2">
        <v>3921531192</v>
      </c>
      <c r="F289" s="2">
        <v>9110616306</v>
      </c>
      <c r="G289" s="2">
        <v>5</v>
      </c>
      <c r="H289" s="2">
        <v>0</v>
      </c>
      <c r="I289" s="2">
        <v>5</v>
      </c>
      <c r="J289" s="2">
        <v>6</v>
      </c>
      <c r="K289" s="2">
        <v>11</v>
      </c>
      <c r="L289" s="2">
        <v>6</v>
      </c>
      <c r="M289" s="2">
        <v>6</v>
      </c>
      <c r="N289" s="2">
        <v>0</v>
      </c>
      <c r="O289" s="2">
        <v>0</v>
      </c>
      <c r="P289" s="2">
        <v>11</v>
      </c>
      <c r="Q289" s="2">
        <v>149</v>
      </c>
      <c r="R289" s="18" t="s">
        <v>29</v>
      </c>
      <c r="S289" s="18" t="s">
        <v>29</v>
      </c>
    </row>
    <row r="290" spans="1:19" hidden="1" x14ac:dyDescent="0.3">
      <c r="A290" s="19">
        <v>43898.75</v>
      </c>
      <c r="B290" s="18" t="s">
        <v>23</v>
      </c>
      <c r="C290" s="2">
        <v>19</v>
      </c>
      <c r="D290" s="18" t="s">
        <v>60</v>
      </c>
      <c r="E290" s="2">
        <v>3811569725</v>
      </c>
      <c r="F290" s="2">
        <v>133623567</v>
      </c>
      <c r="G290" s="2">
        <v>18</v>
      </c>
      <c r="H290" s="2">
        <v>0</v>
      </c>
      <c r="I290" s="2">
        <v>18</v>
      </c>
      <c r="J290" s="2">
        <v>33</v>
      </c>
      <c r="K290" s="2">
        <v>51</v>
      </c>
      <c r="L290" s="2">
        <v>18</v>
      </c>
      <c r="M290" s="2">
        <v>18</v>
      </c>
      <c r="N290" s="2">
        <v>2</v>
      </c>
      <c r="O290" s="2">
        <v>0</v>
      </c>
      <c r="P290" s="2">
        <v>53</v>
      </c>
      <c r="Q290" s="2">
        <v>791</v>
      </c>
      <c r="R290" s="18" t="s">
        <v>29</v>
      </c>
      <c r="S290" s="18" t="s">
        <v>29</v>
      </c>
    </row>
    <row r="291" spans="1:19" hidden="1" x14ac:dyDescent="0.3">
      <c r="A291" s="19">
        <v>43898.75</v>
      </c>
      <c r="B291" s="18" t="s">
        <v>23</v>
      </c>
      <c r="C291" s="2">
        <v>9</v>
      </c>
      <c r="D291" s="18" t="s">
        <v>61</v>
      </c>
      <c r="E291" s="2">
        <v>4376923077</v>
      </c>
      <c r="F291" s="2">
        <v>1125588885</v>
      </c>
      <c r="G291" s="2">
        <v>91</v>
      </c>
      <c r="H291" s="2">
        <v>7</v>
      </c>
      <c r="I291" s="2">
        <v>98</v>
      </c>
      <c r="J291" s="2">
        <v>67</v>
      </c>
      <c r="K291" s="2">
        <v>165</v>
      </c>
      <c r="L291" s="2">
        <v>53</v>
      </c>
      <c r="M291" s="2">
        <v>53</v>
      </c>
      <c r="N291" s="2">
        <v>1</v>
      </c>
      <c r="O291" s="2">
        <v>0</v>
      </c>
      <c r="P291" s="2">
        <v>166</v>
      </c>
      <c r="Q291" s="2">
        <v>1618</v>
      </c>
      <c r="R291" s="18" t="s">
        <v>29</v>
      </c>
      <c r="S291" s="18" t="s">
        <v>29</v>
      </c>
    </row>
    <row r="292" spans="1:19" hidden="1" x14ac:dyDescent="0.3">
      <c r="A292" s="19">
        <v>43898.75</v>
      </c>
      <c r="B292" s="18" t="s">
        <v>23</v>
      </c>
      <c r="C292" s="2">
        <v>4</v>
      </c>
      <c r="D292" s="18" t="s">
        <v>62</v>
      </c>
      <c r="E292" s="2">
        <v>4606893511</v>
      </c>
      <c r="F292" s="2">
        <v>1112123097</v>
      </c>
      <c r="G292" s="2">
        <v>7</v>
      </c>
      <c r="H292" s="2">
        <v>2</v>
      </c>
      <c r="I292" s="2">
        <v>9</v>
      </c>
      <c r="J292" s="2">
        <v>14</v>
      </c>
      <c r="K292" s="2">
        <v>23</v>
      </c>
      <c r="L292" s="2">
        <v>9</v>
      </c>
      <c r="M292" s="2">
        <v>9</v>
      </c>
      <c r="N292" s="2">
        <v>0</v>
      </c>
      <c r="O292" s="2">
        <v>0</v>
      </c>
      <c r="P292" s="2">
        <v>23</v>
      </c>
      <c r="Q292" s="2">
        <v>228</v>
      </c>
      <c r="R292" s="18" t="s">
        <v>29</v>
      </c>
      <c r="S292" s="18" t="s">
        <v>29</v>
      </c>
    </row>
    <row r="293" spans="1:19" hidden="1" x14ac:dyDescent="0.3">
      <c r="A293" s="19">
        <v>43898.75</v>
      </c>
      <c r="B293" s="18" t="s">
        <v>23</v>
      </c>
      <c r="C293" s="2">
        <v>10</v>
      </c>
      <c r="D293" s="18" t="s">
        <v>63</v>
      </c>
      <c r="E293" s="2">
        <v>4310675841</v>
      </c>
      <c r="F293" s="2">
        <v>1238824698</v>
      </c>
      <c r="G293" s="2">
        <v>2</v>
      </c>
      <c r="H293" s="2">
        <v>2</v>
      </c>
      <c r="I293" s="2">
        <v>4</v>
      </c>
      <c r="J293" s="2">
        <v>22</v>
      </c>
      <c r="K293" s="2">
        <v>26</v>
      </c>
      <c r="L293" s="2">
        <v>2</v>
      </c>
      <c r="M293" s="2">
        <v>2</v>
      </c>
      <c r="N293" s="2">
        <v>0</v>
      </c>
      <c r="O293" s="2">
        <v>0</v>
      </c>
      <c r="P293" s="2">
        <v>26</v>
      </c>
      <c r="Q293" s="2">
        <v>168</v>
      </c>
      <c r="R293" s="18" t="s">
        <v>29</v>
      </c>
      <c r="S293" s="18" t="s">
        <v>29</v>
      </c>
    </row>
    <row r="294" spans="1:19" hidden="1" x14ac:dyDescent="0.3">
      <c r="A294" s="19">
        <v>43898.75</v>
      </c>
      <c r="B294" s="18" t="s">
        <v>23</v>
      </c>
      <c r="C294" s="2">
        <v>2</v>
      </c>
      <c r="D294" s="18" t="s">
        <v>64</v>
      </c>
      <c r="E294" s="2">
        <v>4573750286</v>
      </c>
      <c r="F294" s="2">
        <v>7320149366</v>
      </c>
      <c r="G294" s="2">
        <v>1</v>
      </c>
      <c r="H294" s="2">
        <v>0</v>
      </c>
      <c r="I294" s="2">
        <v>1</v>
      </c>
      <c r="J294" s="2">
        <v>8</v>
      </c>
      <c r="K294" s="2">
        <v>9</v>
      </c>
      <c r="L294" s="2">
        <v>1</v>
      </c>
      <c r="M294" s="2">
        <v>1</v>
      </c>
      <c r="N294" s="2">
        <v>0</v>
      </c>
      <c r="O294" s="2">
        <v>0</v>
      </c>
      <c r="P294" s="2">
        <v>9</v>
      </c>
      <c r="Q294" s="2">
        <v>41</v>
      </c>
      <c r="R294" s="18" t="s">
        <v>29</v>
      </c>
      <c r="S294" s="18" t="s">
        <v>29</v>
      </c>
    </row>
    <row r="295" spans="1:19" hidden="1" x14ac:dyDescent="0.3">
      <c r="A295" s="19">
        <v>43898.75</v>
      </c>
      <c r="B295" s="18" t="s">
        <v>23</v>
      </c>
      <c r="C295" s="2">
        <v>5</v>
      </c>
      <c r="D295" s="18" t="s">
        <v>65</v>
      </c>
      <c r="E295" s="2">
        <v>4543490485</v>
      </c>
      <c r="F295" s="2">
        <v>1233845213</v>
      </c>
      <c r="G295" s="2">
        <v>146</v>
      </c>
      <c r="H295" s="2">
        <v>47</v>
      </c>
      <c r="I295" s="2">
        <v>193</v>
      </c>
      <c r="J295" s="2">
        <v>430</v>
      </c>
      <c r="K295" s="2">
        <v>623</v>
      </c>
      <c r="L295" s="2">
        <v>118</v>
      </c>
      <c r="M295" s="2">
        <v>127</v>
      </c>
      <c r="N295" s="2">
        <v>29</v>
      </c>
      <c r="O295" s="2">
        <v>18</v>
      </c>
      <c r="P295" s="2">
        <v>670</v>
      </c>
      <c r="Q295" s="2">
        <v>15918</v>
      </c>
      <c r="R295" s="18" t="s">
        <v>29</v>
      </c>
      <c r="S295" s="18" t="s">
        <v>29</v>
      </c>
    </row>
    <row r="296" spans="1:19" hidden="1" x14ac:dyDescent="0.3">
      <c r="A296" s="19">
        <v>43899.75</v>
      </c>
      <c r="B296" s="18" t="s">
        <v>23</v>
      </c>
      <c r="C296" s="2">
        <v>13</v>
      </c>
      <c r="D296" s="18" t="s">
        <v>46</v>
      </c>
      <c r="E296" s="2">
        <v>4235122196</v>
      </c>
      <c r="F296" s="2">
        <v>1339843823</v>
      </c>
      <c r="G296" s="2">
        <v>25</v>
      </c>
      <c r="H296" s="2">
        <v>0</v>
      </c>
      <c r="I296" s="2">
        <v>25</v>
      </c>
      <c r="J296" s="2">
        <v>5</v>
      </c>
      <c r="K296" s="2">
        <v>30</v>
      </c>
      <c r="L296" s="2">
        <v>13</v>
      </c>
      <c r="M296" s="2">
        <v>13</v>
      </c>
      <c r="N296" s="2">
        <v>0</v>
      </c>
      <c r="O296" s="2">
        <v>0</v>
      </c>
      <c r="P296" s="2">
        <v>30</v>
      </c>
      <c r="Q296" s="2">
        <v>237</v>
      </c>
      <c r="R296" s="18" t="s">
        <v>29</v>
      </c>
      <c r="S296" s="18" t="s">
        <v>29</v>
      </c>
    </row>
    <row r="297" spans="1:19" hidden="1" x14ac:dyDescent="0.3">
      <c r="A297" s="19">
        <v>43899.75</v>
      </c>
      <c r="B297" s="18" t="s">
        <v>23</v>
      </c>
      <c r="C297" s="2">
        <v>17</v>
      </c>
      <c r="D297" s="18" t="s">
        <v>47</v>
      </c>
      <c r="E297" s="2">
        <v>4063947052</v>
      </c>
      <c r="F297" s="2">
        <v>1580514834</v>
      </c>
      <c r="G297" s="2">
        <v>2</v>
      </c>
      <c r="H297" s="2">
        <v>0</v>
      </c>
      <c r="I297" s="2">
        <v>2</v>
      </c>
      <c r="J297" s="2">
        <v>3</v>
      </c>
      <c r="K297" s="2">
        <v>5</v>
      </c>
      <c r="L297" s="2">
        <v>1</v>
      </c>
      <c r="M297" s="2">
        <v>1</v>
      </c>
      <c r="N297" s="2">
        <v>0</v>
      </c>
      <c r="O297" s="2">
        <v>0</v>
      </c>
      <c r="P297" s="2">
        <v>5</v>
      </c>
      <c r="Q297" s="2">
        <v>135</v>
      </c>
      <c r="R297" s="18" t="s">
        <v>29</v>
      </c>
      <c r="S297" s="18" t="s">
        <v>29</v>
      </c>
    </row>
    <row r="298" spans="1:19" hidden="1" x14ac:dyDescent="0.3">
      <c r="A298" s="19">
        <v>43899.75</v>
      </c>
      <c r="B298" s="18" t="s">
        <v>23</v>
      </c>
      <c r="C298" s="2">
        <v>4</v>
      </c>
      <c r="D298" s="18" t="s">
        <v>48</v>
      </c>
      <c r="E298" s="2">
        <v>4649933453</v>
      </c>
      <c r="F298" s="2">
        <v>1135662422</v>
      </c>
      <c r="G298" s="2">
        <v>8</v>
      </c>
      <c r="H298" s="2">
        <v>0</v>
      </c>
      <c r="I298" s="2">
        <v>8</v>
      </c>
      <c r="J298" s="2">
        <v>1</v>
      </c>
      <c r="K298" s="2">
        <v>9</v>
      </c>
      <c r="L298" s="2">
        <v>0</v>
      </c>
      <c r="M298" s="2">
        <v>0</v>
      </c>
      <c r="N298" s="2">
        <v>0</v>
      </c>
      <c r="O298" s="2">
        <v>0</v>
      </c>
      <c r="P298" s="2">
        <v>9</v>
      </c>
      <c r="Q298" s="2">
        <v>36</v>
      </c>
      <c r="R298" s="18" t="s">
        <v>29</v>
      </c>
      <c r="S298" s="18" t="s">
        <v>29</v>
      </c>
    </row>
    <row r="299" spans="1:19" hidden="1" x14ac:dyDescent="0.3">
      <c r="A299" s="19">
        <v>43899.75</v>
      </c>
      <c r="B299" s="18" t="s">
        <v>23</v>
      </c>
      <c r="C299" s="2">
        <v>18</v>
      </c>
      <c r="D299" s="18" t="s">
        <v>49</v>
      </c>
      <c r="E299" s="2">
        <v>3890597598</v>
      </c>
      <c r="F299" s="2">
        <v>1659440194</v>
      </c>
      <c r="G299" s="2">
        <v>8</v>
      </c>
      <c r="H299" s="2">
        <v>0</v>
      </c>
      <c r="I299" s="2">
        <v>8</v>
      </c>
      <c r="J299" s="2">
        <v>1</v>
      </c>
      <c r="K299" s="2">
        <v>9</v>
      </c>
      <c r="L299" s="2">
        <v>0</v>
      </c>
      <c r="M299" s="2">
        <v>2</v>
      </c>
      <c r="N299" s="2">
        <v>2</v>
      </c>
      <c r="O299" s="2">
        <v>0</v>
      </c>
      <c r="P299" s="2">
        <v>11</v>
      </c>
      <c r="Q299" s="2">
        <v>173</v>
      </c>
      <c r="R299" s="18" t="s">
        <v>29</v>
      </c>
      <c r="S299" s="18" t="s">
        <v>29</v>
      </c>
    </row>
    <row r="300" spans="1:19" hidden="1" x14ac:dyDescent="0.3">
      <c r="A300" s="19">
        <v>43899.75</v>
      </c>
      <c r="B300" s="18" t="s">
        <v>23</v>
      </c>
      <c r="C300" s="2">
        <v>15</v>
      </c>
      <c r="D300" s="18" t="s">
        <v>50</v>
      </c>
      <c r="E300" s="2">
        <v>4083956555</v>
      </c>
      <c r="F300" s="2">
        <v>1425084984</v>
      </c>
      <c r="G300" s="2">
        <v>42</v>
      </c>
      <c r="H300" s="2">
        <v>8</v>
      </c>
      <c r="I300" s="2">
        <v>50</v>
      </c>
      <c r="J300" s="2">
        <v>69</v>
      </c>
      <c r="K300" s="2">
        <v>119</v>
      </c>
      <c r="L300" s="2">
        <v>19</v>
      </c>
      <c r="M300" s="2">
        <v>19</v>
      </c>
      <c r="N300" s="2">
        <v>1</v>
      </c>
      <c r="O300" s="2">
        <v>0</v>
      </c>
      <c r="P300" s="2">
        <v>120</v>
      </c>
      <c r="Q300" s="2">
        <v>980</v>
      </c>
      <c r="R300" s="18" t="s">
        <v>29</v>
      </c>
      <c r="S300" s="18" t="s">
        <v>29</v>
      </c>
    </row>
    <row r="301" spans="1:19" hidden="1" x14ac:dyDescent="0.3">
      <c r="A301" s="19">
        <v>43899.75</v>
      </c>
      <c r="B301" s="18" t="s">
        <v>23</v>
      </c>
      <c r="C301" s="2">
        <v>8</v>
      </c>
      <c r="D301" s="18" t="s">
        <v>104</v>
      </c>
      <c r="E301" s="2">
        <v>4449436681</v>
      </c>
      <c r="F301" s="2">
        <v>113417208</v>
      </c>
      <c r="G301" s="2">
        <v>576</v>
      </c>
      <c r="H301" s="2">
        <v>90</v>
      </c>
      <c r="I301" s="2">
        <v>666</v>
      </c>
      <c r="J301" s="2">
        <v>620</v>
      </c>
      <c r="K301" s="2">
        <v>1286</v>
      </c>
      <c r="L301" s="2">
        <v>189</v>
      </c>
      <c r="M301" s="2">
        <v>206</v>
      </c>
      <c r="N301" s="2">
        <v>30</v>
      </c>
      <c r="O301" s="2">
        <v>70</v>
      </c>
      <c r="P301" s="2">
        <v>1386</v>
      </c>
      <c r="Q301" s="2">
        <v>4906</v>
      </c>
      <c r="R301" s="18" t="s">
        <v>29</v>
      </c>
      <c r="S301" s="18" t="s">
        <v>29</v>
      </c>
    </row>
    <row r="302" spans="1:19" hidden="1" x14ac:dyDescent="0.3">
      <c r="A302" s="19">
        <v>43899.75</v>
      </c>
      <c r="B302" s="18" t="s">
        <v>23</v>
      </c>
      <c r="C302" s="2">
        <v>6</v>
      </c>
      <c r="D302" s="18" t="s">
        <v>51</v>
      </c>
      <c r="E302" s="2">
        <v>456494354</v>
      </c>
      <c r="F302" s="2">
        <v>1376813649</v>
      </c>
      <c r="G302" s="2">
        <v>18</v>
      </c>
      <c r="H302" s="2">
        <v>1</v>
      </c>
      <c r="I302" s="2">
        <v>19</v>
      </c>
      <c r="J302" s="2">
        <v>70</v>
      </c>
      <c r="K302" s="2">
        <v>89</v>
      </c>
      <c r="L302" s="2">
        <v>36</v>
      </c>
      <c r="M302" s="2">
        <v>36</v>
      </c>
      <c r="N302" s="2">
        <v>3</v>
      </c>
      <c r="O302" s="2">
        <v>1</v>
      </c>
      <c r="P302" s="2">
        <v>93</v>
      </c>
      <c r="Q302" s="2">
        <v>1344</v>
      </c>
      <c r="R302" s="18" t="s">
        <v>29</v>
      </c>
      <c r="S302" s="18" t="s">
        <v>29</v>
      </c>
    </row>
    <row r="303" spans="1:19" hidden="1" x14ac:dyDescent="0.3">
      <c r="A303" s="19">
        <v>43899.75</v>
      </c>
      <c r="B303" s="18" t="s">
        <v>23</v>
      </c>
      <c r="C303" s="2">
        <v>12</v>
      </c>
      <c r="D303" s="18" t="s">
        <v>52</v>
      </c>
      <c r="E303" s="2">
        <v>4189277044</v>
      </c>
      <c r="F303" s="2">
        <v>1248366722</v>
      </c>
      <c r="G303" s="2">
        <v>55</v>
      </c>
      <c r="H303" s="2">
        <v>8</v>
      </c>
      <c r="I303" s="2">
        <v>63</v>
      </c>
      <c r="J303" s="2">
        <v>31</v>
      </c>
      <c r="K303" s="2">
        <v>94</v>
      </c>
      <c r="L303" s="2">
        <v>13</v>
      </c>
      <c r="M303" s="2">
        <v>15</v>
      </c>
      <c r="N303" s="2">
        <v>3</v>
      </c>
      <c r="O303" s="2">
        <v>5</v>
      </c>
      <c r="P303" s="2">
        <v>102</v>
      </c>
      <c r="Q303" s="2">
        <v>1929</v>
      </c>
      <c r="R303" s="18" t="s">
        <v>29</v>
      </c>
      <c r="S303" s="18" t="s">
        <v>29</v>
      </c>
    </row>
    <row r="304" spans="1:19" hidden="1" x14ac:dyDescent="0.3">
      <c r="A304" s="19">
        <v>43899.75</v>
      </c>
      <c r="B304" s="18" t="s">
        <v>23</v>
      </c>
      <c r="C304" s="2">
        <v>7</v>
      </c>
      <c r="D304" s="18" t="s">
        <v>53</v>
      </c>
      <c r="E304" s="2">
        <v>4441149315</v>
      </c>
      <c r="F304" s="2">
        <v>89326992</v>
      </c>
      <c r="G304" s="2">
        <v>60</v>
      </c>
      <c r="H304" s="2">
        <v>17</v>
      </c>
      <c r="I304" s="2">
        <v>77</v>
      </c>
      <c r="J304" s="2">
        <v>20</v>
      </c>
      <c r="K304" s="2">
        <v>97</v>
      </c>
      <c r="L304" s="2">
        <v>30</v>
      </c>
      <c r="M304" s="2">
        <v>31</v>
      </c>
      <c r="N304" s="2">
        <v>5</v>
      </c>
      <c r="O304" s="2">
        <v>7</v>
      </c>
      <c r="P304" s="2">
        <v>109</v>
      </c>
      <c r="Q304" s="2">
        <v>611</v>
      </c>
      <c r="R304" s="18" t="s">
        <v>29</v>
      </c>
      <c r="S304" s="18" t="s">
        <v>29</v>
      </c>
    </row>
    <row r="305" spans="1:19" x14ac:dyDescent="0.3">
      <c r="A305" s="19">
        <v>43899.75</v>
      </c>
      <c r="B305" s="18" t="s">
        <v>23</v>
      </c>
      <c r="C305" s="2">
        <v>3</v>
      </c>
      <c r="D305" s="18" t="s">
        <v>54</v>
      </c>
      <c r="E305" s="2">
        <v>4546679409</v>
      </c>
      <c r="F305" s="2">
        <v>9190347404</v>
      </c>
      <c r="G305" s="2">
        <v>2802</v>
      </c>
      <c r="H305" s="2">
        <v>440</v>
      </c>
      <c r="I305" s="2">
        <v>3242</v>
      </c>
      <c r="J305" s="2">
        <v>1248</v>
      </c>
      <c r="K305" s="2">
        <v>4490</v>
      </c>
      <c r="L305" s="2">
        <v>1118</v>
      </c>
      <c r="M305" s="2">
        <v>1280</v>
      </c>
      <c r="N305" s="2">
        <v>646</v>
      </c>
      <c r="O305" s="2">
        <v>333</v>
      </c>
      <c r="P305" s="2">
        <v>5469</v>
      </c>
      <c r="Q305" s="2">
        <v>20135</v>
      </c>
      <c r="R305" s="18" t="s">
        <v>29</v>
      </c>
      <c r="S305" s="18" t="s">
        <v>29</v>
      </c>
    </row>
    <row r="306" spans="1:19" hidden="1" x14ac:dyDescent="0.3">
      <c r="A306" s="19">
        <v>43899.75</v>
      </c>
      <c r="B306" s="18" t="s">
        <v>23</v>
      </c>
      <c r="C306" s="2">
        <v>11</v>
      </c>
      <c r="D306" s="18" t="s">
        <v>55</v>
      </c>
      <c r="E306" s="2">
        <v>4361675973</v>
      </c>
      <c r="F306" s="2">
        <v>135188753</v>
      </c>
      <c r="G306" s="2">
        <v>136</v>
      </c>
      <c r="H306" s="2">
        <v>47</v>
      </c>
      <c r="I306" s="2">
        <v>183</v>
      </c>
      <c r="J306" s="2">
        <v>130</v>
      </c>
      <c r="K306" s="2">
        <v>313</v>
      </c>
      <c r="L306" s="2">
        <v>48</v>
      </c>
      <c r="M306" s="2">
        <v>51</v>
      </c>
      <c r="N306" s="2">
        <v>0</v>
      </c>
      <c r="O306" s="2">
        <v>10</v>
      </c>
      <c r="P306" s="2">
        <v>323</v>
      </c>
      <c r="Q306" s="2">
        <v>1250</v>
      </c>
      <c r="R306" s="18" t="s">
        <v>29</v>
      </c>
      <c r="S306" s="18" t="s">
        <v>29</v>
      </c>
    </row>
    <row r="307" spans="1:19" hidden="1" x14ac:dyDescent="0.3">
      <c r="A307" s="19">
        <v>43899.75</v>
      </c>
      <c r="B307" s="18" t="s">
        <v>23</v>
      </c>
      <c r="C307" s="2">
        <v>14</v>
      </c>
      <c r="D307" s="18" t="s">
        <v>56</v>
      </c>
      <c r="E307" s="2">
        <v>4155774754</v>
      </c>
      <c r="F307" s="2">
        <v>1465916051</v>
      </c>
      <c r="G307" s="2">
        <v>4</v>
      </c>
      <c r="H307" s="2">
        <v>2</v>
      </c>
      <c r="I307" s="2">
        <v>6</v>
      </c>
      <c r="J307" s="2">
        <v>8</v>
      </c>
      <c r="K307" s="2">
        <v>14</v>
      </c>
      <c r="L307" s="2">
        <v>0</v>
      </c>
      <c r="M307" s="2">
        <v>0</v>
      </c>
      <c r="N307" s="2">
        <v>0</v>
      </c>
      <c r="O307" s="2">
        <v>0</v>
      </c>
      <c r="P307" s="2">
        <v>14</v>
      </c>
      <c r="Q307" s="2">
        <v>212</v>
      </c>
      <c r="R307" s="18" t="s">
        <v>29</v>
      </c>
      <c r="S307" s="18" t="s">
        <v>29</v>
      </c>
    </row>
    <row r="308" spans="1:19" hidden="1" x14ac:dyDescent="0.3">
      <c r="A308" s="19">
        <v>43899.75</v>
      </c>
      <c r="B308" s="18" t="s">
        <v>23</v>
      </c>
      <c r="C308" s="2">
        <v>1</v>
      </c>
      <c r="D308" s="18" t="s">
        <v>57</v>
      </c>
      <c r="E308" s="2">
        <v>450732745</v>
      </c>
      <c r="F308" s="2">
        <v>7680687483</v>
      </c>
      <c r="G308" s="2">
        <v>222</v>
      </c>
      <c r="H308" s="2">
        <v>50</v>
      </c>
      <c r="I308" s="2">
        <v>272</v>
      </c>
      <c r="J308" s="2">
        <v>65</v>
      </c>
      <c r="K308" s="2">
        <v>337</v>
      </c>
      <c r="L308" s="2">
        <v>-18</v>
      </c>
      <c r="M308" s="2">
        <v>-10</v>
      </c>
      <c r="N308" s="2">
        <v>0</v>
      </c>
      <c r="O308" s="2">
        <v>13</v>
      </c>
      <c r="P308" s="2">
        <v>350</v>
      </c>
      <c r="Q308" s="2">
        <v>1681</v>
      </c>
      <c r="R308" s="18" t="s">
        <v>29</v>
      </c>
      <c r="S308" s="18" t="s">
        <v>29</v>
      </c>
    </row>
    <row r="309" spans="1:19" hidden="1" x14ac:dyDescent="0.3">
      <c r="A309" s="19">
        <v>43899.75</v>
      </c>
      <c r="B309" s="18" t="s">
        <v>23</v>
      </c>
      <c r="C309" s="2">
        <v>16</v>
      </c>
      <c r="D309" s="18" t="s">
        <v>58</v>
      </c>
      <c r="E309" s="2">
        <v>4112559576</v>
      </c>
      <c r="F309" s="2">
        <v>1686736689</v>
      </c>
      <c r="G309" s="2">
        <v>20</v>
      </c>
      <c r="H309" s="2">
        <v>6</v>
      </c>
      <c r="I309" s="2">
        <v>26</v>
      </c>
      <c r="J309" s="2">
        <v>20</v>
      </c>
      <c r="K309" s="2">
        <v>46</v>
      </c>
      <c r="L309" s="2">
        <v>10</v>
      </c>
      <c r="M309" s="2">
        <v>10</v>
      </c>
      <c r="N309" s="2">
        <v>1</v>
      </c>
      <c r="O309" s="2">
        <v>3</v>
      </c>
      <c r="P309" s="2">
        <v>50</v>
      </c>
      <c r="Q309" s="2">
        <v>685</v>
      </c>
      <c r="R309" s="18" t="s">
        <v>29</v>
      </c>
      <c r="S309" s="18" t="s">
        <v>29</v>
      </c>
    </row>
    <row r="310" spans="1:19" hidden="1" x14ac:dyDescent="0.3">
      <c r="A310" s="19">
        <v>43899.75</v>
      </c>
      <c r="B310" s="18" t="s">
        <v>23</v>
      </c>
      <c r="C310" s="2">
        <v>20</v>
      </c>
      <c r="D310" s="18" t="s">
        <v>59</v>
      </c>
      <c r="E310" s="2">
        <v>3921531192</v>
      </c>
      <c r="F310" s="2">
        <v>9110616306</v>
      </c>
      <c r="G310" s="2">
        <v>8</v>
      </c>
      <c r="H310" s="2">
        <v>0</v>
      </c>
      <c r="I310" s="2">
        <v>8</v>
      </c>
      <c r="J310" s="2">
        <v>11</v>
      </c>
      <c r="K310" s="2">
        <v>19</v>
      </c>
      <c r="L310" s="2">
        <v>8</v>
      </c>
      <c r="M310" s="2">
        <v>8</v>
      </c>
      <c r="N310" s="2">
        <v>0</v>
      </c>
      <c r="O310" s="2">
        <v>0</v>
      </c>
      <c r="P310" s="2">
        <v>19</v>
      </c>
      <c r="Q310" s="2">
        <v>185</v>
      </c>
      <c r="R310" s="18" t="s">
        <v>29</v>
      </c>
      <c r="S310" s="18" t="s">
        <v>29</v>
      </c>
    </row>
    <row r="311" spans="1:19" hidden="1" x14ac:dyDescent="0.3">
      <c r="A311" s="19">
        <v>43899.75</v>
      </c>
      <c r="B311" s="18" t="s">
        <v>23</v>
      </c>
      <c r="C311" s="2">
        <v>19</v>
      </c>
      <c r="D311" s="18" t="s">
        <v>60</v>
      </c>
      <c r="E311" s="2">
        <v>3811569725</v>
      </c>
      <c r="F311" s="2">
        <v>133623567</v>
      </c>
      <c r="G311" s="2">
        <v>19</v>
      </c>
      <c r="H311" s="2">
        <v>0</v>
      </c>
      <c r="I311" s="2">
        <v>19</v>
      </c>
      <c r="J311" s="2">
        <v>33</v>
      </c>
      <c r="K311" s="2">
        <v>52</v>
      </c>
      <c r="L311" s="2">
        <v>1</v>
      </c>
      <c r="M311" s="2">
        <v>1</v>
      </c>
      <c r="N311" s="2">
        <v>2</v>
      </c>
      <c r="O311" s="2">
        <v>0</v>
      </c>
      <c r="P311" s="2">
        <v>54</v>
      </c>
      <c r="Q311" s="2">
        <v>836</v>
      </c>
      <c r="R311" s="18" t="s">
        <v>29</v>
      </c>
      <c r="S311" s="18" t="s">
        <v>29</v>
      </c>
    </row>
    <row r="312" spans="1:19" hidden="1" x14ac:dyDescent="0.3">
      <c r="A312" s="19">
        <v>43899.75</v>
      </c>
      <c r="B312" s="18" t="s">
        <v>23</v>
      </c>
      <c r="C312" s="2">
        <v>9</v>
      </c>
      <c r="D312" s="18" t="s">
        <v>61</v>
      </c>
      <c r="E312" s="2">
        <v>4376923077</v>
      </c>
      <c r="F312" s="2">
        <v>1125588885</v>
      </c>
      <c r="G312" s="2">
        <v>107</v>
      </c>
      <c r="H312" s="2">
        <v>9</v>
      </c>
      <c r="I312" s="2">
        <v>116</v>
      </c>
      <c r="J312" s="2">
        <v>90</v>
      </c>
      <c r="K312" s="2">
        <v>206</v>
      </c>
      <c r="L312" s="2">
        <v>41</v>
      </c>
      <c r="M312" s="2">
        <v>42</v>
      </c>
      <c r="N312" s="2">
        <v>1</v>
      </c>
      <c r="O312" s="2">
        <v>1</v>
      </c>
      <c r="P312" s="2">
        <v>208</v>
      </c>
      <c r="Q312" s="2">
        <v>2018</v>
      </c>
      <c r="R312" s="18" t="s">
        <v>29</v>
      </c>
      <c r="S312" s="18" t="s">
        <v>29</v>
      </c>
    </row>
    <row r="313" spans="1:19" hidden="1" x14ac:dyDescent="0.3">
      <c r="A313" s="19">
        <v>43899.75</v>
      </c>
      <c r="B313" s="18" t="s">
        <v>23</v>
      </c>
      <c r="C313" s="2">
        <v>4</v>
      </c>
      <c r="D313" s="18" t="s">
        <v>62</v>
      </c>
      <c r="E313" s="2">
        <v>4606893511</v>
      </c>
      <c r="F313" s="2">
        <v>1112123097</v>
      </c>
      <c r="G313" s="2">
        <v>10</v>
      </c>
      <c r="H313" s="2">
        <v>2</v>
      </c>
      <c r="I313" s="2">
        <v>12</v>
      </c>
      <c r="J313" s="2">
        <v>21</v>
      </c>
      <c r="K313" s="2">
        <v>33</v>
      </c>
      <c r="L313" s="2">
        <v>10</v>
      </c>
      <c r="M313" s="2">
        <v>10</v>
      </c>
      <c r="N313" s="2">
        <v>0</v>
      </c>
      <c r="O313" s="2">
        <v>0</v>
      </c>
      <c r="P313" s="2">
        <v>33</v>
      </c>
      <c r="Q313" s="2">
        <v>267</v>
      </c>
      <c r="R313" s="18" t="s">
        <v>29</v>
      </c>
      <c r="S313" s="18" t="s">
        <v>29</v>
      </c>
    </row>
    <row r="314" spans="1:19" hidden="1" x14ac:dyDescent="0.3">
      <c r="A314" s="19">
        <v>43899.75</v>
      </c>
      <c r="B314" s="18" t="s">
        <v>23</v>
      </c>
      <c r="C314" s="2">
        <v>10</v>
      </c>
      <c r="D314" s="18" t="s">
        <v>63</v>
      </c>
      <c r="E314" s="2">
        <v>4310675841</v>
      </c>
      <c r="F314" s="2">
        <v>1238824698</v>
      </c>
      <c r="G314" s="2">
        <v>4</v>
      </c>
      <c r="H314" s="2">
        <v>2</v>
      </c>
      <c r="I314" s="2">
        <v>6</v>
      </c>
      <c r="J314" s="2">
        <v>22</v>
      </c>
      <c r="K314" s="2">
        <v>28</v>
      </c>
      <c r="L314" s="2">
        <v>2</v>
      </c>
      <c r="M314" s="2">
        <v>2</v>
      </c>
      <c r="N314" s="2">
        <v>0</v>
      </c>
      <c r="O314" s="2">
        <v>0</v>
      </c>
      <c r="P314" s="2">
        <v>28</v>
      </c>
      <c r="Q314" s="2">
        <v>183</v>
      </c>
      <c r="R314" s="18" t="s">
        <v>29</v>
      </c>
      <c r="S314" s="18" t="s">
        <v>29</v>
      </c>
    </row>
    <row r="315" spans="1:19" hidden="1" x14ac:dyDescent="0.3">
      <c r="A315" s="19">
        <v>43899.75</v>
      </c>
      <c r="B315" s="18" t="s">
        <v>23</v>
      </c>
      <c r="C315" s="2">
        <v>2</v>
      </c>
      <c r="D315" s="18" t="s">
        <v>64</v>
      </c>
      <c r="E315" s="2">
        <v>4573750286</v>
      </c>
      <c r="F315" s="2">
        <v>7320149366</v>
      </c>
      <c r="G315" s="2">
        <v>4</v>
      </c>
      <c r="H315" s="2">
        <v>0</v>
      </c>
      <c r="I315" s="2">
        <v>4</v>
      </c>
      <c r="J315" s="2">
        <v>11</v>
      </c>
      <c r="K315" s="2">
        <v>15</v>
      </c>
      <c r="L315" s="2">
        <v>6</v>
      </c>
      <c r="M315" s="2">
        <v>6</v>
      </c>
      <c r="N315" s="2">
        <v>0</v>
      </c>
      <c r="O315" s="2">
        <v>0</v>
      </c>
      <c r="P315" s="2">
        <v>15</v>
      </c>
      <c r="Q315" s="2">
        <v>67</v>
      </c>
      <c r="R315" s="18" t="s">
        <v>29</v>
      </c>
      <c r="S315" s="18" t="s">
        <v>29</v>
      </c>
    </row>
    <row r="316" spans="1:19" hidden="1" x14ac:dyDescent="0.3">
      <c r="A316" s="19">
        <v>43899.75</v>
      </c>
      <c r="B316" s="18" t="s">
        <v>23</v>
      </c>
      <c r="C316" s="2">
        <v>5</v>
      </c>
      <c r="D316" s="18" t="s">
        <v>65</v>
      </c>
      <c r="E316" s="2">
        <v>4543490485</v>
      </c>
      <c r="F316" s="2">
        <v>1233845213</v>
      </c>
      <c r="G316" s="2">
        <v>186</v>
      </c>
      <c r="H316" s="2">
        <v>51</v>
      </c>
      <c r="I316" s="2">
        <v>237</v>
      </c>
      <c r="J316" s="2">
        <v>457</v>
      </c>
      <c r="K316" s="2">
        <v>694</v>
      </c>
      <c r="L316" s="2">
        <v>71</v>
      </c>
      <c r="M316" s="2">
        <v>74</v>
      </c>
      <c r="N316" s="2">
        <v>30</v>
      </c>
      <c r="O316" s="2">
        <v>20</v>
      </c>
      <c r="P316" s="2">
        <v>744</v>
      </c>
      <c r="Q316" s="2">
        <v>15956</v>
      </c>
      <c r="R316" s="18" t="s">
        <v>29</v>
      </c>
      <c r="S316" s="18" t="s">
        <v>29</v>
      </c>
    </row>
    <row r="317" spans="1:19" hidden="1" x14ac:dyDescent="0.3">
      <c r="A317" s="19">
        <v>43900.75</v>
      </c>
      <c r="B317" s="18" t="s">
        <v>23</v>
      </c>
      <c r="C317" s="2">
        <v>13</v>
      </c>
      <c r="D317" s="18" t="s">
        <v>46</v>
      </c>
      <c r="E317" s="2">
        <v>4235122196</v>
      </c>
      <c r="F317" s="2">
        <v>1339843823</v>
      </c>
      <c r="G317" s="2">
        <v>17</v>
      </c>
      <c r="H317" s="2">
        <v>9</v>
      </c>
      <c r="I317" s="2">
        <v>26</v>
      </c>
      <c r="J317" s="2">
        <v>11</v>
      </c>
      <c r="K317" s="2">
        <v>37</v>
      </c>
      <c r="L317" s="2">
        <v>7</v>
      </c>
      <c r="M317" s="2">
        <v>8</v>
      </c>
      <c r="N317" s="2">
        <v>0</v>
      </c>
      <c r="O317" s="2">
        <v>1</v>
      </c>
      <c r="P317" s="2">
        <v>38</v>
      </c>
      <c r="Q317" s="2">
        <v>310</v>
      </c>
      <c r="R317" s="18" t="s">
        <v>29</v>
      </c>
      <c r="S317" s="18" t="s">
        <v>29</v>
      </c>
    </row>
    <row r="318" spans="1:19" hidden="1" x14ac:dyDescent="0.3">
      <c r="A318" s="19">
        <v>43900.75</v>
      </c>
      <c r="B318" s="18" t="s">
        <v>23</v>
      </c>
      <c r="C318" s="2">
        <v>17</v>
      </c>
      <c r="D318" s="18" t="s">
        <v>47</v>
      </c>
      <c r="E318" s="2">
        <v>4063947052</v>
      </c>
      <c r="F318" s="2">
        <v>1580514834</v>
      </c>
      <c r="G318" s="2">
        <v>2</v>
      </c>
      <c r="H318" s="2">
        <v>0</v>
      </c>
      <c r="I318" s="2">
        <v>2</v>
      </c>
      <c r="J318" s="2">
        <v>5</v>
      </c>
      <c r="K318" s="2">
        <v>7</v>
      </c>
      <c r="L318" s="2">
        <v>2</v>
      </c>
      <c r="M318" s="2">
        <v>2</v>
      </c>
      <c r="N318" s="2">
        <v>0</v>
      </c>
      <c r="O318" s="2">
        <v>0</v>
      </c>
      <c r="P318" s="2">
        <v>7</v>
      </c>
      <c r="Q318" s="2">
        <v>148</v>
      </c>
      <c r="R318" s="18" t="s">
        <v>29</v>
      </c>
      <c r="S318" s="18" t="s">
        <v>29</v>
      </c>
    </row>
    <row r="319" spans="1:19" hidden="1" x14ac:dyDescent="0.3">
      <c r="A319" s="19">
        <v>43900.75</v>
      </c>
      <c r="B319" s="18" t="s">
        <v>23</v>
      </c>
      <c r="C319" s="2">
        <v>4</v>
      </c>
      <c r="D319" s="18" t="s">
        <v>48</v>
      </c>
      <c r="E319" s="2">
        <v>4649933453</v>
      </c>
      <c r="F319" s="2">
        <v>1135662422</v>
      </c>
      <c r="G319" s="2">
        <v>17</v>
      </c>
      <c r="H319" s="2">
        <v>1</v>
      </c>
      <c r="I319" s="2">
        <v>18</v>
      </c>
      <c r="J319" s="2">
        <v>20</v>
      </c>
      <c r="K319" s="2">
        <v>38</v>
      </c>
      <c r="L319" s="2">
        <v>29</v>
      </c>
      <c r="M319" s="2">
        <v>29</v>
      </c>
      <c r="N319" s="2">
        <v>0</v>
      </c>
      <c r="O319" s="2">
        <v>0</v>
      </c>
      <c r="P319" s="2">
        <v>38</v>
      </c>
      <c r="Q319" s="2">
        <v>36</v>
      </c>
      <c r="R319" s="18" t="s">
        <v>29</v>
      </c>
      <c r="S319" s="18" t="s">
        <v>29</v>
      </c>
    </row>
    <row r="320" spans="1:19" hidden="1" x14ac:dyDescent="0.3">
      <c r="A320" s="19">
        <v>43900.75</v>
      </c>
      <c r="B320" s="18" t="s">
        <v>23</v>
      </c>
      <c r="C320" s="2">
        <v>18</v>
      </c>
      <c r="D320" s="18" t="s">
        <v>49</v>
      </c>
      <c r="E320" s="2">
        <v>3890597598</v>
      </c>
      <c r="F320" s="2">
        <v>1659440194</v>
      </c>
      <c r="G320" s="2">
        <v>8</v>
      </c>
      <c r="H320" s="2">
        <v>2</v>
      </c>
      <c r="I320" s="2">
        <v>10</v>
      </c>
      <c r="J320" s="2">
        <v>1</v>
      </c>
      <c r="K320" s="2">
        <v>11</v>
      </c>
      <c r="L320" s="2">
        <v>2</v>
      </c>
      <c r="M320" s="2">
        <v>2</v>
      </c>
      <c r="N320" s="2">
        <v>2</v>
      </c>
      <c r="O320" s="2">
        <v>0</v>
      </c>
      <c r="P320" s="2">
        <v>13</v>
      </c>
      <c r="Q320" s="2">
        <v>360</v>
      </c>
      <c r="R320" s="18" t="s">
        <v>29</v>
      </c>
      <c r="S320" s="18" t="s">
        <v>29</v>
      </c>
    </row>
    <row r="321" spans="1:19" hidden="1" x14ac:dyDescent="0.3">
      <c r="A321" s="19">
        <v>43900.75</v>
      </c>
      <c r="B321" s="18" t="s">
        <v>23</v>
      </c>
      <c r="C321" s="2">
        <v>15</v>
      </c>
      <c r="D321" s="18" t="s">
        <v>50</v>
      </c>
      <c r="E321" s="2">
        <v>4083956555</v>
      </c>
      <c r="F321" s="2">
        <v>1425084984</v>
      </c>
      <c r="G321" s="2">
        <v>33</v>
      </c>
      <c r="H321" s="2">
        <v>8</v>
      </c>
      <c r="I321" s="2">
        <v>41</v>
      </c>
      <c r="J321" s="2">
        <v>85</v>
      </c>
      <c r="K321" s="2">
        <v>126</v>
      </c>
      <c r="L321" s="2">
        <v>7</v>
      </c>
      <c r="M321" s="2">
        <v>7</v>
      </c>
      <c r="N321" s="2">
        <v>1</v>
      </c>
      <c r="O321" s="2">
        <v>0</v>
      </c>
      <c r="P321" s="2">
        <v>127</v>
      </c>
      <c r="Q321" s="2">
        <v>1141</v>
      </c>
      <c r="R321" s="18" t="s">
        <v>29</v>
      </c>
      <c r="S321" s="18" t="s">
        <v>29</v>
      </c>
    </row>
    <row r="322" spans="1:19" hidden="1" x14ac:dyDescent="0.3">
      <c r="A322" s="19">
        <v>43900.75</v>
      </c>
      <c r="B322" s="18" t="s">
        <v>23</v>
      </c>
      <c r="C322" s="2">
        <v>8</v>
      </c>
      <c r="D322" s="18" t="s">
        <v>104</v>
      </c>
      <c r="E322" s="2">
        <v>4449436681</v>
      </c>
      <c r="F322" s="2">
        <v>113417208</v>
      </c>
      <c r="G322" s="2">
        <v>669</v>
      </c>
      <c r="H322" s="2">
        <v>98</v>
      </c>
      <c r="I322" s="2">
        <v>767</v>
      </c>
      <c r="J322" s="2">
        <v>650</v>
      </c>
      <c r="K322" s="2">
        <v>1417</v>
      </c>
      <c r="L322" s="2">
        <v>131</v>
      </c>
      <c r="M322" s="2">
        <v>147</v>
      </c>
      <c r="N322" s="2">
        <v>31</v>
      </c>
      <c r="O322" s="2">
        <v>85</v>
      </c>
      <c r="P322" s="2">
        <v>1533</v>
      </c>
      <c r="Q322" s="2">
        <v>5494</v>
      </c>
      <c r="R322" s="18" t="s">
        <v>29</v>
      </c>
      <c r="S322" s="18" t="s">
        <v>29</v>
      </c>
    </row>
    <row r="323" spans="1:19" hidden="1" x14ac:dyDescent="0.3">
      <c r="A323" s="19">
        <v>43900.75</v>
      </c>
      <c r="B323" s="18" t="s">
        <v>23</v>
      </c>
      <c r="C323" s="2">
        <v>6</v>
      </c>
      <c r="D323" s="18" t="s">
        <v>51</v>
      </c>
      <c r="E323" s="2">
        <v>456494354</v>
      </c>
      <c r="F323" s="2">
        <v>1376813649</v>
      </c>
      <c r="G323" s="2">
        <v>27</v>
      </c>
      <c r="H323" s="2">
        <v>6</v>
      </c>
      <c r="I323" s="2">
        <v>33</v>
      </c>
      <c r="J323" s="2">
        <v>77</v>
      </c>
      <c r="K323" s="2">
        <v>110</v>
      </c>
      <c r="L323" s="2">
        <v>21</v>
      </c>
      <c r="M323" s="2">
        <v>23</v>
      </c>
      <c r="N323" s="2">
        <v>3</v>
      </c>
      <c r="O323" s="2">
        <v>3</v>
      </c>
      <c r="P323" s="2">
        <v>116</v>
      </c>
      <c r="Q323" s="2">
        <v>1602</v>
      </c>
      <c r="R323" s="18" t="s">
        <v>29</v>
      </c>
      <c r="S323" s="18" t="s">
        <v>29</v>
      </c>
    </row>
    <row r="324" spans="1:19" hidden="1" x14ac:dyDescent="0.3">
      <c r="A324" s="19">
        <v>43900.75</v>
      </c>
      <c r="B324" s="18" t="s">
        <v>23</v>
      </c>
      <c r="C324" s="2">
        <v>12</v>
      </c>
      <c r="D324" s="18" t="s">
        <v>52</v>
      </c>
      <c r="E324" s="2">
        <v>4189277044</v>
      </c>
      <c r="F324" s="2">
        <v>1248366722</v>
      </c>
      <c r="G324" s="2">
        <v>50</v>
      </c>
      <c r="H324" s="2">
        <v>15</v>
      </c>
      <c r="I324" s="2">
        <v>65</v>
      </c>
      <c r="J324" s="2">
        <v>34</v>
      </c>
      <c r="K324" s="2">
        <v>99</v>
      </c>
      <c r="L324" s="2">
        <v>5</v>
      </c>
      <c r="M324" s="2">
        <v>14</v>
      </c>
      <c r="N324" s="2">
        <v>11</v>
      </c>
      <c r="O324" s="2">
        <v>6</v>
      </c>
      <c r="P324" s="2">
        <v>116</v>
      </c>
      <c r="Q324" s="2">
        <v>3591</v>
      </c>
      <c r="R324" s="18" t="s">
        <v>29</v>
      </c>
      <c r="S324" s="18" t="s">
        <v>29</v>
      </c>
    </row>
    <row r="325" spans="1:19" hidden="1" x14ac:dyDescent="0.3">
      <c r="A325" s="19">
        <v>43900.75</v>
      </c>
      <c r="B325" s="18" t="s">
        <v>23</v>
      </c>
      <c r="C325" s="2">
        <v>7</v>
      </c>
      <c r="D325" s="18" t="s">
        <v>53</v>
      </c>
      <c r="E325" s="2">
        <v>4441149315</v>
      </c>
      <c r="F325" s="2">
        <v>89326992</v>
      </c>
      <c r="G325" s="2">
        <v>57</v>
      </c>
      <c r="H325" s="2">
        <v>29</v>
      </c>
      <c r="I325" s="2">
        <v>86</v>
      </c>
      <c r="J325" s="2">
        <v>42</v>
      </c>
      <c r="K325" s="2">
        <v>128</v>
      </c>
      <c r="L325" s="2">
        <v>31</v>
      </c>
      <c r="M325" s="2">
        <v>32</v>
      </c>
      <c r="N325" s="2">
        <v>5</v>
      </c>
      <c r="O325" s="2">
        <v>8</v>
      </c>
      <c r="P325" s="2">
        <v>141</v>
      </c>
      <c r="Q325" s="2">
        <v>694</v>
      </c>
      <c r="R325" s="18" t="s">
        <v>29</v>
      </c>
      <c r="S325" s="18" t="s">
        <v>29</v>
      </c>
    </row>
    <row r="326" spans="1:19" x14ac:dyDescent="0.3">
      <c r="A326" s="19">
        <v>43900.75</v>
      </c>
      <c r="B326" s="18" t="s">
        <v>23</v>
      </c>
      <c r="C326" s="2">
        <v>3</v>
      </c>
      <c r="D326" s="18" t="s">
        <v>54</v>
      </c>
      <c r="E326" s="2">
        <v>4546679409</v>
      </c>
      <c r="F326" s="2">
        <v>9190347404</v>
      </c>
      <c r="G326" s="2">
        <v>3319</v>
      </c>
      <c r="H326" s="2">
        <v>466</v>
      </c>
      <c r="I326" s="2">
        <v>3785</v>
      </c>
      <c r="J326" s="2">
        <v>642</v>
      </c>
      <c r="K326" s="2">
        <v>4427</v>
      </c>
      <c r="L326" s="2">
        <v>-63</v>
      </c>
      <c r="M326" s="2">
        <v>322</v>
      </c>
      <c r="N326" s="2">
        <v>896</v>
      </c>
      <c r="O326" s="2">
        <v>468</v>
      </c>
      <c r="P326" s="2">
        <v>5791</v>
      </c>
      <c r="Q326" s="2">
        <v>21479</v>
      </c>
      <c r="R326" s="18" t="s">
        <v>68</v>
      </c>
      <c r="S326" s="18" t="s">
        <v>69</v>
      </c>
    </row>
    <row r="327" spans="1:19" hidden="1" x14ac:dyDescent="0.3">
      <c r="A327" s="19">
        <v>43900.75</v>
      </c>
      <c r="B327" s="18" t="s">
        <v>23</v>
      </c>
      <c r="C327" s="2">
        <v>11</v>
      </c>
      <c r="D327" s="18" t="s">
        <v>55</v>
      </c>
      <c r="E327" s="2">
        <v>4361675973</v>
      </c>
      <c r="F327" s="2">
        <v>135188753</v>
      </c>
      <c r="G327" s="2">
        <v>152</v>
      </c>
      <c r="H327" s="2">
        <v>54</v>
      </c>
      <c r="I327" s="2">
        <v>206</v>
      </c>
      <c r="J327" s="2">
        <v>175</v>
      </c>
      <c r="K327" s="2">
        <v>381</v>
      </c>
      <c r="L327" s="2">
        <v>68</v>
      </c>
      <c r="M327" s="2">
        <v>71</v>
      </c>
      <c r="N327" s="2">
        <v>0</v>
      </c>
      <c r="O327" s="2">
        <v>13</v>
      </c>
      <c r="P327" s="2">
        <v>394</v>
      </c>
      <c r="Q327" s="2">
        <v>1437</v>
      </c>
      <c r="R327" s="18" t="s">
        <v>29</v>
      </c>
      <c r="S327" s="18" t="s">
        <v>29</v>
      </c>
    </row>
    <row r="328" spans="1:19" hidden="1" x14ac:dyDescent="0.3">
      <c r="A328" s="19">
        <v>43900.75</v>
      </c>
      <c r="B328" s="18" t="s">
        <v>23</v>
      </c>
      <c r="C328" s="2">
        <v>14</v>
      </c>
      <c r="D328" s="18" t="s">
        <v>56</v>
      </c>
      <c r="E328" s="2">
        <v>4155774754</v>
      </c>
      <c r="F328" s="2">
        <v>1465916051</v>
      </c>
      <c r="G328" s="2">
        <v>3</v>
      </c>
      <c r="H328" s="2">
        <v>3</v>
      </c>
      <c r="I328" s="2">
        <v>6</v>
      </c>
      <c r="J328" s="2">
        <v>9</v>
      </c>
      <c r="K328" s="2">
        <v>15</v>
      </c>
      <c r="L328" s="2">
        <v>1</v>
      </c>
      <c r="M328" s="2">
        <v>1</v>
      </c>
      <c r="N328" s="2">
        <v>0</v>
      </c>
      <c r="O328" s="2">
        <v>0</v>
      </c>
      <c r="P328" s="2">
        <v>15</v>
      </c>
      <c r="Q328" s="2">
        <v>225</v>
      </c>
      <c r="R328" s="18" t="s">
        <v>29</v>
      </c>
      <c r="S328" s="18" t="s">
        <v>29</v>
      </c>
    </row>
    <row r="329" spans="1:19" hidden="1" x14ac:dyDescent="0.3">
      <c r="A329" s="19">
        <v>43900.75</v>
      </c>
      <c r="B329" s="18" t="s">
        <v>23</v>
      </c>
      <c r="C329" s="2">
        <v>1</v>
      </c>
      <c r="D329" s="18" t="s">
        <v>57</v>
      </c>
      <c r="E329" s="2">
        <v>450732745</v>
      </c>
      <c r="F329" s="2">
        <v>7680687483</v>
      </c>
      <c r="G329" s="2">
        <v>306</v>
      </c>
      <c r="H329" s="2">
        <v>66</v>
      </c>
      <c r="I329" s="2">
        <v>372</v>
      </c>
      <c r="J329" s="2">
        <v>64</v>
      </c>
      <c r="K329" s="2">
        <v>436</v>
      </c>
      <c r="L329" s="2">
        <v>99</v>
      </c>
      <c r="M329" s="2">
        <v>103</v>
      </c>
      <c r="N329" s="2">
        <v>0</v>
      </c>
      <c r="O329" s="2">
        <v>17</v>
      </c>
      <c r="P329" s="2">
        <v>453</v>
      </c>
      <c r="Q329" s="2">
        <v>2374</v>
      </c>
      <c r="R329" s="18" t="s">
        <v>29</v>
      </c>
      <c r="S329" s="18" t="s">
        <v>29</v>
      </c>
    </row>
    <row r="330" spans="1:19" hidden="1" x14ac:dyDescent="0.3">
      <c r="A330" s="19">
        <v>43900.75</v>
      </c>
      <c r="B330" s="18" t="s">
        <v>23</v>
      </c>
      <c r="C330" s="2">
        <v>16</v>
      </c>
      <c r="D330" s="18" t="s">
        <v>58</v>
      </c>
      <c r="E330" s="2">
        <v>4112559576</v>
      </c>
      <c r="F330" s="2">
        <v>1686736689</v>
      </c>
      <c r="G330" s="2">
        <v>28</v>
      </c>
      <c r="H330" s="2">
        <v>6</v>
      </c>
      <c r="I330" s="2">
        <v>34</v>
      </c>
      <c r="J330" s="2">
        <v>21</v>
      </c>
      <c r="K330" s="2">
        <v>55</v>
      </c>
      <c r="L330" s="2">
        <v>9</v>
      </c>
      <c r="M330" s="2">
        <v>9</v>
      </c>
      <c r="N330" s="2">
        <v>1</v>
      </c>
      <c r="O330" s="2">
        <v>3</v>
      </c>
      <c r="P330" s="2">
        <v>59</v>
      </c>
      <c r="Q330" s="2">
        <v>747</v>
      </c>
      <c r="R330" s="18" t="s">
        <v>29</v>
      </c>
      <c r="S330" s="18" t="s">
        <v>29</v>
      </c>
    </row>
    <row r="331" spans="1:19" hidden="1" x14ac:dyDescent="0.3">
      <c r="A331" s="19">
        <v>43900.75</v>
      </c>
      <c r="B331" s="18" t="s">
        <v>23</v>
      </c>
      <c r="C331" s="2">
        <v>20</v>
      </c>
      <c r="D331" s="18" t="s">
        <v>59</v>
      </c>
      <c r="E331" s="2">
        <v>3921531192</v>
      </c>
      <c r="F331" s="2">
        <v>9110616306</v>
      </c>
      <c r="G331" s="2">
        <v>9</v>
      </c>
      <c r="H331" s="2">
        <v>0</v>
      </c>
      <c r="I331" s="2">
        <v>9</v>
      </c>
      <c r="J331" s="2">
        <v>11</v>
      </c>
      <c r="K331" s="2">
        <v>20</v>
      </c>
      <c r="L331" s="2">
        <v>1</v>
      </c>
      <c r="M331" s="2">
        <v>1</v>
      </c>
      <c r="N331" s="2">
        <v>0</v>
      </c>
      <c r="O331" s="2">
        <v>0</v>
      </c>
      <c r="P331" s="2">
        <v>20</v>
      </c>
      <c r="Q331" s="2">
        <v>204</v>
      </c>
      <c r="R331" s="18" t="s">
        <v>29</v>
      </c>
      <c r="S331" s="18" t="s">
        <v>29</v>
      </c>
    </row>
    <row r="332" spans="1:19" hidden="1" x14ac:dyDescent="0.3">
      <c r="A332" s="19">
        <v>43900.75</v>
      </c>
      <c r="B332" s="18" t="s">
        <v>23</v>
      </c>
      <c r="C332" s="2">
        <v>19</v>
      </c>
      <c r="D332" s="18" t="s">
        <v>60</v>
      </c>
      <c r="E332" s="2">
        <v>3811569725</v>
      </c>
      <c r="F332" s="2">
        <v>133623567</v>
      </c>
      <c r="G332" s="2">
        <v>17</v>
      </c>
      <c r="H332" s="2">
        <v>2</v>
      </c>
      <c r="I332" s="2">
        <v>19</v>
      </c>
      <c r="J332" s="2">
        <v>41</v>
      </c>
      <c r="K332" s="2">
        <v>60</v>
      </c>
      <c r="L332" s="2">
        <v>8</v>
      </c>
      <c r="M332" s="2">
        <v>8</v>
      </c>
      <c r="N332" s="2">
        <v>2</v>
      </c>
      <c r="O332" s="2">
        <v>0</v>
      </c>
      <c r="P332" s="2">
        <v>62</v>
      </c>
      <c r="Q332" s="2">
        <v>955</v>
      </c>
      <c r="R332" s="18" t="s">
        <v>29</v>
      </c>
      <c r="S332" s="18" t="s">
        <v>29</v>
      </c>
    </row>
    <row r="333" spans="1:19" hidden="1" x14ac:dyDescent="0.3">
      <c r="A333" s="19">
        <v>43900.75</v>
      </c>
      <c r="B333" s="18" t="s">
        <v>23</v>
      </c>
      <c r="C333" s="2">
        <v>9</v>
      </c>
      <c r="D333" s="18" t="s">
        <v>61</v>
      </c>
      <c r="E333" s="2">
        <v>4376923077</v>
      </c>
      <c r="F333" s="2">
        <v>1125588885</v>
      </c>
      <c r="G333" s="2">
        <v>91</v>
      </c>
      <c r="H333" s="2">
        <v>40</v>
      </c>
      <c r="I333" s="2">
        <v>131</v>
      </c>
      <c r="J333" s="2">
        <v>129</v>
      </c>
      <c r="K333" s="2">
        <v>260</v>
      </c>
      <c r="L333" s="2">
        <v>54</v>
      </c>
      <c r="M333" s="2">
        <v>56</v>
      </c>
      <c r="N333" s="2">
        <v>3</v>
      </c>
      <c r="O333" s="2">
        <v>1</v>
      </c>
      <c r="P333" s="2">
        <v>264</v>
      </c>
      <c r="Q333" s="2">
        <v>2573</v>
      </c>
      <c r="R333" s="18" t="s">
        <v>29</v>
      </c>
      <c r="S333" s="18" t="s">
        <v>29</v>
      </c>
    </row>
    <row r="334" spans="1:19" hidden="1" x14ac:dyDescent="0.3">
      <c r="A334" s="19">
        <v>43900.75</v>
      </c>
      <c r="B334" s="18" t="s">
        <v>23</v>
      </c>
      <c r="C334" s="2">
        <v>4</v>
      </c>
      <c r="D334" s="18" t="s">
        <v>62</v>
      </c>
      <c r="E334" s="2">
        <v>4606893511</v>
      </c>
      <c r="F334" s="2">
        <v>1112123097</v>
      </c>
      <c r="G334" s="2">
        <v>19</v>
      </c>
      <c r="H334" s="2">
        <v>3</v>
      </c>
      <c r="I334" s="2">
        <v>22</v>
      </c>
      <c r="J334" s="2">
        <v>28</v>
      </c>
      <c r="K334" s="2">
        <v>50</v>
      </c>
      <c r="L334" s="2">
        <v>17</v>
      </c>
      <c r="M334" s="2">
        <v>19</v>
      </c>
      <c r="N334" s="2">
        <v>2</v>
      </c>
      <c r="O334" s="2">
        <v>0</v>
      </c>
      <c r="P334" s="2">
        <v>52</v>
      </c>
      <c r="Q334" s="2">
        <v>399</v>
      </c>
      <c r="R334" s="18" t="s">
        <v>29</v>
      </c>
      <c r="S334" s="18" t="s">
        <v>29</v>
      </c>
    </row>
    <row r="335" spans="1:19" hidden="1" x14ac:dyDescent="0.3">
      <c r="A335" s="19">
        <v>43900.75</v>
      </c>
      <c r="B335" s="18" t="s">
        <v>23</v>
      </c>
      <c r="C335" s="2">
        <v>10</v>
      </c>
      <c r="D335" s="18" t="s">
        <v>63</v>
      </c>
      <c r="E335" s="2">
        <v>4310675841</v>
      </c>
      <c r="F335" s="2">
        <v>1238824698</v>
      </c>
      <c r="G335" s="2">
        <v>8</v>
      </c>
      <c r="H335" s="2">
        <v>2</v>
      </c>
      <c r="I335" s="2">
        <v>10</v>
      </c>
      <c r="J335" s="2">
        <v>27</v>
      </c>
      <c r="K335" s="2">
        <v>37</v>
      </c>
      <c r="L335" s="2">
        <v>9</v>
      </c>
      <c r="M335" s="2">
        <v>9</v>
      </c>
      <c r="N335" s="2">
        <v>0</v>
      </c>
      <c r="O335" s="2">
        <v>0</v>
      </c>
      <c r="P335" s="2">
        <v>37</v>
      </c>
      <c r="Q335" s="2">
        <v>260</v>
      </c>
      <c r="R335" s="18" t="s">
        <v>29</v>
      </c>
      <c r="S335" s="18" t="s">
        <v>29</v>
      </c>
    </row>
    <row r="336" spans="1:19" hidden="1" x14ac:dyDescent="0.3">
      <c r="A336" s="19">
        <v>43900.75</v>
      </c>
      <c r="B336" s="18" t="s">
        <v>23</v>
      </c>
      <c r="C336" s="2">
        <v>2</v>
      </c>
      <c r="D336" s="18" t="s">
        <v>64</v>
      </c>
      <c r="E336" s="2">
        <v>4573750286</v>
      </c>
      <c r="F336" s="2">
        <v>7320149366</v>
      </c>
      <c r="G336" s="2">
        <v>2</v>
      </c>
      <c r="H336" s="2">
        <v>0</v>
      </c>
      <c r="I336" s="2">
        <v>2</v>
      </c>
      <c r="J336" s="2">
        <v>15</v>
      </c>
      <c r="K336" s="2">
        <v>17</v>
      </c>
      <c r="L336" s="2">
        <v>2</v>
      </c>
      <c r="M336" s="2">
        <v>2</v>
      </c>
      <c r="N336" s="2">
        <v>0</v>
      </c>
      <c r="O336" s="2">
        <v>0</v>
      </c>
      <c r="P336" s="2">
        <v>17</v>
      </c>
      <c r="Q336" s="2">
        <v>89</v>
      </c>
      <c r="R336" s="18" t="s">
        <v>29</v>
      </c>
      <c r="S336" s="18" t="s">
        <v>29</v>
      </c>
    </row>
    <row r="337" spans="1:19" hidden="1" x14ac:dyDescent="0.3">
      <c r="A337" s="19">
        <v>43900.75</v>
      </c>
      <c r="B337" s="18" t="s">
        <v>23</v>
      </c>
      <c r="C337" s="2">
        <v>5</v>
      </c>
      <c r="D337" s="18" t="s">
        <v>65</v>
      </c>
      <c r="E337" s="2">
        <v>4543490485</v>
      </c>
      <c r="F337" s="2">
        <v>1233845213</v>
      </c>
      <c r="G337" s="2">
        <v>204</v>
      </c>
      <c r="H337" s="2">
        <v>67</v>
      </c>
      <c r="I337" s="2">
        <v>271</v>
      </c>
      <c r="J337" s="2">
        <v>512</v>
      </c>
      <c r="K337" s="2">
        <v>783</v>
      </c>
      <c r="L337" s="2">
        <v>89</v>
      </c>
      <c r="M337" s="2">
        <v>112</v>
      </c>
      <c r="N337" s="2">
        <v>47</v>
      </c>
      <c r="O337" s="2">
        <v>26</v>
      </c>
      <c r="P337" s="2">
        <v>856</v>
      </c>
      <c r="Q337" s="2">
        <v>16643</v>
      </c>
      <c r="R337" s="18" t="s">
        <v>29</v>
      </c>
      <c r="S337" s="18" t="s">
        <v>29</v>
      </c>
    </row>
    <row r="338" spans="1:19" hidden="1" x14ac:dyDescent="0.3">
      <c r="A338" s="19">
        <v>43901.708333333336</v>
      </c>
      <c r="B338" s="18" t="s">
        <v>23</v>
      </c>
      <c r="C338" s="2">
        <v>13</v>
      </c>
      <c r="D338" s="18" t="s">
        <v>46</v>
      </c>
      <c r="E338" s="2">
        <v>4235122196</v>
      </c>
      <c r="F338" s="2">
        <v>1339843823</v>
      </c>
      <c r="G338" s="2">
        <v>17</v>
      </c>
      <c r="H338" s="2">
        <v>9</v>
      </c>
      <c r="I338" s="2">
        <v>26</v>
      </c>
      <c r="J338" s="2">
        <v>11</v>
      </c>
      <c r="K338" s="2">
        <v>37</v>
      </c>
      <c r="L338" s="2">
        <v>0</v>
      </c>
      <c r="M338" s="2">
        <v>0</v>
      </c>
      <c r="N338" s="2">
        <v>0</v>
      </c>
      <c r="O338" s="2">
        <v>1</v>
      </c>
      <c r="P338" s="2">
        <v>38</v>
      </c>
      <c r="Q338" s="2">
        <v>310</v>
      </c>
      <c r="R338" s="18" t="s">
        <v>70</v>
      </c>
      <c r="S338" s="18" t="s">
        <v>71</v>
      </c>
    </row>
    <row r="339" spans="1:19" hidden="1" x14ac:dyDescent="0.3">
      <c r="A339" s="19">
        <v>43901.708333333336</v>
      </c>
      <c r="B339" s="18" t="s">
        <v>23</v>
      </c>
      <c r="C339" s="2">
        <v>17</v>
      </c>
      <c r="D339" s="18" t="s">
        <v>47</v>
      </c>
      <c r="E339" s="2">
        <v>4063947052</v>
      </c>
      <c r="F339" s="2">
        <v>1580514834</v>
      </c>
      <c r="G339" s="2">
        <v>1</v>
      </c>
      <c r="H339" s="2">
        <v>1</v>
      </c>
      <c r="I339" s="2">
        <v>2</v>
      </c>
      <c r="J339" s="2">
        <v>6</v>
      </c>
      <c r="K339" s="2">
        <v>8</v>
      </c>
      <c r="L339" s="2">
        <v>1</v>
      </c>
      <c r="M339" s="2">
        <v>1</v>
      </c>
      <c r="N339" s="2">
        <v>0</v>
      </c>
      <c r="O339" s="2">
        <v>0</v>
      </c>
      <c r="P339" s="2">
        <v>8</v>
      </c>
      <c r="Q339" s="2">
        <v>155</v>
      </c>
      <c r="R339" s="18" t="s">
        <v>29</v>
      </c>
      <c r="S339" s="18" t="s">
        <v>29</v>
      </c>
    </row>
    <row r="340" spans="1:19" hidden="1" x14ac:dyDescent="0.3">
      <c r="A340" s="19">
        <v>43901.708333333336</v>
      </c>
      <c r="B340" s="18" t="s">
        <v>23</v>
      </c>
      <c r="C340" s="2">
        <v>4</v>
      </c>
      <c r="D340" s="18" t="s">
        <v>48</v>
      </c>
      <c r="E340" s="2">
        <v>4649933453</v>
      </c>
      <c r="F340" s="2">
        <v>1135662422</v>
      </c>
      <c r="G340" s="2">
        <v>8</v>
      </c>
      <c r="H340" s="2">
        <v>4</v>
      </c>
      <c r="I340" s="2">
        <v>12</v>
      </c>
      <c r="J340" s="2">
        <v>63</v>
      </c>
      <c r="K340" s="2">
        <v>75</v>
      </c>
      <c r="L340" s="2">
        <v>37</v>
      </c>
      <c r="M340" s="2">
        <v>37</v>
      </c>
      <c r="N340" s="2">
        <v>0</v>
      </c>
      <c r="O340" s="2">
        <v>0</v>
      </c>
      <c r="P340" s="2">
        <v>75</v>
      </c>
      <c r="Q340" s="2">
        <v>75</v>
      </c>
      <c r="R340" s="18" t="s">
        <v>29</v>
      </c>
      <c r="S340" s="18" t="s">
        <v>29</v>
      </c>
    </row>
    <row r="341" spans="1:19" hidden="1" x14ac:dyDescent="0.3">
      <c r="A341" s="19">
        <v>43901.708333333336</v>
      </c>
      <c r="B341" s="18" t="s">
        <v>23</v>
      </c>
      <c r="C341" s="2">
        <v>18</v>
      </c>
      <c r="D341" s="18" t="s">
        <v>49</v>
      </c>
      <c r="E341" s="2">
        <v>3890597598</v>
      </c>
      <c r="F341" s="2">
        <v>1659440194</v>
      </c>
      <c r="G341" s="2">
        <v>10</v>
      </c>
      <c r="H341" s="2">
        <v>2</v>
      </c>
      <c r="I341" s="2">
        <v>12</v>
      </c>
      <c r="J341" s="2">
        <v>5</v>
      </c>
      <c r="K341" s="2">
        <v>17</v>
      </c>
      <c r="L341" s="2">
        <v>6</v>
      </c>
      <c r="M341" s="2">
        <v>6</v>
      </c>
      <c r="N341" s="2">
        <v>2</v>
      </c>
      <c r="O341" s="2">
        <v>0</v>
      </c>
      <c r="P341" s="2">
        <v>19</v>
      </c>
      <c r="Q341" s="2">
        <v>405</v>
      </c>
      <c r="R341" s="18" t="s">
        <v>29</v>
      </c>
      <c r="S341" s="18" t="s">
        <v>29</v>
      </c>
    </row>
    <row r="342" spans="1:19" hidden="1" x14ac:dyDescent="0.3">
      <c r="A342" s="19">
        <v>43901.708333333336</v>
      </c>
      <c r="B342" s="18" t="s">
        <v>23</v>
      </c>
      <c r="C342" s="2">
        <v>15</v>
      </c>
      <c r="D342" s="18" t="s">
        <v>50</v>
      </c>
      <c r="E342" s="2">
        <v>4083956555</v>
      </c>
      <c r="F342" s="2">
        <v>1425084984</v>
      </c>
      <c r="G342" s="2">
        <v>56</v>
      </c>
      <c r="H342" s="2">
        <v>11</v>
      </c>
      <c r="I342" s="2">
        <v>67</v>
      </c>
      <c r="J342" s="2">
        <v>82</v>
      </c>
      <c r="K342" s="2">
        <v>149</v>
      </c>
      <c r="L342" s="2">
        <v>23</v>
      </c>
      <c r="M342" s="2">
        <v>27</v>
      </c>
      <c r="N342" s="2">
        <v>4</v>
      </c>
      <c r="O342" s="2">
        <v>1</v>
      </c>
      <c r="P342" s="2">
        <v>154</v>
      </c>
      <c r="Q342" s="2">
        <v>1375</v>
      </c>
      <c r="R342" s="18" t="s">
        <v>29</v>
      </c>
      <c r="S342" s="18" t="s">
        <v>29</v>
      </c>
    </row>
    <row r="343" spans="1:19" hidden="1" x14ac:dyDescent="0.3">
      <c r="A343" s="19">
        <v>43901.708333333336</v>
      </c>
      <c r="B343" s="18" t="s">
        <v>23</v>
      </c>
      <c r="C343" s="2">
        <v>8</v>
      </c>
      <c r="D343" s="18" t="s">
        <v>104</v>
      </c>
      <c r="E343" s="2">
        <v>4449436681</v>
      </c>
      <c r="F343" s="2">
        <v>113417208</v>
      </c>
      <c r="G343" s="2">
        <v>745</v>
      </c>
      <c r="H343" s="2">
        <v>104</v>
      </c>
      <c r="I343" s="2">
        <v>849</v>
      </c>
      <c r="J343" s="2">
        <v>739</v>
      </c>
      <c r="K343" s="2">
        <v>1588</v>
      </c>
      <c r="L343" s="2">
        <v>171</v>
      </c>
      <c r="M343" s="2">
        <v>206</v>
      </c>
      <c r="N343" s="2">
        <v>38</v>
      </c>
      <c r="O343" s="2">
        <v>113</v>
      </c>
      <c r="P343" s="2">
        <v>1739</v>
      </c>
      <c r="Q343" s="2">
        <v>6640</v>
      </c>
      <c r="R343" s="18" t="s">
        <v>29</v>
      </c>
      <c r="S343" s="18" t="s">
        <v>29</v>
      </c>
    </row>
    <row r="344" spans="1:19" hidden="1" x14ac:dyDescent="0.3">
      <c r="A344" s="19">
        <v>43901.708333333336</v>
      </c>
      <c r="B344" s="18" t="s">
        <v>23</v>
      </c>
      <c r="C344" s="2">
        <v>6</v>
      </c>
      <c r="D344" s="18" t="s">
        <v>51</v>
      </c>
      <c r="E344" s="2">
        <v>456494354</v>
      </c>
      <c r="F344" s="2">
        <v>1376813649</v>
      </c>
      <c r="G344" s="2">
        <v>16</v>
      </c>
      <c r="H344" s="2">
        <v>5</v>
      </c>
      <c r="I344" s="2">
        <v>21</v>
      </c>
      <c r="J344" s="2">
        <v>89</v>
      </c>
      <c r="K344" s="2">
        <v>110</v>
      </c>
      <c r="L344" s="2">
        <v>0</v>
      </c>
      <c r="M344" s="2">
        <v>10</v>
      </c>
      <c r="N344" s="2">
        <v>10</v>
      </c>
      <c r="O344" s="2">
        <v>6</v>
      </c>
      <c r="P344" s="2">
        <v>126</v>
      </c>
      <c r="Q344" s="2">
        <v>2073</v>
      </c>
      <c r="R344" s="18" t="s">
        <v>29</v>
      </c>
      <c r="S344" s="18" t="s">
        <v>29</v>
      </c>
    </row>
    <row r="345" spans="1:19" hidden="1" x14ac:dyDescent="0.3">
      <c r="A345" s="19">
        <v>43901.708333333336</v>
      </c>
      <c r="B345" s="18" t="s">
        <v>23</v>
      </c>
      <c r="C345" s="2">
        <v>12</v>
      </c>
      <c r="D345" s="18" t="s">
        <v>52</v>
      </c>
      <c r="E345" s="2">
        <v>4189277044</v>
      </c>
      <c r="F345" s="2">
        <v>1248366722</v>
      </c>
      <c r="G345" s="2">
        <v>67</v>
      </c>
      <c r="H345" s="2">
        <v>18</v>
      </c>
      <c r="I345" s="2">
        <v>85</v>
      </c>
      <c r="J345" s="2">
        <v>40</v>
      </c>
      <c r="K345" s="2">
        <v>125</v>
      </c>
      <c r="L345" s="2">
        <v>26</v>
      </c>
      <c r="M345" s="2">
        <v>34</v>
      </c>
      <c r="N345" s="2">
        <v>19</v>
      </c>
      <c r="O345" s="2">
        <v>6</v>
      </c>
      <c r="P345" s="2">
        <v>150</v>
      </c>
      <c r="Q345" s="2">
        <v>3591</v>
      </c>
      <c r="R345" s="18" t="s">
        <v>29</v>
      </c>
      <c r="S345" s="18" t="s">
        <v>29</v>
      </c>
    </row>
    <row r="346" spans="1:19" hidden="1" x14ac:dyDescent="0.3">
      <c r="A346" s="19">
        <v>43901.708333333336</v>
      </c>
      <c r="B346" s="18" t="s">
        <v>23</v>
      </c>
      <c r="C346" s="2">
        <v>7</v>
      </c>
      <c r="D346" s="18" t="s">
        <v>53</v>
      </c>
      <c r="E346" s="2">
        <v>4441149315</v>
      </c>
      <c r="F346" s="2">
        <v>89326992</v>
      </c>
      <c r="G346" s="2">
        <v>74</v>
      </c>
      <c r="H346" s="2">
        <v>34</v>
      </c>
      <c r="I346" s="2">
        <v>108</v>
      </c>
      <c r="J346" s="2">
        <v>73</v>
      </c>
      <c r="K346" s="2">
        <v>181</v>
      </c>
      <c r="L346" s="2">
        <v>53</v>
      </c>
      <c r="M346" s="2">
        <v>53</v>
      </c>
      <c r="N346" s="2">
        <v>5</v>
      </c>
      <c r="O346" s="2">
        <v>8</v>
      </c>
      <c r="P346" s="2">
        <v>194</v>
      </c>
      <c r="Q346" s="2">
        <v>1025</v>
      </c>
      <c r="R346" s="18" t="s">
        <v>29</v>
      </c>
      <c r="S346" s="18" t="s">
        <v>29</v>
      </c>
    </row>
    <row r="347" spans="1:19" x14ac:dyDescent="0.3">
      <c r="A347" s="19">
        <v>43901.708333333336</v>
      </c>
      <c r="B347" s="18" t="s">
        <v>23</v>
      </c>
      <c r="C347" s="2">
        <v>3</v>
      </c>
      <c r="D347" s="18" t="s">
        <v>54</v>
      </c>
      <c r="E347" s="2">
        <v>4546679409</v>
      </c>
      <c r="F347" s="2">
        <v>9190347404</v>
      </c>
      <c r="G347" s="2">
        <v>3852</v>
      </c>
      <c r="H347" s="2">
        <v>560</v>
      </c>
      <c r="I347" s="2">
        <v>4412</v>
      </c>
      <c r="J347" s="2">
        <v>1351</v>
      </c>
      <c r="K347" s="2">
        <v>5763</v>
      </c>
      <c r="L347" s="2">
        <v>1336</v>
      </c>
      <c r="M347" s="2">
        <v>1489</v>
      </c>
      <c r="N347" s="2">
        <v>900</v>
      </c>
      <c r="O347" s="2">
        <v>617</v>
      </c>
      <c r="P347" s="2">
        <v>7280</v>
      </c>
      <c r="Q347" s="2">
        <v>25629</v>
      </c>
      <c r="R347" s="18" t="s">
        <v>29</v>
      </c>
      <c r="S347" s="18" t="s">
        <v>29</v>
      </c>
    </row>
    <row r="348" spans="1:19" hidden="1" x14ac:dyDescent="0.3">
      <c r="A348" s="19">
        <v>43901.708333333336</v>
      </c>
      <c r="B348" s="18" t="s">
        <v>23</v>
      </c>
      <c r="C348" s="2">
        <v>11</v>
      </c>
      <c r="D348" s="18" t="s">
        <v>55</v>
      </c>
      <c r="E348" s="2">
        <v>4361675973</v>
      </c>
      <c r="F348" s="2">
        <v>135188753</v>
      </c>
      <c r="G348" s="2">
        <v>212</v>
      </c>
      <c r="H348" s="2">
        <v>66</v>
      </c>
      <c r="I348" s="2">
        <v>278</v>
      </c>
      <c r="J348" s="2">
        <v>183</v>
      </c>
      <c r="K348" s="2">
        <v>461</v>
      </c>
      <c r="L348" s="2">
        <v>80</v>
      </c>
      <c r="M348" s="2">
        <v>85</v>
      </c>
      <c r="N348" s="2">
        <v>0</v>
      </c>
      <c r="O348" s="2">
        <v>18</v>
      </c>
      <c r="P348" s="2">
        <v>479</v>
      </c>
      <c r="Q348" s="2">
        <v>1656</v>
      </c>
      <c r="R348" s="18" t="s">
        <v>29</v>
      </c>
      <c r="S348" s="18" t="s">
        <v>29</v>
      </c>
    </row>
    <row r="349" spans="1:19" hidden="1" x14ac:dyDescent="0.3">
      <c r="A349" s="19">
        <v>43901.708333333336</v>
      </c>
      <c r="B349" s="18" t="s">
        <v>23</v>
      </c>
      <c r="C349" s="2">
        <v>14</v>
      </c>
      <c r="D349" s="18" t="s">
        <v>56</v>
      </c>
      <c r="E349" s="2">
        <v>4155774754</v>
      </c>
      <c r="F349" s="2">
        <v>1465916051</v>
      </c>
      <c r="G349" s="2">
        <v>4</v>
      </c>
      <c r="H349" s="2">
        <v>3</v>
      </c>
      <c r="I349" s="2">
        <v>7</v>
      </c>
      <c r="J349" s="2">
        <v>9</v>
      </c>
      <c r="K349" s="2">
        <v>16</v>
      </c>
      <c r="L349" s="2">
        <v>1</v>
      </c>
      <c r="M349" s="2">
        <v>1</v>
      </c>
      <c r="N349" s="2">
        <v>0</v>
      </c>
      <c r="O349" s="2">
        <v>0</v>
      </c>
      <c r="P349" s="2">
        <v>16</v>
      </c>
      <c r="Q349" s="2">
        <v>233</v>
      </c>
      <c r="R349" s="18" t="s">
        <v>29</v>
      </c>
      <c r="S349" s="18" t="s">
        <v>29</v>
      </c>
    </row>
    <row r="350" spans="1:19" hidden="1" x14ac:dyDescent="0.3">
      <c r="A350" s="19">
        <v>43901.708333333336</v>
      </c>
      <c r="B350" s="18" t="s">
        <v>23</v>
      </c>
      <c r="C350" s="2">
        <v>1</v>
      </c>
      <c r="D350" s="18" t="s">
        <v>57</v>
      </c>
      <c r="E350" s="2">
        <v>450732745</v>
      </c>
      <c r="F350" s="2">
        <v>7680687483</v>
      </c>
      <c r="G350" s="2">
        <v>319</v>
      </c>
      <c r="H350" s="2">
        <v>75</v>
      </c>
      <c r="I350" s="2">
        <v>394</v>
      </c>
      <c r="J350" s="2">
        <v>86</v>
      </c>
      <c r="K350" s="2">
        <v>480</v>
      </c>
      <c r="L350" s="2">
        <v>44</v>
      </c>
      <c r="M350" s="2">
        <v>48</v>
      </c>
      <c r="N350" s="2">
        <v>0</v>
      </c>
      <c r="O350" s="2">
        <v>21</v>
      </c>
      <c r="P350" s="2">
        <v>501</v>
      </c>
      <c r="Q350" s="2">
        <v>2431</v>
      </c>
      <c r="R350" s="18" t="s">
        <v>29</v>
      </c>
      <c r="S350" s="18" t="s">
        <v>29</v>
      </c>
    </row>
    <row r="351" spans="1:19" hidden="1" x14ac:dyDescent="0.3">
      <c r="A351" s="19">
        <v>43901.708333333336</v>
      </c>
      <c r="B351" s="18" t="s">
        <v>23</v>
      </c>
      <c r="C351" s="2">
        <v>16</v>
      </c>
      <c r="D351" s="18" t="s">
        <v>58</v>
      </c>
      <c r="E351" s="2">
        <v>4112559576</v>
      </c>
      <c r="F351" s="2">
        <v>1686736689</v>
      </c>
      <c r="G351" s="2">
        <v>38</v>
      </c>
      <c r="H351" s="2">
        <v>4</v>
      </c>
      <c r="I351" s="2">
        <v>42</v>
      </c>
      <c r="J351" s="2">
        <v>29</v>
      </c>
      <c r="K351" s="2">
        <v>71</v>
      </c>
      <c r="L351" s="2">
        <v>16</v>
      </c>
      <c r="M351" s="2">
        <v>18</v>
      </c>
      <c r="N351" s="2">
        <v>1</v>
      </c>
      <c r="O351" s="2">
        <v>5</v>
      </c>
      <c r="P351" s="2">
        <v>77</v>
      </c>
      <c r="Q351" s="2">
        <v>909</v>
      </c>
      <c r="R351" s="18" t="s">
        <v>29</v>
      </c>
      <c r="S351" s="18" t="s">
        <v>29</v>
      </c>
    </row>
    <row r="352" spans="1:19" hidden="1" x14ac:dyDescent="0.3">
      <c r="A352" s="19">
        <v>43901.708333333336</v>
      </c>
      <c r="B352" s="18" t="s">
        <v>23</v>
      </c>
      <c r="C352" s="2">
        <v>20</v>
      </c>
      <c r="D352" s="18" t="s">
        <v>59</v>
      </c>
      <c r="E352" s="2">
        <v>3921531192</v>
      </c>
      <c r="F352" s="2">
        <v>9110616306</v>
      </c>
      <c r="G352" s="2">
        <v>10</v>
      </c>
      <c r="H352" s="2">
        <v>0</v>
      </c>
      <c r="I352" s="2">
        <v>10</v>
      </c>
      <c r="J352" s="2">
        <v>27</v>
      </c>
      <c r="K352" s="2">
        <v>37</v>
      </c>
      <c r="L352" s="2">
        <v>17</v>
      </c>
      <c r="M352" s="2">
        <v>17</v>
      </c>
      <c r="N352" s="2">
        <v>0</v>
      </c>
      <c r="O352" s="2">
        <v>0</v>
      </c>
      <c r="P352" s="2">
        <v>37</v>
      </c>
      <c r="Q352" s="2">
        <v>283</v>
      </c>
      <c r="R352" s="18" t="s">
        <v>29</v>
      </c>
      <c r="S352" s="18" t="s">
        <v>29</v>
      </c>
    </row>
    <row r="353" spans="1:19" hidden="1" x14ac:dyDescent="0.3">
      <c r="A353" s="19">
        <v>43901.708333333336</v>
      </c>
      <c r="B353" s="18" t="s">
        <v>23</v>
      </c>
      <c r="C353" s="2">
        <v>19</v>
      </c>
      <c r="D353" s="18" t="s">
        <v>60</v>
      </c>
      <c r="E353" s="2">
        <v>3811569725</v>
      </c>
      <c r="F353" s="2">
        <v>133623567</v>
      </c>
      <c r="G353" s="2">
        <v>23</v>
      </c>
      <c r="H353" s="2">
        <v>1</v>
      </c>
      <c r="I353" s="2">
        <v>24</v>
      </c>
      <c r="J353" s="2">
        <v>57</v>
      </c>
      <c r="K353" s="2">
        <v>81</v>
      </c>
      <c r="L353" s="2">
        <v>21</v>
      </c>
      <c r="M353" s="2">
        <v>21</v>
      </c>
      <c r="N353" s="2">
        <v>2</v>
      </c>
      <c r="O353" s="2">
        <v>0</v>
      </c>
      <c r="P353" s="2">
        <v>83</v>
      </c>
      <c r="Q353" s="2">
        <v>1194</v>
      </c>
      <c r="R353" s="18" t="s">
        <v>29</v>
      </c>
      <c r="S353" s="18" t="s">
        <v>29</v>
      </c>
    </row>
    <row r="354" spans="1:19" hidden="1" x14ac:dyDescent="0.3">
      <c r="A354" s="19">
        <v>43901.708333333336</v>
      </c>
      <c r="B354" s="18" t="s">
        <v>23</v>
      </c>
      <c r="C354" s="2">
        <v>9</v>
      </c>
      <c r="D354" s="18" t="s">
        <v>61</v>
      </c>
      <c r="E354" s="2">
        <v>4376923077</v>
      </c>
      <c r="F354" s="2">
        <v>1125588885</v>
      </c>
      <c r="G354" s="2">
        <v>87</v>
      </c>
      <c r="H354" s="2">
        <v>54</v>
      </c>
      <c r="I354" s="2">
        <v>141</v>
      </c>
      <c r="J354" s="2">
        <v>173</v>
      </c>
      <c r="K354" s="2">
        <v>314</v>
      </c>
      <c r="L354" s="2">
        <v>54</v>
      </c>
      <c r="M354" s="2">
        <v>56</v>
      </c>
      <c r="N354" s="2">
        <v>5</v>
      </c>
      <c r="O354" s="2">
        <v>1</v>
      </c>
      <c r="P354" s="2">
        <v>320</v>
      </c>
      <c r="Q354" s="2">
        <v>2804</v>
      </c>
      <c r="R354" s="18" t="s">
        <v>29</v>
      </c>
      <c r="S354" s="18" t="s">
        <v>29</v>
      </c>
    </row>
    <row r="355" spans="1:19" hidden="1" x14ac:dyDescent="0.3">
      <c r="A355" s="19">
        <v>43901.708333333336</v>
      </c>
      <c r="B355" s="18" t="s">
        <v>23</v>
      </c>
      <c r="C355" s="2">
        <v>4</v>
      </c>
      <c r="D355" s="18" t="s">
        <v>62</v>
      </c>
      <c r="E355" s="2">
        <v>4606893511</v>
      </c>
      <c r="F355" s="2">
        <v>1112123097</v>
      </c>
      <c r="G355" s="2">
        <v>28</v>
      </c>
      <c r="H355" s="2">
        <v>4</v>
      </c>
      <c r="I355" s="2">
        <v>32</v>
      </c>
      <c r="J355" s="2">
        <v>42</v>
      </c>
      <c r="K355" s="2">
        <v>74</v>
      </c>
      <c r="L355" s="2">
        <v>24</v>
      </c>
      <c r="M355" s="2">
        <v>25</v>
      </c>
      <c r="N355" s="2">
        <v>3</v>
      </c>
      <c r="O355" s="2">
        <v>0</v>
      </c>
      <c r="P355" s="2">
        <v>77</v>
      </c>
      <c r="Q355" s="2">
        <v>527</v>
      </c>
      <c r="R355" s="18" t="s">
        <v>29</v>
      </c>
      <c r="S355" s="18" t="s">
        <v>29</v>
      </c>
    </row>
    <row r="356" spans="1:19" hidden="1" x14ac:dyDescent="0.3">
      <c r="A356" s="19">
        <v>43901.708333333336</v>
      </c>
      <c r="B356" s="18" t="s">
        <v>23</v>
      </c>
      <c r="C356" s="2">
        <v>10</v>
      </c>
      <c r="D356" s="18" t="s">
        <v>63</v>
      </c>
      <c r="E356" s="2">
        <v>4310675841</v>
      </c>
      <c r="F356" s="2">
        <v>1238824698</v>
      </c>
      <c r="G356" s="2">
        <v>7</v>
      </c>
      <c r="H356" s="2">
        <v>5</v>
      </c>
      <c r="I356" s="2">
        <v>12</v>
      </c>
      <c r="J356" s="2">
        <v>32</v>
      </c>
      <c r="K356" s="2">
        <v>44</v>
      </c>
      <c r="L356" s="2">
        <v>7</v>
      </c>
      <c r="M356" s="2">
        <v>9</v>
      </c>
      <c r="N356" s="2">
        <v>2</v>
      </c>
      <c r="O356" s="2">
        <v>0</v>
      </c>
      <c r="P356" s="2">
        <v>46</v>
      </c>
      <c r="Q356" s="2">
        <v>340</v>
      </c>
      <c r="R356" s="18" t="s">
        <v>29</v>
      </c>
      <c r="S356" s="18" t="s">
        <v>29</v>
      </c>
    </row>
    <row r="357" spans="1:19" hidden="1" x14ac:dyDescent="0.3">
      <c r="A357" s="19">
        <v>43901.708333333336</v>
      </c>
      <c r="B357" s="18" t="s">
        <v>23</v>
      </c>
      <c r="C357" s="2">
        <v>2</v>
      </c>
      <c r="D357" s="18" t="s">
        <v>64</v>
      </c>
      <c r="E357" s="2">
        <v>4573750286</v>
      </c>
      <c r="F357" s="2">
        <v>7320149366</v>
      </c>
      <c r="G357" s="2">
        <v>2</v>
      </c>
      <c r="H357" s="2">
        <v>0</v>
      </c>
      <c r="I357" s="2">
        <v>2</v>
      </c>
      <c r="J357" s="2">
        <v>17</v>
      </c>
      <c r="K357" s="2">
        <v>19</v>
      </c>
      <c r="L357" s="2">
        <v>2</v>
      </c>
      <c r="M357" s="2">
        <v>3</v>
      </c>
      <c r="N357" s="2">
        <v>0</v>
      </c>
      <c r="O357" s="2">
        <v>1</v>
      </c>
      <c r="P357" s="2">
        <v>20</v>
      </c>
      <c r="Q357" s="2">
        <v>99</v>
      </c>
      <c r="R357" s="18" t="s">
        <v>29</v>
      </c>
      <c r="S357" s="18" t="s">
        <v>29</v>
      </c>
    </row>
    <row r="358" spans="1:19" hidden="1" x14ac:dyDescent="0.3">
      <c r="A358" s="19">
        <v>43901.708333333336</v>
      </c>
      <c r="B358" s="18" t="s">
        <v>23</v>
      </c>
      <c r="C358" s="2">
        <v>5</v>
      </c>
      <c r="D358" s="18" t="s">
        <v>65</v>
      </c>
      <c r="E358" s="2">
        <v>4543490485</v>
      </c>
      <c r="F358" s="2">
        <v>1233845213</v>
      </c>
      <c r="G358" s="2">
        <v>262</v>
      </c>
      <c r="H358" s="2">
        <v>68</v>
      </c>
      <c r="I358" s="2">
        <v>330</v>
      </c>
      <c r="J358" s="2">
        <v>610</v>
      </c>
      <c r="K358" s="2">
        <v>940</v>
      </c>
      <c r="L358" s="2">
        <v>157</v>
      </c>
      <c r="M358" s="2">
        <v>167</v>
      </c>
      <c r="N358" s="2">
        <v>54</v>
      </c>
      <c r="O358" s="2">
        <v>29</v>
      </c>
      <c r="P358" s="2">
        <v>1023</v>
      </c>
      <c r="Q358" s="2">
        <v>21400</v>
      </c>
      <c r="R358" s="18" t="s">
        <v>29</v>
      </c>
      <c r="S358" s="18" t="s">
        <v>29</v>
      </c>
    </row>
    <row r="359" spans="1:19" hidden="1" x14ac:dyDescent="0.3">
      <c r="A359" s="19">
        <v>43902.708333333336</v>
      </c>
      <c r="B359" s="18" t="s">
        <v>23</v>
      </c>
      <c r="C359" s="2">
        <v>13</v>
      </c>
      <c r="D359" s="18" t="s">
        <v>46</v>
      </c>
      <c r="E359" s="2">
        <v>4235122196</v>
      </c>
      <c r="F359" s="2">
        <v>1339843823</v>
      </c>
      <c r="G359" s="2">
        <v>47</v>
      </c>
      <c r="H359" s="2">
        <v>12</v>
      </c>
      <c r="I359" s="2">
        <v>59</v>
      </c>
      <c r="J359" s="2">
        <v>19</v>
      </c>
      <c r="K359" s="2">
        <v>78</v>
      </c>
      <c r="L359" s="2">
        <v>41</v>
      </c>
      <c r="M359" s="2">
        <v>46</v>
      </c>
      <c r="N359" s="2">
        <v>4</v>
      </c>
      <c r="O359" s="2">
        <v>2</v>
      </c>
      <c r="P359" s="2">
        <v>84</v>
      </c>
      <c r="Q359" s="2">
        <v>867</v>
      </c>
      <c r="R359" s="18" t="s">
        <v>29</v>
      </c>
      <c r="S359" s="18" t="s">
        <v>29</v>
      </c>
    </row>
    <row r="360" spans="1:19" hidden="1" x14ac:dyDescent="0.3">
      <c r="A360" s="19">
        <v>43902.708333333336</v>
      </c>
      <c r="B360" s="18" t="s">
        <v>23</v>
      </c>
      <c r="C360" s="2">
        <v>17</v>
      </c>
      <c r="D360" s="18" t="s">
        <v>47</v>
      </c>
      <c r="E360" s="2">
        <v>4063947052</v>
      </c>
      <c r="F360" s="2">
        <v>1580514834</v>
      </c>
      <c r="G360" s="2">
        <v>1</v>
      </c>
      <c r="H360" s="2">
        <v>1</v>
      </c>
      <c r="I360" s="2">
        <v>2</v>
      </c>
      <c r="J360" s="2">
        <v>6</v>
      </c>
      <c r="K360" s="2">
        <v>8</v>
      </c>
      <c r="L360" s="2">
        <v>0</v>
      </c>
      <c r="M360" s="2">
        <v>0</v>
      </c>
      <c r="N360" s="2">
        <v>0</v>
      </c>
      <c r="O360" s="2">
        <v>0</v>
      </c>
      <c r="P360" s="2">
        <v>8</v>
      </c>
      <c r="Q360" s="2">
        <v>155</v>
      </c>
      <c r="R360" s="18" t="s">
        <v>29</v>
      </c>
      <c r="S360" s="18" t="s">
        <v>29</v>
      </c>
    </row>
    <row r="361" spans="1:19" hidden="1" x14ac:dyDescent="0.3">
      <c r="A361" s="19">
        <v>43902.708333333336</v>
      </c>
      <c r="B361" s="18" t="s">
        <v>23</v>
      </c>
      <c r="C361" s="2">
        <v>4</v>
      </c>
      <c r="D361" s="18" t="s">
        <v>48</v>
      </c>
      <c r="E361" s="2">
        <v>4649933453</v>
      </c>
      <c r="F361" s="2">
        <v>1135662422</v>
      </c>
      <c r="G361" s="2">
        <v>21</v>
      </c>
      <c r="H361" s="2">
        <v>4</v>
      </c>
      <c r="I361" s="2">
        <v>25</v>
      </c>
      <c r="J361" s="2">
        <v>78</v>
      </c>
      <c r="K361" s="2">
        <v>103</v>
      </c>
      <c r="L361" s="2">
        <v>28</v>
      </c>
      <c r="M361" s="2">
        <v>29</v>
      </c>
      <c r="N361" s="2">
        <v>0</v>
      </c>
      <c r="O361" s="2">
        <v>1</v>
      </c>
      <c r="P361" s="2">
        <v>104</v>
      </c>
      <c r="Q361" s="2">
        <v>607</v>
      </c>
      <c r="R361" s="18" t="s">
        <v>29</v>
      </c>
      <c r="S361" s="18" t="s">
        <v>29</v>
      </c>
    </row>
    <row r="362" spans="1:19" hidden="1" x14ac:dyDescent="0.3">
      <c r="A362" s="19">
        <v>43902.708333333336</v>
      </c>
      <c r="B362" s="18" t="s">
        <v>23</v>
      </c>
      <c r="C362" s="2">
        <v>18</v>
      </c>
      <c r="D362" s="18" t="s">
        <v>49</v>
      </c>
      <c r="E362" s="2">
        <v>3890597598</v>
      </c>
      <c r="F362" s="2">
        <v>1659440194</v>
      </c>
      <c r="G362" s="2">
        <v>14</v>
      </c>
      <c r="H362" s="2">
        <v>2</v>
      </c>
      <c r="I362" s="2">
        <v>16</v>
      </c>
      <c r="J362" s="2">
        <v>16</v>
      </c>
      <c r="K362" s="2">
        <v>32</v>
      </c>
      <c r="L362" s="2">
        <v>15</v>
      </c>
      <c r="M362" s="2">
        <v>14</v>
      </c>
      <c r="N362" s="2">
        <v>1</v>
      </c>
      <c r="O362" s="2">
        <v>0</v>
      </c>
      <c r="P362" s="2">
        <v>33</v>
      </c>
      <c r="Q362" s="2">
        <v>483</v>
      </c>
      <c r="R362" s="18" t="s">
        <v>29</v>
      </c>
      <c r="S362" s="18" t="s">
        <v>29</v>
      </c>
    </row>
    <row r="363" spans="1:19" hidden="1" x14ac:dyDescent="0.3">
      <c r="A363" s="19">
        <v>43902.708333333336</v>
      </c>
      <c r="B363" s="18" t="s">
        <v>23</v>
      </c>
      <c r="C363" s="2">
        <v>15</v>
      </c>
      <c r="D363" s="18" t="s">
        <v>50</v>
      </c>
      <c r="E363" s="2">
        <v>4083956555</v>
      </c>
      <c r="F363" s="2">
        <v>1425084984</v>
      </c>
      <c r="G363" s="2">
        <v>56</v>
      </c>
      <c r="H363" s="2">
        <v>11</v>
      </c>
      <c r="I363" s="2">
        <v>67</v>
      </c>
      <c r="J363" s="2">
        <v>107</v>
      </c>
      <c r="K363" s="2">
        <v>174</v>
      </c>
      <c r="L363" s="2">
        <v>25</v>
      </c>
      <c r="M363" s="2">
        <v>25</v>
      </c>
      <c r="N363" s="2">
        <v>4</v>
      </c>
      <c r="O363" s="2">
        <v>1</v>
      </c>
      <c r="P363" s="2">
        <v>179</v>
      </c>
      <c r="Q363" s="2">
        <v>1551</v>
      </c>
      <c r="R363" s="18" t="s">
        <v>29</v>
      </c>
      <c r="S363" s="18" t="s">
        <v>29</v>
      </c>
    </row>
    <row r="364" spans="1:19" hidden="1" x14ac:dyDescent="0.3">
      <c r="A364" s="19">
        <v>43902.708333333336</v>
      </c>
      <c r="B364" s="18" t="s">
        <v>23</v>
      </c>
      <c r="C364" s="2">
        <v>8</v>
      </c>
      <c r="D364" s="18" t="s">
        <v>104</v>
      </c>
      <c r="E364" s="2">
        <v>4449436681</v>
      </c>
      <c r="F364" s="2">
        <v>113417208</v>
      </c>
      <c r="G364" s="2">
        <v>814</v>
      </c>
      <c r="H364" s="2">
        <v>112</v>
      </c>
      <c r="I364" s="2">
        <v>926</v>
      </c>
      <c r="J364" s="2">
        <v>832</v>
      </c>
      <c r="K364" s="2">
        <v>1758</v>
      </c>
      <c r="L364" s="2">
        <v>170</v>
      </c>
      <c r="M364" s="2">
        <v>208</v>
      </c>
      <c r="N364" s="2">
        <v>43</v>
      </c>
      <c r="O364" s="2">
        <v>146</v>
      </c>
      <c r="P364" s="2">
        <v>1947</v>
      </c>
      <c r="Q364" s="2">
        <v>7600</v>
      </c>
      <c r="R364" s="18" t="s">
        <v>29</v>
      </c>
      <c r="S364" s="18" t="s">
        <v>29</v>
      </c>
    </row>
    <row r="365" spans="1:19" hidden="1" x14ac:dyDescent="0.3">
      <c r="A365" s="19">
        <v>43902.708333333336</v>
      </c>
      <c r="B365" s="18" t="s">
        <v>23</v>
      </c>
      <c r="C365" s="2">
        <v>6</v>
      </c>
      <c r="D365" s="18" t="s">
        <v>51</v>
      </c>
      <c r="E365" s="2">
        <v>456494354</v>
      </c>
      <c r="F365" s="2">
        <v>1376813649</v>
      </c>
      <c r="G365" s="2">
        <v>23</v>
      </c>
      <c r="H365" s="2">
        <v>10</v>
      </c>
      <c r="I365" s="2">
        <v>33</v>
      </c>
      <c r="J365" s="2">
        <v>115</v>
      </c>
      <c r="K365" s="2">
        <v>148</v>
      </c>
      <c r="L365" s="2">
        <v>38</v>
      </c>
      <c r="M365" s="2">
        <v>41</v>
      </c>
      <c r="N365" s="2">
        <v>11</v>
      </c>
      <c r="O365" s="2">
        <v>8</v>
      </c>
      <c r="P365" s="2">
        <v>167</v>
      </c>
      <c r="Q365" s="2">
        <v>2604</v>
      </c>
      <c r="R365" s="18" t="s">
        <v>29</v>
      </c>
      <c r="S365" s="18" t="s">
        <v>29</v>
      </c>
    </row>
    <row r="366" spans="1:19" hidden="1" x14ac:dyDescent="0.3">
      <c r="A366" s="19">
        <v>43902.708333333336</v>
      </c>
      <c r="B366" s="18" t="s">
        <v>23</v>
      </c>
      <c r="C366" s="2">
        <v>12</v>
      </c>
      <c r="D366" s="18" t="s">
        <v>52</v>
      </c>
      <c r="E366" s="2">
        <v>4189277044</v>
      </c>
      <c r="F366" s="2">
        <v>1248366722</v>
      </c>
      <c r="G366" s="2">
        <v>85</v>
      </c>
      <c r="H366" s="2">
        <v>20</v>
      </c>
      <c r="I366" s="2">
        <v>105</v>
      </c>
      <c r="J366" s="2">
        <v>67</v>
      </c>
      <c r="K366" s="2">
        <v>172</v>
      </c>
      <c r="L366" s="2">
        <v>47</v>
      </c>
      <c r="M366" s="2">
        <v>50</v>
      </c>
      <c r="N366" s="2">
        <v>19</v>
      </c>
      <c r="O366" s="2">
        <v>9</v>
      </c>
      <c r="P366" s="2">
        <v>200</v>
      </c>
      <c r="Q366" s="2">
        <v>5592</v>
      </c>
      <c r="R366" s="18" t="s">
        <v>29</v>
      </c>
      <c r="S366" s="18" t="s">
        <v>29</v>
      </c>
    </row>
    <row r="367" spans="1:19" hidden="1" x14ac:dyDescent="0.3">
      <c r="A367" s="19">
        <v>43902.708333333336</v>
      </c>
      <c r="B367" s="18" t="s">
        <v>23</v>
      </c>
      <c r="C367" s="2">
        <v>7</v>
      </c>
      <c r="D367" s="18" t="s">
        <v>53</v>
      </c>
      <c r="E367" s="2">
        <v>4441149315</v>
      </c>
      <c r="F367" s="2">
        <v>89326992</v>
      </c>
      <c r="G367" s="2">
        <v>100</v>
      </c>
      <c r="H367" s="2">
        <v>36</v>
      </c>
      <c r="I367" s="2">
        <v>136</v>
      </c>
      <c r="J367" s="2">
        <v>107</v>
      </c>
      <c r="K367" s="2">
        <v>243</v>
      </c>
      <c r="L367" s="2">
        <v>62</v>
      </c>
      <c r="M367" s="2">
        <v>80</v>
      </c>
      <c r="N367" s="2">
        <v>20</v>
      </c>
      <c r="O367" s="2">
        <v>11</v>
      </c>
      <c r="P367" s="2">
        <v>274</v>
      </c>
      <c r="Q367" s="2">
        <v>1174</v>
      </c>
      <c r="R367" s="18" t="s">
        <v>29</v>
      </c>
      <c r="S367" s="18" t="s">
        <v>29</v>
      </c>
    </row>
    <row r="368" spans="1:19" x14ac:dyDescent="0.3">
      <c r="A368" s="19">
        <v>43902.708333333336</v>
      </c>
      <c r="B368" s="18" t="s">
        <v>23</v>
      </c>
      <c r="C368" s="2">
        <v>3</v>
      </c>
      <c r="D368" s="18" t="s">
        <v>54</v>
      </c>
      <c r="E368" s="2">
        <v>4546679409</v>
      </c>
      <c r="F368" s="2">
        <v>9190347404</v>
      </c>
      <c r="G368" s="2">
        <v>4247</v>
      </c>
      <c r="H368" s="2">
        <v>605</v>
      </c>
      <c r="I368" s="2">
        <v>4852</v>
      </c>
      <c r="J368" s="2">
        <v>2044</v>
      </c>
      <c r="K368" s="2">
        <v>6896</v>
      </c>
      <c r="L368" s="2">
        <v>1133</v>
      </c>
      <c r="M368" s="2">
        <v>1445</v>
      </c>
      <c r="N368" s="2">
        <v>1085</v>
      </c>
      <c r="O368" s="2">
        <v>744</v>
      </c>
      <c r="P368" s="2">
        <v>8725</v>
      </c>
      <c r="Q368" s="2">
        <v>29534</v>
      </c>
      <c r="R368" s="18" t="s">
        <v>29</v>
      </c>
      <c r="S368" s="18" t="s">
        <v>29</v>
      </c>
    </row>
    <row r="369" spans="1:19" hidden="1" x14ac:dyDescent="0.3">
      <c r="A369" s="19">
        <v>43902.708333333336</v>
      </c>
      <c r="B369" s="18" t="s">
        <v>23</v>
      </c>
      <c r="C369" s="2">
        <v>11</v>
      </c>
      <c r="D369" s="18" t="s">
        <v>55</v>
      </c>
      <c r="E369" s="2">
        <v>4361675973</v>
      </c>
      <c r="F369" s="2">
        <v>135188753</v>
      </c>
      <c r="G369" s="2">
        <v>254</v>
      </c>
      <c r="H369" s="2">
        <v>76</v>
      </c>
      <c r="I369" s="2">
        <v>330</v>
      </c>
      <c r="J369" s="2">
        <v>240</v>
      </c>
      <c r="K369" s="2">
        <v>570</v>
      </c>
      <c r="L369" s="2">
        <v>109</v>
      </c>
      <c r="M369" s="2">
        <v>113</v>
      </c>
      <c r="N369" s="2">
        <v>0</v>
      </c>
      <c r="O369" s="2">
        <v>22</v>
      </c>
      <c r="P369" s="2">
        <v>592</v>
      </c>
      <c r="Q369" s="2">
        <v>1907</v>
      </c>
      <c r="R369" s="18" t="s">
        <v>29</v>
      </c>
      <c r="S369" s="18" t="s">
        <v>29</v>
      </c>
    </row>
    <row r="370" spans="1:19" hidden="1" x14ac:dyDescent="0.3">
      <c r="A370" s="19">
        <v>43902.708333333336</v>
      </c>
      <c r="B370" s="18" t="s">
        <v>23</v>
      </c>
      <c r="C370" s="2">
        <v>14</v>
      </c>
      <c r="D370" s="18" t="s">
        <v>56</v>
      </c>
      <c r="E370" s="2">
        <v>4155774754</v>
      </c>
      <c r="F370" s="2">
        <v>1465916051</v>
      </c>
      <c r="G370" s="2">
        <v>4</v>
      </c>
      <c r="H370" s="2">
        <v>3</v>
      </c>
      <c r="I370" s="2">
        <v>7</v>
      </c>
      <c r="J370" s="2">
        <v>9</v>
      </c>
      <c r="K370" s="2">
        <v>16</v>
      </c>
      <c r="L370" s="2">
        <v>0</v>
      </c>
      <c r="M370" s="2">
        <v>0</v>
      </c>
      <c r="N370" s="2">
        <v>0</v>
      </c>
      <c r="O370" s="2">
        <v>0</v>
      </c>
      <c r="P370" s="2">
        <v>16</v>
      </c>
      <c r="Q370" s="2">
        <v>238</v>
      </c>
      <c r="R370" s="18" t="s">
        <v>29</v>
      </c>
      <c r="S370" s="18" t="s">
        <v>29</v>
      </c>
    </row>
    <row r="371" spans="1:19" hidden="1" x14ac:dyDescent="0.3">
      <c r="A371" s="19">
        <v>43902.708333333336</v>
      </c>
      <c r="B371" s="18" t="s">
        <v>23</v>
      </c>
      <c r="C371" s="2">
        <v>1</v>
      </c>
      <c r="D371" s="18" t="s">
        <v>57</v>
      </c>
      <c r="E371" s="2">
        <v>450732745</v>
      </c>
      <c r="F371" s="2">
        <v>7680687483</v>
      </c>
      <c r="G371" s="2">
        <v>368</v>
      </c>
      <c r="H371" s="2">
        <v>97</v>
      </c>
      <c r="I371" s="2">
        <v>465</v>
      </c>
      <c r="J371" s="2">
        <v>89</v>
      </c>
      <c r="K371" s="2">
        <v>554</v>
      </c>
      <c r="L371" s="2">
        <v>74</v>
      </c>
      <c r="M371" s="2">
        <v>79</v>
      </c>
      <c r="N371" s="2">
        <v>0</v>
      </c>
      <c r="O371" s="2">
        <v>26</v>
      </c>
      <c r="P371" s="2">
        <v>580</v>
      </c>
      <c r="Q371" s="2">
        <v>2879</v>
      </c>
      <c r="R371" s="18" t="s">
        <v>29</v>
      </c>
      <c r="S371" s="18" t="s">
        <v>29</v>
      </c>
    </row>
    <row r="372" spans="1:19" hidden="1" x14ac:dyDescent="0.3">
      <c r="A372" s="19">
        <v>43902.708333333336</v>
      </c>
      <c r="B372" s="18" t="s">
        <v>23</v>
      </c>
      <c r="C372" s="2">
        <v>16</v>
      </c>
      <c r="D372" s="18" t="s">
        <v>58</v>
      </c>
      <c r="E372" s="2">
        <v>4112559576</v>
      </c>
      <c r="F372" s="2">
        <v>1686736689</v>
      </c>
      <c r="G372" s="2">
        <v>58</v>
      </c>
      <c r="H372" s="2">
        <v>2</v>
      </c>
      <c r="I372" s="2">
        <v>60</v>
      </c>
      <c r="J372" s="2">
        <v>38</v>
      </c>
      <c r="K372" s="2">
        <v>98</v>
      </c>
      <c r="L372" s="2">
        <v>27</v>
      </c>
      <c r="M372" s="2">
        <v>27</v>
      </c>
      <c r="N372" s="2">
        <v>1</v>
      </c>
      <c r="O372" s="2">
        <v>5</v>
      </c>
      <c r="P372" s="2">
        <v>104</v>
      </c>
      <c r="Q372" s="2">
        <v>1269</v>
      </c>
      <c r="R372" s="18" t="s">
        <v>29</v>
      </c>
      <c r="S372" s="18" t="s">
        <v>29</v>
      </c>
    </row>
    <row r="373" spans="1:19" hidden="1" x14ac:dyDescent="0.3">
      <c r="A373" s="19">
        <v>43902.708333333336</v>
      </c>
      <c r="B373" s="18" t="s">
        <v>23</v>
      </c>
      <c r="C373" s="2">
        <v>20</v>
      </c>
      <c r="D373" s="18" t="s">
        <v>59</v>
      </c>
      <c r="E373" s="2">
        <v>3921531192</v>
      </c>
      <c r="F373" s="2">
        <v>9110616306</v>
      </c>
      <c r="G373" s="2">
        <v>12</v>
      </c>
      <c r="H373" s="2">
        <v>0</v>
      </c>
      <c r="I373" s="2">
        <v>12</v>
      </c>
      <c r="J373" s="2">
        <v>27</v>
      </c>
      <c r="K373" s="2">
        <v>39</v>
      </c>
      <c r="L373" s="2">
        <v>2</v>
      </c>
      <c r="M373" s="2">
        <v>2</v>
      </c>
      <c r="N373" s="2">
        <v>0</v>
      </c>
      <c r="O373" s="2">
        <v>0</v>
      </c>
      <c r="P373" s="2">
        <v>39</v>
      </c>
      <c r="Q373" s="2">
        <v>302</v>
      </c>
      <c r="R373" s="18" t="s">
        <v>29</v>
      </c>
      <c r="S373" s="18" t="s">
        <v>29</v>
      </c>
    </row>
    <row r="374" spans="1:19" hidden="1" x14ac:dyDescent="0.3">
      <c r="A374" s="19">
        <v>43902.708333333336</v>
      </c>
      <c r="B374" s="18" t="s">
        <v>23</v>
      </c>
      <c r="C374" s="2">
        <v>19</v>
      </c>
      <c r="D374" s="18" t="s">
        <v>60</v>
      </c>
      <c r="E374" s="2">
        <v>3811569725</v>
      </c>
      <c r="F374" s="2">
        <v>133623567</v>
      </c>
      <c r="G374" s="2">
        <v>28</v>
      </c>
      <c r="H374" s="2">
        <v>5</v>
      </c>
      <c r="I374" s="2">
        <v>33</v>
      </c>
      <c r="J374" s="2">
        <v>78</v>
      </c>
      <c r="K374" s="2">
        <v>111</v>
      </c>
      <c r="L374" s="2">
        <v>30</v>
      </c>
      <c r="M374" s="2">
        <v>32</v>
      </c>
      <c r="N374" s="2">
        <v>2</v>
      </c>
      <c r="O374" s="2">
        <v>2</v>
      </c>
      <c r="P374" s="2">
        <v>115</v>
      </c>
      <c r="Q374" s="2">
        <v>1477</v>
      </c>
      <c r="R374" s="18" t="s">
        <v>29</v>
      </c>
      <c r="S374" s="18" t="s">
        <v>29</v>
      </c>
    </row>
    <row r="375" spans="1:19" hidden="1" x14ac:dyDescent="0.3">
      <c r="A375" s="19">
        <v>43902.708333333336</v>
      </c>
      <c r="B375" s="18" t="s">
        <v>23</v>
      </c>
      <c r="C375" s="2">
        <v>9</v>
      </c>
      <c r="D375" s="18" t="s">
        <v>61</v>
      </c>
      <c r="E375" s="2">
        <v>4376923077</v>
      </c>
      <c r="F375" s="2">
        <v>1125588885</v>
      </c>
      <c r="G375" s="2">
        <v>100</v>
      </c>
      <c r="H375" s="2">
        <v>59</v>
      </c>
      <c r="I375" s="2">
        <v>159</v>
      </c>
      <c r="J375" s="2">
        <v>193</v>
      </c>
      <c r="K375" s="2">
        <v>352</v>
      </c>
      <c r="L375" s="2">
        <v>38</v>
      </c>
      <c r="M375" s="2">
        <v>44</v>
      </c>
      <c r="N375" s="2">
        <v>7</v>
      </c>
      <c r="O375" s="2">
        <v>5</v>
      </c>
      <c r="P375" s="2">
        <v>364</v>
      </c>
      <c r="Q375" s="2">
        <v>3165</v>
      </c>
      <c r="R375" s="18" t="s">
        <v>29</v>
      </c>
      <c r="S375" s="18" t="s">
        <v>29</v>
      </c>
    </row>
    <row r="376" spans="1:19" hidden="1" x14ac:dyDescent="0.3">
      <c r="A376" s="19">
        <v>43902.708333333336</v>
      </c>
      <c r="B376" s="18" t="s">
        <v>23</v>
      </c>
      <c r="C376" s="2">
        <v>4</v>
      </c>
      <c r="D376" s="18" t="s">
        <v>62</v>
      </c>
      <c r="E376" s="2">
        <v>4606893511</v>
      </c>
      <c r="F376" s="2">
        <v>1112123097</v>
      </c>
      <c r="G376" s="2">
        <v>43</v>
      </c>
      <c r="H376" s="2">
        <v>5</v>
      </c>
      <c r="I376" s="2">
        <v>48</v>
      </c>
      <c r="J376" s="2">
        <v>54</v>
      </c>
      <c r="K376" s="2">
        <v>102</v>
      </c>
      <c r="L376" s="2">
        <v>28</v>
      </c>
      <c r="M376" s="2">
        <v>30</v>
      </c>
      <c r="N376" s="2">
        <v>4</v>
      </c>
      <c r="O376" s="2">
        <v>1</v>
      </c>
      <c r="P376" s="2">
        <v>107</v>
      </c>
      <c r="Q376" s="2">
        <v>593</v>
      </c>
      <c r="R376" s="18" t="s">
        <v>29</v>
      </c>
      <c r="S376" s="18" t="s">
        <v>29</v>
      </c>
    </row>
    <row r="377" spans="1:19" hidden="1" x14ac:dyDescent="0.3">
      <c r="A377" s="19">
        <v>43902.708333333336</v>
      </c>
      <c r="B377" s="18" t="s">
        <v>23</v>
      </c>
      <c r="C377" s="2">
        <v>10</v>
      </c>
      <c r="D377" s="18" t="s">
        <v>63</v>
      </c>
      <c r="E377" s="2">
        <v>4310675841</v>
      </c>
      <c r="F377" s="2">
        <v>1238824698</v>
      </c>
      <c r="G377" s="2">
        <v>8</v>
      </c>
      <c r="H377" s="2">
        <v>8</v>
      </c>
      <c r="I377" s="2">
        <v>16</v>
      </c>
      <c r="J377" s="2">
        <v>46</v>
      </c>
      <c r="K377" s="2">
        <v>62</v>
      </c>
      <c r="L377" s="2">
        <v>18</v>
      </c>
      <c r="M377" s="2">
        <v>18</v>
      </c>
      <c r="N377" s="2">
        <v>2</v>
      </c>
      <c r="O377" s="2">
        <v>0</v>
      </c>
      <c r="P377" s="2">
        <v>64</v>
      </c>
      <c r="Q377" s="2">
        <v>458</v>
      </c>
      <c r="R377" s="18" t="s">
        <v>29</v>
      </c>
      <c r="S377" s="18" t="s">
        <v>29</v>
      </c>
    </row>
    <row r="378" spans="1:19" hidden="1" x14ac:dyDescent="0.3">
      <c r="A378" s="19">
        <v>43902.708333333336</v>
      </c>
      <c r="B378" s="18" t="s">
        <v>23</v>
      </c>
      <c r="C378" s="2">
        <v>2</v>
      </c>
      <c r="D378" s="18" t="s">
        <v>64</v>
      </c>
      <c r="E378" s="2">
        <v>4573750286</v>
      </c>
      <c r="F378" s="2">
        <v>7320149366</v>
      </c>
      <c r="G378" s="2">
        <v>7</v>
      </c>
      <c r="H378" s="2">
        <v>0</v>
      </c>
      <c r="I378" s="2">
        <v>7</v>
      </c>
      <c r="J378" s="2">
        <v>19</v>
      </c>
      <c r="K378" s="2">
        <v>26</v>
      </c>
      <c r="L378" s="2">
        <v>7</v>
      </c>
      <c r="M378" s="2">
        <v>7</v>
      </c>
      <c r="N378" s="2">
        <v>0</v>
      </c>
      <c r="O378" s="2">
        <v>1</v>
      </c>
      <c r="P378" s="2">
        <v>27</v>
      </c>
      <c r="Q378" s="2">
        <v>118</v>
      </c>
      <c r="R378" s="18" t="s">
        <v>29</v>
      </c>
      <c r="S378" s="18" t="s">
        <v>29</v>
      </c>
    </row>
    <row r="379" spans="1:19" hidden="1" x14ac:dyDescent="0.3">
      <c r="A379" s="19">
        <v>43902.708333333336</v>
      </c>
      <c r="B379" s="18" t="s">
        <v>23</v>
      </c>
      <c r="C379" s="2">
        <v>5</v>
      </c>
      <c r="D379" s="18" t="s">
        <v>65</v>
      </c>
      <c r="E379" s="2">
        <v>4543490485</v>
      </c>
      <c r="F379" s="2">
        <v>1233845213</v>
      </c>
      <c r="G379" s="2">
        <v>360</v>
      </c>
      <c r="H379" s="2">
        <v>85</v>
      </c>
      <c r="I379" s="2">
        <v>445</v>
      </c>
      <c r="J379" s="2">
        <v>852</v>
      </c>
      <c r="K379" s="2">
        <v>1297</v>
      </c>
      <c r="L379" s="2">
        <v>357</v>
      </c>
      <c r="M379" s="2">
        <v>361</v>
      </c>
      <c r="N379" s="2">
        <v>55</v>
      </c>
      <c r="O379" s="2">
        <v>32</v>
      </c>
      <c r="P379" s="2">
        <v>1384</v>
      </c>
      <c r="Q379" s="2">
        <v>23438</v>
      </c>
      <c r="R379" s="18" t="s">
        <v>29</v>
      </c>
      <c r="S379" s="18" t="s">
        <v>29</v>
      </c>
    </row>
    <row r="380" spans="1:19" hidden="1" x14ac:dyDescent="0.3">
      <c r="A380" s="19">
        <v>43903.708333333336</v>
      </c>
      <c r="B380" s="18" t="s">
        <v>23</v>
      </c>
      <c r="C380" s="2">
        <v>13</v>
      </c>
      <c r="D380" s="18" t="s">
        <v>46</v>
      </c>
      <c r="E380" s="2">
        <v>4235122196</v>
      </c>
      <c r="F380" s="2">
        <v>1339843823</v>
      </c>
      <c r="G380" s="2">
        <v>42</v>
      </c>
      <c r="H380" s="2">
        <v>14</v>
      </c>
      <c r="I380" s="2">
        <v>56</v>
      </c>
      <c r="J380" s="2">
        <v>27</v>
      </c>
      <c r="K380" s="2">
        <v>83</v>
      </c>
      <c r="L380" s="2">
        <v>5</v>
      </c>
      <c r="M380" s="2">
        <v>5</v>
      </c>
      <c r="N380" s="2">
        <v>4</v>
      </c>
      <c r="O380" s="2">
        <v>2</v>
      </c>
      <c r="P380" s="2">
        <v>89</v>
      </c>
      <c r="Q380" s="2">
        <v>958</v>
      </c>
      <c r="R380" s="18" t="s">
        <v>29</v>
      </c>
      <c r="S380" s="18" t="s">
        <v>29</v>
      </c>
    </row>
    <row r="381" spans="1:19" hidden="1" x14ac:dyDescent="0.3">
      <c r="A381" s="19">
        <v>43903.708333333336</v>
      </c>
      <c r="B381" s="18" t="s">
        <v>23</v>
      </c>
      <c r="C381" s="2">
        <v>17</v>
      </c>
      <c r="D381" s="18" t="s">
        <v>47</v>
      </c>
      <c r="E381" s="2">
        <v>4063947052</v>
      </c>
      <c r="F381" s="2">
        <v>1580514834</v>
      </c>
      <c r="G381" s="2">
        <v>1</v>
      </c>
      <c r="H381" s="2">
        <v>1</v>
      </c>
      <c r="I381" s="2">
        <v>2</v>
      </c>
      <c r="J381" s="2">
        <v>8</v>
      </c>
      <c r="K381" s="2">
        <v>10</v>
      </c>
      <c r="L381" s="2">
        <v>2</v>
      </c>
      <c r="M381" s="2">
        <v>2</v>
      </c>
      <c r="N381" s="2">
        <v>0</v>
      </c>
      <c r="O381" s="2">
        <v>0</v>
      </c>
      <c r="P381" s="2">
        <v>10</v>
      </c>
      <c r="Q381" s="2">
        <v>155</v>
      </c>
      <c r="R381" s="18" t="s">
        <v>29</v>
      </c>
      <c r="S381" s="18" t="s">
        <v>29</v>
      </c>
    </row>
    <row r="382" spans="1:19" hidden="1" x14ac:dyDescent="0.3">
      <c r="A382" s="19">
        <v>43903.708333333336</v>
      </c>
      <c r="B382" s="18" t="s">
        <v>23</v>
      </c>
      <c r="C382" s="2">
        <v>4</v>
      </c>
      <c r="D382" s="18" t="s">
        <v>48</v>
      </c>
      <c r="E382" s="2">
        <v>4649933453</v>
      </c>
      <c r="F382" s="2">
        <v>1135662422</v>
      </c>
      <c r="G382" s="2">
        <v>20</v>
      </c>
      <c r="H382" s="2">
        <v>5</v>
      </c>
      <c r="I382" s="2">
        <v>25</v>
      </c>
      <c r="J382" s="2">
        <v>98</v>
      </c>
      <c r="K382" s="2">
        <v>123</v>
      </c>
      <c r="L382" s="2">
        <v>20</v>
      </c>
      <c r="M382" s="2">
        <v>21</v>
      </c>
      <c r="N382" s="2">
        <v>0</v>
      </c>
      <c r="O382" s="2">
        <v>2</v>
      </c>
      <c r="P382" s="2">
        <v>125</v>
      </c>
      <c r="Q382" s="2">
        <v>811</v>
      </c>
      <c r="R382" s="18" t="s">
        <v>29</v>
      </c>
      <c r="S382" s="18" t="s">
        <v>29</v>
      </c>
    </row>
    <row r="383" spans="1:19" hidden="1" x14ac:dyDescent="0.3">
      <c r="A383" s="19">
        <v>43903.708333333336</v>
      </c>
      <c r="B383" s="18" t="s">
        <v>23</v>
      </c>
      <c r="C383" s="2">
        <v>18</v>
      </c>
      <c r="D383" s="18" t="s">
        <v>49</v>
      </c>
      <c r="E383" s="2">
        <v>3890597598</v>
      </c>
      <c r="F383" s="2">
        <v>1659440194</v>
      </c>
      <c r="G383" s="2">
        <v>18</v>
      </c>
      <c r="H383" s="2">
        <v>3</v>
      </c>
      <c r="I383" s="2">
        <v>21</v>
      </c>
      <c r="J383" s="2">
        <v>16</v>
      </c>
      <c r="K383" s="2">
        <v>37</v>
      </c>
      <c r="L383" s="2">
        <v>5</v>
      </c>
      <c r="M383" s="2">
        <v>5</v>
      </c>
      <c r="N383" s="2">
        <v>1</v>
      </c>
      <c r="O383" s="2">
        <v>0</v>
      </c>
      <c r="P383" s="2">
        <v>38</v>
      </c>
      <c r="Q383" s="2">
        <v>504</v>
      </c>
      <c r="R383" s="18" t="s">
        <v>29</v>
      </c>
      <c r="S383" s="18" t="s">
        <v>29</v>
      </c>
    </row>
    <row r="384" spans="1:19" hidden="1" x14ac:dyDescent="0.3">
      <c r="A384" s="19">
        <v>43903.708333333336</v>
      </c>
      <c r="B384" s="18" t="s">
        <v>23</v>
      </c>
      <c r="C384" s="2">
        <v>15</v>
      </c>
      <c r="D384" s="18" t="s">
        <v>50</v>
      </c>
      <c r="E384" s="2">
        <v>4083956555</v>
      </c>
      <c r="F384" s="2">
        <v>1425084984</v>
      </c>
      <c r="G384" s="2">
        <v>60</v>
      </c>
      <c r="H384" s="2">
        <v>19</v>
      </c>
      <c r="I384" s="2">
        <v>79</v>
      </c>
      <c r="J384" s="2">
        <v>134</v>
      </c>
      <c r="K384" s="2">
        <v>213</v>
      </c>
      <c r="L384" s="2">
        <v>39</v>
      </c>
      <c r="M384" s="2">
        <v>41</v>
      </c>
      <c r="N384" s="2">
        <v>5</v>
      </c>
      <c r="O384" s="2">
        <v>2</v>
      </c>
      <c r="P384" s="2">
        <v>220</v>
      </c>
      <c r="Q384" s="2">
        <v>1671</v>
      </c>
      <c r="R384" s="18" t="s">
        <v>29</v>
      </c>
      <c r="S384" s="18" t="s">
        <v>29</v>
      </c>
    </row>
    <row r="385" spans="1:19" hidden="1" x14ac:dyDescent="0.3">
      <c r="A385" s="19">
        <v>43903.708333333336</v>
      </c>
      <c r="B385" s="18" t="s">
        <v>23</v>
      </c>
      <c r="C385" s="2">
        <v>8</v>
      </c>
      <c r="D385" s="18" t="s">
        <v>104</v>
      </c>
      <c r="E385" s="2">
        <v>4449436681</v>
      </c>
      <c r="F385" s="2">
        <v>113417208</v>
      </c>
      <c r="G385" s="2">
        <v>942</v>
      </c>
      <c r="H385" s="2">
        <v>128</v>
      </c>
      <c r="I385" s="2">
        <v>1070</v>
      </c>
      <c r="J385" s="2">
        <v>941</v>
      </c>
      <c r="K385" s="2">
        <v>2011</v>
      </c>
      <c r="L385" s="2">
        <v>253</v>
      </c>
      <c r="M385" s="2">
        <v>316</v>
      </c>
      <c r="N385" s="2">
        <v>51</v>
      </c>
      <c r="O385" s="2">
        <v>201</v>
      </c>
      <c r="P385" s="2">
        <v>2263</v>
      </c>
      <c r="Q385" s="2">
        <v>8787</v>
      </c>
      <c r="R385" s="18" t="s">
        <v>29</v>
      </c>
      <c r="S385" s="18" t="s">
        <v>29</v>
      </c>
    </row>
    <row r="386" spans="1:19" hidden="1" x14ac:dyDescent="0.3">
      <c r="A386" s="19">
        <v>43903.708333333336</v>
      </c>
      <c r="B386" s="18" t="s">
        <v>23</v>
      </c>
      <c r="C386" s="2">
        <v>6</v>
      </c>
      <c r="D386" s="18" t="s">
        <v>51</v>
      </c>
      <c r="E386" s="2">
        <v>456494354</v>
      </c>
      <c r="F386" s="2">
        <v>1376813649</v>
      </c>
      <c r="G386" s="2">
        <v>59</v>
      </c>
      <c r="H386" s="2">
        <v>8</v>
      </c>
      <c r="I386" s="2">
        <v>67</v>
      </c>
      <c r="J386" s="2">
        <v>169</v>
      </c>
      <c r="K386" s="2">
        <v>236</v>
      </c>
      <c r="L386" s="2">
        <v>88</v>
      </c>
      <c r="M386" s="2">
        <v>90</v>
      </c>
      <c r="N386" s="2">
        <v>11</v>
      </c>
      <c r="O386" s="2">
        <v>10</v>
      </c>
      <c r="P386" s="2">
        <v>257</v>
      </c>
      <c r="Q386" s="2">
        <v>3149</v>
      </c>
      <c r="R386" s="18" t="s">
        <v>29</v>
      </c>
      <c r="S386" s="18" t="s">
        <v>29</v>
      </c>
    </row>
    <row r="387" spans="1:19" hidden="1" x14ac:dyDescent="0.3">
      <c r="A387" s="19">
        <v>43903.708333333336</v>
      </c>
      <c r="B387" s="18" t="s">
        <v>23</v>
      </c>
      <c r="C387" s="2">
        <v>12</v>
      </c>
      <c r="D387" s="18" t="s">
        <v>52</v>
      </c>
      <c r="E387" s="2">
        <v>4189277044</v>
      </c>
      <c r="F387" s="2">
        <v>1248366722</v>
      </c>
      <c r="G387" s="2">
        <v>122</v>
      </c>
      <c r="H387" s="2">
        <v>24</v>
      </c>
      <c r="I387" s="2">
        <v>146</v>
      </c>
      <c r="J387" s="2">
        <v>96</v>
      </c>
      <c r="K387" s="2">
        <v>242</v>
      </c>
      <c r="L387" s="2">
        <v>70</v>
      </c>
      <c r="M387" s="2">
        <v>77</v>
      </c>
      <c r="N387" s="2">
        <v>24</v>
      </c>
      <c r="O387" s="2">
        <v>11</v>
      </c>
      <c r="P387" s="2">
        <v>277</v>
      </c>
      <c r="Q387" s="2">
        <v>6491</v>
      </c>
      <c r="R387" s="18" t="s">
        <v>29</v>
      </c>
      <c r="S387" s="18" t="s">
        <v>29</v>
      </c>
    </row>
    <row r="388" spans="1:19" hidden="1" x14ac:dyDescent="0.3">
      <c r="A388" s="19">
        <v>43903.708333333336</v>
      </c>
      <c r="B388" s="18" t="s">
        <v>23</v>
      </c>
      <c r="C388" s="2">
        <v>7</v>
      </c>
      <c r="D388" s="18" t="s">
        <v>53</v>
      </c>
      <c r="E388" s="2">
        <v>4441149315</v>
      </c>
      <c r="F388" s="2">
        <v>89326992</v>
      </c>
      <c r="G388" s="2">
        <v>128</v>
      </c>
      <c r="H388" s="2">
        <v>44</v>
      </c>
      <c r="I388" s="2">
        <v>172</v>
      </c>
      <c r="J388" s="2">
        <v>132</v>
      </c>
      <c r="K388" s="2">
        <v>304</v>
      </c>
      <c r="L388" s="2">
        <v>61</v>
      </c>
      <c r="M388" s="2">
        <v>71</v>
      </c>
      <c r="N388" s="2">
        <v>24</v>
      </c>
      <c r="O388" s="2">
        <v>17</v>
      </c>
      <c r="P388" s="2">
        <v>345</v>
      </c>
      <c r="Q388" s="2">
        <v>1442</v>
      </c>
      <c r="R388" s="18" t="s">
        <v>29</v>
      </c>
      <c r="S388" s="18" t="s">
        <v>29</v>
      </c>
    </row>
    <row r="389" spans="1:19" x14ac:dyDescent="0.3">
      <c r="A389" s="19">
        <v>43903.708333333336</v>
      </c>
      <c r="B389" s="18" t="s">
        <v>23</v>
      </c>
      <c r="C389" s="2">
        <v>3</v>
      </c>
      <c r="D389" s="18" t="s">
        <v>54</v>
      </c>
      <c r="E389" s="2">
        <v>4546679409</v>
      </c>
      <c r="F389" s="2">
        <v>9190347404</v>
      </c>
      <c r="G389" s="2">
        <v>4435</v>
      </c>
      <c r="H389" s="2">
        <v>650</v>
      </c>
      <c r="I389" s="2">
        <v>5085</v>
      </c>
      <c r="J389" s="2">
        <v>2647</v>
      </c>
      <c r="K389" s="2">
        <v>7732</v>
      </c>
      <c r="L389" s="2">
        <v>836</v>
      </c>
      <c r="M389" s="2">
        <v>1095</v>
      </c>
      <c r="N389" s="2">
        <v>1198</v>
      </c>
      <c r="O389" s="2">
        <v>890</v>
      </c>
      <c r="P389" s="2">
        <v>9820</v>
      </c>
      <c r="Q389" s="2">
        <v>32700</v>
      </c>
      <c r="R389" s="18" t="s">
        <v>29</v>
      </c>
      <c r="S389" s="18" t="s">
        <v>29</v>
      </c>
    </row>
    <row r="390" spans="1:19" hidden="1" x14ac:dyDescent="0.3">
      <c r="A390" s="19">
        <v>43903.708333333336</v>
      </c>
      <c r="B390" s="18" t="s">
        <v>23</v>
      </c>
      <c r="C390" s="2">
        <v>11</v>
      </c>
      <c r="D390" s="18" t="s">
        <v>55</v>
      </c>
      <c r="E390" s="2">
        <v>4361675973</v>
      </c>
      <c r="F390" s="2">
        <v>135188753</v>
      </c>
      <c r="G390" s="2">
        <v>337</v>
      </c>
      <c r="H390" s="2">
        <v>85</v>
      </c>
      <c r="I390" s="2">
        <v>422</v>
      </c>
      <c r="J390" s="2">
        <v>276</v>
      </c>
      <c r="K390" s="2">
        <v>698</v>
      </c>
      <c r="L390" s="2">
        <v>128</v>
      </c>
      <c r="M390" s="2">
        <v>133</v>
      </c>
      <c r="N390" s="2">
        <v>0</v>
      </c>
      <c r="O390" s="2">
        <v>27</v>
      </c>
      <c r="P390" s="2">
        <v>725</v>
      </c>
      <c r="Q390" s="2">
        <v>2218</v>
      </c>
      <c r="R390" s="18" t="s">
        <v>29</v>
      </c>
      <c r="S390" s="18" t="s">
        <v>29</v>
      </c>
    </row>
    <row r="391" spans="1:19" hidden="1" x14ac:dyDescent="0.3">
      <c r="A391" s="19">
        <v>43903.708333333336</v>
      </c>
      <c r="B391" s="18" t="s">
        <v>23</v>
      </c>
      <c r="C391" s="2">
        <v>14</v>
      </c>
      <c r="D391" s="18" t="s">
        <v>56</v>
      </c>
      <c r="E391" s="2">
        <v>4155774754</v>
      </c>
      <c r="F391" s="2">
        <v>1465916051</v>
      </c>
      <c r="G391" s="2">
        <v>5</v>
      </c>
      <c r="H391" s="2">
        <v>3</v>
      </c>
      <c r="I391" s="2">
        <v>8</v>
      </c>
      <c r="J391" s="2">
        <v>9</v>
      </c>
      <c r="K391" s="2">
        <v>17</v>
      </c>
      <c r="L391" s="2">
        <v>1</v>
      </c>
      <c r="M391" s="2">
        <v>1</v>
      </c>
      <c r="N391" s="2">
        <v>0</v>
      </c>
      <c r="O391" s="2">
        <v>0</v>
      </c>
      <c r="P391" s="2">
        <v>17</v>
      </c>
      <c r="Q391" s="2">
        <v>243</v>
      </c>
      <c r="R391" s="18" t="s">
        <v>29</v>
      </c>
      <c r="S391" s="18" t="s">
        <v>29</v>
      </c>
    </row>
    <row r="392" spans="1:19" hidden="1" x14ac:dyDescent="0.3">
      <c r="A392" s="19">
        <v>43903.708333333336</v>
      </c>
      <c r="B392" s="18" t="s">
        <v>23</v>
      </c>
      <c r="C392" s="2">
        <v>1</v>
      </c>
      <c r="D392" s="18" t="s">
        <v>57</v>
      </c>
      <c r="E392" s="2">
        <v>450732745</v>
      </c>
      <c r="F392" s="2">
        <v>7680687483</v>
      </c>
      <c r="G392" s="2">
        <v>556</v>
      </c>
      <c r="H392" s="2">
        <v>135</v>
      </c>
      <c r="I392" s="2">
        <v>691</v>
      </c>
      <c r="J392" s="2">
        <v>103</v>
      </c>
      <c r="K392" s="2">
        <v>794</v>
      </c>
      <c r="L392" s="2">
        <v>240</v>
      </c>
      <c r="M392" s="2">
        <v>260</v>
      </c>
      <c r="N392" s="2">
        <v>0</v>
      </c>
      <c r="O392" s="2">
        <v>46</v>
      </c>
      <c r="P392" s="2">
        <v>840</v>
      </c>
      <c r="Q392" s="2">
        <v>3105</v>
      </c>
      <c r="R392" s="18" t="s">
        <v>29</v>
      </c>
      <c r="S392" s="18" t="s">
        <v>29</v>
      </c>
    </row>
    <row r="393" spans="1:19" hidden="1" x14ac:dyDescent="0.3">
      <c r="A393" s="19">
        <v>43903.708333333336</v>
      </c>
      <c r="B393" s="18" t="s">
        <v>23</v>
      </c>
      <c r="C393" s="2">
        <v>16</v>
      </c>
      <c r="D393" s="18" t="s">
        <v>58</v>
      </c>
      <c r="E393" s="2">
        <v>4112559576</v>
      </c>
      <c r="F393" s="2">
        <v>1686736689</v>
      </c>
      <c r="G393" s="2">
        <v>77</v>
      </c>
      <c r="H393" s="2">
        <v>2</v>
      </c>
      <c r="I393" s="2">
        <v>79</v>
      </c>
      <c r="J393" s="2">
        <v>42</v>
      </c>
      <c r="K393" s="2">
        <v>121</v>
      </c>
      <c r="L393" s="2">
        <v>23</v>
      </c>
      <c r="M393" s="2">
        <v>25</v>
      </c>
      <c r="N393" s="2">
        <v>3</v>
      </c>
      <c r="O393" s="2">
        <v>5</v>
      </c>
      <c r="P393" s="2">
        <v>129</v>
      </c>
      <c r="Q393" s="2">
        <v>1449</v>
      </c>
      <c r="R393" s="18" t="s">
        <v>29</v>
      </c>
      <c r="S393" s="18" t="s">
        <v>29</v>
      </c>
    </row>
    <row r="394" spans="1:19" hidden="1" x14ac:dyDescent="0.3">
      <c r="A394" s="19">
        <v>43903.708333333336</v>
      </c>
      <c r="B394" s="18" t="s">
        <v>23</v>
      </c>
      <c r="C394" s="2">
        <v>20</v>
      </c>
      <c r="D394" s="18" t="s">
        <v>59</v>
      </c>
      <c r="E394" s="2">
        <v>3921531192</v>
      </c>
      <c r="F394" s="2">
        <v>9110616306</v>
      </c>
      <c r="G394" s="2">
        <v>12</v>
      </c>
      <c r="H394" s="2">
        <v>0</v>
      </c>
      <c r="I394" s="2">
        <v>12</v>
      </c>
      <c r="J394" s="2">
        <v>31</v>
      </c>
      <c r="K394" s="2">
        <v>43</v>
      </c>
      <c r="L394" s="2">
        <v>4</v>
      </c>
      <c r="M394" s="2">
        <v>4</v>
      </c>
      <c r="N394" s="2">
        <v>0</v>
      </c>
      <c r="O394" s="2">
        <v>0</v>
      </c>
      <c r="P394" s="2">
        <v>43</v>
      </c>
      <c r="Q394" s="2">
        <v>504</v>
      </c>
      <c r="R394" s="18" t="s">
        <v>29</v>
      </c>
      <c r="S394" s="18" t="s">
        <v>29</v>
      </c>
    </row>
    <row r="395" spans="1:19" hidden="1" x14ac:dyDescent="0.3">
      <c r="A395" s="19">
        <v>43903.708333333336</v>
      </c>
      <c r="B395" s="18" t="s">
        <v>23</v>
      </c>
      <c r="C395" s="2">
        <v>19</v>
      </c>
      <c r="D395" s="18" t="s">
        <v>60</v>
      </c>
      <c r="E395" s="2">
        <v>3811569725</v>
      </c>
      <c r="F395" s="2">
        <v>133623567</v>
      </c>
      <c r="G395" s="2">
        <v>37</v>
      </c>
      <c r="H395" s="2">
        <v>7</v>
      </c>
      <c r="I395" s="2">
        <v>44</v>
      </c>
      <c r="J395" s="2">
        <v>82</v>
      </c>
      <c r="K395" s="2">
        <v>126</v>
      </c>
      <c r="L395" s="2">
        <v>15</v>
      </c>
      <c r="M395" s="2">
        <v>15</v>
      </c>
      <c r="N395" s="2">
        <v>2</v>
      </c>
      <c r="O395" s="2">
        <v>2</v>
      </c>
      <c r="P395" s="2">
        <v>130</v>
      </c>
      <c r="Q395" s="2">
        <v>1950</v>
      </c>
      <c r="R395" s="18" t="s">
        <v>29</v>
      </c>
      <c r="S395" s="18" t="s">
        <v>29</v>
      </c>
    </row>
    <row r="396" spans="1:19" hidden="1" x14ac:dyDescent="0.3">
      <c r="A396" s="19">
        <v>43903.708333333336</v>
      </c>
      <c r="B396" s="18" t="s">
        <v>23</v>
      </c>
      <c r="C396" s="2">
        <v>9</v>
      </c>
      <c r="D396" s="18" t="s">
        <v>61</v>
      </c>
      <c r="E396" s="2">
        <v>4376923077</v>
      </c>
      <c r="F396" s="2">
        <v>1125588885</v>
      </c>
      <c r="G396" s="2">
        <v>134</v>
      </c>
      <c r="H396" s="2">
        <v>77</v>
      </c>
      <c r="I396" s="2">
        <v>211</v>
      </c>
      <c r="J396" s="2">
        <v>244</v>
      </c>
      <c r="K396" s="2">
        <v>455</v>
      </c>
      <c r="L396" s="2">
        <v>103</v>
      </c>
      <c r="M396" s="2">
        <v>106</v>
      </c>
      <c r="N396" s="2">
        <v>10</v>
      </c>
      <c r="O396" s="2">
        <v>5</v>
      </c>
      <c r="P396" s="2">
        <v>470</v>
      </c>
      <c r="Q396" s="2">
        <v>4049</v>
      </c>
      <c r="R396" s="18" t="s">
        <v>29</v>
      </c>
      <c r="S396" s="18" t="s">
        <v>29</v>
      </c>
    </row>
    <row r="397" spans="1:19" hidden="1" x14ac:dyDescent="0.3">
      <c r="A397" s="19">
        <v>43903.708333333336</v>
      </c>
      <c r="B397" s="18" t="s">
        <v>23</v>
      </c>
      <c r="C397" s="2">
        <v>4</v>
      </c>
      <c r="D397" s="18" t="s">
        <v>62</v>
      </c>
      <c r="E397" s="2">
        <v>4606893511</v>
      </c>
      <c r="F397" s="2">
        <v>1112123097</v>
      </c>
      <c r="G397" s="2">
        <v>58</v>
      </c>
      <c r="H397" s="2">
        <v>6</v>
      </c>
      <c r="I397" s="2">
        <v>64</v>
      </c>
      <c r="J397" s="2">
        <v>93</v>
      </c>
      <c r="K397" s="2">
        <v>157</v>
      </c>
      <c r="L397" s="2">
        <v>55</v>
      </c>
      <c r="M397" s="2">
        <v>56</v>
      </c>
      <c r="N397" s="2">
        <v>4</v>
      </c>
      <c r="O397" s="2">
        <v>2</v>
      </c>
      <c r="P397" s="2">
        <v>163</v>
      </c>
      <c r="Q397" s="2">
        <v>846</v>
      </c>
      <c r="R397" s="18" t="s">
        <v>29</v>
      </c>
      <c r="S397" s="18" t="s">
        <v>29</v>
      </c>
    </row>
    <row r="398" spans="1:19" hidden="1" x14ac:dyDescent="0.3">
      <c r="A398" s="19">
        <v>43903.708333333336</v>
      </c>
      <c r="B398" s="18" t="s">
        <v>23</v>
      </c>
      <c r="C398" s="2">
        <v>10</v>
      </c>
      <c r="D398" s="18" t="s">
        <v>63</v>
      </c>
      <c r="E398" s="2">
        <v>4310675841</v>
      </c>
      <c r="F398" s="2">
        <v>1238824698</v>
      </c>
      <c r="G398" s="2">
        <v>11</v>
      </c>
      <c r="H398" s="2">
        <v>10</v>
      </c>
      <c r="I398" s="2">
        <v>21</v>
      </c>
      <c r="J398" s="2">
        <v>52</v>
      </c>
      <c r="K398" s="2">
        <v>73</v>
      </c>
      <c r="L398" s="2">
        <v>11</v>
      </c>
      <c r="M398" s="2">
        <v>12</v>
      </c>
      <c r="N398" s="2">
        <v>2</v>
      </c>
      <c r="O398" s="2">
        <v>1</v>
      </c>
      <c r="P398" s="2">
        <v>76</v>
      </c>
      <c r="Q398" s="2">
        <v>576</v>
      </c>
      <c r="R398" s="18" t="s">
        <v>29</v>
      </c>
      <c r="S398" s="18" t="s">
        <v>29</v>
      </c>
    </row>
    <row r="399" spans="1:19" hidden="1" x14ac:dyDescent="0.3">
      <c r="A399" s="19">
        <v>43903.708333333336</v>
      </c>
      <c r="B399" s="18" t="s">
        <v>23</v>
      </c>
      <c r="C399" s="2">
        <v>2</v>
      </c>
      <c r="D399" s="18" t="s">
        <v>64</v>
      </c>
      <c r="E399" s="2">
        <v>4573750286</v>
      </c>
      <c r="F399" s="2">
        <v>7320149366</v>
      </c>
      <c r="G399" s="2">
        <v>6</v>
      </c>
      <c r="H399" s="2">
        <v>0</v>
      </c>
      <c r="I399" s="2">
        <v>6</v>
      </c>
      <c r="J399" s="2">
        <v>21</v>
      </c>
      <c r="K399" s="2">
        <v>27</v>
      </c>
      <c r="L399" s="2">
        <v>1</v>
      </c>
      <c r="M399" s="2">
        <v>1</v>
      </c>
      <c r="N399" s="2">
        <v>0</v>
      </c>
      <c r="O399" s="2">
        <v>1</v>
      </c>
      <c r="P399" s="2">
        <v>28</v>
      </c>
      <c r="Q399" s="2">
        <v>189</v>
      </c>
      <c r="R399" s="18" t="s">
        <v>29</v>
      </c>
      <c r="S399" s="18" t="s">
        <v>29</v>
      </c>
    </row>
    <row r="400" spans="1:19" hidden="1" x14ac:dyDescent="0.3">
      <c r="A400" s="19">
        <v>43903.708333333336</v>
      </c>
      <c r="B400" s="18" t="s">
        <v>23</v>
      </c>
      <c r="C400" s="2">
        <v>5</v>
      </c>
      <c r="D400" s="18" t="s">
        <v>65</v>
      </c>
      <c r="E400" s="2">
        <v>4543490485</v>
      </c>
      <c r="F400" s="2">
        <v>1233845213</v>
      </c>
      <c r="G400" s="2">
        <v>366</v>
      </c>
      <c r="H400" s="2">
        <v>107</v>
      </c>
      <c r="I400" s="2">
        <v>473</v>
      </c>
      <c r="J400" s="2">
        <v>980</v>
      </c>
      <c r="K400" s="2">
        <v>1453</v>
      </c>
      <c r="L400" s="2">
        <v>156</v>
      </c>
      <c r="M400" s="2">
        <v>211</v>
      </c>
      <c r="N400" s="2">
        <v>100</v>
      </c>
      <c r="O400" s="2">
        <v>42</v>
      </c>
      <c r="P400" s="2">
        <v>1595</v>
      </c>
      <c r="Q400" s="2">
        <v>25691</v>
      </c>
      <c r="R400" s="18" t="s">
        <v>29</v>
      </c>
      <c r="S400" s="18" t="s">
        <v>29</v>
      </c>
    </row>
    <row r="401" spans="1:19" hidden="1" x14ac:dyDescent="0.3">
      <c r="A401" s="19">
        <v>43904.708333333336</v>
      </c>
      <c r="B401" s="18" t="s">
        <v>23</v>
      </c>
      <c r="C401" s="2">
        <v>13</v>
      </c>
      <c r="D401" s="18" t="s">
        <v>46</v>
      </c>
      <c r="E401" s="2">
        <v>4235122196</v>
      </c>
      <c r="F401" s="2">
        <v>1339843823</v>
      </c>
      <c r="G401" s="2">
        <v>51</v>
      </c>
      <c r="H401" s="2">
        <v>14</v>
      </c>
      <c r="I401" s="2">
        <v>65</v>
      </c>
      <c r="J401" s="2">
        <v>41</v>
      </c>
      <c r="K401" s="2">
        <v>106</v>
      </c>
      <c r="L401" s="2">
        <v>23</v>
      </c>
      <c r="M401" s="2">
        <v>23</v>
      </c>
      <c r="N401" s="2">
        <v>4</v>
      </c>
      <c r="O401" s="2">
        <v>2</v>
      </c>
      <c r="P401" s="2">
        <v>112</v>
      </c>
      <c r="Q401" s="2">
        <v>1232</v>
      </c>
      <c r="R401" s="18" t="s">
        <v>29</v>
      </c>
      <c r="S401" s="18" t="s">
        <v>29</v>
      </c>
    </row>
    <row r="402" spans="1:19" hidden="1" x14ac:dyDescent="0.3">
      <c r="A402" s="19">
        <v>43904.708333333336</v>
      </c>
      <c r="B402" s="18" t="s">
        <v>23</v>
      </c>
      <c r="C402" s="2">
        <v>17</v>
      </c>
      <c r="D402" s="18" t="s">
        <v>47</v>
      </c>
      <c r="E402" s="2">
        <v>4063947052</v>
      </c>
      <c r="F402" s="2">
        <v>1580514834</v>
      </c>
      <c r="G402" s="2">
        <v>0</v>
      </c>
      <c r="H402" s="2">
        <v>2</v>
      </c>
      <c r="I402" s="2">
        <v>2</v>
      </c>
      <c r="J402" s="2">
        <v>8</v>
      </c>
      <c r="K402" s="2">
        <v>10</v>
      </c>
      <c r="L402" s="2">
        <v>0</v>
      </c>
      <c r="M402" s="2">
        <v>0</v>
      </c>
      <c r="N402" s="2">
        <v>0</v>
      </c>
      <c r="O402" s="2">
        <v>0</v>
      </c>
      <c r="P402" s="2">
        <v>10</v>
      </c>
      <c r="Q402" s="2">
        <v>155</v>
      </c>
      <c r="R402" s="18" t="s">
        <v>29</v>
      </c>
      <c r="S402" s="18" t="s">
        <v>29</v>
      </c>
    </row>
    <row r="403" spans="1:19" hidden="1" x14ac:dyDescent="0.3">
      <c r="A403" s="19">
        <v>43904.708333333336</v>
      </c>
      <c r="B403" s="18" t="s">
        <v>23</v>
      </c>
      <c r="C403" s="2">
        <v>4</v>
      </c>
      <c r="D403" s="18" t="s">
        <v>48</v>
      </c>
      <c r="E403" s="2">
        <v>4649933453</v>
      </c>
      <c r="F403" s="2">
        <v>1135662422</v>
      </c>
      <c r="G403" s="2">
        <v>26</v>
      </c>
      <c r="H403" s="2">
        <v>7</v>
      </c>
      <c r="I403" s="2">
        <v>33</v>
      </c>
      <c r="J403" s="2">
        <v>137</v>
      </c>
      <c r="K403" s="2">
        <v>170</v>
      </c>
      <c r="L403" s="2">
        <v>47</v>
      </c>
      <c r="M403" s="2">
        <v>48</v>
      </c>
      <c r="N403" s="2">
        <v>0</v>
      </c>
      <c r="O403" s="2">
        <v>3</v>
      </c>
      <c r="P403" s="2">
        <v>173</v>
      </c>
      <c r="Q403" s="2">
        <v>1135</v>
      </c>
      <c r="R403" s="18" t="s">
        <v>29</v>
      </c>
      <c r="S403" s="18" t="s">
        <v>29</v>
      </c>
    </row>
    <row r="404" spans="1:19" hidden="1" x14ac:dyDescent="0.3">
      <c r="A404" s="19">
        <v>43904.708333333336</v>
      </c>
      <c r="B404" s="18" t="s">
        <v>23</v>
      </c>
      <c r="C404" s="2">
        <v>18</v>
      </c>
      <c r="D404" s="18" t="s">
        <v>49</v>
      </c>
      <c r="E404" s="2">
        <v>3890597598</v>
      </c>
      <c r="F404" s="2">
        <v>1659440194</v>
      </c>
      <c r="G404" s="2">
        <v>22</v>
      </c>
      <c r="H404" s="2">
        <v>4</v>
      </c>
      <c r="I404" s="2">
        <v>26</v>
      </c>
      <c r="J404" s="2">
        <v>33</v>
      </c>
      <c r="K404" s="2">
        <v>59</v>
      </c>
      <c r="L404" s="2">
        <v>22</v>
      </c>
      <c r="M404" s="2">
        <v>22</v>
      </c>
      <c r="N404" s="2">
        <v>1</v>
      </c>
      <c r="O404" s="2">
        <v>0</v>
      </c>
      <c r="P404" s="2">
        <v>60</v>
      </c>
      <c r="Q404" s="2">
        <v>711</v>
      </c>
      <c r="R404" s="18" t="s">
        <v>29</v>
      </c>
      <c r="S404" s="18" t="s">
        <v>29</v>
      </c>
    </row>
    <row r="405" spans="1:19" hidden="1" x14ac:dyDescent="0.3">
      <c r="A405" s="19">
        <v>43904.708333333336</v>
      </c>
      <c r="B405" s="18" t="s">
        <v>23</v>
      </c>
      <c r="C405" s="2">
        <v>15</v>
      </c>
      <c r="D405" s="18" t="s">
        <v>50</v>
      </c>
      <c r="E405" s="2">
        <v>4083956555</v>
      </c>
      <c r="F405" s="2">
        <v>1425084984</v>
      </c>
      <c r="G405" s="2">
        <v>72</v>
      </c>
      <c r="H405" s="2">
        <v>17</v>
      </c>
      <c r="I405" s="2">
        <v>89</v>
      </c>
      <c r="J405" s="2">
        <v>154</v>
      </c>
      <c r="K405" s="2">
        <v>243</v>
      </c>
      <c r="L405" s="2">
        <v>30</v>
      </c>
      <c r="M405" s="2">
        <v>52</v>
      </c>
      <c r="N405" s="2">
        <v>23</v>
      </c>
      <c r="O405" s="2">
        <v>6</v>
      </c>
      <c r="P405" s="2">
        <v>272</v>
      </c>
      <c r="Q405" s="2">
        <v>1936</v>
      </c>
      <c r="R405" s="18" t="s">
        <v>29</v>
      </c>
      <c r="S405" s="18" t="s">
        <v>29</v>
      </c>
    </row>
    <row r="406" spans="1:19" hidden="1" x14ac:dyDescent="0.3">
      <c r="A406" s="19">
        <v>43904.708333333336</v>
      </c>
      <c r="B406" s="18" t="s">
        <v>23</v>
      </c>
      <c r="C406" s="2">
        <v>8</v>
      </c>
      <c r="D406" s="18" t="s">
        <v>104</v>
      </c>
      <c r="E406" s="2">
        <v>4449436681</v>
      </c>
      <c r="F406" s="2">
        <v>113417208</v>
      </c>
      <c r="G406" s="2">
        <v>1076</v>
      </c>
      <c r="H406" s="2">
        <v>152</v>
      </c>
      <c r="I406" s="2">
        <v>1228</v>
      </c>
      <c r="J406" s="2">
        <v>1121</v>
      </c>
      <c r="K406" s="2">
        <v>2349</v>
      </c>
      <c r="L406" s="2">
        <v>338</v>
      </c>
      <c r="M406" s="2">
        <v>381</v>
      </c>
      <c r="N406" s="2">
        <v>54</v>
      </c>
      <c r="O406" s="2">
        <v>241</v>
      </c>
      <c r="P406" s="2">
        <v>2644</v>
      </c>
      <c r="Q406" s="2">
        <v>10043</v>
      </c>
      <c r="R406" s="18" t="s">
        <v>29</v>
      </c>
      <c r="S406" s="18" t="s">
        <v>29</v>
      </c>
    </row>
    <row r="407" spans="1:19" hidden="1" x14ac:dyDescent="0.3">
      <c r="A407" s="19">
        <v>43904.708333333336</v>
      </c>
      <c r="B407" s="18" t="s">
        <v>23</v>
      </c>
      <c r="C407" s="2">
        <v>6</v>
      </c>
      <c r="D407" s="18" t="s">
        <v>51</v>
      </c>
      <c r="E407" s="2">
        <v>456494354</v>
      </c>
      <c r="F407" s="2">
        <v>1376813649</v>
      </c>
      <c r="G407" s="2">
        <v>67</v>
      </c>
      <c r="H407" s="2">
        <v>11</v>
      </c>
      <c r="I407" s="2">
        <v>78</v>
      </c>
      <c r="J407" s="2">
        <v>193</v>
      </c>
      <c r="K407" s="2">
        <v>271</v>
      </c>
      <c r="L407" s="2">
        <v>35</v>
      </c>
      <c r="M407" s="2">
        <v>44</v>
      </c>
      <c r="N407" s="2">
        <v>17</v>
      </c>
      <c r="O407" s="2">
        <v>13</v>
      </c>
      <c r="P407" s="2">
        <v>301</v>
      </c>
      <c r="Q407" s="2">
        <v>3376</v>
      </c>
      <c r="R407" s="18" t="s">
        <v>29</v>
      </c>
      <c r="S407" s="18" t="s">
        <v>29</v>
      </c>
    </row>
    <row r="408" spans="1:19" hidden="1" x14ac:dyDescent="0.3">
      <c r="A408" s="19">
        <v>43904.708333333336</v>
      </c>
      <c r="B408" s="18" t="s">
        <v>23</v>
      </c>
      <c r="C408" s="2">
        <v>12</v>
      </c>
      <c r="D408" s="18" t="s">
        <v>52</v>
      </c>
      <c r="E408" s="2">
        <v>4189277044</v>
      </c>
      <c r="F408" s="2">
        <v>1248366722</v>
      </c>
      <c r="G408" s="2">
        <v>181</v>
      </c>
      <c r="H408" s="2">
        <v>25</v>
      </c>
      <c r="I408" s="2">
        <v>206</v>
      </c>
      <c r="J408" s="2">
        <v>114</v>
      </c>
      <c r="K408" s="2">
        <v>320</v>
      </c>
      <c r="L408" s="2">
        <v>78</v>
      </c>
      <c r="M408" s="2">
        <v>80</v>
      </c>
      <c r="N408" s="2">
        <v>24</v>
      </c>
      <c r="O408" s="2">
        <v>13</v>
      </c>
      <c r="P408" s="2">
        <v>357</v>
      </c>
      <c r="Q408" s="2">
        <v>7335</v>
      </c>
      <c r="R408" s="18" t="s">
        <v>29</v>
      </c>
      <c r="S408" s="18" t="s">
        <v>29</v>
      </c>
    </row>
    <row r="409" spans="1:19" hidden="1" x14ac:dyDescent="0.3">
      <c r="A409" s="19">
        <v>43904.708333333336</v>
      </c>
      <c r="B409" s="18" t="s">
        <v>23</v>
      </c>
      <c r="C409" s="2">
        <v>7</v>
      </c>
      <c r="D409" s="18" t="s">
        <v>53</v>
      </c>
      <c r="E409" s="2">
        <v>4441149315</v>
      </c>
      <c r="F409" s="2">
        <v>89326992</v>
      </c>
      <c r="G409" s="2">
        <v>213</v>
      </c>
      <c r="H409" s="2">
        <v>62</v>
      </c>
      <c r="I409" s="2">
        <v>275</v>
      </c>
      <c r="J409" s="2">
        <v>109</v>
      </c>
      <c r="K409" s="2">
        <v>384</v>
      </c>
      <c r="L409" s="2">
        <v>80</v>
      </c>
      <c r="M409" s="2">
        <v>118</v>
      </c>
      <c r="N409" s="2">
        <v>52</v>
      </c>
      <c r="O409" s="2">
        <v>27</v>
      </c>
      <c r="P409" s="2">
        <v>463</v>
      </c>
      <c r="Q409" s="2">
        <v>1750</v>
      </c>
      <c r="R409" s="18" t="s">
        <v>29</v>
      </c>
      <c r="S409" s="18" t="s">
        <v>29</v>
      </c>
    </row>
    <row r="410" spans="1:19" x14ac:dyDescent="0.3">
      <c r="A410" s="19">
        <v>43904.708333333336</v>
      </c>
      <c r="B410" s="18" t="s">
        <v>23</v>
      </c>
      <c r="C410" s="2">
        <v>3</v>
      </c>
      <c r="D410" s="18" t="s">
        <v>54</v>
      </c>
      <c r="E410" s="2">
        <v>4546679409</v>
      </c>
      <c r="F410" s="2">
        <v>9190347404</v>
      </c>
      <c r="G410" s="2">
        <v>4898</v>
      </c>
      <c r="H410" s="2">
        <v>732</v>
      </c>
      <c r="I410" s="2">
        <v>5630</v>
      </c>
      <c r="J410" s="2">
        <v>3429</v>
      </c>
      <c r="K410" s="2">
        <v>9059</v>
      </c>
      <c r="L410" s="2">
        <v>1327</v>
      </c>
      <c r="M410" s="2">
        <v>1865</v>
      </c>
      <c r="N410" s="2">
        <v>1660</v>
      </c>
      <c r="O410" s="2">
        <v>966</v>
      </c>
      <c r="P410" s="2">
        <v>11685</v>
      </c>
      <c r="Q410" s="2">
        <v>37138</v>
      </c>
      <c r="R410" s="18" t="s">
        <v>29</v>
      </c>
      <c r="S410" s="18" t="s">
        <v>29</v>
      </c>
    </row>
    <row r="411" spans="1:19" hidden="1" x14ac:dyDescent="0.3">
      <c r="A411" s="19">
        <v>43904.708333333336</v>
      </c>
      <c r="B411" s="18" t="s">
        <v>23</v>
      </c>
      <c r="C411" s="2">
        <v>11</v>
      </c>
      <c r="D411" s="18" t="s">
        <v>55</v>
      </c>
      <c r="E411" s="2">
        <v>4361675973</v>
      </c>
      <c r="F411" s="2">
        <v>135188753</v>
      </c>
      <c r="G411" s="2">
        <v>449</v>
      </c>
      <c r="H411" s="2">
        <v>93</v>
      </c>
      <c r="I411" s="2">
        <v>542</v>
      </c>
      <c r="J411" s="2">
        <v>321</v>
      </c>
      <c r="K411" s="2">
        <v>863</v>
      </c>
      <c r="L411" s="2">
        <v>165</v>
      </c>
      <c r="M411" s="2">
        <v>174</v>
      </c>
      <c r="N411" s="2">
        <v>0</v>
      </c>
      <c r="O411" s="2">
        <v>36</v>
      </c>
      <c r="P411" s="2">
        <v>899</v>
      </c>
      <c r="Q411" s="2">
        <v>2561</v>
      </c>
      <c r="R411" s="18" t="s">
        <v>29</v>
      </c>
      <c r="S411" s="18" t="s">
        <v>29</v>
      </c>
    </row>
    <row r="412" spans="1:19" hidden="1" x14ac:dyDescent="0.3">
      <c r="A412" s="19">
        <v>43904.708333333336</v>
      </c>
      <c r="B412" s="18" t="s">
        <v>23</v>
      </c>
      <c r="C412" s="2">
        <v>14</v>
      </c>
      <c r="D412" s="18" t="s">
        <v>56</v>
      </c>
      <c r="E412" s="2">
        <v>4155774754</v>
      </c>
      <c r="F412" s="2">
        <v>1465916051</v>
      </c>
      <c r="G412" s="2">
        <v>5</v>
      </c>
      <c r="H412" s="2">
        <v>3</v>
      </c>
      <c r="I412" s="2">
        <v>8</v>
      </c>
      <c r="J412" s="2">
        <v>9</v>
      </c>
      <c r="K412" s="2">
        <v>17</v>
      </c>
      <c r="L412" s="2">
        <v>0</v>
      </c>
      <c r="M412" s="2">
        <v>0</v>
      </c>
      <c r="N412" s="2">
        <v>0</v>
      </c>
      <c r="O412" s="2">
        <v>0</v>
      </c>
      <c r="P412" s="2">
        <v>17</v>
      </c>
      <c r="Q412" s="2">
        <v>247</v>
      </c>
      <c r="R412" s="18" t="s">
        <v>29</v>
      </c>
      <c r="S412" s="18" t="s">
        <v>29</v>
      </c>
    </row>
    <row r="413" spans="1:19" hidden="1" x14ac:dyDescent="0.3">
      <c r="A413" s="19">
        <v>43904.708333333336</v>
      </c>
      <c r="B413" s="18" t="s">
        <v>23</v>
      </c>
      <c r="C413" s="2">
        <v>1</v>
      </c>
      <c r="D413" s="18" t="s">
        <v>57</v>
      </c>
      <c r="E413" s="2">
        <v>450732745</v>
      </c>
      <c r="F413" s="2">
        <v>7680687483</v>
      </c>
      <c r="G413" s="2">
        <v>538</v>
      </c>
      <c r="H413" s="2">
        <v>150</v>
      </c>
      <c r="I413" s="2">
        <v>688</v>
      </c>
      <c r="J413" s="2">
        <v>126</v>
      </c>
      <c r="K413" s="2">
        <v>814</v>
      </c>
      <c r="L413" s="2">
        <v>20</v>
      </c>
      <c r="M413" s="2">
        <v>33</v>
      </c>
      <c r="N413" s="2">
        <v>0</v>
      </c>
      <c r="O413" s="2">
        <v>59</v>
      </c>
      <c r="P413" s="2">
        <v>873</v>
      </c>
      <c r="Q413" s="2">
        <v>3680</v>
      </c>
      <c r="R413" s="18" t="s">
        <v>29</v>
      </c>
      <c r="S413" s="18" t="s">
        <v>29</v>
      </c>
    </row>
    <row r="414" spans="1:19" hidden="1" x14ac:dyDescent="0.3">
      <c r="A414" s="19">
        <v>43904.708333333336</v>
      </c>
      <c r="B414" s="18" t="s">
        <v>23</v>
      </c>
      <c r="C414" s="2">
        <v>16</v>
      </c>
      <c r="D414" s="18" t="s">
        <v>58</v>
      </c>
      <c r="E414" s="2">
        <v>4112559576</v>
      </c>
      <c r="F414" s="2">
        <v>1686736689</v>
      </c>
      <c r="G414" s="2">
        <v>91</v>
      </c>
      <c r="H414" s="2">
        <v>6</v>
      </c>
      <c r="I414" s="2">
        <v>97</v>
      </c>
      <c r="J414" s="2">
        <v>59</v>
      </c>
      <c r="K414" s="2">
        <v>156</v>
      </c>
      <c r="L414" s="2">
        <v>35</v>
      </c>
      <c r="M414" s="2">
        <v>37</v>
      </c>
      <c r="N414" s="2">
        <v>2</v>
      </c>
      <c r="O414" s="2">
        <v>8</v>
      </c>
      <c r="P414" s="2">
        <v>166</v>
      </c>
      <c r="Q414" s="2">
        <v>1681</v>
      </c>
      <c r="R414" s="18" t="s">
        <v>29</v>
      </c>
      <c r="S414" s="18" t="s">
        <v>29</v>
      </c>
    </row>
    <row r="415" spans="1:19" hidden="1" x14ac:dyDescent="0.3">
      <c r="A415" s="19">
        <v>43904.708333333336</v>
      </c>
      <c r="B415" s="18" t="s">
        <v>23</v>
      </c>
      <c r="C415" s="2">
        <v>20</v>
      </c>
      <c r="D415" s="18" t="s">
        <v>59</v>
      </c>
      <c r="E415" s="2">
        <v>3921531192</v>
      </c>
      <c r="F415" s="2">
        <v>9110616306</v>
      </c>
      <c r="G415" s="2">
        <v>14</v>
      </c>
      <c r="H415" s="2">
        <v>0</v>
      </c>
      <c r="I415" s="2">
        <v>14</v>
      </c>
      <c r="J415" s="2">
        <v>33</v>
      </c>
      <c r="K415" s="2">
        <v>47</v>
      </c>
      <c r="L415" s="2">
        <v>4</v>
      </c>
      <c r="M415" s="2">
        <v>4</v>
      </c>
      <c r="N415" s="2">
        <v>0</v>
      </c>
      <c r="O415" s="2">
        <v>0</v>
      </c>
      <c r="P415" s="2">
        <v>47</v>
      </c>
      <c r="Q415" s="2">
        <v>530</v>
      </c>
      <c r="R415" s="18" t="s">
        <v>29</v>
      </c>
      <c r="S415" s="18" t="s">
        <v>29</v>
      </c>
    </row>
    <row r="416" spans="1:19" hidden="1" x14ac:dyDescent="0.3">
      <c r="A416" s="19">
        <v>43904.708333333336</v>
      </c>
      <c r="B416" s="18" t="s">
        <v>23</v>
      </c>
      <c r="C416" s="2">
        <v>19</v>
      </c>
      <c r="D416" s="18" t="s">
        <v>60</v>
      </c>
      <c r="E416" s="2">
        <v>3811569725</v>
      </c>
      <c r="F416" s="2">
        <v>133623567</v>
      </c>
      <c r="G416" s="2">
        <v>42</v>
      </c>
      <c r="H416" s="2">
        <v>11</v>
      </c>
      <c r="I416" s="2">
        <v>53</v>
      </c>
      <c r="J416" s="2">
        <v>97</v>
      </c>
      <c r="K416" s="2">
        <v>150</v>
      </c>
      <c r="L416" s="2">
        <v>24</v>
      </c>
      <c r="M416" s="2">
        <v>26</v>
      </c>
      <c r="N416" s="2">
        <v>4</v>
      </c>
      <c r="O416" s="2">
        <v>2</v>
      </c>
      <c r="P416" s="2">
        <v>156</v>
      </c>
      <c r="Q416" s="2">
        <v>2100</v>
      </c>
      <c r="R416" s="18" t="s">
        <v>29</v>
      </c>
      <c r="S416" s="18" t="s">
        <v>29</v>
      </c>
    </row>
    <row r="417" spans="1:19" hidden="1" x14ac:dyDescent="0.3">
      <c r="A417" s="19">
        <v>43904.708333333336</v>
      </c>
      <c r="B417" s="18" t="s">
        <v>23</v>
      </c>
      <c r="C417" s="2">
        <v>9</v>
      </c>
      <c r="D417" s="18" t="s">
        <v>61</v>
      </c>
      <c r="E417" s="2">
        <v>4376923077</v>
      </c>
      <c r="F417" s="2">
        <v>1125588885</v>
      </c>
      <c r="G417" s="2">
        <v>160</v>
      </c>
      <c r="H417" s="2">
        <v>87</v>
      </c>
      <c r="I417" s="2">
        <v>247</v>
      </c>
      <c r="J417" s="2">
        <v>367</v>
      </c>
      <c r="K417" s="2">
        <v>614</v>
      </c>
      <c r="L417" s="2">
        <v>159</v>
      </c>
      <c r="M417" s="2">
        <v>160</v>
      </c>
      <c r="N417" s="2">
        <v>10</v>
      </c>
      <c r="O417" s="2">
        <v>6</v>
      </c>
      <c r="P417" s="2">
        <v>630</v>
      </c>
      <c r="Q417" s="2">
        <v>4595</v>
      </c>
      <c r="R417" s="18" t="s">
        <v>29</v>
      </c>
      <c r="S417" s="18" t="s">
        <v>29</v>
      </c>
    </row>
    <row r="418" spans="1:19" hidden="1" x14ac:dyDescent="0.3">
      <c r="A418" s="19">
        <v>43904.708333333336</v>
      </c>
      <c r="B418" s="18" t="s">
        <v>23</v>
      </c>
      <c r="C418" s="2">
        <v>4</v>
      </c>
      <c r="D418" s="18" t="s">
        <v>62</v>
      </c>
      <c r="E418" s="2">
        <v>4606893511</v>
      </c>
      <c r="F418" s="2">
        <v>1112123097</v>
      </c>
      <c r="G418" s="2">
        <v>68</v>
      </c>
      <c r="H418" s="2">
        <v>12</v>
      </c>
      <c r="I418" s="2">
        <v>80</v>
      </c>
      <c r="J418" s="2">
        <v>119</v>
      </c>
      <c r="K418" s="2">
        <v>199</v>
      </c>
      <c r="L418" s="2">
        <v>42</v>
      </c>
      <c r="M418" s="2">
        <v>43</v>
      </c>
      <c r="N418" s="2">
        <v>5</v>
      </c>
      <c r="O418" s="2">
        <v>2</v>
      </c>
      <c r="P418" s="2">
        <v>206</v>
      </c>
      <c r="Q418" s="2">
        <v>1006</v>
      </c>
      <c r="R418" s="18" t="s">
        <v>29</v>
      </c>
      <c r="S418" s="18" t="s">
        <v>29</v>
      </c>
    </row>
    <row r="419" spans="1:19" hidden="1" x14ac:dyDescent="0.3">
      <c r="A419" s="19">
        <v>43904.708333333336</v>
      </c>
      <c r="B419" s="18" t="s">
        <v>23</v>
      </c>
      <c r="C419" s="2">
        <v>10</v>
      </c>
      <c r="D419" s="18" t="s">
        <v>63</v>
      </c>
      <c r="E419" s="2">
        <v>4310675841</v>
      </c>
      <c r="F419" s="2">
        <v>1238824698</v>
      </c>
      <c r="G419" s="2">
        <v>21</v>
      </c>
      <c r="H419" s="2">
        <v>11</v>
      </c>
      <c r="I419" s="2">
        <v>32</v>
      </c>
      <c r="J419" s="2">
        <v>71</v>
      </c>
      <c r="K419" s="2">
        <v>103</v>
      </c>
      <c r="L419" s="2">
        <v>30</v>
      </c>
      <c r="M419" s="2">
        <v>31</v>
      </c>
      <c r="N419" s="2">
        <v>3</v>
      </c>
      <c r="O419" s="2">
        <v>1</v>
      </c>
      <c r="P419" s="2">
        <v>107</v>
      </c>
      <c r="Q419" s="2">
        <v>748</v>
      </c>
      <c r="R419" s="18" t="s">
        <v>29</v>
      </c>
      <c r="S419" s="18" t="s">
        <v>29</v>
      </c>
    </row>
    <row r="420" spans="1:19" hidden="1" x14ac:dyDescent="0.3">
      <c r="A420" s="19">
        <v>43904.708333333336</v>
      </c>
      <c r="B420" s="18" t="s">
        <v>23</v>
      </c>
      <c r="C420" s="2">
        <v>2</v>
      </c>
      <c r="D420" s="18" t="s">
        <v>64</v>
      </c>
      <c r="E420" s="2">
        <v>4573750286</v>
      </c>
      <c r="F420" s="2">
        <v>7320149366</v>
      </c>
      <c r="G420" s="2">
        <v>12</v>
      </c>
      <c r="H420" s="2">
        <v>0</v>
      </c>
      <c r="I420" s="2">
        <v>12</v>
      </c>
      <c r="J420" s="2">
        <v>29</v>
      </c>
      <c r="K420" s="2">
        <v>41</v>
      </c>
      <c r="L420" s="2">
        <v>14</v>
      </c>
      <c r="M420" s="2">
        <v>14</v>
      </c>
      <c r="N420" s="2">
        <v>0</v>
      </c>
      <c r="O420" s="2">
        <v>1</v>
      </c>
      <c r="P420" s="2">
        <v>42</v>
      </c>
      <c r="Q420" s="2">
        <v>231</v>
      </c>
      <c r="R420" s="18" t="s">
        <v>29</v>
      </c>
      <c r="S420" s="18" t="s">
        <v>29</v>
      </c>
    </row>
    <row r="421" spans="1:19" hidden="1" x14ac:dyDescent="0.3">
      <c r="A421" s="19">
        <v>43904.708333333336</v>
      </c>
      <c r="B421" s="18" t="s">
        <v>23</v>
      </c>
      <c r="C421" s="2">
        <v>5</v>
      </c>
      <c r="D421" s="18" t="s">
        <v>65</v>
      </c>
      <c r="E421" s="2">
        <v>4543490485</v>
      </c>
      <c r="F421" s="2">
        <v>1233845213</v>
      </c>
      <c r="G421" s="2">
        <v>366</v>
      </c>
      <c r="H421" s="2">
        <v>119</v>
      </c>
      <c r="I421" s="2">
        <v>485</v>
      </c>
      <c r="J421" s="2">
        <v>1290</v>
      </c>
      <c r="K421" s="2">
        <v>1775</v>
      </c>
      <c r="L421" s="2">
        <v>322</v>
      </c>
      <c r="M421" s="2">
        <v>342</v>
      </c>
      <c r="N421" s="2">
        <v>107</v>
      </c>
      <c r="O421" s="2">
        <v>55</v>
      </c>
      <c r="P421" s="2">
        <v>1937</v>
      </c>
      <c r="Q421" s="2">
        <v>26980</v>
      </c>
      <c r="R421" s="18" t="s">
        <v>29</v>
      </c>
      <c r="S421" s="18" t="s">
        <v>29</v>
      </c>
    </row>
    <row r="422" spans="1:19" hidden="1" x14ac:dyDescent="0.3">
      <c r="A422" s="19">
        <v>43905.708333333336</v>
      </c>
      <c r="B422" s="18" t="s">
        <v>23</v>
      </c>
      <c r="C422" s="2">
        <v>13</v>
      </c>
      <c r="D422" s="18" t="s">
        <v>46</v>
      </c>
      <c r="E422" s="2">
        <v>4235122196</v>
      </c>
      <c r="F422" s="2">
        <v>1339843823</v>
      </c>
      <c r="G422" s="2">
        <v>72</v>
      </c>
      <c r="H422" s="2">
        <v>28</v>
      </c>
      <c r="I422" s="2">
        <v>100</v>
      </c>
      <c r="J422" s="2">
        <v>28</v>
      </c>
      <c r="K422" s="2">
        <v>128</v>
      </c>
      <c r="L422" s="2">
        <v>22</v>
      </c>
      <c r="M422" s="2">
        <v>25</v>
      </c>
      <c r="N422" s="2">
        <v>6</v>
      </c>
      <c r="O422" s="2">
        <v>3</v>
      </c>
      <c r="P422" s="2">
        <v>137</v>
      </c>
      <c r="Q422" s="2">
        <v>1419</v>
      </c>
      <c r="R422" s="18" t="s">
        <v>29</v>
      </c>
      <c r="S422" s="18" t="s">
        <v>29</v>
      </c>
    </row>
    <row r="423" spans="1:19" hidden="1" x14ac:dyDescent="0.3">
      <c r="A423" s="19">
        <v>43905.708333333336</v>
      </c>
      <c r="B423" s="18" t="s">
        <v>23</v>
      </c>
      <c r="C423" s="2">
        <v>17</v>
      </c>
      <c r="D423" s="18" t="s">
        <v>47</v>
      </c>
      <c r="E423" s="2">
        <v>4063947052</v>
      </c>
      <c r="F423" s="2">
        <v>1580514834</v>
      </c>
      <c r="G423" s="2">
        <v>0</v>
      </c>
      <c r="H423" s="2">
        <v>2</v>
      </c>
      <c r="I423" s="2">
        <v>2</v>
      </c>
      <c r="J423" s="2">
        <v>9</v>
      </c>
      <c r="K423" s="2">
        <v>11</v>
      </c>
      <c r="L423" s="2">
        <v>1</v>
      </c>
      <c r="M423" s="2">
        <v>1</v>
      </c>
      <c r="N423" s="2">
        <v>0</v>
      </c>
      <c r="O423" s="2">
        <v>0</v>
      </c>
      <c r="P423" s="2">
        <v>11</v>
      </c>
      <c r="Q423" s="2">
        <v>208</v>
      </c>
      <c r="R423" s="18" t="s">
        <v>29</v>
      </c>
      <c r="S423" s="18" t="s">
        <v>29</v>
      </c>
    </row>
    <row r="424" spans="1:19" hidden="1" x14ac:dyDescent="0.3">
      <c r="A424" s="19">
        <v>43905.708333333336</v>
      </c>
      <c r="B424" s="18" t="s">
        <v>23</v>
      </c>
      <c r="C424" s="2">
        <v>4</v>
      </c>
      <c r="D424" s="18" t="s">
        <v>48</v>
      </c>
      <c r="E424" s="2">
        <v>4649933453</v>
      </c>
      <c r="F424" s="2">
        <v>1135662422</v>
      </c>
      <c r="G424" s="2">
        <v>50</v>
      </c>
      <c r="H424" s="2">
        <v>4</v>
      </c>
      <c r="I424" s="2">
        <v>54</v>
      </c>
      <c r="J424" s="2">
        <v>145</v>
      </c>
      <c r="K424" s="2">
        <v>199</v>
      </c>
      <c r="L424" s="2">
        <v>29</v>
      </c>
      <c r="M424" s="2">
        <v>31</v>
      </c>
      <c r="N424" s="2">
        <v>0</v>
      </c>
      <c r="O424" s="2">
        <v>5</v>
      </c>
      <c r="P424" s="2">
        <v>204</v>
      </c>
      <c r="Q424" s="2">
        <v>1497</v>
      </c>
      <c r="R424" s="18" t="s">
        <v>29</v>
      </c>
      <c r="S424" s="18" t="s">
        <v>29</v>
      </c>
    </row>
    <row r="425" spans="1:19" hidden="1" x14ac:dyDescent="0.3">
      <c r="A425" s="19">
        <v>43905.708333333336</v>
      </c>
      <c r="B425" s="18" t="s">
        <v>23</v>
      </c>
      <c r="C425" s="2">
        <v>18</v>
      </c>
      <c r="D425" s="18" t="s">
        <v>49</v>
      </c>
      <c r="E425" s="2">
        <v>3890597598</v>
      </c>
      <c r="F425" s="2">
        <v>1659440194</v>
      </c>
      <c r="G425" s="2">
        <v>32</v>
      </c>
      <c r="H425" s="2">
        <v>6</v>
      </c>
      <c r="I425" s="2">
        <v>38</v>
      </c>
      <c r="J425" s="2">
        <v>28</v>
      </c>
      <c r="K425" s="2">
        <v>66</v>
      </c>
      <c r="L425" s="2">
        <v>7</v>
      </c>
      <c r="M425" s="2">
        <v>8</v>
      </c>
      <c r="N425" s="2">
        <v>1</v>
      </c>
      <c r="O425" s="2">
        <v>1</v>
      </c>
      <c r="P425" s="2">
        <v>68</v>
      </c>
      <c r="Q425" s="2">
        <v>884</v>
      </c>
      <c r="R425" s="18" t="s">
        <v>29</v>
      </c>
      <c r="S425" s="18" t="s">
        <v>29</v>
      </c>
    </row>
    <row r="426" spans="1:19" hidden="1" x14ac:dyDescent="0.3">
      <c r="A426" s="19">
        <v>43905.708333333336</v>
      </c>
      <c r="B426" s="18" t="s">
        <v>23</v>
      </c>
      <c r="C426" s="2">
        <v>15</v>
      </c>
      <c r="D426" s="18" t="s">
        <v>50</v>
      </c>
      <c r="E426" s="2">
        <v>4083956555</v>
      </c>
      <c r="F426" s="2">
        <v>1425084984</v>
      </c>
      <c r="G426" s="2">
        <v>73</v>
      </c>
      <c r="H426" s="2">
        <v>22</v>
      </c>
      <c r="I426" s="2">
        <v>95</v>
      </c>
      <c r="J426" s="2">
        <v>201</v>
      </c>
      <c r="K426" s="2">
        <v>296</v>
      </c>
      <c r="L426" s="2">
        <v>53</v>
      </c>
      <c r="M426" s="2">
        <v>61</v>
      </c>
      <c r="N426" s="2">
        <v>28</v>
      </c>
      <c r="O426" s="2">
        <v>9</v>
      </c>
      <c r="P426" s="2">
        <v>333</v>
      </c>
      <c r="Q426" s="2">
        <v>2213</v>
      </c>
      <c r="R426" s="18" t="s">
        <v>29</v>
      </c>
      <c r="S426" s="18" t="s">
        <v>29</v>
      </c>
    </row>
    <row r="427" spans="1:19" hidden="1" x14ac:dyDescent="0.3">
      <c r="A427" s="19">
        <v>43905.708333333336</v>
      </c>
      <c r="B427" s="18" t="s">
        <v>23</v>
      </c>
      <c r="C427" s="2">
        <v>8</v>
      </c>
      <c r="D427" s="18" t="s">
        <v>104</v>
      </c>
      <c r="E427" s="2">
        <v>4449436681</v>
      </c>
      <c r="F427" s="2">
        <v>113417208</v>
      </c>
      <c r="G427" s="2">
        <v>1215</v>
      </c>
      <c r="H427" s="2">
        <v>169</v>
      </c>
      <c r="I427" s="2">
        <v>1384</v>
      </c>
      <c r="J427" s="2">
        <v>1357</v>
      </c>
      <c r="K427" s="2">
        <v>2741</v>
      </c>
      <c r="L427" s="2">
        <v>392</v>
      </c>
      <c r="M427" s="2">
        <v>449</v>
      </c>
      <c r="N427" s="2">
        <v>68</v>
      </c>
      <c r="O427" s="2">
        <v>284</v>
      </c>
      <c r="P427" s="2">
        <v>3093</v>
      </c>
      <c r="Q427" s="2">
        <v>12054</v>
      </c>
      <c r="R427" s="18" t="s">
        <v>29</v>
      </c>
      <c r="S427" s="18" t="s">
        <v>29</v>
      </c>
    </row>
    <row r="428" spans="1:19" hidden="1" x14ac:dyDescent="0.3">
      <c r="A428" s="19">
        <v>43905.708333333336</v>
      </c>
      <c r="B428" s="18" t="s">
        <v>23</v>
      </c>
      <c r="C428" s="2">
        <v>6</v>
      </c>
      <c r="D428" s="18" t="s">
        <v>51</v>
      </c>
      <c r="E428" s="2">
        <v>456494354</v>
      </c>
      <c r="F428" s="2">
        <v>1376813649</v>
      </c>
      <c r="G428" s="2">
        <v>98</v>
      </c>
      <c r="H428" s="2">
        <v>12</v>
      </c>
      <c r="I428" s="2">
        <v>110</v>
      </c>
      <c r="J428" s="2">
        <v>206</v>
      </c>
      <c r="K428" s="2">
        <v>316</v>
      </c>
      <c r="L428" s="2">
        <v>45</v>
      </c>
      <c r="M428" s="2">
        <v>46</v>
      </c>
      <c r="N428" s="2">
        <v>17</v>
      </c>
      <c r="O428" s="2">
        <v>14</v>
      </c>
      <c r="P428" s="2">
        <v>347</v>
      </c>
      <c r="Q428" s="2">
        <v>3407</v>
      </c>
      <c r="R428" s="18" t="s">
        <v>29</v>
      </c>
      <c r="S428" s="18" t="s">
        <v>29</v>
      </c>
    </row>
    <row r="429" spans="1:19" hidden="1" x14ac:dyDescent="0.3">
      <c r="A429" s="19">
        <v>43905.708333333336</v>
      </c>
      <c r="B429" s="18" t="s">
        <v>23</v>
      </c>
      <c r="C429" s="2">
        <v>12</v>
      </c>
      <c r="D429" s="18" t="s">
        <v>52</v>
      </c>
      <c r="E429" s="2">
        <v>4189277044</v>
      </c>
      <c r="F429" s="2">
        <v>1248366722</v>
      </c>
      <c r="G429" s="2">
        <v>223</v>
      </c>
      <c r="H429" s="2">
        <v>31</v>
      </c>
      <c r="I429" s="2">
        <v>254</v>
      </c>
      <c r="J429" s="2">
        <v>142</v>
      </c>
      <c r="K429" s="2">
        <v>396</v>
      </c>
      <c r="L429" s="2">
        <v>76</v>
      </c>
      <c r="M429" s="2">
        <v>79</v>
      </c>
      <c r="N429" s="2">
        <v>24</v>
      </c>
      <c r="O429" s="2">
        <v>16</v>
      </c>
      <c r="P429" s="2">
        <v>436</v>
      </c>
      <c r="Q429" s="2">
        <v>8345</v>
      </c>
      <c r="R429" s="18" t="s">
        <v>29</v>
      </c>
      <c r="S429" s="18" t="s">
        <v>29</v>
      </c>
    </row>
    <row r="430" spans="1:19" hidden="1" x14ac:dyDescent="0.3">
      <c r="A430" s="19">
        <v>43905.708333333336</v>
      </c>
      <c r="B430" s="18" t="s">
        <v>23</v>
      </c>
      <c r="C430" s="2">
        <v>7</v>
      </c>
      <c r="D430" s="18" t="s">
        <v>53</v>
      </c>
      <c r="E430" s="2">
        <v>4441149315</v>
      </c>
      <c r="F430" s="2">
        <v>89326992</v>
      </c>
      <c r="G430" s="2">
        <v>253</v>
      </c>
      <c r="H430" s="2">
        <v>66</v>
      </c>
      <c r="I430" s="2">
        <v>319</v>
      </c>
      <c r="J430" s="2">
        <v>174</v>
      </c>
      <c r="K430" s="2">
        <v>493</v>
      </c>
      <c r="L430" s="2">
        <v>109</v>
      </c>
      <c r="M430" s="2">
        <v>96</v>
      </c>
      <c r="N430" s="2">
        <v>33</v>
      </c>
      <c r="O430" s="2">
        <v>33</v>
      </c>
      <c r="P430" s="2">
        <v>559</v>
      </c>
      <c r="Q430" s="2">
        <v>1973</v>
      </c>
      <c r="R430" s="18" t="s">
        <v>29</v>
      </c>
      <c r="S430" s="18" t="s">
        <v>29</v>
      </c>
    </row>
    <row r="431" spans="1:19" x14ac:dyDescent="0.3">
      <c r="A431" s="19">
        <v>43905.708333333336</v>
      </c>
      <c r="B431" s="18" t="s">
        <v>23</v>
      </c>
      <c r="C431" s="2">
        <v>3</v>
      </c>
      <c r="D431" s="18" t="s">
        <v>54</v>
      </c>
      <c r="E431" s="2">
        <v>4546679409</v>
      </c>
      <c r="F431" s="2">
        <v>9190347404</v>
      </c>
      <c r="G431" s="2">
        <v>5500</v>
      </c>
      <c r="H431" s="2">
        <v>767</v>
      </c>
      <c r="I431" s="2">
        <v>6267</v>
      </c>
      <c r="J431" s="2">
        <v>3776</v>
      </c>
      <c r="K431" s="2">
        <v>10043</v>
      </c>
      <c r="L431" s="2">
        <v>984</v>
      </c>
      <c r="M431" s="2">
        <v>1587</v>
      </c>
      <c r="N431" s="2">
        <v>2011</v>
      </c>
      <c r="O431" s="2">
        <v>1218</v>
      </c>
      <c r="P431" s="2">
        <v>13272</v>
      </c>
      <c r="Q431" s="2">
        <v>40369</v>
      </c>
      <c r="R431" s="18" t="s">
        <v>29</v>
      </c>
      <c r="S431" s="18" t="s">
        <v>29</v>
      </c>
    </row>
    <row r="432" spans="1:19" hidden="1" x14ac:dyDescent="0.3">
      <c r="A432" s="19">
        <v>43905.708333333336</v>
      </c>
      <c r="B432" s="18" t="s">
        <v>23</v>
      </c>
      <c r="C432" s="2">
        <v>11</v>
      </c>
      <c r="D432" s="18" t="s">
        <v>55</v>
      </c>
      <c r="E432" s="2">
        <v>4361675973</v>
      </c>
      <c r="F432" s="2">
        <v>135188753</v>
      </c>
      <c r="G432" s="2">
        <v>521</v>
      </c>
      <c r="H432" s="2">
        <v>98</v>
      </c>
      <c r="I432" s="2">
        <v>619</v>
      </c>
      <c r="J432" s="2">
        <v>468</v>
      </c>
      <c r="K432" s="2">
        <v>1087</v>
      </c>
      <c r="L432" s="2">
        <v>224</v>
      </c>
      <c r="M432" s="2">
        <v>234</v>
      </c>
      <c r="N432" s="2">
        <v>0</v>
      </c>
      <c r="O432" s="2">
        <v>46</v>
      </c>
      <c r="P432" s="2">
        <v>1133</v>
      </c>
      <c r="Q432" s="2">
        <v>2946</v>
      </c>
      <c r="R432" s="18" t="s">
        <v>29</v>
      </c>
      <c r="S432" s="18" t="s">
        <v>29</v>
      </c>
    </row>
    <row r="433" spans="1:19" hidden="1" x14ac:dyDescent="0.3">
      <c r="A433" s="19">
        <v>43905.708333333336</v>
      </c>
      <c r="B433" s="18" t="s">
        <v>23</v>
      </c>
      <c r="C433" s="2">
        <v>14</v>
      </c>
      <c r="D433" s="18" t="s">
        <v>56</v>
      </c>
      <c r="E433" s="2">
        <v>4155774754</v>
      </c>
      <c r="F433" s="2">
        <v>1465916051</v>
      </c>
      <c r="G433" s="2">
        <v>3</v>
      </c>
      <c r="H433" s="2">
        <v>4</v>
      </c>
      <c r="I433" s="2">
        <v>7</v>
      </c>
      <c r="J433" s="2">
        <v>10</v>
      </c>
      <c r="K433" s="2">
        <v>17</v>
      </c>
      <c r="L433" s="2">
        <v>0</v>
      </c>
      <c r="M433" s="2">
        <v>0</v>
      </c>
      <c r="N433" s="2">
        <v>0</v>
      </c>
      <c r="O433" s="2">
        <v>0</v>
      </c>
      <c r="P433" s="2">
        <v>17</v>
      </c>
      <c r="Q433" s="2">
        <v>248</v>
      </c>
      <c r="R433" s="18" t="s">
        <v>29</v>
      </c>
      <c r="S433" s="18" t="s">
        <v>29</v>
      </c>
    </row>
    <row r="434" spans="1:19" hidden="1" x14ac:dyDescent="0.3">
      <c r="A434" s="19">
        <v>43905.708333333336</v>
      </c>
      <c r="B434" s="18" t="s">
        <v>23</v>
      </c>
      <c r="C434" s="2">
        <v>1</v>
      </c>
      <c r="D434" s="18" t="s">
        <v>57</v>
      </c>
      <c r="E434" s="2">
        <v>450732745</v>
      </c>
      <c r="F434" s="2">
        <v>7680687483</v>
      </c>
      <c r="G434" s="2">
        <v>726</v>
      </c>
      <c r="H434" s="2">
        <v>171</v>
      </c>
      <c r="I434" s="2">
        <v>897</v>
      </c>
      <c r="J434" s="2">
        <v>133</v>
      </c>
      <c r="K434" s="2">
        <v>1030</v>
      </c>
      <c r="L434" s="2">
        <v>216</v>
      </c>
      <c r="M434" s="2">
        <v>238</v>
      </c>
      <c r="N434" s="2">
        <v>0</v>
      </c>
      <c r="O434" s="2">
        <v>81</v>
      </c>
      <c r="P434" s="2">
        <v>1111</v>
      </c>
      <c r="Q434" s="2">
        <v>4375</v>
      </c>
      <c r="R434" s="18" t="s">
        <v>29</v>
      </c>
      <c r="S434" s="18" t="s">
        <v>29</v>
      </c>
    </row>
    <row r="435" spans="1:19" hidden="1" x14ac:dyDescent="0.3">
      <c r="A435" s="19">
        <v>43905.708333333336</v>
      </c>
      <c r="B435" s="18" t="s">
        <v>23</v>
      </c>
      <c r="C435" s="2">
        <v>16</v>
      </c>
      <c r="D435" s="18" t="s">
        <v>58</v>
      </c>
      <c r="E435" s="2">
        <v>4112559576</v>
      </c>
      <c r="F435" s="2">
        <v>1686736689</v>
      </c>
      <c r="G435" s="2">
        <v>116</v>
      </c>
      <c r="H435" s="2">
        <v>6</v>
      </c>
      <c r="I435" s="2">
        <v>122</v>
      </c>
      <c r="J435" s="2">
        <v>90</v>
      </c>
      <c r="K435" s="2">
        <v>212</v>
      </c>
      <c r="L435" s="2">
        <v>56</v>
      </c>
      <c r="M435" s="2">
        <v>64</v>
      </c>
      <c r="N435" s="2">
        <v>2</v>
      </c>
      <c r="O435" s="2">
        <v>16</v>
      </c>
      <c r="P435" s="2">
        <v>230</v>
      </c>
      <c r="Q435" s="2">
        <v>2017</v>
      </c>
      <c r="R435" s="18" t="s">
        <v>29</v>
      </c>
      <c r="S435" s="18" t="s">
        <v>29</v>
      </c>
    </row>
    <row r="436" spans="1:19" hidden="1" x14ac:dyDescent="0.3">
      <c r="A436" s="19">
        <v>43905.708333333336</v>
      </c>
      <c r="B436" s="18" t="s">
        <v>23</v>
      </c>
      <c r="C436" s="2">
        <v>20</v>
      </c>
      <c r="D436" s="18" t="s">
        <v>59</v>
      </c>
      <c r="E436" s="2">
        <v>3921531192</v>
      </c>
      <c r="F436" s="2">
        <v>9110616306</v>
      </c>
      <c r="G436" s="2">
        <v>16</v>
      </c>
      <c r="H436" s="2">
        <v>0</v>
      </c>
      <c r="I436" s="2">
        <v>16</v>
      </c>
      <c r="J436" s="2">
        <v>59</v>
      </c>
      <c r="K436" s="2">
        <v>75</v>
      </c>
      <c r="L436" s="2">
        <v>28</v>
      </c>
      <c r="M436" s="2">
        <v>30</v>
      </c>
      <c r="N436" s="2">
        <v>0</v>
      </c>
      <c r="O436" s="2">
        <v>2</v>
      </c>
      <c r="P436" s="2">
        <v>77</v>
      </c>
      <c r="Q436" s="2">
        <v>613</v>
      </c>
      <c r="R436" s="18" t="s">
        <v>29</v>
      </c>
      <c r="S436" s="18" t="s">
        <v>29</v>
      </c>
    </row>
    <row r="437" spans="1:19" hidden="1" x14ac:dyDescent="0.3">
      <c r="A437" s="19">
        <v>43905.708333333336</v>
      </c>
      <c r="B437" s="18" t="s">
        <v>23</v>
      </c>
      <c r="C437" s="2">
        <v>19</v>
      </c>
      <c r="D437" s="18" t="s">
        <v>60</v>
      </c>
      <c r="E437" s="2">
        <v>3811569725</v>
      </c>
      <c r="F437" s="2">
        <v>133623567</v>
      </c>
      <c r="G437" s="2">
        <v>56</v>
      </c>
      <c r="H437" s="2">
        <v>15</v>
      </c>
      <c r="I437" s="2">
        <v>71</v>
      </c>
      <c r="J437" s="2">
        <v>108</v>
      </c>
      <c r="K437" s="2">
        <v>179</v>
      </c>
      <c r="L437" s="2">
        <v>29</v>
      </c>
      <c r="M437" s="2">
        <v>32</v>
      </c>
      <c r="N437" s="2">
        <v>7</v>
      </c>
      <c r="O437" s="2">
        <v>2</v>
      </c>
      <c r="P437" s="2">
        <v>188</v>
      </c>
      <c r="Q437" s="2">
        <v>2452</v>
      </c>
      <c r="R437" s="18" t="s">
        <v>29</v>
      </c>
      <c r="S437" s="18" t="s">
        <v>29</v>
      </c>
    </row>
    <row r="438" spans="1:19" hidden="1" x14ac:dyDescent="0.3">
      <c r="A438" s="19">
        <v>43905.708333333336</v>
      </c>
      <c r="B438" s="18" t="s">
        <v>23</v>
      </c>
      <c r="C438" s="2">
        <v>9</v>
      </c>
      <c r="D438" s="18" t="s">
        <v>61</v>
      </c>
      <c r="E438" s="2">
        <v>4376923077</v>
      </c>
      <c r="F438" s="2">
        <v>1125588885</v>
      </c>
      <c r="G438" s="2">
        <v>175</v>
      </c>
      <c r="H438" s="2">
        <v>107</v>
      </c>
      <c r="I438" s="2">
        <v>282</v>
      </c>
      <c r="J438" s="2">
        <v>481</v>
      </c>
      <c r="K438" s="2">
        <v>763</v>
      </c>
      <c r="L438" s="2">
        <v>149</v>
      </c>
      <c r="M438" s="2">
        <v>151</v>
      </c>
      <c r="N438" s="2">
        <v>10</v>
      </c>
      <c r="O438" s="2">
        <v>8</v>
      </c>
      <c r="P438" s="2">
        <v>781</v>
      </c>
      <c r="Q438" s="2">
        <v>5132</v>
      </c>
      <c r="R438" s="18" t="s">
        <v>29</v>
      </c>
      <c r="S438" s="18" t="s">
        <v>29</v>
      </c>
    </row>
    <row r="439" spans="1:19" hidden="1" x14ac:dyDescent="0.3">
      <c r="A439" s="19">
        <v>43905.708333333336</v>
      </c>
      <c r="B439" s="18" t="s">
        <v>23</v>
      </c>
      <c r="C439" s="2">
        <v>4</v>
      </c>
      <c r="D439" s="18" t="s">
        <v>62</v>
      </c>
      <c r="E439" s="2">
        <v>4606893511</v>
      </c>
      <c r="F439" s="2">
        <v>1112123097</v>
      </c>
      <c r="G439" s="2">
        <v>73</v>
      </c>
      <c r="H439" s="2">
        <v>19</v>
      </c>
      <c r="I439" s="2">
        <v>92</v>
      </c>
      <c r="J439" s="2">
        <v>275</v>
      </c>
      <c r="K439" s="2">
        <v>367</v>
      </c>
      <c r="L439" s="2">
        <v>168</v>
      </c>
      <c r="M439" s="2">
        <v>172</v>
      </c>
      <c r="N439" s="2">
        <v>5</v>
      </c>
      <c r="O439" s="2">
        <v>6</v>
      </c>
      <c r="P439" s="2">
        <v>378</v>
      </c>
      <c r="Q439" s="2">
        <v>1006</v>
      </c>
      <c r="R439" s="18" t="s">
        <v>29</v>
      </c>
      <c r="S439" s="18" t="s">
        <v>29</v>
      </c>
    </row>
    <row r="440" spans="1:19" hidden="1" x14ac:dyDescent="0.3">
      <c r="A440" s="19">
        <v>43905.708333333336</v>
      </c>
      <c r="B440" s="18" t="s">
        <v>23</v>
      </c>
      <c r="C440" s="2">
        <v>10</v>
      </c>
      <c r="D440" s="18" t="s">
        <v>63</v>
      </c>
      <c r="E440" s="2">
        <v>4310675841</v>
      </c>
      <c r="F440" s="2">
        <v>1238824698</v>
      </c>
      <c r="G440" s="2">
        <v>25</v>
      </c>
      <c r="H440" s="2">
        <v>13</v>
      </c>
      <c r="I440" s="2">
        <v>38</v>
      </c>
      <c r="J440" s="2">
        <v>101</v>
      </c>
      <c r="K440" s="2">
        <v>139</v>
      </c>
      <c r="L440" s="2">
        <v>36</v>
      </c>
      <c r="M440" s="2">
        <v>36</v>
      </c>
      <c r="N440" s="2">
        <v>3</v>
      </c>
      <c r="O440" s="2">
        <v>1</v>
      </c>
      <c r="P440" s="2">
        <v>143</v>
      </c>
      <c r="Q440" s="2">
        <v>965</v>
      </c>
      <c r="R440" s="18" t="s">
        <v>29</v>
      </c>
      <c r="S440" s="18" t="s">
        <v>29</v>
      </c>
    </row>
    <row r="441" spans="1:19" hidden="1" x14ac:dyDescent="0.3">
      <c r="A441" s="19">
        <v>43905.708333333336</v>
      </c>
      <c r="B441" s="18" t="s">
        <v>23</v>
      </c>
      <c r="C441" s="2">
        <v>2</v>
      </c>
      <c r="D441" s="18" t="s">
        <v>64</v>
      </c>
      <c r="E441" s="2">
        <v>4573750286</v>
      </c>
      <c r="F441" s="2">
        <v>7320149366</v>
      </c>
      <c r="G441" s="2">
        <v>10</v>
      </c>
      <c r="H441" s="2">
        <v>3</v>
      </c>
      <c r="I441" s="2">
        <v>13</v>
      </c>
      <c r="J441" s="2">
        <v>43</v>
      </c>
      <c r="K441" s="2">
        <v>56</v>
      </c>
      <c r="L441" s="2">
        <v>15</v>
      </c>
      <c r="M441" s="2">
        <v>15</v>
      </c>
      <c r="N441" s="2">
        <v>0</v>
      </c>
      <c r="O441" s="2">
        <v>1</v>
      </c>
      <c r="P441" s="2">
        <v>57</v>
      </c>
      <c r="Q441" s="2">
        <v>230</v>
      </c>
      <c r="R441" s="18" t="s">
        <v>29</v>
      </c>
      <c r="S441" s="18" t="s">
        <v>29</v>
      </c>
    </row>
    <row r="442" spans="1:19" hidden="1" x14ac:dyDescent="0.3">
      <c r="A442" s="19">
        <v>43905.708333333336</v>
      </c>
      <c r="B442" s="18" t="s">
        <v>23</v>
      </c>
      <c r="C442" s="2">
        <v>5</v>
      </c>
      <c r="D442" s="18" t="s">
        <v>65</v>
      </c>
      <c r="E442" s="2">
        <v>4543490485</v>
      </c>
      <c r="F442" s="2">
        <v>1233845213</v>
      </c>
      <c r="G442" s="2">
        <v>426</v>
      </c>
      <c r="H442" s="2">
        <v>129</v>
      </c>
      <c r="I442" s="2">
        <v>555</v>
      </c>
      <c r="J442" s="2">
        <v>1434</v>
      </c>
      <c r="K442" s="2">
        <v>1989</v>
      </c>
      <c r="L442" s="2">
        <v>214</v>
      </c>
      <c r="M442" s="2">
        <v>235</v>
      </c>
      <c r="N442" s="2">
        <v>120</v>
      </c>
      <c r="O442" s="2">
        <v>63</v>
      </c>
      <c r="P442" s="2">
        <v>2172</v>
      </c>
      <c r="Q442" s="2">
        <v>32546</v>
      </c>
      <c r="R442" s="18" t="s">
        <v>29</v>
      </c>
      <c r="S442" s="18" t="s">
        <v>29</v>
      </c>
    </row>
    <row r="443" spans="1:19" hidden="1" x14ac:dyDescent="0.3">
      <c r="A443" s="19">
        <v>43906.708333333336</v>
      </c>
      <c r="B443" s="18" t="s">
        <v>23</v>
      </c>
      <c r="C443" s="2">
        <v>13</v>
      </c>
      <c r="D443" s="18" t="s">
        <v>46</v>
      </c>
      <c r="E443" s="2">
        <v>4235122196</v>
      </c>
      <c r="F443" s="2">
        <v>1339843823</v>
      </c>
      <c r="G443" s="2">
        <v>71</v>
      </c>
      <c r="H443" s="2">
        <v>37</v>
      </c>
      <c r="I443" s="2">
        <v>108</v>
      </c>
      <c r="J443" s="2">
        <v>57</v>
      </c>
      <c r="K443" s="2">
        <v>165</v>
      </c>
      <c r="L443" s="2">
        <v>37</v>
      </c>
      <c r="M443" s="2">
        <v>39</v>
      </c>
      <c r="N443" s="2">
        <v>7</v>
      </c>
      <c r="O443" s="2">
        <v>4</v>
      </c>
      <c r="P443" s="2">
        <v>176</v>
      </c>
      <c r="Q443" s="2">
        <v>1533</v>
      </c>
      <c r="R443" s="18" t="s">
        <v>29</v>
      </c>
      <c r="S443" s="18" t="s">
        <v>29</v>
      </c>
    </row>
    <row r="444" spans="1:19" hidden="1" x14ac:dyDescent="0.3">
      <c r="A444" s="19">
        <v>43906.708333333336</v>
      </c>
      <c r="B444" s="18" t="s">
        <v>23</v>
      </c>
      <c r="C444" s="2">
        <v>17</v>
      </c>
      <c r="D444" s="18" t="s">
        <v>47</v>
      </c>
      <c r="E444" s="2">
        <v>4063947052</v>
      </c>
      <c r="F444" s="2">
        <v>1580514834</v>
      </c>
      <c r="G444" s="2">
        <v>1</v>
      </c>
      <c r="H444" s="2">
        <v>2</v>
      </c>
      <c r="I444" s="2">
        <v>3</v>
      </c>
      <c r="J444" s="2">
        <v>9</v>
      </c>
      <c r="K444" s="2">
        <v>12</v>
      </c>
      <c r="L444" s="2">
        <v>1</v>
      </c>
      <c r="M444" s="2">
        <v>1</v>
      </c>
      <c r="N444" s="2">
        <v>0</v>
      </c>
      <c r="O444" s="2">
        <v>0</v>
      </c>
      <c r="P444" s="2">
        <v>12</v>
      </c>
      <c r="Q444" s="2">
        <v>230</v>
      </c>
      <c r="R444" s="18" t="s">
        <v>29</v>
      </c>
      <c r="S444" s="18" t="s">
        <v>29</v>
      </c>
    </row>
    <row r="445" spans="1:19" hidden="1" x14ac:dyDescent="0.3">
      <c r="A445" s="19">
        <v>43906.708333333336</v>
      </c>
      <c r="B445" s="18" t="s">
        <v>23</v>
      </c>
      <c r="C445" s="2">
        <v>4</v>
      </c>
      <c r="D445" s="18" t="s">
        <v>48</v>
      </c>
      <c r="E445" s="2">
        <v>4649933453</v>
      </c>
      <c r="F445" s="2">
        <v>1135662422</v>
      </c>
      <c r="G445" s="2">
        <v>53</v>
      </c>
      <c r="H445" s="2">
        <v>11</v>
      </c>
      <c r="I445" s="2">
        <v>64</v>
      </c>
      <c r="J445" s="2">
        <v>171</v>
      </c>
      <c r="K445" s="2">
        <v>235</v>
      </c>
      <c r="L445" s="2">
        <v>36</v>
      </c>
      <c r="M445" s="2">
        <v>37</v>
      </c>
      <c r="N445" s="2">
        <v>0</v>
      </c>
      <c r="O445" s="2">
        <v>6</v>
      </c>
      <c r="P445" s="2">
        <v>241</v>
      </c>
      <c r="Q445" s="2">
        <v>1740</v>
      </c>
      <c r="R445" s="18" t="s">
        <v>29</v>
      </c>
      <c r="S445" s="18" t="s">
        <v>29</v>
      </c>
    </row>
    <row r="446" spans="1:19" hidden="1" x14ac:dyDescent="0.3">
      <c r="A446" s="19">
        <v>43906.708333333336</v>
      </c>
      <c r="B446" s="18" t="s">
        <v>23</v>
      </c>
      <c r="C446" s="2">
        <v>18</v>
      </c>
      <c r="D446" s="18" t="s">
        <v>49</v>
      </c>
      <c r="E446" s="2">
        <v>3890597598</v>
      </c>
      <c r="F446" s="2">
        <v>1659440194</v>
      </c>
      <c r="G446" s="2">
        <v>36</v>
      </c>
      <c r="H446" s="2">
        <v>7</v>
      </c>
      <c r="I446" s="2">
        <v>43</v>
      </c>
      <c r="J446" s="2">
        <v>44</v>
      </c>
      <c r="K446" s="2">
        <v>87</v>
      </c>
      <c r="L446" s="2">
        <v>21</v>
      </c>
      <c r="M446" s="2">
        <v>21</v>
      </c>
      <c r="N446" s="2">
        <v>1</v>
      </c>
      <c r="O446" s="2">
        <v>1</v>
      </c>
      <c r="P446" s="2">
        <v>89</v>
      </c>
      <c r="Q446" s="2">
        <v>1030</v>
      </c>
      <c r="R446" s="18" t="s">
        <v>29</v>
      </c>
      <c r="S446" s="18" t="s">
        <v>29</v>
      </c>
    </row>
    <row r="447" spans="1:19" hidden="1" x14ac:dyDescent="0.3">
      <c r="A447" s="19">
        <v>43906.708333333336</v>
      </c>
      <c r="B447" s="18" t="s">
        <v>23</v>
      </c>
      <c r="C447" s="2">
        <v>15</v>
      </c>
      <c r="D447" s="18" t="s">
        <v>50</v>
      </c>
      <c r="E447" s="2">
        <v>4083956555</v>
      </c>
      <c r="F447" s="2">
        <v>1425084984</v>
      </c>
      <c r="G447" s="2">
        <v>103</v>
      </c>
      <c r="H447" s="2">
        <v>22</v>
      </c>
      <c r="I447" s="2">
        <v>125</v>
      </c>
      <c r="J447" s="2">
        <v>238</v>
      </c>
      <c r="K447" s="2">
        <v>363</v>
      </c>
      <c r="L447" s="2">
        <v>67</v>
      </c>
      <c r="M447" s="2">
        <v>67</v>
      </c>
      <c r="N447" s="2">
        <v>28</v>
      </c>
      <c r="O447" s="2">
        <v>9</v>
      </c>
      <c r="P447" s="2">
        <v>400</v>
      </c>
      <c r="Q447" s="2">
        <v>2517</v>
      </c>
      <c r="R447" s="18" t="s">
        <v>29</v>
      </c>
      <c r="S447" s="18" t="s">
        <v>29</v>
      </c>
    </row>
    <row r="448" spans="1:19" hidden="1" x14ac:dyDescent="0.3">
      <c r="A448" s="19">
        <v>43906.708333333336</v>
      </c>
      <c r="B448" s="18" t="s">
        <v>23</v>
      </c>
      <c r="C448" s="2">
        <v>8</v>
      </c>
      <c r="D448" s="18" t="s">
        <v>104</v>
      </c>
      <c r="E448" s="2">
        <v>4449436681</v>
      </c>
      <c r="F448" s="2">
        <v>113417208</v>
      </c>
      <c r="G448" s="2">
        <v>1362</v>
      </c>
      <c r="H448" s="2">
        <v>197</v>
      </c>
      <c r="I448" s="2">
        <v>1559</v>
      </c>
      <c r="J448" s="2">
        <v>1529</v>
      </c>
      <c r="K448" s="2">
        <v>3088</v>
      </c>
      <c r="L448" s="2">
        <v>347</v>
      </c>
      <c r="M448" s="2">
        <v>429</v>
      </c>
      <c r="N448" s="2">
        <v>88</v>
      </c>
      <c r="O448" s="2">
        <v>346</v>
      </c>
      <c r="P448" s="2">
        <v>3522</v>
      </c>
      <c r="Q448" s="2">
        <v>13096</v>
      </c>
      <c r="R448" s="18" t="s">
        <v>29</v>
      </c>
      <c r="S448" s="18" t="s">
        <v>29</v>
      </c>
    </row>
    <row r="449" spans="1:19" hidden="1" x14ac:dyDescent="0.3">
      <c r="A449" s="19">
        <v>43906.708333333336</v>
      </c>
      <c r="B449" s="18" t="s">
        <v>23</v>
      </c>
      <c r="C449" s="2">
        <v>6</v>
      </c>
      <c r="D449" s="18" t="s">
        <v>51</v>
      </c>
      <c r="E449" s="2">
        <v>456494354</v>
      </c>
      <c r="F449" s="2">
        <v>1376813649</v>
      </c>
      <c r="G449" s="2">
        <v>96</v>
      </c>
      <c r="H449" s="2">
        <v>19</v>
      </c>
      <c r="I449" s="2">
        <v>115</v>
      </c>
      <c r="J449" s="2">
        <v>231</v>
      </c>
      <c r="K449" s="2">
        <v>346</v>
      </c>
      <c r="L449" s="2">
        <v>30</v>
      </c>
      <c r="M449" s="2">
        <v>39</v>
      </c>
      <c r="N449" s="2">
        <v>18</v>
      </c>
      <c r="O449" s="2">
        <v>22</v>
      </c>
      <c r="P449" s="2">
        <v>386</v>
      </c>
      <c r="Q449" s="2">
        <v>4851</v>
      </c>
      <c r="R449" s="18" t="s">
        <v>29</v>
      </c>
      <c r="S449" s="18" t="s">
        <v>29</v>
      </c>
    </row>
    <row r="450" spans="1:19" hidden="1" x14ac:dyDescent="0.3">
      <c r="A450" s="19">
        <v>43906.708333333336</v>
      </c>
      <c r="B450" s="18" t="s">
        <v>23</v>
      </c>
      <c r="C450" s="2">
        <v>12</v>
      </c>
      <c r="D450" s="18" t="s">
        <v>52</v>
      </c>
      <c r="E450" s="2">
        <v>4189277044</v>
      </c>
      <c r="F450" s="2">
        <v>1248366722</v>
      </c>
      <c r="G450" s="2">
        <v>267</v>
      </c>
      <c r="H450" s="2">
        <v>31</v>
      </c>
      <c r="I450" s="2">
        <v>298</v>
      </c>
      <c r="J450" s="2">
        <v>174</v>
      </c>
      <c r="K450" s="2">
        <v>472</v>
      </c>
      <c r="L450" s="2">
        <v>76</v>
      </c>
      <c r="M450" s="2">
        <v>87</v>
      </c>
      <c r="N450" s="2">
        <v>32</v>
      </c>
      <c r="O450" s="2">
        <v>19</v>
      </c>
      <c r="P450" s="2">
        <v>523</v>
      </c>
      <c r="Q450" s="2">
        <v>9330</v>
      </c>
      <c r="R450" s="18" t="s">
        <v>29</v>
      </c>
      <c r="S450" s="18" t="s">
        <v>29</v>
      </c>
    </row>
    <row r="451" spans="1:19" hidden="1" x14ac:dyDescent="0.3">
      <c r="A451" s="19">
        <v>43906.708333333336</v>
      </c>
      <c r="B451" s="18" t="s">
        <v>23</v>
      </c>
      <c r="C451" s="2">
        <v>7</v>
      </c>
      <c r="D451" s="18" t="s">
        <v>53</v>
      </c>
      <c r="E451" s="2">
        <v>4441149315</v>
      </c>
      <c r="F451" s="2">
        <v>89326992</v>
      </c>
      <c r="G451" s="2">
        <v>255</v>
      </c>
      <c r="H451" s="2">
        <v>73</v>
      </c>
      <c r="I451" s="2">
        <v>328</v>
      </c>
      <c r="J451" s="2">
        <v>247</v>
      </c>
      <c r="K451" s="2">
        <v>575</v>
      </c>
      <c r="L451" s="2">
        <v>82</v>
      </c>
      <c r="M451" s="2">
        <v>108</v>
      </c>
      <c r="N451" s="2">
        <v>42</v>
      </c>
      <c r="O451" s="2">
        <v>50</v>
      </c>
      <c r="P451" s="2">
        <v>667</v>
      </c>
      <c r="Q451" s="2">
        <v>2189</v>
      </c>
      <c r="R451" s="18" t="s">
        <v>29</v>
      </c>
      <c r="S451" s="18" t="s">
        <v>29</v>
      </c>
    </row>
    <row r="452" spans="1:19" x14ac:dyDescent="0.3">
      <c r="A452" s="19">
        <v>43906.708333333336</v>
      </c>
      <c r="B452" s="18" t="s">
        <v>23</v>
      </c>
      <c r="C452" s="2">
        <v>3</v>
      </c>
      <c r="D452" s="18" t="s">
        <v>54</v>
      </c>
      <c r="E452" s="2">
        <v>4546679409</v>
      </c>
      <c r="F452" s="2">
        <v>9190347404</v>
      </c>
      <c r="G452" s="2">
        <v>6171</v>
      </c>
      <c r="H452" s="2">
        <v>823</v>
      </c>
      <c r="I452" s="2">
        <v>6994</v>
      </c>
      <c r="J452" s="2">
        <v>3867</v>
      </c>
      <c r="K452" s="2">
        <v>10861</v>
      </c>
      <c r="L452" s="2">
        <v>818</v>
      </c>
      <c r="M452" s="2">
        <v>1377</v>
      </c>
      <c r="N452" s="2">
        <v>2368</v>
      </c>
      <c r="O452" s="2">
        <v>1420</v>
      </c>
      <c r="P452" s="2">
        <v>14649</v>
      </c>
      <c r="Q452" s="2">
        <v>43565</v>
      </c>
      <c r="R452" s="18" t="s">
        <v>29</v>
      </c>
      <c r="S452" s="18" t="s">
        <v>29</v>
      </c>
    </row>
    <row r="453" spans="1:19" hidden="1" x14ac:dyDescent="0.3">
      <c r="A453" s="19">
        <v>43906.708333333336</v>
      </c>
      <c r="B453" s="18" t="s">
        <v>23</v>
      </c>
      <c r="C453" s="2">
        <v>11</v>
      </c>
      <c r="D453" s="18" t="s">
        <v>55</v>
      </c>
      <c r="E453" s="2">
        <v>4361675973</v>
      </c>
      <c r="F453" s="2">
        <v>135188753</v>
      </c>
      <c r="G453" s="2">
        <v>528</v>
      </c>
      <c r="H453" s="2">
        <v>110</v>
      </c>
      <c r="I453" s="2">
        <v>638</v>
      </c>
      <c r="J453" s="2">
        <v>547</v>
      </c>
      <c r="K453" s="2">
        <v>1185</v>
      </c>
      <c r="L453" s="2">
        <v>98</v>
      </c>
      <c r="M453" s="2">
        <v>109</v>
      </c>
      <c r="N453" s="2">
        <v>0</v>
      </c>
      <c r="O453" s="2">
        <v>57</v>
      </c>
      <c r="P453" s="2">
        <v>1242</v>
      </c>
      <c r="Q453" s="2">
        <v>3225</v>
      </c>
      <c r="R453" s="18" t="s">
        <v>29</v>
      </c>
      <c r="S453" s="18" t="s">
        <v>29</v>
      </c>
    </row>
    <row r="454" spans="1:19" hidden="1" x14ac:dyDescent="0.3">
      <c r="A454" s="19">
        <v>43906.708333333336</v>
      </c>
      <c r="B454" s="18" t="s">
        <v>23</v>
      </c>
      <c r="C454" s="2">
        <v>14</v>
      </c>
      <c r="D454" s="18" t="s">
        <v>56</v>
      </c>
      <c r="E454" s="2">
        <v>4155774754</v>
      </c>
      <c r="F454" s="2">
        <v>1465916051</v>
      </c>
      <c r="G454" s="2">
        <v>3</v>
      </c>
      <c r="H454" s="2">
        <v>5</v>
      </c>
      <c r="I454" s="2">
        <v>8</v>
      </c>
      <c r="J454" s="2">
        <v>7</v>
      </c>
      <c r="K454" s="2">
        <v>15</v>
      </c>
      <c r="L454" s="2">
        <v>-2</v>
      </c>
      <c r="M454" s="2">
        <v>4</v>
      </c>
      <c r="N454" s="2">
        <v>5</v>
      </c>
      <c r="O454" s="2">
        <v>1</v>
      </c>
      <c r="P454" s="2">
        <v>21</v>
      </c>
      <c r="Q454" s="2">
        <v>253</v>
      </c>
      <c r="R454" s="18" t="s">
        <v>29</v>
      </c>
      <c r="S454" s="18" t="s">
        <v>29</v>
      </c>
    </row>
    <row r="455" spans="1:19" hidden="1" x14ac:dyDescent="0.3">
      <c r="A455" s="19">
        <v>43906.708333333336</v>
      </c>
      <c r="B455" s="18" t="s">
        <v>23</v>
      </c>
      <c r="C455" s="2">
        <v>1</v>
      </c>
      <c r="D455" s="18" t="s">
        <v>57</v>
      </c>
      <c r="E455" s="2">
        <v>450732745</v>
      </c>
      <c r="F455" s="2">
        <v>7680687483</v>
      </c>
      <c r="G455" s="2">
        <v>1045</v>
      </c>
      <c r="H455" s="2">
        <v>186</v>
      </c>
      <c r="I455" s="2">
        <v>1231</v>
      </c>
      <c r="J455" s="2">
        <v>174</v>
      </c>
      <c r="K455" s="2">
        <v>1405</v>
      </c>
      <c r="L455" s="2">
        <v>375</v>
      </c>
      <c r="M455" s="2">
        <v>405</v>
      </c>
      <c r="N455" s="2">
        <v>0</v>
      </c>
      <c r="O455" s="2">
        <v>111</v>
      </c>
      <c r="P455" s="2">
        <v>1516</v>
      </c>
      <c r="Q455" s="2">
        <v>5588</v>
      </c>
      <c r="R455" s="18" t="s">
        <v>29</v>
      </c>
      <c r="S455" s="18" t="s">
        <v>29</v>
      </c>
    </row>
    <row r="456" spans="1:19" hidden="1" x14ac:dyDescent="0.3">
      <c r="A456" s="19">
        <v>43906.708333333336</v>
      </c>
      <c r="B456" s="18" t="s">
        <v>23</v>
      </c>
      <c r="C456" s="2">
        <v>16</v>
      </c>
      <c r="D456" s="18" t="s">
        <v>58</v>
      </c>
      <c r="E456" s="2">
        <v>4112559576</v>
      </c>
      <c r="F456" s="2">
        <v>1686736689</v>
      </c>
      <c r="G456" s="2">
        <v>116</v>
      </c>
      <c r="H456" s="2">
        <v>6</v>
      </c>
      <c r="I456" s="2">
        <v>122</v>
      </c>
      <c r="J456" s="2">
        <v>90</v>
      </c>
      <c r="K456" s="2">
        <v>212</v>
      </c>
      <c r="L456" s="2">
        <v>0</v>
      </c>
      <c r="M456" s="2">
        <v>0</v>
      </c>
      <c r="N456" s="2">
        <v>2</v>
      </c>
      <c r="O456" s="2">
        <v>16</v>
      </c>
      <c r="P456" s="2">
        <v>230</v>
      </c>
      <c r="Q456" s="2">
        <v>2017</v>
      </c>
      <c r="R456" s="18" t="s">
        <v>72</v>
      </c>
      <c r="S456" s="18" t="s">
        <v>73</v>
      </c>
    </row>
    <row r="457" spans="1:19" hidden="1" x14ac:dyDescent="0.3">
      <c r="A457" s="19">
        <v>43906.708333333336</v>
      </c>
      <c r="B457" s="18" t="s">
        <v>23</v>
      </c>
      <c r="C457" s="2">
        <v>20</v>
      </c>
      <c r="D457" s="18" t="s">
        <v>59</v>
      </c>
      <c r="E457" s="2">
        <v>3921531192</v>
      </c>
      <c r="F457" s="2">
        <v>9110616306</v>
      </c>
      <c r="G457" s="2">
        <v>39</v>
      </c>
      <c r="H457" s="2">
        <v>0</v>
      </c>
      <c r="I457" s="2">
        <v>39</v>
      </c>
      <c r="J457" s="2">
        <v>66</v>
      </c>
      <c r="K457" s="2">
        <v>105</v>
      </c>
      <c r="L457" s="2">
        <v>30</v>
      </c>
      <c r="M457" s="2">
        <v>30</v>
      </c>
      <c r="N457" s="2">
        <v>0</v>
      </c>
      <c r="O457" s="2">
        <v>2</v>
      </c>
      <c r="P457" s="2">
        <v>107</v>
      </c>
      <c r="Q457" s="2">
        <v>797</v>
      </c>
      <c r="R457" s="18" t="s">
        <v>29</v>
      </c>
      <c r="S457" s="18" t="s">
        <v>29</v>
      </c>
    </row>
    <row r="458" spans="1:19" hidden="1" x14ac:dyDescent="0.3">
      <c r="A458" s="19">
        <v>43906.708333333336</v>
      </c>
      <c r="B458" s="18" t="s">
        <v>23</v>
      </c>
      <c r="C458" s="2">
        <v>19</v>
      </c>
      <c r="D458" s="18" t="s">
        <v>60</v>
      </c>
      <c r="E458" s="2">
        <v>3811569725</v>
      </c>
      <c r="F458" s="2">
        <v>133623567</v>
      </c>
      <c r="G458" s="2">
        <v>75</v>
      </c>
      <c r="H458" s="2">
        <v>20</v>
      </c>
      <c r="I458" s="2">
        <v>95</v>
      </c>
      <c r="J458" s="2">
        <v>108</v>
      </c>
      <c r="K458" s="2">
        <v>203</v>
      </c>
      <c r="L458" s="2">
        <v>24</v>
      </c>
      <c r="M458" s="2">
        <v>25</v>
      </c>
      <c r="N458" s="2">
        <v>8</v>
      </c>
      <c r="O458" s="2">
        <v>2</v>
      </c>
      <c r="P458" s="2">
        <v>213</v>
      </c>
      <c r="Q458" s="2">
        <v>2653</v>
      </c>
      <c r="R458" s="18" t="s">
        <v>29</v>
      </c>
      <c r="S458" s="18" t="s">
        <v>29</v>
      </c>
    </row>
    <row r="459" spans="1:19" hidden="1" x14ac:dyDescent="0.3">
      <c r="A459" s="19">
        <v>43906.708333333336</v>
      </c>
      <c r="B459" s="18" t="s">
        <v>23</v>
      </c>
      <c r="C459" s="2">
        <v>9</v>
      </c>
      <c r="D459" s="18" t="s">
        <v>61</v>
      </c>
      <c r="E459" s="2">
        <v>4376923077</v>
      </c>
      <c r="F459" s="2">
        <v>1125588885</v>
      </c>
      <c r="G459" s="2">
        <v>175</v>
      </c>
      <c r="H459" s="2">
        <v>107</v>
      </c>
      <c r="I459" s="2">
        <v>282</v>
      </c>
      <c r="J459" s="2">
        <v>559</v>
      </c>
      <c r="K459" s="2">
        <v>841</v>
      </c>
      <c r="L459" s="2">
        <v>78</v>
      </c>
      <c r="M459" s="2">
        <v>85</v>
      </c>
      <c r="N459" s="2">
        <v>11</v>
      </c>
      <c r="O459" s="2">
        <v>14</v>
      </c>
      <c r="P459" s="2">
        <v>866</v>
      </c>
      <c r="Q459" s="2">
        <v>5910</v>
      </c>
      <c r="R459" s="18" t="s">
        <v>29</v>
      </c>
      <c r="S459" s="18" t="s">
        <v>29</v>
      </c>
    </row>
    <row r="460" spans="1:19" hidden="1" x14ac:dyDescent="0.3">
      <c r="A460" s="19">
        <v>43906.708333333336</v>
      </c>
      <c r="B460" s="18" t="s">
        <v>23</v>
      </c>
      <c r="C460" s="2">
        <v>4</v>
      </c>
      <c r="D460" s="18" t="s">
        <v>62</v>
      </c>
      <c r="E460" s="2">
        <v>4606893511</v>
      </c>
      <c r="F460" s="2">
        <v>1112123097</v>
      </c>
      <c r="G460" s="2">
        <v>73</v>
      </c>
      <c r="H460" s="2">
        <v>19</v>
      </c>
      <c r="I460" s="2">
        <v>92</v>
      </c>
      <c r="J460" s="2">
        <v>275</v>
      </c>
      <c r="K460" s="2">
        <v>367</v>
      </c>
      <c r="L460" s="2">
        <v>0</v>
      </c>
      <c r="M460" s="2">
        <v>0</v>
      </c>
      <c r="N460" s="2">
        <v>5</v>
      </c>
      <c r="O460" s="2">
        <v>6</v>
      </c>
      <c r="P460" s="2">
        <v>378</v>
      </c>
      <c r="Q460" s="2">
        <v>1006</v>
      </c>
      <c r="R460" s="18" t="s">
        <v>74</v>
      </c>
      <c r="S460" s="18" t="s">
        <v>75</v>
      </c>
    </row>
    <row r="461" spans="1:19" hidden="1" x14ac:dyDescent="0.3">
      <c r="A461" s="19">
        <v>43906.708333333336</v>
      </c>
      <c r="B461" s="18" t="s">
        <v>23</v>
      </c>
      <c r="C461" s="2">
        <v>10</v>
      </c>
      <c r="D461" s="18" t="s">
        <v>63</v>
      </c>
      <c r="E461" s="2">
        <v>4310675841</v>
      </c>
      <c r="F461" s="2">
        <v>1238824698</v>
      </c>
      <c r="G461" s="2">
        <v>30</v>
      </c>
      <c r="H461" s="2">
        <v>15</v>
      </c>
      <c r="I461" s="2">
        <v>45</v>
      </c>
      <c r="J461" s="2">
        <v>114</v>
      </c>
      <c r="K461" s="2">
        <v>159</v>
      </c>
      <c r="L461" s="2">
        <v>20</v>
      </c>
      <c r="M461" s="2">
        <v>21</v>
      </c>
      <c r="N461" s="2">
        <v>4</v>
      </c>
      <c r="O461" s="2">
        <v>1</v>
      </c>
      <c r="P461" s="2">
        <v>164</v>
      </c>
      <c r="Q461" s="2">
        <v>1093</v>
      </c>
      <c r="R461" s="18" t="s">
        <v>29</v>
      </c>
      <c r="S461" s="18" t="s">
        <v>29</v>
      </c>
    </row>
    <row r="462" spans="1:19" hidden="1" x14ac:dyDescent="0.3">
      <c r="A462" s="19">
        <v>43906.708333333336</v>
      </c>
      <c r="B462" s="18" t="s">
        <v>23</v>
      </c>
      <c r="C462" s="2">
        <v>2</v>
      </c>
      <c r="D462" s="18" t="s">
        <v>64</v>
      </c>
      <c r="E462" s="2">
        <v>4573750286</v>
      </c>
      <c r="F462" s="2">
        <v>7320149366</v>
      </c>
      <c r="G462" s="2">
        <v>28</v>
      </c>
      <c r="H462" s="2">
        <v>5</v>
      </c>
      <c r="I462" s="2">
        <v>33</v>
      </c>
      <c r="J462" s="2">
        <v>70</v>
      </c>
      <c r="K462" s="2">
        <v>103</v>
      </c>
      <c r="L462" s="2">
        <v>47</v>
      </c>
      <c r="M462" s="2">
        <v>48</v>
      </c>
      <c r="N462" s="2">
        <v>0</v>
      </c>
      <c r="O462" s="2">
        <v>2</v>
      </c>
      <c r="P462" s="2">
        <v>105</v>
      </c>
      <c r="Q462" s="2">
        <v>287</v>
      </c>
      <c r="R462" s="18" t="s">
        <v>29</v>
      </c>
      <c r="S462" s="18" t="s">
        <v>29</v>
      </c>
    </row>
    <row r="463" spans="1:19" hidden="1" x14ac:dyDescent="0.3">
      <c r="A463" s="19">
        <v>43906.708333333336</v>
      </c>
      <c r="B463" s="18" t="s">
        <v>23</v>
      </c>
      <c r="C463" s="2">
        <v>5</v>
      </c>
      <c r="D463" s="18" t="s">
        <v>65</v>
      </c>
      <c r="E463" s="2">
        <v>4543490485</v>
      </c>
      <c r="F463" s="2">
        <v>1233845213</v>
      </c>
      <c r="G463" s="2">
        <v>498</v>
      </c>
      <c r="H463" s="2">
        <v>156</v>
      </c>
      <c r="I463" s="2">
        <v>654</v>
      </c>
      <c r="J463" s="2">
        <v>1620</v>
      </c>
      <c r="K463" s="2">
        <v>2274</v>
      </c>
      <c r="L463" s="2">
        <v>285</v>
      </c>
      <c r="M463" s="2">
        <v>301</v>
      </c>
      <c r="N463" s="2">
        <v>130</v>
      </c>
      <c r="O463" s="2">
        <v>69</v>
      </c>
      <c r="P463" s="2">
        <v>2473</v>
      </c>
      <c r="Q463" s="2">
        <v>35052</v>
      </c>
      <c r="R463" s="18" t="s">
        <v>29</v>
      </c>
      <c r="S463" s="18" t="s">
        <v>29</v>
      </c>
    </row>
    <row r="464" spans="1:19" hidden="1" x14ac:dyDescent="0.3">
      <c r="A464" s="19">
        <v>43907.708333333336</v>
      </c>
      <c r="B464" s="18" t="s">
        <v>23</v>
      </c>
      <c r="C464" s="2">
        <v>13</v>
      </c>
      <c r="D464" s="18" t="s">
        <v>46</v>
      </c>
      <c r="E464" s="2">
        <v>4235122196</v>
      </c>
      <c r="F464" s="2">
        <v>1339843823</v>
      </c>
      <c r="G464" s="2">
        <v>94</v>
      </c>
      <c r="H464" s="2">
        <v>32</v>
      </c>
      <c r="I464" s="2">
        <v>126</v>
      </c>
      <c r="J464" s="2">
        <v>90</v>
      </c>
      <c r="K464" s="2">
        <v>216</v>
      </c>
      <c r="L464" s="2">
        <v>51</v>
      </c>
      <c r="M464" s="2">
        <v>53</v>
      </c>
      <c r="N464" s="2">
        <v>7</v>
      </c>
      <c r="O464" s="2">
        <v>6</v>
      </c>
      <c r="P464" s="2">
        <v>229</v>
      </c>
      <c r="Q464" s="2">
        <v>1688</v>
      </c>
      <c r="R464" s="18" t="s">
        <v>29</v>
      </c>
      <c r="S464" s="18" t="s">
        <v>29</v>
      </c>
    </row>
    <row r="465" spans="1:19" hidden="1" x14ac:dyDescent="0.3">
      <c r="A465" s="19">
        <v>43907.708333333336</v>
      </c>
      <c r="B465" s="18" t="s">
        <v>23</v>
      </c>
      <c r="C465" s="2">
        <v>17</v>
      </c>
      <c r="D465" s="18" t="s">
        <v>47</v>
      </c>
      <c r="E465" s="2">
        <v>4063947052</v>
      </c>
      <c r="F465" s="2">
        <v>1580514834</v>
      </c>
      <c r="G465" s="2">
        <v>5</v>
      </c>
      <c r="H465" s="2">
        <v>2</v>
      </c>
      <c r="I465" s="2">
        <v>7</v>
      </c>
      <c r="J465" s="2">
        <v>13</v>
      </c>
      <c r="K465" s="2">
        <v>20</v>
      </c>
      <c r="L465" s="2">
        <v>8</v>
      </c>
      <c r="M465" s="2">
        <v>8</v>
      </c>
      <c r="N465" s="2">
        <v>0</v>
      </c>
      <c r="O465" s="2">
        <v>0</v>
      </c>
      <c r="P465" s="2">
        <v>20</v>
      </c>
      <c r="Q465" s="2">
        <v>262</v>
      </c>
      <c r="R465" s="18" t="s">
        <v>29</v>
      </c>
      <c r="S465" s="18" t="s">
        <v>29</v>
      </c>
    </row>
    <row r="466" spans="1:19" hidden="1" x14ac:dyDescent="0.3">
      <c r="A466" s="19">
        <v>43907.708333333336</v>
      </c>
      <c r="B466" s="18" t="s">
        <v>23</v>
      </c>
      <c r="C466" s="2">
        <v>4</v>
      </c>
      <c r="D466" s="18" t="s">
        <v>48</v>
      </c>
      <c r="E466" s="2">
        <v>4649933453</v>
      </c>
      <c r="F466" s="2">
        <v>1135662422</v>
      </c>
      <c r="G466" s="2">
        <v>71</v>
      </c>
      <c r="H466" s="2">
        <v>11</v>
      </c>
      <c r="I466" s="2">
        <v>82</v>
      </c>
      <c r="J466" s="2">
        <v>200</v>
      </c>
      <c r="K466" s="2">
        <v>282</v>
      </c>
      <c r="L466" s="2">
        <v>47</v>
      </c>
      <c r="M466" s="2">
        <v>50</v>
      </c>
      <c r="N466" s="2">
        <v>1</v>
      </c>
      <c r="O466" s="2">
        <v>8</v>
      </c>
      <c r="P466" s="2">
        <v>291</v>
      </c>
      <c r="Q466" s="2">
        <v>2149</v>
      </c>
      <c r="R466" s="18" t="s">
        <v>29</v>
      </c>
      <c r="S466" s="18" t="s">
        <v>29</v>
      </c>
    </row>
    <row r="467" spans="1:19" hidden="1" x14ac:dyDescent="0.3">
      <c r="A467" s="19">
        <v>43907.708333333336</v>
      </c>
      <c r="B467" s="18" t="s">
        <v>23</v>
      </c>
      <c r="C467" s="2">
        <v>18</v>
      </c>
      <c r="D467" s="18" t="s">
        <v>49</v>
      </c>
      <c r="E467" s="2">
        <v>3890597598</v>
      </c>
      <c r="F467" s="2">
        <v>1659440194</v>
      </c>
      <c r="G467" s="2">
        <v>45</v>
      </c>
      <c r="H467" s="2">
        <v>10</v>
      </c>
      <c r="I467" s="2">
        <v>55</v>
      </c>
      <c r="J467" s="2">
        <v>57</v>
      </c>
      <c r="K467" s="2">
        <v>112</v>
      </c>
      <c r="L467" s="2">
        <v>25</v>
      </c>
      <c r="M467" s="2">
        <v>25</v>
      </c>
      <c r="N467" s="2">
        <v>1</v>
      </c>
      <c r="O467" s="2">
        <v>1</v>
      </c>
      <c r="P467" s="2">
        <v>114</v>
      </c>
      <c r="Q467" s="2">
        <v>1293</v>
      </c>
      <c r="R467" s="18" t="s">
        <v>29</v>
      </c>
      <c r="S467" s="18" t="s">
        <v>29</v>
      </c>
    </row>
    <row r="468" spans="1:19" hidden="1" x14ac:dyDescent="0.3">
      <c r="A468" s="19">
        <v>43907.708333333336</v>
      </c>
      <c r="B468" s="18" t="s">
        <v>23</v>
      </c>
      <c r="C468" s="2">
        <v>15</v>
      </c>
      <c r="D468" s="18" t="s">
        <v>50</v>
      </c>
      <c r="E468" s="2">
        <v>4083956555</v>
      </c>
      <c r="F468" s="2">
        <v>1425084984</v>
      </c>
      <c r="G468" s="2">
        <v>127</v>
      </c>
      <c r="H468" s="2">
        <v>24</v>
      </c>
      <c r="I468" s="2">
        <v>151</v>
      </c>
      <c r="J468" s="2">
        <v>272</v>
      </c>
      <c r="K468" s="2">
        <v>423</v>
      </c>
      <c r="L468" s="2">
        <v>60</v>
      </c>
      <c r="M468" s="2">
        <v>60</v>
      </c>
      <c r="N468" s="2">
        <v>28</v>
      </c>
      <c r="O468" s="2">
        <v>9</v>
      </c>
      <c r="P468" s="2">
        <v>460</v>
      </c>
      <c r="Q468" s="2">
        <v>2685</v>
      </c>
      <c r="R468" s="18" t="s">
        <v>29</v>
      </c>
      <c r="S468" s="18" t="s">
        <v>29</v>
      </c>
    </row>
    <row r="469" spans="1:19" hidden="1" x14ac:dyDescent="0.3">
      <c r="A469" s="19">
        <v>43907.708333333336</v>
      </c>
      <c r="B469" s="18" t="s">
        <v>23</v>
      </c>
      <c r="C469" s="2">
        <v>8</v>
      </c>
      <c r="D469" s="18" t="s">
        <v>104</v>
      </c>
      <c r="E469" s="2">
        <v>4449436681</v>
      </c>
      <c r="F469" s="2">
        <v>113417208</v>
      </c>
      <c r="G469" s="2">
        <v>1566</v>
      </c>
      <c r="H469" s="2">
        <v>223</v>
      </c>
      <c r="I469" s="2">
        <v>1789</v>
      </c>
      <c r="J469" s="2">
        <v>1615</v>
      </c>
      <c r="K469" s="2">
        <v>3404</v>
      </c>
      <c r="L469" s="2">
        <v>316</v>
      </c>
      <c r="M469" s="2">
        <v>409</v>
      </c>
      <c r="N469" s="2">
        <v>134</v>
      </c>
      <c r="O469" s="2">
        <v>393</v>
      </c>
      <c r="P469" s="2">
        <v>3931</v>
      </c>
      <c r="Q469" s="2">
        <v>14510</v>
      </c>
      <c r="R469" s="18" t="s">
        <v>76</v>
      </c>
      <c r="S469" s="18" t="s">
        <v>77</v>
      </c>
    </row>
    <row r="470" spans="1:19" hidden="1" x14ac:dyDescent="0.3">
      <c r="A470" s="19">
        <v>43907.708333333336</v>
      </c>
      <c r="B470" s="18" t="s">
        <v>23</v>
      </c>
      <c r="C470" s="2">
        <v>6</v>
      </c>
      <c r="D470" s="18" t="s">
        <v>51</v>
      </c>
      <c r="E470" s="2">
        <v>456494354</v>
      </c>
      <c r="F470" s="2">
        <v>1376813649</v>
      </c>
      <c r="G470" s="2">
        <v>104</v>
      </c>
      <c r="H470" s="2">
        <v>21</v>
      </c>
      <c r="I470" s="2">
        <v>125</v>
      </c>
      <c r="J470" s="2">
        <v>222</v>
      </c>
      <c r="K470" s="2">
        <v>347</v>
      </c>
      <c r="L470" s="2">
        <v>1</v>
      </c>
      <c r="M470" s="2">
        <v>8</v>
      </c>
      <c r="N470" s="2">
        <v>17</v>
      </c>
      <c r="O470" s="2">
        <v>30</v>
      </c>
      <c r="P470" s="2">
        <v>394</v>
      </c>
      <c r="Q470" s="2">
        <v>4958</v>
      </c>
      <c r="R470" s="18" t="s">
        <v>29</v>
      </c>
      <c r="S470" s="18" t="s">
        <v>29</v>
      </c>
    </row>
    <row r="471" spans="1:19" hidden="1" x14ac:dyDescent="0.3">
      <c r="A471" s="19">
        <v>43907.708333333336</v>
      </c>
      <c r="B471" s="18" t="s">
        <v>23</v>
      </c>
      <c r="C471" s="2">
        <v>12</v>
      </c>
      <c r="D471" s="18" t="s">
        <v>52</v>
      </c>
      <c r="E471" s="2">
        <v>4189277044</v>
      </c>
      <c r="F471" s="2">
        <v>1248366722</v>
      </c>
      <c r="G471" s="2">
        <v>314</v>
      </c>
      <c r="H471" s="2">
        <v>44</v>
      </c>
      <c r="I471" s="2">
        <v>358</v>
      </c>
      <c r="J471" s="2">
        <v>192</v>
      </c>
      <c r="K471" s="2">
        <v>550</v>
      </c>
      <c r="L471" s="2">
        <v>78</v>
      </c>
      <c r="M471" s="2">
        <v>84</v>
      </c>
      <c r="N471" s="2">
        <v>34</v>
      </c>
      <c r="O471" s="2">
        <v>23</v>
      </c>
      <c r="P471" s="2">
        <v>607</v>
      </c>
      <c r="Q471" s="2">
        <v>9436</v>
      </c>
      <c r="R471" s="18" t="s">
        <v>29</v>
      </c>
      <c r="S471" s="18" t="s">
        <v>29</v>
      </c>
    </row>
    <row r="472" spans="1:19" hidden="1" x14ac:dyDescent="0.3">
      <c r="A472" s="19">
        <v>43907.708333333336</v>
      </c>
      <c r="B472" s="18" t="s">
        <v>23</v>
      </c>
      <c r="C472" s="2">
        <v>7</v>
      </c>
      <c r="D472" s="18" t="s">
        <v>53</v>
      </c>
      <c r="E472" s="2">
        <v>4441149315</v>
      </c>
      <c r="F472" s="2">
        <v>89326992</v>
      </c>
      <c r="G472" s="2">
        <v>299</v>
      </c>
      <c r="H472" s="2">
        <v>85</v>
      </c>
      <c r="I472" s="2">
        <v>384</v>
      </c>
      <c r="J472" s="2">
        <v>277</v>
      </c>
      <c r="K472" s="2">
        <v>661</v>
      </c>
      <c r="L472" s="2">
        <v>86</v>
      </c>
      <c r="M472" s="2">
        <v>111</v>
      </c>
      <c r="N472" s="2">
        <v>57</v>
      </c>
      <c r="O472" s="2">
        <v>60</v>
      </c>
      <c r="P472" s="2">
        <v>778</v>
      </c>
      <c r="Q472" s="2">
        <v>2509</v>
      </c>
      <c r="R472" s="18" t="s">
        <v>29</v>
      </c>
      <c r="S472" s="18" t="s">
        <v>29</v>
      </c>
    </row>
    <row r="473" spans="1:19" x14ac:dyDescent="0.3">
      <c r="A473" s="19">
        <v>43907.708333333336</v>
      </c>
      <c r="B473" s="18" t="s">
        <v>23</v>
      </c>
      <c r="C473" s="2">
        <v>3</v>
      </c>
      <c r="D473" s="18" t="s">
        <v>54</v>
      </c>
      <c r="E473" s="2">
        <v>4546679409</v>
      </c>
      <c r="F473" s="2">
        <v>9190347404</v>
      </c>
      <c r="G473" s="2">
        <v>6953</v>
      </c>
      <c r="H473" s="2">
        <v>879</v>
      </c>
      <c r="I473" s="2">
        <v>7832</v>
      </c>
      <c r="J473" s="2">
        <v>4263</v>
      </c>
      <c r="K473" s="2">
        <v>12095</v>
      </c>
      <c r="L473" s="2">
        <v>1234</v>
      </c>
      <c r="M473" s="2">
        <v>1571</v>
      </c>
      <c r="N473" s="2">
        <v>2485</v>
      </c>
      <c r="O473" s="2">
        <v>1640</v>
      </c>
      <c r="P473" s="2">
        <v>16220</v>
      </c>
      <c r="Q473" s="2">
        <v>46449</v>
      </c>
      <c r="R473" s="18" t="s">
        <v>29</v>
      </c>
      <c r="S473" s="18" t="s">
        <v>29</v>
      </c>
    </row>
    <row r="474" spans="1:19" hidden="1" x14ac:dyDescent="0.3">
      <c r="A474" s="19">
        <v>43907.708333333336</v>
      </c>
      <c r="B474" s="18" t="s">
        <v>23</v>
      </c>
      <c r="C474" s="2">
        <v>11</v>
      </c>
      <c r="D474" s="18" t="s">
        <v>55</v>
      </c>
      <c r="E474" s="2">
        <v>4361675973</v>
      </c>
      <c r="F474" s="2">
        <v>135188753</v>
      </c>
      <c r="G474" s="2">
        <v>599</v>
      </c>
      <c r="H474" s="2">
        <v>109</v>
      </c>
      <c r="I474" s="2">
        <v>708</v>
      </c>
      <c r="J474" s="2">
        <v>594</v>
      </c>
      <c r="K474" s="2">
        <v>1302</v>
      </c>
      <c r="L474" s="2">
        <v>117</v>
      </c>
      <c r="M474" s="2">
        <v>129</v>
      </c>
      <c r="N474" s="2">
        <v>0</v>
      </c>
      <c r="O474" s="2">
        <v>69</v>
      </c>
      <c r="P474" s="2">
        <v>1371</v>
      </c>
      <c r="Q474" s="2">
        <v>3225</v>
      </c>
      <c r="R474" s="18" t="s">
        <v>29</v>
      </c>
      <c r="S474" s="18" t="s">
        <v>29</v>
      </c>
    </row>
    <row r="475" spans="1:19" hidden="1" x14ac:dyDescent="0.3">
      <c r="A475" s="19">
        <v>43907.708333333336</v>
      </c>
      <c r="B475" s="18" t="s">
        <v>23</v>
      </c>
      <c r="C475" s="2">
        <v>14</v>
      </c>
      <c r="D475" s="18" t="s">
        <v>56</v>
      </c>
      <c r="E475" s="2">
        <v>4155774754</v>
      </c>
      <c r="F475" s="2">
        <v>1465916051</v>
      </c>
      <c r="G475" s="2">
        <v>7</v>
      </c>
      <c r="H475" s="2">
        <v>5</v>
      </c>
      <c r="I475" s="2">
        <v>12</v>
      </c>
      <c r="J475" s="2">
        <v>7</v>
      </c>
      <c r="K475" s="2">
        <v>19</v>
      </c>
      <c r="L475" s="2">
        <v>4</v>
      </c>
      <c r="M475" s="2">
        <v>4</v>
      </c>
      <c r="N475" s="2">
        <v>5</v>
      </c>
      <c r="O475" s="2">
        <v>1</v>
      </c>
      <c r="P475" s="2">
        <v>25</v>
      </c>
      <c r="Q475" s="2">
        <v>301</v>
      </c>
      <c r="R475" s="18" t="s">
        <v>29</v>
      </c>
      <c r="S475" s="18" t="s">
        <v>29</v>
      </c>
    </row>
    <row r="476" spans="1:19" hidden="1" x14ac:dyDescent="0.3">
      <c r="A476" s="19">
        <v>43907.708333333336</v>
      </c>
      <c r="B476" s="18" t="s">
        <v>23</v>
      </c>
      <c r="C476" s="2">
        <v>1</v>
      </c>
      <c r="D476" s="18" t="s">
        <v>57</v>
      </c>
      <c r="E476" s="2">
        <v>450732745</v>
      </c>
      <c r="F476" s="2">
        <v>7680687483</v>
      </c>
      <c r="G476" s="2">
        <v>1378</v>
      </c>
      <c r="H476" s="2">
        <v>206</v>
      </c>
      <c r="I476" s="2">
        <v>1584</v>
      </c>
      <c r="J476" s="2">
        <v>180</v>
      </c>
      <c r="K476" s="2">
        <v>1764</v>
      </c>
      <c r="L476" s="2">
        <v>359</v>
      </c>
      <c r="M476" s="2">
        <v>381</v>
      </c>
      <c r="N476" s="2">
        <v>0</v>
      </c>
      <c r="O476" s="2">
        <v>133</v>
      </c>
      <c r="P476" s="2">
        <v>1897</v>
      </c>
      <c r="Q476" s="2">
        <v>6543</v>
      </c>
      <c r="R476" s="18" t="s">
        <v>29</v>
      </c>
      <c r="S476" s="18" t="s">
        <v>29</v>
      </c>
    </row>
    <row r="477" spans="1:19" hidden="1" x14ac:dyDescent="0.3">
      <c r="A477" s="19">
        <v>43907.708333333336</v>
      </c>
      <c r="B477" s="18" t="s">
        <v>23</v>
      </c>
      <c r="C477" s="2">
        <v>16</v>
      </c>
      <c r="D477" s="18" t="s">
        <v>58</v>
      </c>
      <c r="E477" s="2">
        <v>4112559576</v>
      </c>
      <c r="F477" s="2">
        <v>1686736689</v>
      </c>
      <c r="G477" s="2">
        <v>155</v>
      </c>
      <c r="H477" s="2">
        <v>14</v>
      </c>
      <c r="I477" s="2">
        <v>169</v>
      </c>
      <c r="J477" s="2">
        <v>151</v>
      </c>
      <c r="K477" s="2">
        <v>320</v>
      </c>
      <c r="L477" s="2">
        <v>108</v>
      </c>
      <c r="M477" s="2">
        <v>110</v>
      </c>
      <c r="N477" s="2">
        <v>2</v>
      </c>
      <c r="O477" s="2">
        <v>18</v>
      </c>
      <c r="P477" s="2">
        <v>340</v>
      </c>
      <c r="Q477" s="2">
        <v>3077</v>
      </c>
      <c r="R477" s="18" t="s">
        <v>29</v>
      </c>
      <c r="S477" s="18" t="s">
        <v>29</v>
      </c>
    </row>
    <row r="478" spans="1:19" hidden="1" x14ac:dyDescent="0.3">
      <c r="A478" s="19">
        <v>43907.708333333336</v>
      </c>
      <c r="B478" s="18" t="s">
        <v>23</v>
      </c>
      <c r="C478" s="2">
        <v>20</v>
      </c>
      <c r="D478" s="18" t="s">
        <v>59</v>
      </c>
      <c r="E478" s="2">
        <v>3921531192</v>
      </c>
      <c r="F478" s="2">
        <v>9110616306</v>
      </c>
      <c r="G478" s="2">
        <v>36</v>
      </c>
      <c r="H478" s="2">
        <v>4</v>
      </c>
      <c r="I478" s="2">
        <v>40</v>
      </c>
      <c r="J478" s="2">
        <v>75</v>
      </c>
      <c r="K478" s="2">
        <v>115</v>
      </c>
      <c r="L478" s="2">
        <v>10</v>
      </c>
      <c r="M478" s="2">
        <v>10</v>
      </c>
      <c r="N478" s="2">
        <v>0</v>
      </c>
      <c r="O478" s="2">
        <v>2</v>
      </c>
      <c r="P478" s="2">
        <v>117</v>
      </c>
      <c r="Q478" s="2">
        <v>1003</v>
      </c>
      <c r="R478" s="18" t="s">
        <v>29</v>
      </c>
      <c r="S478" s="18" t="s">
        <v>29</v>
      </c>
    </row>
    <row r="479" spans="1:19" hidden="1" x14ac:dyDescent="0.3">
      <c r="A479" s="19">
        <v>43907.708333333336</v>
      </c>
      <c r="B479" s="18" t="s">
        <v>23</v>
      </c>
      <c r="C479" s="2">
        <v>19</v>
      </c>
      <c r="D479" s="18" t="s">
        <v>60</v>
      </c>
      <c r="E479" s="2">
        <v>3811569725</v>
      </c>
      <c r="F479" s="2">
        <v>133623567</v>
      </c>
      <c r="G479" s="2">
        <v>86</v>
      </c>
      <c r="H479" s="2">
        <v>28</v>
      </c>
      <c r="I479" s="2">
        <v>114</v>
      </c>
      <c r="J479" s="2">
        <v>112</v>
      </c>
      <c r="K479" s="2">
        <v>226</v>
      </c>
      <c r="L479" s="2">
        <v>23</v>
      </c>
      <c r="M479" s="2">
        <v>24</v>
      </c>
      <c r="N479" s="2">
        <v>8</v>
      </c>
      <c r="O479" s="2">
        <v>3</v>
      </c>
      <c r="P479" s="2">
        <v>237</v>
      </c>
      <c r="Q479" s="2">
        <v>2916</v>
      </c>
      <c r="R479" s="18" t="s">
        <v>29</v>
      </c>
      <c r="S479" s="18" t="s">
        <v>29</v>
      </c>
    </row>
    <row r="480" spans="1:19" hidden="1" x14ac:dyDescent="0.3">
      <c r="A480" s="19">
        <v>43907.708333333336</v>
      </c>
      <c r="B480" s="18" t="s">
        <v>23</v>
      </c>
      <c r="C480" s="2">
        <v>9</v>
      </c>
      <c r="D480" s="18" t="s">
        <v>61</v>
      </c>
      <c r="E480" s="2">
        <v>4376923077</v>
      </c>
      <c r="F480" s="2">
        <v>1125588885</v>
      </c>
      <c r="G480" s="2">
        <v>329</v>
      </c>
      <c r="H480" s="2">
        <v>143</v>
      </c>
      <c r="I480" s="2">
        <v>472</v>
      </c>
      <c r="J480" s="2">
        <v>552</v>
      </c>
      <c r="K480" s="2">
        <v>1024</v>
      </c>
      <c r="L480" s="2">
        <v>183</v>
      </c>
      <c r="M480" s="2">
        <v>187</v>
      </c>
      <c r="N480" s="2">
        <v>12</v>
      </c>
      <c r="O480" s="2">
        <v>17</v>
      </c>
      <c r="P480" s="2">
        <v>1053</v>
      </c>
      <c r="Q480" s="2">
        <v>6727</v>
      </c>
      <c r="R480" s="18" t="s">
        <v>29</v>
      </c>
      <c r="S480" s="18" t="s">
        <v>29</v>
      </c>
    </row>
    <row r="481" spans="1:19" hidden="1" x14ac:dyDescent="0.3">
      <c r="A481" s="19">
        <v>43907.708333333336</v>
      </c>
      <c r="B481" s="18" t="s">
        <v>23</v>
      </c>
      <c r="C481" s="2">
        <v>4</v>
      </c>
      <c r="D481" s="18" t="s">
        <v>62</v>
      </c>
      <c r="E481" s="2">
        <v>4606893511</v>
      </c>
      <c r="F481" s="2">
        <v>1112123097</v>
      </c>
      <c r="G481" s="2">
        <v>107</v>
      </c>
      <c r="H481" s="2">
        <v>22</v>
      </c>
      <c r="I481" s="2">
        <v>129</v>
      </c>
      <c r="J481" s="2">
        <v>239</v>
      </c>
      <c r="K481" s="2">
        <v>368</v>
      </c>
      <c r="L481" s="2">
        <v>1</v>
      </c>
      <c r="M481" s="2">
        <v>7</v>
      </c>
      <c r="N481" s="2">
        <v>10</v>
      </c>
      <c r="O481" s="2">
        <v>7</v>
      </c>
      <c r="P481" s="2">
        <v>385</v>
      </c>
      <c r="Q481" s="2">
        <v>1727</v>
      </c>
      <c r="R481" s="18" t="s">
        <v>29</v>
      </c>
      <c r="S481" s="18" t="s">
        <v>29</v>
      </c>
    </row>
    <row r="482" spans="1:19" hidden="1" x14ac:dyDescent="0.3">
      <c r="A482" s="19">
        <v>43907.708333333336</v>
      </c>
      <c r="B482" s="18" t="s">
        <v>23</v>
      </c>
      <c r="C482" s="2">
        <v>10</v>
      </c>
      <c r="D482" s="18" t="s">
        <v>63</v>
      </c>
      <c r="E482" s="2">
        <v>4310675841</v>
      </c>
      <c r="F482" s="2">
        <v>1238824698</v>
      </c>
      <c r="G482" s="2">
        <v>36</v>
      </c>
      <c r="H482" s="2">
        <v>21</v>
      </c>
      <c r="I482" s="2">
        <v>57</v>
      </c>
      <c r="J482" s="2">
        <v>135</v>
      </c>
      <c r="K482" s="2">
        <v>192</v>
      </c>
      <c r="L482" s="2">
        <v>33</v>
      </c>
      <c r="M482" s="2">
        <v>33</v>
      </c>
      <c r="N482" s="2">
        <v>4</v>
      </c>
      <c r="O482" s="2">
        <v>1</v>
      </c>
      <c r="P482" s="2">
        <v>197</v>
      </c>
      <c r="Q482" s="2">
        <v>1323</v>
      </c>
      <c r="R482" s="18" t="s">
        <v>29</v>
      </c>
      <c r="S482" s="18" t="s">
        <v>29</v>
      </c>
    </row>
    <row r="483" spans="1:19" hidden="1" x14ac:dyDescent="0.3">
      <c r="A483" s="19">
        <v>43907.708333333336</v>
      </c>
      <c r="B483" s="18" t="s">
        <v>23</v>
      </c>
      <c r="C483" s="2">
        <v>2</v>
      </c>
      <c r="D483" s="18" t="s">
        <v>64</v>
      </c>
      <c r="E483" s="2">
        <v>4573750286</v>
      </c>
      <c r="F483" s="2">
        <v>7320149366</v>
      </c>
      <c r="G483" s="2">
        <v>35</v>
      </c>
      <c r="H483" s="2">
        <v>6</v>
      </c>
      <c r="I483" s="2">
        <v>41</v>
      </c>
      <c r="J483" s="2">
        <v>93</v>
      </c>
      <c r="K483" s="2">
        <v>134</v>
      </c>
      <c r="L483" s="2">
        <v>31</v>
      </c>
      <c r="M483" s="2">
        <v>31</v>
      </c>
      <c r="N483" s="2">
        <v>0</v>
      </c>
      <c r="O483" s="2">
        <v>2</v>
      </c>
      <c r="P483" s="2">
        <v>136</v>
      </c>
      <c r="Q483" s="2">
        <v>398</v>
      </c>
      <c r="R483" s="18" t="s">
        <v>29</v>
      </c>
      <c r="S483" s="18" t="s">
        <v>29</v>
      </c>
    </row>
    <row r="484" spans="1:19" hidden="1" x14ac:dyDescent="0.3">
      <c r="A484" s="19">
        <v>43907.708333333336</v>
      </c>
      <c r="B484" s="18" t="s">
        <v>23</v>
      </c>
      <c r="C484" s="2">
        <v>5</v>
      </c>
      <c r="D484" s="18" t="s">
        <v>65</v>
      </c>
      <c r="E484" s="2">
        <v>4543490485</v>
      </c>
      <c r="F484" s="2">
        <v>1233845213</v>
      </c>
      <c r="G484" s="2">
        <v>548</v>
      </c>
      <c r="H484" s="2">
        <v>171</v>
      </c>
      <c r="I484" s="2">
        <v>719</v>
      </c>
      <c r="J484" s="2">
        <v>1769</v>
      </c>
      <c r="K484" s="2">
        <v>2488</v>
      </c>
      <c r="L484" s="2">
        <v>214</v>
      </c>
      <c r="M484" s="2">
        <v>231</v>
      </c>
      <c r="N484" s="2">
        <v>136</v>
      </c>
      <c r="O484" s="2">
        <v>80</v>
      </c>
      <c r="P484" s="2">
        <v>2704</v>
      </c>
      <c r="Q484" s="2">
        <v>35478</v>
      </c>
      <c r="R484" s="18" t="s">
        <v>29</v>
      </c>
      <c r="S484" s="18" t="s">
        <v>29</v>
      </c>
    </row>
    <row r="485" spans="1:19" hidden="1" x14ac:dyDescent="0.3">
      <c r="A485" s="19">
        <v>43908.708333333336</v>
      </c>
      <c r="B485" s="18" t="s">
        <v>23</v>
      </c>
      <c r="C485" s="2">
        <v>13</v>
      </c>
      <c r="D485" s="18" t="s">
        <v>46</v>
      </c>
      <c r="E485" s="2">
        <v>4235122196</v>
      </c>
      <c r="F485" s="2">
        <v>1339843823</v>
      </c>
      <c r="G485" s="2">
        <v>99</v>
      </c>
      <c r="H485" s="2">
        <v>41</v>
      </c>
      <c r="I485" s="2">
        <v>140</v>
      </c>
      <c r="J485" s="2">
        <v>109</v>
      </c>
      <c r="K485" s="2">
        <v>249</v>
      </c>
      <c r="L485" s="2">
        <v>33</v>
      </c>
      <c r="M485" s="2">
        <v>34</v>
      </c>
      <c r="N485" s="2">
        <v>7</v>
      </c>
      <c r="O485" s="2">
        <v>7</v>
      </c>
      <c r="P485" s="2">
        <v>263</v>
      </c>
      <c r="Q485" s="2">
        <v>2054</v>
      </c>
      <c r="R485" s="18" t="s">
        <v>29</v>
      </c>
      <c r="S485" s="18" t="s">
        <v>29</v>
      </c>
    </row>
    <row r="486" spans="1:19" hidden="1" x14ac:dyDescent="0.3">
      <c r="A486" s="19">
        <v>43908.708333333336</v>
      </c>
      <c r="B486" s="18" t="s">
        <v>23</v>
      </c>
      <c r="C486" s="2">
        <v>17</v>
      </c>
      <c r="D486" s="18" t="s">
        <v>47</v>
      </c>
      <c r="E486" s="2">
        <v>4063947052</v>
      </c>
      <c r="F486" s="2">
        <v>1580514834</v>
      </c>
      <c r="G486" s="2">
        <v>9</v>
      </c>
      <c r="H486" s="2">
        <v>2</v>
      </c>
      <c r="I486" s="2">
        <v>11</v>
      </c>
      <c r="J486" s="2">
        <v>16</v>
      </c>
      <c r="K486" s="2">
        <v>27</v>
      </c>
      <c r="L486" s="2">
        <v>7</v>
      </c>
      <c r="M486" s="2">
        <v>7</v>
      </c>
      <c r="N486" s="2">
        <v>0</v>
      </c>
      <c r="O486" s="2">
        <v>0</v>
      </c>
      <c r="P486" s="2">
        <v>27</v>
      </c>
      <c r="Q486" s="2">
        <v>262</v>
      </c>
      <c r="R486" s="18" t="s">
        <v>29</v>
      </c>
      <c r="S486" s="18" t="s">
        <v>29</v>
      </c>
    </row>
    <row r="487" spans="1:19" hidden="1" x14ac:dyDescent="0.3">
      <c r="A487" s="19">
        <v>43908.708333333336</v>
      </c>
      <c r="B487" s="18" t="s">
        <v>23</v>
      </c>
      <c r="C487" s="2">
        <v>4</v>
      </c>
      <c r="D487" s="18" t="s">
        <v>48</v>
      </c>
      <c r="E487" s="2">
        <v>4649933453</v>
      </c>
      <c r="F487" s="2">
        <v>1135662422</v>
      </c>
      <c r="G487" s="2">
        <v>79</v>
      </c>
      <c r="H487" s="2">
        <v>18</v>
      </c>
      <c r="I487" s="2">
        <v>97</v>
      </c>
      <c r="J487" s="2">
        <v>269</v>
      </c>
      <c r="K487" s="2">
        <v>366</v>
      </c>
      <c r="L487" s="2">
        <v>84</v>
      </c>
      <c r="M487" s="2">
        <v>85</v>
      </c>
      <c r="N487" s="2">
        <v>1</v>
      </c>
      <c r="O487" s="2">
        <v>9</v>
      </c>
      <c r="P487" s="2">
        <v>376</v>
      </c>
      <c r="Q487" s="2">
        <v>2844</v>
      </c>
      <c r="R487" s="18" t="s">
        <v>29</v>
      </c>
      <c r="S487" s="18" t="s">
        <v>29</v>
      </c>
    </row>
    <row r="488" spans="1:19" hidden="1" x14ac:dyDescent="0.3">
      <c r="A488" s="19">
        <v>43908.708333333336</v>
      </c>
      <c r="B488" s="18" t="s">
        <v>23</v>
      </c>
      <c r="C488" s="2">
        <v>18</v>
      </c>
      <c r="D488" s="18" t="s">
        <v>49</v>
      </c>
      <c r="E488" s="2">
        <v>3890597598</v>
      </c>
      <c r="F488" s="2">
        <v>1659440194</v>
      </c>
      <c r="G488" s="2">
        <v>45</v>
      </c>
      <c r="H488" s="2">
        <v>11</v>
      </c>
      <c r="I488" s="2">
        <v>56</v>
      </c>
      <c r="J488" s="2">
        <v>70</v>
      </c>
      <c r="K488" s="2">
        <v>126</v>
      </c>
      <c r="L488" s="2">
        <v>14</v>
      </c>
      <c r="M488" s="2">
        <v>15</v>
      </c>
      <c r="N488" s="2">
        <v>2</v>
      </c>
      <c r="O488" s="2">
        <v>1</v>
      </c>
      <c r="P488" s="2">
        <v>129</v>
      </c>
      <c r="Q488" s="2">
        <v>1668</v>
      </c>
      <c r="R488" s="18" t="s">
        <v>29</v>
      </c>
      <c r="S488" s="18" t="s">
        <v>29</v>
      </c>
    </row>
    <row r="489" spans="1:19" hidden="1" x14ac:dyDescent="0.3">
      <c r="A489" s="19">
        <v>43908.708333333336</v>
      </c>
      <c r="B489" s="18" t="s">
        <v>23</v>
      </c>
      <c r="C489" s="2">
        <v>15</v>
      </c>
      <c r="D489" s="18" t="s">
        <v>50</v>
      </c>
      <c r="E489" s="2">
        <v>4083956555</v>
      </c>
      <c r="F489" s="2">
        <v>1425084984</v>
      </c>
      <c r="G489" s="2">
        <v>127</v>
      </c>
      <c r="H489" s="2">
        <v>24</v>
      </c>
      <c r="I489" s="2">
        <v>151</v>
      </c>
      <c r="J489" s="2">
        <v>272</v>
      </c>
      <c r="K489" s="2">
        <v>423</v>
      </c>
      <c r="L489" s="2">
        <v>0</v>
      </c>
      <c r="M489" s="2">
        <v>0</v>
      </c>
      <c r="N489" s="2">
        <v>28</v>
      </c>
      <c r="O489" s="2">
        <v>9</v>
      </c>
      <c r="P489" s="2">
        <v>460</v>
      </c>
      <c r="Q489" s="2">
        <v>2685</v>
      </c>
      <c r="R489" s="18" t="s">
        <v>78</v>
      </c>
      <c r="S489" s="18" t="s">
        <v>79</v>
      </c>
    </row>
    <row r="490" spans="1:19" hidden="1" x14ac:dyDescent="0.3">
      <c r="A490" s="19">
        <v>43908.708333333336</v>
      </c>
      <c r="B490" s="18" t="s">
        <v>23</v>
      </c>
      <c r="C490" s="2">
        <v>8</v>
      </c>
      <c r="D490" s="18" t="s">
        <v>104</v>
      </c>
      <c r="E490" s="2">
        <v>4449436681</v>
      </c>
      <c r="F490" s="2">
        <v>113417208</v>
      </c>
      <c r="G490" s="2">
        <v>1784</v>
      </c>
      <c r="H490" s="2">
        <v>247</v>
      </c>
      <c r="I490" s="2">
        <v>2031</v>
      </c>
      <c r="J490" s="2">
        <v>1884</v>
      </c>
      <c r="K490" s="2">
        <v>3915</v>
      </c>
      <c r="L490" s="2">
        <v>511</v>
      </c>
      <c r="M490" s="2">
        <v>594</v>
      </c>
      <c r="N490" s="2">
        <v>152</v>
      </c>
      <c r="O490" s="2">
        <v>458</v>
      </c>
      <c r="P490" s="2">
        <v>4525</v>
      </c>
      <c r="Q490" s="2">
        <v>15461</v>
      </c>
      <c r="R490" s="18" t="s">
        <v>80</v>
      </c>
      <c r="S490" s="18" t="s">
        <v>81</v>
      </c>
    </row>
    <row r="491" spans="1:19" hidden="1" x14ac:dyDescent="0.3">
      <c r="A491" s="19">
        <v>43908.708333333336</v>
      </c>
      <c r="B491" s="18" t="s">
        <v>23</v>
      </c>
      <c r="C491" s="2">
        <v>6</v>
      </c>
      <c r="D491" s="18" t="s">
        <v>51</v>
      </c>
      <c r="E491" s="2">
        <v>456494354</v>
      </c>
      <c r="F491" s="2">
        <v>1376813649</v>
      </c>
      <c r="G491" s="2">
        <v>128</v>
      </c>
      <c r="H491" s="2">
        <v>27</v>
      </c>
      <c r="I491" s="2">
        <v>155</v>
      </c>
      <c r="J491" s="2">
        <v>261</v>
      </c>
      <c r="K491" s="2">
        <v>416</v>
      </c>
      <c r="L491" s="2">
        <v>69</v>
      </c>
      <c r="M491" s="2">
        <v>68</v>
      </c>
      <c r="N491" s="2">
        <v>15</v>
      </c>
      <c r="O491" s="2">
        <v>31</v>
      </c>
      <c r="P491" s="2">
        <v>462</v>
      </c>
      <c r="Q491" s="2">
        <v>4958</v>
      </c>
      <c r="R491" s="18" t="s">
        <v>29</v>
      </c>
      <c r="S491" s="18" t="s">
        <v>29</v>
      </c>
    </row>
    <row r="492" spans="1:19" hidden="1" x14ac:dyDescent="0.3">
      <c r="A492" s="19">
        <v>43908.708333333336</v>
      </c>
      <c r="B492" s="18" t="s">
        <v>23</v>
      </c>
      <c r="C492" s="2">
        <v>12</v>
      </c>
      <c r="D492" s="18" t="s">
        <v>52</v>
      </c>
      <c r="E492" s="2">
        <v>4189277044</v>
      </c>
      <c r="F492" s="2">
        <v>1248366722</v>
      </c>
      <c r="G492" s="2">
        <v>374</v>
      </c>
      <c r="H492" s="2">
        <v>44</v>
      </c>
      <c r="I492" s="2">
        <v>418</v>
      </c>
      <c r="J492" s="2">
        <v>232</v>
      </c>
      <c r="K492" s="2">
        <v>650</v>
      </c>
      <c r="L492" s="2">
        <v>100</v>
      </c>
      <c r="M492" s="2">
        <v>117</v>
      </c>
      <c r="N492" s="2">
        <v>42</v>
      </c>
      <c r="O492" s="2">
        <v>32</v>
      </c>
      <c r="P492" s="2">
        <v>724</v>
      </c>
      <c r="Q492" s="2">
        <v>11145</v>
      </c>
      <c r="R492" s="18" t="s">
        <v>29</v>
      </c>
      <c r="S492" s="18" t="s">
        <v>29</v>
      </c>
    </row>
    <row r="493" spans="1:19" hidden="1" x14ac:dyDescent="0.3">
      <c r="A493" s="19">
        <v>43908.708333333336</v>
      </c>
      <c r="B493" s="18" t="s">
        <v>23</v>
      </c>
      <c r="C493" s="2">
        <v>7</v>
      </c>
      <c r="D493" s="18" t="s">
        <v>53</v>
      </c>
      <c r="E493" s="2">
        <v>4441149315</v>
      </c>
      <c r="F493" s="2">
        <v>89326992</v>
      </c>
      <c r="G493" s="2">
        <v>401</v>
      </c>
      <c r="H493" s="2">
        <v>100</v>
      </c>
      <c r="I493" s="2">
        <v>501</v>
      </c>
      <c r="J493" s="2">
        <v>243</v>
      </c>
      <c r="K493" s="2">
        <v>744</v>
      </c>
      <c r="L493" s="2">
        <v>83</v>
      </c>
      <c r="M493" s="2">
        <v>109</v>
      </c>
      <c r="N493" s="2">
        <v>70</v>
      </c>
      <c r="O493" s="2">
        <v>73</v>
      </c>
      <c r="P493" s="2">
        <v>887</v>
      </c>
      <c r="Q493" s="2">
        <v>2912</v>
      </c>
      <c r="R493" s="18" t="s">
        <v>29</v>
      </c>
      <c r="S493" s="18" t="s">
        <v>29</v>
      </c>
    </row>
    <row r="494" spans="1:19" x14ac:dyDescent="0.3">
      <c r="A494" s="19">
        <v>43908.708333333336</v>
      </c>
      <c r="B494" s="18" t="s">
        <v>23</v>
      </c>
      <c r="C494" s="2">
        <v>3</v>
      </c>
      <c r="D494" s="18" t="s">
        <v>54</v>
      </c>
      <c r="E494" s="2">
        <v>4546679409</v>
      </c>
      <c r="F494" s="2">
        <v>9190347404</v>
      </c>
      <c r="G494" s="2">
        <v>7285</v>
      </c>
      <c r="H494" s="2">
        <v>924</v>
      </c>
      <c r="I494" s="2">
        <v>8209</v>
      </c>
      <c r="J494" s="2">
        <v>4057</v>
      </c>
      <c r="K494" s="2">
        <v>12266</v>
      </c>
      <c r="L494" s="2">
        <v>171</v>
      </c>
      <c r="M494" s="2">
        <v>1493</v>
      </c>
      <c r="N494" s="2">
        <v>3488</v>
      </c>
      <c r="O494" s="2">
        <v>1959</v>
      </c>
      <c r="P494" s="2">
        <v>17713</v>
      </c>
      <c r="Q494" s="2">
        <v>48983</v>
      </c>
      <c r="R494" s="18" t="s">
        <v>29</v>
      </c>
      <c r="S494" s="18" t="s">
        <v>29</v>
      </c>
    </row>
    <row r="495" spans="1:19" hidden="1" x14ac:dyDescent="0.3">
      <c r="A495" s="19">
        <v>43908.708333333336</v>
      </c>
      <c r="B495" s="18" t="s">
        <v>23</v>
      </c>
      <c r="C495" s="2">
        <v>11</v>
      </c>
      <c r="D495" s="18" t="s">
        <v>55</v>
      </c>
      <c r="E495" s="2">
        <v>4361675973</v>
      </c>
      <c r="F495" s="2">
        <v>135188753</v>
      </c>
      <c r="G495" s="2">
        <v>638</v>
      </c>
      <c r="H495" s="2">
        <v>119</v>
      </c>
      <c r="I495" s="2">
        <v>757</v>
      </c>
      <c r="J495" s="2">
        <v>719</v>
      </c>
      <c r="K495" s="2">
        <v>1476</v>
      </c>
      <c r="L495" s="2">
        <v>174</v>
      </c>
      <c r="M495" s="2">
        <v>197</v>
      </c>
      <c r="N495" s="2">
        <v>0</v>
      </c>
      <c r="O495" s="2">
        <v>92</v>
      </c>
      <c r="P495" s="2">
        <v>1568</v>
      </c>
      <c r="Q495" s="2">
        <v>4109</v>
      </c>
      <c r="R495" s="18" t="s">
        <v>29</v>
      </c>
      <c r="S495" s="18" t="s">
        <v>29</v>
      </c>
    </row>
    <row r="496" spans="1:19" hidden="1" x14ac:dyDescent="0.3">
      <c r="A496" s="19">
        <v>43908.708333333336</v>
      </c>
      <c r="B496" s="18" t="s">
        <v>23</v>
      </c>
      <c r="C496" s="2">
        <v>14</v>
      </c>
      <c r="D496" s="18" t="s">
        <v>56</v>
      </c>
      <c r="E496" s="2">
        <v>4155774754</v>
      </c>
      <c r="F496" s="2">
        <v>1465916051</v>
      </c>
      <c r="G496" s="2">
        <v>7</v>
      </c>
      <c r="H496" s="2">
        <v>6</v>
      </c>
      <c r="I496" s="2">
        <v>13</v>
      </c>
      <c r="J496" s="2">
        <v>8</v>
      </c>
      <c r="K496" s="2">
        <v>21</v>
      </c>
      <c r="L496" s="2">
        <v>2</v>
      </c>
      <c r="M496" s="2">
        <v>3</v>
      </c>
      <c r="N496" s="2">
        <v>6</v>
      </c>
      <c r="O496" s="2">
        <v>1</v>
      </c>
      <c r="P496" s="2">
        <v>28</v>
      </c>
      <c r="Q496" s="2">
        <v>361</v>
      </c>
      <c r="R496" s="18" t="s">
        <v>29</v>
      </c>
      <c r="S496" s="18" t="s">
        <v>29</v>
      </c>
    </row>
    <row r="497" spans="1:19" hidden="1" x14ac:dyDescent="0.3">
      <c r="A497" s="19">
        <v>43908.708333333336</v>
      </c>
      <c r="B497" s="18" t="s">
        <v>23</v>
      </c>
      <c r="C497" s="2">
        <v>1</v>
      </c>
      <c r="D497" s="18" t="s">
        <v>57</v>
      </c>
      <c r="E497" s="2">
        <v>450732745</v>
      </c>
      <c r="F497" s="2">
        <v>7680687483</v>
      </c>
      <c r="G497" s="2">
        <v>1780</v>
      </c>
      <c r="H497" s="2">
        <v>227</v>
      </c>
      <c r="I497" s="2">
        <v>2007</v>
      </c>
      <c r="J497" s="2">
        <v>180</v>
      </c>
      <c r="K497" s="2">
        <v>2187</v>
      </c>
      <c r="L497" s="2">
        <v>423</v>
      </c>
      <c r="M497" s="2">
        <v>444</v>
      </c>
      <c r="N497" s="2">
        <v>0</v>
      </c>
      <c r="O497" s="2">
        <v>154</v>
      </c>
      <c r="P497" s="2">
        <v>2341</v>
      </c>
      <c r="Q497" s="2">
        <v>7516</v>
      </c>
      <c r="R497" s="18" t="s">
        <v>29</v>
      </c>
      <c r="S497" s="18" t="s">
        <v>29</v>
      </c>
    </row>
    <row r="498" spans="1:19" hidden="1" x14ac:dyDescent="0.3">
      <c r="A498" s="19">
        <v>43908.708333333336</v>
      </c>
      <c r="B498" s="18" t="s">
        <v>23</v>
      </c>
      <c r="C498" s="2">
        <v>16</v>
      </c>
      <c r="D498" s="18" t="s">
        <v>58</v>
      </c>
      <c r="E498" s="2">
        <v>4112559576</v>
      </c>
      <c r="F498" s="2">
        <v>1686736689</v>
      </c>
      <c r="G498" s="2">
        <v>156</v>
      </c>
      <c r="H498" s="2">
        <v>30</v>
      </c>
      <c r="I498" s="2">
        <v>186</v>
      </c>
      <c r="J498" s="2">
        <v>176</v>
      </c>
      <c r="K498" s="2">
        <v>362</v>
      </c>
      <c r="L498" s="2">
        <v>42</v>
      </c>
      <c r="M498" s="2">
        <v>43</v>
      </c>
      <c r="N498" s="2">
        <v>2</v>
      </c>
      <c r="O498" s="2">
        <v>19</v>
      </c>
      <c r="P498" s="2">
        <v>383</v>
      </c>
      <c r="Q498" s="2">
        <v>3433</v>
      </c>
      <c r="R498" s="18" t="s">
        <v>29</v>
      </c>
      <c r="S498" s="18" t="s">
        <v>29</v>
      </c>
    </row>
    <row r="499" spans="1:19" hidden="1" x14ac:dyDescent="0.3">
      <c r="A499" s="19">
        <v>43908.708333333336</v>
      </c>
      <c r="B499" s="18" t="s">
        <v>23</v>
      </c>
      <c r="C499" s="2">
        <v>20</v>
      </c>
      <c r="D499" s="18" t="s">
        <v>59</v>
      </c>
      <c r="E499" s="2">
        <v>3921531192</v>
      </c>
      <c r="F499" s="2">
        <v>9110616306</v>
      </c>
      <c r="G499" s="2">
        <v>42</v>
      </c>
      <c r="H499" s="2">
        <v>7</v>
      </c>
      <c r="I499" s="2">
        <v>49</v>
      </c>
      <c r="J499" s="2">
        <v>83</v>
      </c>
      <c r="K499" s="2">
        <v>132</v>
      </c>
      <c r="L499" s="2">
        <v>17</v>
      </c>
      <c r="M499" s="2">
        <v>17</v>
      </c>
      <c r="N499" s="2">
        <v>0</v>
      </c>
      <c r="O499" s="2">
        <v>2</v>
      </c>
      <c r="P499" s="2">
        <v>134</v>
      </c>
      <c r="Q499" s="2">
        <v>1135</v>
      </c>
      <c r="R499" s="18" t="s">
        <v>29</v>
      </c>
      <c r="S499" s="18" t="s">
        <v>29</v>
      </c>
    </row>
    <row r="500" spans="1:19" hidden="1" x14ac:dyDescent="0.3">
      <c r="A500" s="19">
        <v>43908.708333333336</v>
      </c>
      <c r="B500" s="18" t="s">
        <v>23</v>
      </c>
      <c r="C500" s="2">
        <v>19</v>
      </c>
      <c r="D500" s="18" t="s">
        <v>60</v>
      </c>
      <c r="E500" s="2">
        <v>3811569725</v>
      </c>
      <c r="F500" s="2">
        <v>133623567</v>
      </c>
      <c r="G500" s="2">
        <v>100</v>
      </c>
      <c r="H500" s="2">
        <v>29</v>
      </c>
      <c r="I500" s="2">
        <v>129</v>
      </c>
      <c r="J500" s="2">
        <v>138</v>
      </c>
      <c r="K500" s="2">
        <v>267</v>
      </c>
      <c r="L500" s="2">
        <v>41</v>
      </c>
      <c r="M500" s="2">
        <v>45</v>
      </c>
      <c r="N500" s="2">
        <v>12</v>
      </c>
      <c r="O500" s="2">
        <v>3</v>
      </c>
      <c r="P500" s="2">
        <v>282</v>
      </c>
      <c r="Q500" s="2">
        <v>3294</v>
      </c>
      <c r="R500" s="18" t="s">
        <v>29</v>
      </c>
      <c r="S500" s="18" t="s">
        <v>29</v>
      </c>
    </row>
    <row r="501" spans="1:19" hidden="1" x14ac:dyDescent="0.3">
      <c r="A501" s="19">
        <v>43908.708333333336</v>
      </c>
      <c r="B501" s="18" t="s">
        <v>23</v>
      </c>
      <c r="C501" s="2">
        <v>9</v>
      </c>
      <c r="D501" s="18" t="s">
        <v>61</v>
      </c>
      <c r="E501" s="2">
        <v>4376923077</v>
      </c>
      <c r="F501" s="2">
        <v>1125588885</v>
      </c>
      <c r="G501" s="2">
        <v>427</v>
      </c>
      <c r="H501" s="2">
        <v>160</v>
      </c>
      <c r="I501" s="2">
        <v>587</v>
      </c>
      <c r="J501" s="2">
        <v>704</v>
      </c>
      <c r="K501" s="2">
        <v>1291</v>
      </c>
      <c r="L501" s="2">
        <v>267</v>
      </c>
      <c r="M501" s="2">
        <v>277</v>
      </c>
      <c r="N501" s="2">
        <v>17</v>
      </c>
      <c r="O501" s="2">
        <v>22</v>
      </c>
      <c r="P501" s="2">
        <v>1330</v>
      </c>
      <c r="Q501" s="2">
        <v>7606</v>
      </c>
      <c r="R501" s="18" t="s">
        <v>29</v>
      </c>
      <c r="S501" s="18" t="s">
        <v>29</v>
      </c>
    </row>
    <row r="502" spans="1:19" hidden="1" x14ac:dyDescent="0.3">
      <c r="A502" s="19">
        <v>43908.708333333336</v>
      </c>
      <c r="B502" s="18" t="s">
        <v>23</v>
      </c>
      <c r="C502" s="2">
        <v>4</v>
      </c>
      <c r="D502" s="18" t="s">
        <v>62</v>
      </c>
      <c r="E502" s="2">
        <v>4606893511</v>
      </c>
      <c r="F502" s="2">
        <v>1112123097</v>
      </c>
      <c r="G502" s="2">
        <v>141</v>
      </c>
      <c r="H502" s="2">
        <v>22</v>
      </c>
      <c r="I502" s="2">
        <v>163</v>
      </c>
      <c r="J502" s="2">
        <v>273</v>
      </c>
      <c r="K502" s="2">
        <v>436</v>
      </c>
      <c r="L502" s="2">
        <v>68</v>
      </c>
      <c r="M502" s="2">
        <v>70</v>
      </c>
      <c r="N502" s="2">
        <v>12</v>
      </c>
      <c r="O502" s="2">
        <v>7</v>
      </c>
      <c r="P502" s="2">
        <v>455</v>
      </c>
      <c r="Q502" s="2">
        <v>2187</v>
      </c>
      <c r="R502" s="18" t="s">
        <v>29</v>
      </c>
      <c r="S502" s="18" t="s">
        <v>29</v>
      </c>
    </row>
    <row r="503" spans="1:19" hidden="1" x14ac:dyDescent="0.3">
      <c r="A503" s="19">
        <v>43908.708333333336</v>
      </c>
      <c r="B503" s="18" t="s">
        <v>23</v>
      </c>
      <c r="C503" s="2">
        <v>10</v>
      </c>
      <c r="D503" s="18" t="s">
        <v>63</v>
      </c>
      <c r="E503" s="2">
        <v>4310675841</v>
      </c>
      <c r="F503" s="2">
        <v>1238824698</v>
      </c>
      <c r="G503" s="2">
        <v>54</v>
      </c>
      <c r="H503" s="2">
        <v>21</v>
      </c>
      <c r="I503" s="2">
        <v>75</v>
      </c>
      <c r="J503" s="2">
        <v>166</v>
      </c>
      <c r="K503" s="2">
        <v>241</v>
      </c>
      <c r="L503" s="2">
        <v>49</v>
      </c>
      <c r="M503" s="2">
        <v>50</v>
      </c>
      <c r="N503" s="2">
        <v>4</v>
      </c>
      <c r="O503" s="2">
        <v>2</v>
      </c>
      <c r="P503" s="2">
        <v>247</v>
      </c>
      <c r="Q503" s="2">
        <v>1601</v>
      </c>
      <c r="R503" s="18" t="s">
        <v>29</v>
      </c>
      <c r="S503" s="18" t="s">
        <v>29</v>
      </c>
    </row>
    <row r="504" spans="1:19" hidden="1" x14ac:dyDescent="0.3">
      <c r="A504" s="19">
        <v>43908.708333333336</v>
      </c>
      <c r="B504" s="18" t="s">
        <v>23</v>
      </c>
      <c r="C504" s="2">
        <v>2</v>
      </c>
      <c r="D504" s="18" t="s">
        <v>64</v>
      </c>
      <c r="E504" s="2">
        <v>4573750286</v>
      </c>
      <c r="F504" s="2">
        <v>7320149366</v>
      </c>
      <c r="G504" s="2">
        <v>41</v>
      </c>
      <c r="H504" s="2">
        <v>3</v>
      </c>
      <c r="I504" s="2">
        <v>44</v>
      </c>
      <c r="J504" s="2">
        <v>118</v>
      </c>
      <c r="K504" s="2">
        <v>162</v>
      </c>
      <c r="L504" s="2">
        <v>28</v>
      </c>
      <c r="M504" s="2">
        <v>29</v>
      </c>
      <c r="N504" s="2">
        <v>0</v>
      </c>
      <c r="O504" s="2">
        <v>3</v>
      </c>
      <c r="P504" s="2">
        <v>165</v>
      </c>
      <c r="Q504" s="2">
        <v>486</v>
      </c>
      <c r="R504" s="18" t="s">
        <v>29</v>
      </c>
      <c r="S504" s="18" t="s">
        <v>29</v>
      </c>
    </row>
    <row r="505" spans="1:19" hidden="1" x14ac:dyDescent="0.3">
      <c r="A505" s="19">
        <v>43908.708333333336</v>
      </c>
      <c r="B505" s="18" t="s">
        <v>23</v>
      </c>
      <c r="C505" s="2">
        <v>5</v>
      </c>
      <c r="D505" s="18" t="s">
        <v>65</v>
      </c>
      <c r="E505" s="2">
        <v>4543490485</v>
      </c>
      <c r="F505" s="2">
        <v>1233845213</v>
      </c>
      <c r="G505" s="2">
        <v>646</v>
      </c>
      <c r="H505" s="2">
        <v>195</v>
      </c>
      <c r="I505" s="2">
        <v>841</v>
      </c>
      <c r="J505" s="2">
        <v>2112</v>
      </c>
      <c r="K505" s="2">
        <v>2953</v>
      </c>
      <c r="L505" s="2">
        <v>465</v>
      </c>
      <c r="M505" s="2">
        <v>510</v>
      </c>
      <c r="N505" s="2">
        <v>167</v>
      </c>
      <c r="O505" s="2">
        <v>94</v>
      </c>
      <c r="P505" s="2">
        <v>3214</v>
      </c>
      <c r="Q505" s="2">
        <v>40841</v>
      </c>
      <c r="R505" s="18" t="s">
        <v>29</v>
      </c>
      <c r="S505" s="18" t="s">
        <v>29</v>
      </c>
    </row>
    <row r="506" spans="1:19" hidden="1" x14ac:dyDescent="0.3">
      <c r="A506" s="19">
        <v>43909.708333333336</v>
      </c>
      <c r="B506" s="18" t="s">
        <v>23</v>
      </c>
      <c r="C506" s="2">
        <v>13</v>
      </c>
      <c r="D506" s="18" t="s">
        <v>46</v>
      </c>
      <c r="E506" s="2">
        <v>4235122196</v>
      </c>
      <c r="F506" s="2">
        <v>1339843823</v>
      </c>
      <c r="G506" s="2">
        <v>181</v>
      </c>
      <c r="H506" s="2">
        <v>47</v>
      </c>
      <c r="I506" s="2">
        <v>228</v>
      </c>
      <c r="J506" s="2">
        <v>138</v>
      </c>
      <c r="K506" s="2">
        <v>366</v>
      </c>
      <c r="L506" s="2">
        <v>117</v>
      </c>
      <c r="M506" s="2">
        <v>122</v>
      </c>
      <c r="N506" s="2">
        <v>8</v>
      </c>
      <c r="O506" s="2">
        <v>11</v>
      </c>
      <c r="P506" s="2">
        <v>385</v>
      </c>
      <c r="Q506" s="2">
        <v>2409</v>
      </c>
      <c r="R506" s="18" t="s">
        <v>29</v>
      </c>
      <c r="S506" s="18" t="s">
        <v>29</v>
      </c>
    </row>
    <row r="507" spans="1:19" hidden="1" x14ac:dyDescent="0.3">
      <c r="A507" s="19">
        <v>43909.708333333336</v>
      </c>
      <c r="B507" s="18" t="s">
        <v>23</v>
      </c>
      <c r="C507" s="2">
        <v>17</v>
      </c>
      <c r="D507" s="18" t="s">
        <v>47</v>
      </c>
      <c r="E507" s="2">
        <v>4063947052</v>
      </c>
      <c r="F507" s="2">
        <v>1580514834</v>
      </c>
      <c r="G507" s="2">
        <v>8</v>
      </c>
      <c r="H507" s="2">
        <v>5</v>
      </c>
      <c r="I507" s="2">
        <v>13</v>
      </c>
      <c r="J507" s="2">
        <v>24</v>
      </c>
      <c r="K507" s="2">
        <v>37</v>
      </c>
      <c r="L507" s="2">
        <v>10</v>
      </c>
      <c r="M507" s="2">
        <v>10</v>
      </c>
      <c r="N507" s="2">
        <v>0</v>
      </c>
      <c r="O507" s="2">
        <v>0</v>
      </c>
      <c r="P507" s="2">
        <v>37</v>
      </c>
      <c r="Q507" s="2">
        <v>353</v>
      </c>
      <c r="R507" s="18" t="s">
        <v>29</v>
      </c>
      <c r="S507" s="18" t="s">
        <v>29</v>
      </c>
    </row>
    <row r="508" spans="1:19" hidden="1" x14ac:dyDescent="0.3">
      <c r="A508" s="19">
        <v>43909.708333333336</v>
      </c>
      <c r="B508" s="18" t="s">
        <v>23</v>
      </c>
      <c r="C508" s="2">
        <v>4</v>
      </c>
      <c r="D508" s="18" t="s">
        <v>48</v>
      </c>
      <c r="E508" s="2">
        <v>4649933453</v>
      </c>
      <c r="F508" s="2">
        <v>1135662422</v>
      </c>
      <c r="G508" s="2">
        <v>87</v>
      </c>
      <c r="H508" s="2">
        <v>18</v>
      </c>
      <c r="I508" s="2">
        <v>105</v>
      </c>
      <c r="J508" s="2">
        <v>316</v>
      </c>
      <c r="K508" s="2">
        <v>421</v>
      </c>
      <c r="L508" s="2">
        <v>55</v>
      </c>
      <c r="M508" s="2">
        <v>60</v>
      </c>
      <c r="N508" s="2">
        <v>1</v>
      </c>
      <c r="O508" s="2">
        <v>14</v>
      </c>
      <c r="P508" s="2">
        <v>436</v>
      </c>
      <c r="Q508" s="2">
        <v>3568</v>
      </c>
      <c r="R508" s="18" t="s">
        <v>29</v>
      </c>
      <c r="S508" s="18" t="s">
        <v>29</v>
      </c>
    </row>
    <row r="509" spans="1:19" hidden="1" x14ac:dyDescent="0.3">
      <c r="A509" s="19">
        <v>43909.708333333336</v>
      </c>
      <c r="B509" s="18" t="s">
        <v>23</v>
      </c>
      <c r="C509" s="2">
        <v>18</v>
      </c>
      <c r="D509" s="18" t="s">
        <v>49</v>
      </c>
      <c r="E509" s="2">
        <v>3890597598</v>
      </c>
      <c r="F509" s="2">
        <v>1659440194</v>
      </c>
      <c r="G509" s="2">
        <v>60</v>
      </c>
      <c r="H509" s="2">
        <v>13</v>
      </c>
      <c r="I509" s="2">
        <v>73</v>
      </c>
      <c r="J509" s="2">
        <v>91</v>
      </c>
      <c r="K509" s="2">
        <v>164</v>
      </c>
      <c r="L509" s="2">
        <v>38</v>
      </c>
      <c r="M509" s="2">
        <v>40</v>
      </c>
      <c r="N509" s="2">
        <v>2</v>
      </c>
      <c r="O509" s="2">
        <v>3</v>
      </c>
      <c r="P509" s="2">
        <v>169</v>
      </c>
      <c r="Q509" s="2">
        <v>2342</v>
      </c>
      <c r="R509" s="18" t="s">
        <v>29</v>
      </c>
      <c r="S509" s="18" t="s">
        <v>29</v>
      </c>
    </row>
    <row r="510" spans="1:19" hidden="1" x14ac:dyDescent="0.3">
      <c r="A510" s="19">
        <v>43909.708333333336</v>
      </c>
      <c r="B510" s="18" t="s">
        <v>23</v>
      </c>
      <c r="C510" s="2">
        <v>15</v>
      </c>
      <c r="D510" s="18" t="s">
        <v>50</v>
      </c>
      <c r="E510" s="2">
        <v>4083956555</v>
      </c>
      <c r="F510" s="2">
        <v>1425084984</v>
      </c>
      <c r="G510" s="2">
        <v>213</v>
      </c>
      <c r="H510" s="2">
        <v>36</v>
      </c>
      <c r="I510" s="2">
        <v>249</v>
      </c>
      <c r="J510" s="2">
        <v>356</v>
      </c>
      <c r="K510" s="2">
        <v>605</v>
      </c>
      <c r="L510" s="2">
        <v>182</v>
      </c>
      <c r="M510" s="2">
        <v>192</v>
      </c>
      <c r="N510" s="2">
        <v>30</v>
      </c>
      <c r="O510" s="2">
        <v>17</v>
      </c>
      <c r="P510" s="2">
        <v>652</v>
      </c>
      <c r="Q510" s="2">
        <v>3544</v>
      </c>
      <c r="R510" s="18" t="s">
        <v>29</v>
      </c>
      <c r="S510" s="18" t="s">
        <v>29</v>
      </c>
    </row>
    <row r="511" spans="1:19" hidden="1" x14ac:dyDescent="0.3">
      <c r="A511" s="19">
        <v>43909.708333333336</v>
      </c>
      <c r="B511" s="18" t="s">
        <v>23</v>
      </c>
      <c r="C511" s="2">
        <v>8</v>
      </c>
      <c r="D511" s="18" t="s">
        <v>104</v>
      </c>
      <c r="E511" s="2">
        <v>4449436681</v>
      </c>
      <c r="F511" s="2">
        <v>113417208</v>
      </c>
      <c r="G511" s="2">
        <v>1900</v>
      </c>
      <c r="H511" s="2">
        <v>260</v>
      </c>
      <c r="I511" s="2">
        <v>2160</v>
      </c>
      <c r="J511" s="2">
        <v>2346</v>
      </c>
      <c r="K511" s="2">
        <v>4506</v>
      </c>
      <c r="L511" s="2">
        <v>591</v>
      </c>
      <c r="M511" s="2">
        <v>689</v>
      </c>
      <c r="N511" s="2">
        <v>177</v>
      </c>
      <c r="O511" s="2">
        <v>531</v>
      </c>
      <c r="P511" s="2">
        <v>5214</v>
      </c>
      <c r="Q511" s="2">
        <v>18344</v>
      </c>
      <c r="R511" s="18" t="s">
        <v>29</v>
      </c>
      <c r="S511" s="18" t="s">
        <v>29</v>
      </c>
    </row>
    <row r="512" spans="1:19" hidden="1" x14ac:dyDescent="0.3">
      <c r="A512" s="19">
        <v>43909.708333333336</v>
      </c>
      <c r="B512" s="18" t="s">
        <v>23</v>
      </c>
      <c r="C512" s="2">
        <v>6</v>
      </c>
      <c r="D512" s="18" t="s">
        <v>51</v>
      </c>
      <c r="E512" s="2">
        <v>456494354</v>
      </c>
      <c r="F512" s="2">
        <v>1376813649</v>
      </c>
      <c r="G512" s="2">
        <v>134</v>
      </c>
      <c r="H512" s="2">
        <v>29</v>
      </c>
      <c r="I512" s="2">
        <v>163</v>
      </c>
      <c r="J512" s="2">
        <v>359</v>
      </c>
      <c r="K512" s="2">
        <v>522</v>
      </c>
      <c r="L512" s="2">
        <v>106</v>
      </c>
      <c r="M512" s="2">
        <v>137</v>
      </c>
      <c r="N512" s="2">
        <v>41</v>
      </c>
      <c r="O512" s="2">
        <v>36</v>
      </c>
      <c r="P512" s="2">
        <v>599</v>
      </c>
      <c r="Q512" s="2">
        <v>4052</v>
      </c>
      <c r="R512" s="18" t="s">
        <v>29</v>
      </c>
      <c r="S512" s="18" t="s">
        <v>29</v>
      </c>
    </row>
    <row r="513" spans="1:19" hidden="1" x14ac:dyDescent="0.3">
      <c r="A513" s="19">
        <v>43909.708333333336</v>
      </c>
      <c r="B513" s="18" t="s">
        <v>23</v>
      </c>
      <c r="C513" s="2">
        <v>12</v>
      </c>
      <c r="D513" s="18" t="s">
        <v>52</v>
      </c>
      <c r="E513" s="2">
        <v>4189277044</v>
      </c>
      <c r="F513" s="2">
        <v>1248366722</v>
      </c>
      <c r="G513" s="2">
        <v>426</v>
      </c>
      <c r="H513" s="2">
        <v>45</v>
      </c>
      <c r="I513" s="2">
        <v>471</v>
      </c>
      <c r="J513" s="2">
        <v>270</v>
      </c>
      <c r="K513" s="2">
        <v>741</v>
      </c>
      <c r="L513" s="2">
        <v>91</v>
      </c>
      <c r="M513" s="2">
        <v>99</v>
      </c>
      <c r="N513" s="2">
        <v>44</v>
      </c>
      <c r="O513" s="2">
        <v>38</v>
      </c>
      <c r="P513" s="2">
        <v>823</v>
      </c>
      <c r="Q513" s="2">
        <v>11145</v>
      </c>
      <c r="R513" s="18" t="s">
        <v>29</v>
      </c>
      <c r="S513" s="18" t="s">
        <v>29</v>
      </c>
    </row>
    <row r="514" spans="1:19" hidden="1" x14ac:dyDescent="0.3">
      <c r="A514" s="19">
        <v>43909.708333333336</v>
      </c>
      <c r="B514" s="18" t="s">
        <v>23</v>
      </c>
      <c r="C514" s="2">
        <v>7</v>
      </c>
      <c r="D514" s="18" t="s">
        <v>53</v>
      </c>
      <c r="E514" s="2">
        <v>4441149315</v>
      </c>
      <c r="F514" s="2">
        <v>89326992</v>
      </c>
      <c r="G514" s="2">
        <v>491</v>
      </c>
      <c r="H514" s="2">
        <v>112</v>
      </c>
      <c r="I514" s="2">
        <v>603</v>
      </c>
      <c r="J514" s="2">
        <v>280</v>
      </c>
      <c r="K514" s="2">
        <v>883</v>
      </c>
      <c r="L514" s="2">
        <v>139</v>
      </c>
      <c r="M514" s="2">
        <v>172</v>
      </c>
      <c r="N514" s="2">
        <v>85</v>
      </c>
      <c r="O514" s="2">
        <v>91</v>
      </c>
      <c r="P514" s="2">
        <v>1059</v>
      </c>
      <c r="Q514" s="2">
        <v>3348</v>
      </c>
      <c r="R514" s="18" t="s">
        <v>29</v>
      </c>
      <c r="S514" s="18" t="s">
        <v>29</v>
      </c>
    </row>
    <row r="515" spans="1:19" x14ac:dyDescent="0.3">
      <c r="A515" s="19">
        <v>43909.708333333336</v>
      </c>
      <c r="B515" s="18" t="s">
        <v>23</v>
      </c>
      <c r="C515" s="2">
        <v>3</v>
      </c>
      <c r="D515" s="18" t="s">
        <v>54</v>
      </c>
      <c r="E515" s="2">
        <v>4546679409</v>
      </c>
      <c r="F515" s="2">
        <v>9190347404</v>
      </c>
      <c r="G515" s="2">
        <v>7387</v>
      </c>
      <c r="H515" s="2">
        <v>1006</v>
      </c>
      <c r="I515" s="2">
        <v>8393</v>
      </c>
      <c r="J515" s="2">
        <v>5545</v>
      </c>
      <c r="K515" s="2">
        <v>13938</v>
      </c>
      <c r="L515" s="2">
        <v>1672</v>
      </c>
      <c r="M515" s="2">
        <v>2171</v>
      </c>
      <c r="N515" s="2">
        <v>3778</v>
      </c>
      <c r="O515" s="2">
        <v>2168</v>
      </c>
      <c r="P515" s="2">
        <v>19884</v>
      </c>
      <c r="Q515" s="2">
        <v>52244</v>
      </c>
      <c r="R515" s="18" t="s">
        <v>29</v>
      </c>
      <c r="S515" s="18" t="s">
        <v>29</v>
      </c>
    </row>
    <row r="516" spans="1:19" hidden="1" x14ac:dyDescent="0.3">
      <c r="A516" s="19">
        <v>43909.708333333336</v>
      </c>
      <c r="B516" s="18" t="s">
        <v>23</v>
      </c>
      <c r="C516" s="2">
        <v>11</v>
      </c>
      <c r="D516" s="18" t="s">
        <v>55</v>
      </c>
      <c r="E516" s="2">
        <v>4361675973</v>
      </c>
      <c r="F516" s="2">
        <v>135188753</v>
      </c>
      <c r="G516" s="2">
        <v>656</v>
      </c>
      <c r="H516" s="2">
        <v>141</v>
      </c>
      <c r="I516" s="2">
        <v>797</v>
      </c>
      <c r="J516" s="2">
        <v>825</v>
      </c>
      <c r="K516" s="2">
        <v>1622</v>
      </c>
      <c r="L516" s="2">
        <v>146</v>
      </c>
      <c r="M516" s="2">
        <v>169</v>
      </c>
      <c r="N516" s="2">
        <v>0</v>
      </c>
      <c r="O516" s="2">
        <v>115</v>
      </c>
      <c r="P516" s="2">
        <v>1737</v>
      </c>
      <c r="Q516" s="2">
        <v>4512</v>
      </c>
      <c r="R516" s="18" t="s">
        <v>29</v>
      </c>
      <c r="S516" s="18" t="s">
        <v>29</v>
      </c>
    </row>
    <row r="517" spans="1:19" hidden="1" x14ac:dyDescent="0.3">
      <c r="A517" s="19">
        <v>43909.708333333336</v>
      </c>
      <c r="B517" s="18" t="s">
        <v>23</v>
      </c>
      <c r="C517" s="2">
        <v>14</v>
      </c>
      <c r="D517" s="18" t="s">
        <v>56</v>
      </c>
      <c r="E517" s="2">
        <v>4155774754</v>
      </c>
      <c r="F517" s="2">
        <v>1465916051</v>
      </c>
      <c r="G517" s="2">
        <v>19</v>
      </c>
      <c r="H517" s="2">
        <v>6</v>
      </c>
      <c r="I517" s="2">
        <v>25</v>
      </c>
      <c r="J517" s="2">
        <v>13</v>
      </c>
      <c r="K517" s="2">
        <v>38</v>
      </c>
      <c r="L517" s="2">
        <v>17</v>
      </c>
      <c r="M517" s="2">
        <v>18</v>
      </c>
      <c r="N517" s="2">
        <v>6</v>
      </c>
      <c r="O517" s="2">
        <v>2</v>
      </c>
      <c r="P517" s="2">
        <v>46</v>
      </c>
      <c r="Q517" s="2">
        <v>426</v>
      </c>
      <c r="R517" s="18" t="s">
        <v>29</v>
      </c>
      <c r="S517" s="18" t="s">
        <v>29</v>
      </c>
    </row>
    <row r="518" spans="1:19" hidden="1" x14ac:dyDescent="0.3">
      <c r="A518" s="19">
        <v>43909.708333333336</v>
      </c>
      <c r="B518" s="18" t="s">
        <v>23</v>
      </c>
      <c r="C518" s="2">
        <v>1</v>
      </c>
      <c r="D518" s="18" t="s">
        <v>57</v>
      </c>
      <c r="E518" s="2">
        <v>450732745</v>
      </c>
      <c r="F518" s="2">
        <v>7680687483</v>
      </c>
      <c r="G518" s="2">
        <v>2279</v>
      </c>
      <c r="H518" s="2">
        <v>257</v>
      </c>
      <c r="I518" s="2">
        <v>2536</v>
      </c>
      <c r="J518" s="2">
        <v>218</v>
      </c>
      <c r="K518" s="2">
        <v>2754</v>
      </c>
      <c r="L518" s="2">
        <v>567</v>
      </c>
      <c r="M518" s="2">
        <v>591</v>
      </c>
      <c r="N518" s="2">
        <v>3</v>
      </c>
      <c r="O518" s="2">
        <v>175</v>
      </c>
      <c r="P518" s="2">
        <v>2932</v>
      </c>
      <c r="Q518" s="2">
        <v>8853</v>
      </c>
      <c r="R518" s="18" t="s">
        <v>29</v>
      </c>
      <c r="S518" s="18" t="s">
        <v>29</v>
      </c>
    </row>
    <row r="519" spans="1:19" hidden="1" x14ac:dyDescent="0.3">
      <c r="A519" s="19">
        <v>43909.708333333336</v>
      </c>
      <c r="B519" s="18" t="s">
        <v>23</v>
      </c>
      <c r="C519" s="2">
        <v>16</v>
      </c>
      <c r="D519" s="18" t="s">
        <v>58</v>
      </c>
      <c r="E519" s="2">
        <v>4112559576</v>
      </c>
      <c r="F519" s="2">
        <v>1686736689</v>
      </c>
      <c r="G519" s="2">
        <v>173</v>
      </c>
      <c r="H519" s="2">
        <v>31</v>
      </c>
      <c r="I519" s="2">
        <v>204</v>
      </c>
      <c r="J519" s="2">
        <v>245</v>
      </c>
      <c r="K519" s="2">
        <v>449</v>
      </c>
      <c r="L519" s="2">
        <v>87</v>
      </c>
      <c r="M519" s="2">
        <v>95</v>
      </c>
      <c r="N519" s="2">
        <v>4</v>
      </c>
      <c r="O519" s="2">
        <v>25</v>
      </c>
      <c r="P519" s="2">
        <v>478</v>
      </c>
      <c r="Q519" s="2">
        <v>4046</v>
      </c>
      <c r="R519" s="18" t="s">
        <v>29</v>
      </c>
      <c r="S519" s="18" t="s">
        <v>29</v>
      </c>
    </row>
    <row r="520" spans="1:19" hidden="1" x14ac:dyDescent="0.3">
      <c r="A520" s="19">
        <v>43909.708333333336</v>
      </c>
      <c r="B520" s="18" t="s">
        <v>23</v>
      </c>
      <c r="C520" s="2">
        <v>20</v>
      </c>
      <c r="D520" s="18" t="s">
        <v>59</v>
      </c>
      <c r="E520" s="2">
        <v>3921531192</v>
      </c>
      <c r="F520" s="2">
        <v>9110616306</v>
      </c>
      <c r="G520" s="2">
        <v>43</v>
      </c>
      <c r="H520" s="2">
        <v>9</v>
      </c>
      <c r="I520" s="2">
        <v>52</v>
      </c>
      <c r="J520" s="2">
        <v>152</v>
      </c>
      <c r="K520" s="2">
        <v>204</v>
      </c>
      <c r="L520" s="2">
        <v>72</v>
      </c>
      <c r="M520" s="2">
        <v>72</v>
      </c>
      <c r="N520" s="2">
        <v>0</v>
      </c>
      <c r="O520" s="2">
        <v>2</v>
      </c>
      <c r="P520" s="2">
        <v>206</v>
      </c>
      <c r="Q520" s="2">
        <v>1334</v>
      </c>
      <c r="R520" s="18" t="s">
        <v>29</v>
      </c>
      <c r="S520" s="18" t="s">
        <v>29</v>
      </c>
    </row>
    <row r="521" spans="1:19" hidden="1" x14ac:dyDescent="0.3">
      <c r="A521" s="19">
        <v>43909.708333333336</v>
      </c>
      <c r="B521" s="18" t="s">
        <v>23</v>
      </c>
      <c r="C521" s="2">
        <v>19</v>
      </c>
      <c r="D521" s="18" t="s">
        <v>60</v>
      </c>
      <c r="E521" s="2">
        <v>3811569725</v>
      </c>
      <c r="F521" s="2">
        <v>133623567</v>
      </c>
      <c r="G521" s="2">
        <v>143</v>
      </c>
      <c r="H521" s="2">
        <v>36</v>
      </c>
      <c r="I521" s="2">
        <v>179</v>
      </c>
      <c r="J521" s="2">
        <v>142</v>
      </c>
      <c r="K521" s="2">
        <v>321</v>
      </c>
      <c r="L521" s="2">
        <v>54</v>
      </c>
      <c r="M521" s="2">
        <v>58</v>
      </c>
      <c r="N521" s="2">
        <v>15</v>
      </c>
      <c r="O521" s="2">
        <v>4</v>
      </c>
      <c r="P521" s="2">
        <v>340</v>
      </c>
      <c r="Q521" s="2">
        <v>3961</v>
      </c>
      <c r="R521" s="18" t="s">
        <v>29</v>
      </c>
      <c r="S521" s="18" t="s">
        <v>29</v>
      </c>
    </row>
    <row r="522" spans="1:19" hidden="1" x14ac:dyDescent="0.3">
      <c r="A522" s="19">
        <v>43909.708333333336</v>
      </c>
      <c r="B522" s="18" t="s">
        <v>23</v>
      </c>
      <c r="C522" s="2">
        <v>9</v>
      </c>
      <c r="D522" s="18" t="s">
        <v>61</v>
      </c>
      <c r="E522" s="2">
        <v>4376923077</v>
      </c>
      <c r="F522" s="2">
        <v>1125588885</v>
      </c>
      <c r="G522" s="2">
        <v>501</v>
      </c>
      <c r="H522" s="2">
        <v>178</v>
      </c>
      <c r="I522" s="2">
        <v>679</v>
      </c>
      <c r="J522" s="2">
        <v>743</v>
      </c>
      <c r="K522" s="2">
        <v>1422</v>
      </c>
      <c r="L522" s="2">
        <v>131</v>
      </c>
      <c r="M522" s="2">
        <v>152</v>
      </c>
      <c r="N522" s="2">
        <v>22</v>
      </c>
      <c r="O522" s="2">
        <v>38</v>
      </c>
      <c r="P522" s="2">
        <v>1482</v>
      </c>
      <c r="Q522" s="2">
        <v>8873</v>
      </c>
      <c r="R522" s="18" t="s">
        <v>29</v>
      </c>
      <c r="S522" s="18" t="s">
        <v>29</v>
      </c>
    </row>
    <row r="523" spans="1:19" hidden="1" x14ac:dyDescent="0.3">
      <c r="A523" s="19">
        <v>43909.708333333336</v>
      </c>
      <c r="B523" s="18" t="s">
        <v>23</v>
      </c>
      <c r="C523" s="2">
        <v>4</v>
      </c>
      <c r="D523" s="18" t="s">
        <v>62</v>
      </c>
      <c r="E523" s="2">
        <v>4606893511</v>
      </c>
      <c r="F523" s="2">
        <v>1112123097</v>
      </c>
      <c r="G523" s="2">
        <v>169</v>
      </c>
      <c r="H523" s="2">
        <v>30</v>
      </c>
      <c r="I523" s="2">
        <v>199</v>
      </c>
      <c r="J523" s="2">
        <v>292</v>
      </c>
      <c r="K523" s="2">
        <v>491</v>
      </c>
      <c r="L523" s="2">
        <v>55</v>
      </c>
      <c r="M523" s="2">
        <v>68</v>
      </c>
      <c r="N523" s="2">
        <v>20</v>
      </c>
      <c r="O523" s="2">
        <v>12</v>
      </c>
      <c r="P523" s="2">
        <v>523</v>
      </c>
      <c r="Q523" s="2">
        <v>2203</v>
      </c>
      <c r="R523" s="18" t="s">
        <v>29</v>
      </c>
      <c r="S523" s="18" t="s">
        <v>29</v>
      </c>
    </row>
    <row r="524" spans="1:19" hidden="1" x14ac:dyDescent="0.3">
      <c r="A524" s="19">
        <v>43909.708333333336</v>
      </c>
      <c r="B524" s="18" t="s">
        <v>23</v>
      </c>
      <c r="C524" s="2">
        <v>10</v>
      </c>
      <c r="D524" s="18" t="s">
        <v>63</v>
      </c>
      <c r="E524" s="2">
        <v>4310675841</v>
      </c>
      <c r="F524" s="2">
        <v>1238824698</v>
      </c>
      <c r="G524" s="2">
        <v>69</v>
      </c>
      <c r="H524" s="2">
        <v>21</v>
      </c>
      <c r="I524" s="2">
        <v>90</v>
      </c>
      <c r="J524" s="2">
        <v>238</v>
      </c>
      <c r="K524" s="2">
        <v>328</v>
      </c>
      <c r="L524" s="2">
        <v>87</v>
      </c>
      <c r="M524" s="2">
        <v>87</v>
      </c>
      <c r="N524" s="2">
        <v>4</v>
      </c>
      <c r="O524" s="2">
        <v>2</v>
      </c>
      <c r="P524" s="2">
        <v>334</v>
      </c>
      <c r="Q524" s="2">
        <v>1954</v>
      </c>
      <c r="R524" s="18" t="s">
        <v>29</v>
      </c>
      <c r="S524" s="18" t="s">
        <v>29</v>
      </c>
    </row>
    <row r="525" spans="1:19" hidden="1" x14ac:dyDescent="0.3">
      <c r="A525" s="19">
        <v>43909.708333333336</v>
      </c>
      <c r="B525" s="18" t="s">
        <v>23</v>
      </c>
      <c r="C525" s="2">
        <v>2</v>
      </c>
      <c r="D525" s="18" t="s">
        <v>64</v>
      </c>
      <c r="E525" s="2">
        <v>4573750286</v>
      </c>
      <c r="F525" s="2">
        <v>7320149366</v>
      </c>
      <c r="G525" s="2">
        <v>47</v>
      </c>
      <c r="H525" s="2">
        <v>9</v>
      </c>
      <c r="I525" s="2">
        <v>56</v>
      </c>
      <c r="J525" s="2">
        <v>153</v>
      </c>
      <c r="K525" s="2">
        <v>209</v>
      </c>
      <c r="L525" s="2">
        <v>47</v>
      </c>
      <c r="M525" s="2">
        <v>50</v>
      </c>
      <c r="N525" s="2">
        <v>0</v>
      </c>
      <c r="O525" s="2">
        <v>6</v>
      </c>
      <c r="P525" s="2">
        <v>215</v>
      </c>
      <c r="Q525" s="2">
        <v>608</v>
      </c>
      <c r="R525" s="18" t="s">
        <v>29</v>
      </c>
      <c r="S525" s="18" t="s">
        <v>29</v>
      </c>
    </row>
    <row r="526" spans="1:19" hidden="1" x14ac:dyDescent="0.3">
      <c r="A526" s="19">
        <v>43909.708333333336</v>
      </c>
      <c r="B526" s="18" t="s">
        <v>23</v>
      </c>
      <c r="C526" s="2">
        <v>5</v>
      </c>
      <c r="D526" s="18" t="s">
        <v>65</v>
      </c>
      <c r="E526" s="2">
        <v>4543490485</v>
      </c>
      <c r="F526" s="2">
        <v>1233845213</v>
      </c>
      <c r="G526" s="2">
        <v>771</v>
      </c>
      <c r="H526" s="2">
        <v>209</v>
      </c>
      <c r="I526" s="2">
        <v>980</v>
      </c>
      <c r="J526" s="2">
        <v>2189</v>
      </c>
      <c r="K526" s="2">
        <v>3169</v>
      </c>
      <c r="L526" s="2">
        <v>216</v>
      </c>
      <c r="M526" s="2">
        <v>270</v>
      </c>
      <c r="N526" s="2">
        <v>200</v>
      </c>
      <c r="O526" s="2">
        <v>115</v>
      </c>
      <c r="P526" s="2">
        <v>3484</v>
      </c>
      <c r="Q526" s="2">
        <v>44658</v>
      </c>
      <c r="R526" s="18" t="s">
        <v>29</v>
      </c>
      <c r="S526" s="18" t="s">
        <v>29</v>
      </c>
    </row>
    <row r="527" spans="1:19" hidden="1" x14ac:dyDescent="0.3">
      <c r="A527" s="19">
        <v>43910.708333333336</v>
      </c>
      <c r="B527" s="18" t="s">
        <v>23</v>
      </c>
      <c r="C527" s="2">
        <v>13</v>
      </c>
      <c r="D527" s="18" t="s">
        <v>46</v>
      </c>
      <c r="E527" s="2">
        <v>4235122196</v>
      </c>
      <c r="F527" s="2">
        <v>1339843823</v>
      </c>
      <c r="G527" s="2">
        <v>190</v>
      </c>
      <c r="H527" s="2">
        <v>48</v>
      </c>
      <c r="I527" s="2">
        <v>238</v>
      </c>
      <c r="J527" s="2">
        <v>184</v>
      </c>
      <c r="K527" s="2">
        <v>422</v>
      </c>
      <c r="L527" s="2">
        <v>56</v>
      </c>
      <c r="M527" s="2">
        <v>64</v>
      </c>
      <c r="N527" s="2">
        <v>10</v>
      </c>
      <c r="O527" s="2">
        <v>17</v>
      </c>
      <c r="P527" s="2">
        <v>449</v>
      </c>
      <c r="Q527" s="2">
        <v>2695</v>
      </c>
      <c r="R527" s="18" t="s">
        <v>29</v>
      </c>
      <c r="S527" s="18" t="s">
        <v>29</v>
      </c>
    </row>
    <row r="528" spans="1:19" hidden="1" x14ac:dyDescent="0.3">
      <c r="A528" s="19">
        <v>43910.708333333336</v>
      </c>
      <c r="B528" s="18" t="s">
        <v>23</v>
      </c>
      <c r="C528" s="2">
        <v>17</v>
      </c>
      <c r="D528" s="18" t="s">
        <v>47</v>
      </c>
      <c r="E528" s="2">
        <v>4063947052</v>
      </c>
      <c r="F528" s="2">
        <v>1580514834</v>
      </c>
      <c r="G528" s="2">
        <v>8</v>
      </c>
      <c r="H528" s="2">
        <v>5</v>
      </c>
      <c r="I528" s="2">
        <v>13</v>
      </c>
      <c r="J528" s="2">
        <v>39</v>
      </c>
      <c r="K528" s="2">
        <v>52</v>
      </c>
      <c r="L528" s="2">
        <v>15</v>
      </c>
      <c r="M528" s="2">
        <v>15</v>
      </c>
      <c r="N528" s="2">
        <v>0</v>
      </c>
      <c r="O528" s="2">
        <v>0</v>
      </c>
      <c r="P528" s="2">
        <v>52</v>
      </c>
      <c r="Q528" s="2">
        <v>443</v>
      </c>
      <c r="R528" s="18" t="s">
        <v>29</v>
      </c>
      <c r="S528" s="18" t="s">
        <v>29</v>
      </c>
    </row>
    <row r="529" spans="1:19" hidden="1" x14ac:dyDescent="0.3">
      <c r="A529" s="19">
        <v>43910.708333333336</v>
      </c>
      <c r="B529" s="18" t="s">
        <v>23</v>
      </c>
      <c r="C529" s="2">
        <v>4</v>
      </c>
      <c r="D529" s="18" t="s">
        <v>48</v>
      </c>
      <c r="E529" s="2">
        <v>4649933453</v>
      </c>
      <c r="F529" s="2">
        <v>1135662422</v>
      </c>
      <c r="G529" s="2">
        <v>99</v>
      </c>
      <c r="H529" s="2">
        <v>24</v>
      </c>
      <c r="I529" s="2">
        <v>123</v>
      </c>
      <c r="J529" s="2">
        <v>407</v>
      </c>
      <c r="K529" s="2">
        <v>530</v>
      </c>
      <c r="L529" s="2">
        <v>109</v>
      </c>
      <c r="M529" s="2">
        <v>112</v>
      </c>
      <c r="N529" s="2">
        <v>1</v>
      </c>
      <c r="O529" s="2">
        <v>17</v>
      </c>
      <c r="P529" s="2">
        <v>548</v>
      </c>
      <c r="Q529" s="2">
        <v>4433</v>
      </c>
      <c r="R529" s="18" t="s">
        <v>29</v>
      </c>
      <c r="S529" s="18" t="s">
        <v>29</v>
      </c>
    </row>
    <row r="530" spans="1:19" hidden="1" x14ac:dyDescent="0.3">
      <c r="A530" s="19">
        <v>43910.708333333336</v>
      </c>
      <c r="B530" s="18" t="s">
        <v>23</v>
      </c>
      <c r="C530" s="2">
        <v>18</v>
      </c>
      <c r="D530" s="18" t="s">
        <v>49</v>
      </c>
      <c r="E530" s="2">
        <v>3890597598</v>
      </c>
      <c r="F530" s="2">
        <v>1659440194</v>
      </c>
      <c r="G530" s="2">
        <v>71</v>
      </c>
      <c r="H530" s="2">
        <v>16</v>
      </c>
      <c r="I530" s="2">
        <v>87</v>
      </c>
      <c r="J530" s="2">
        <v>114</v>
      </c>
      <c r="K530" s="2">
        <v>201</v>
      </c>
      <c r="L530" s="2">
        <v>37</v>
      </c>
      <c r="M530" s="2">
        <v>38</v>
      </c>
      <c r="N530" s="2">
        <v>2</v>
      </c>
      <c r="O530" s="2">
        <v>4</v>
      </c>
      <c r="P530" s="2">
        <v>207</v>
      </c>
      <c r="Q530" s="2">
        <v>2690</v>
      </c>
      <c r="R530" s="18" t="s">
        <v>29</v>
      </c>
      <c r="S530" s="18" t="s">
        <v>29</v>
      </c>
    </row>
    <row r="531" spans="1:19" hidden="1" x14ac:dyDescent="0.3">
      <c r="A531" s="19">
        <v>43910.708333333336</v>
      </c>
      <c r="B531" s="18" t="s">
        <v>23</v>
      </c>
      <c r="C531" s="2">
        <v>15</v>
      </c>
      <c r="D531" s="18" t="s">
        <v>50</v>
      </c>
      <c r="E531" s="2">
        <v>4083956555</v>
      </c>
      <c r="F531" s="2">
        <v>1425084984</v>
      </c>
      <c r="G531" s="2">
        <v>130</v>
      </c>
      <c r="H531" s="2">
        <v>41</v>
      </c>
      <c r="I531" s="2">
        <v>171</v>
      </c>
      <c r="J531" s="2">
        <v>531</v>
      </c>
      <c r="K531" s="2">
        <v>702</v>
      </c>
      <c r="L531" s="2">
        <v>97</v>
      </c>
      <c r="M531" s="2">
        <v>97</v>
      </c>
      <c r="N531" s="2">
        <v>30</v>
      </c>
      <c r="O531" s="2">
        <v>17</v>
      </c>
      <c r="P531" s="2">
        <v>749</v>
      </c>
      <c r="Q531" s="2">
        <v>3845</v>
      </c>
      <c r="R531" s="18" t="s">
        <v>29</v>
      </c>
      <c r="S531" s="18" t="s">
        <v>29</v>
      </c>
    </row>
    <row r="532" spans="1:19" hidden="1" x14ac:dyDescent="0.3">
      <c r="A532" s="19">
        <v>43910.708333333336</v>
      </c>
      <c r="B532" s="18" t="s">
        <v>23</v>
      </c>
      <c r="C532" s="2">
        <v>8</v>
      </c>
      <c r="D532" s="18" t="s">
        <v>104</v>
      </c>
      <c r="E532" s="2">
        <v>4449436681</v>
      </c>
      <c r="F532" s="2">
        <v>113417208</v>
      </c>
      <c r="G532" s="2">
        <v>2083</v>
      </c>
      <c r="H532" s="2">
        <v>267</v>
      </c>
      <c r="I532" s="2">
        <v>2350</v>
      </c>
      <c r="J532" s="2">
        <v>2739</v>
      </c>
      <c r="K532" s="2">
        <v>5089</v>
      </c>
      <c r="L532" s="2">
        <v>583</v>
      </c>
      <c r="M532" s="2">
        <v>754</v>
      </c>
      <c r="N532" s="2">
        <v>239</v>
      </c>
      <c r="O532" s="2">
        <v>640</v>
      </c>
      <c r="P532" s="2">
        <v>5968</v>
      </c>
      <c r="Q532" s="2">
        <v>20753</v>
      </c>
      <c r="R532" s="18" t="s">
        <v>29</v>
      </c>
      <c r="S532" s="18" t="s">
        <v>29</v>
      </c>
    </row>
    <row r="533" spans="1:19" hidden="1" x14ac:dyDescent="0.3">
      <c r="A533" s="19">
        <v>43910.708333333336</v>
      </c>
      <c r="B533" s="18" t="s">
        <v>23</v>
      </c>
      <c r="C533" s="2">
        <v>6</v>
      </c>
      <c r="D533" s="18" t="s">
        <v>51</v>
      </c>
      <c r="E533" s="2">
        <v>456494354</v>
      </c>
      <c r="F533" s="2">
        <v>1376813649</v>
      </c>
      <c r="G533" s="2">
        <v>143</v>
      </c>
      <c r="H533" s="2">
        <v>32</v>
      </c>
      <c r="I533" s="2">
        <v>175</v>
      </c>
      <c r="J533" s="2">
        <v>380</v>
      </c>
      <c r="K533" s="2">
        <v>555</v>
      </c>
      <c r="L533" s="2">
        <v>33</v>
      </c>
      <c r="M533" s="2">
        <v>57</v>
      </c>
      <c r="N533" s="2">
        <v>63</v>
      </c>
      <c r="O533" s="2">
        <v>38</v>
      </c>
      <c r="P533" s="2">
        <v>656</v>
      </c>
      <c r="Q533" s="2">
        <v>4964</v>
      </c>
      <c r="R533" s="18" t="s">
        <v>29</v>
      </c>
      <c r="S533" s="18" t="s">
        <v>29</v>
      </c>
    </row>
    <row r="534" spans="1:19" hidden="1" x14ac:dyDescent="0.3">
      <c r="A534" s="19">
        <v>43910.708333333336</v>
      </c>
      <c r="B534" s="18" t="s">
        <v>23</v>
      </c>
      <c r="C534" s="2">
        <v>12</v>
      </c>
      <c r="D534" s="18" t="s">
        <v>52</v>
      </c>
      <c r="E534" s="2">
        <v>4189277044</v>
      </c>
      <c r="F534" s="2">
        <v>1248366722</v>
      </c>
      <c r="G534" s="2">
        <v>537</v>
      </c>
      <c r="H534" s="2">
        <v>47</v>
      </c>
      <c r="I534" s="2">
        <v>584</v>
      </c>
      <c r="J534" s="2">
        <v>328</v>
      </c>
      <c r="K534" s="2">
        <v>912</v>
      </c>
      <c r="L534" s="2">
        <v>171</v>
      </c>
      <c r="M534" s="2">
        <v>185</v>
      </c>
      <c r="N534" s="2">
        <v>53</v>
      </c>
      <c r="O534" s="2">
        <v>43</v>
      </c>
      <c r="P534" s="2">
        <v>1008</v>
      </c>
      <c r="Q534" s="2">
        <v>13889</v>
      </c>
      <c r="R534" s="18" t="s">
        <v>29</v>
      </c>
      <c r="S534" s="18" t="s">
        <v>29</v>
      </c>
    </row>
    <row r="535" spans="1:19" hidden="1" x14ac:dyDescent="0.3">
      <c r="A535" s="19">
        <v>43910.708333333336</v>
      </c>
      <c r="B535" s="18" t="s">
        <v>23</v>
      </c>
      <c r="C535" s="2">
        <v>7</v>
      </c>
      <c r="D535" s="18" t="s">
        <v>53</v>
      </c>
      <c r="E535" s="2">
        <v>4441149315</v>
      </c>
      <c r="F535" s="2">
        <v>89326992</v>
      </c>
      <c r="G535" s="2">
        <v>573</v>
      </c>
      <c r="H535" s="2">
        <v>121</v>
      </c>
      <c r="I535" s="2">
        <v>694</v>
      </c>
      <c r="J535" s="2">
        <v>307</v>
      </c>
      <c r="K535" s="2">
        <v>1001</v>
      </c>
      <c r="L535" s="2">
        <v>118</v>
      </c>
      <c r="M535" s="2">
        <v>162</v>
      </c>
      <c r="N535" s="2">
        <v>101</v>
      </c>
      <c r="O535" s="2">
        <v>119</v>
      </c>
      <c r="P535" s="2">
        <v>1221</v>
      </c>
      <c r="Q535" s="2">
        <v>3794</v>
      </c>
      <c r="R535" s="18" t="s">
        <v>29</v>
      </c>
      <c r="S535" s="18" t="s">
        <v>29</v>
      </c>
    </row>
    <row r="536" spans="1:19" x14ac:dyDescent="0.3">
      <c r="A536" s="19">
        <v>43910.708333333336</v>
      </c>
      <c r="B536" s="18" t="s">
        <v>23</v>
      </c>
      <c r="C536" s="2">
        <v>3</v>
      </c>
      <c r="D536" s="18" t="s">
        <v>54</v>
      </c>
      <c r="E536" s="2">
        <v>4546679409</v>
      </c>
      <c r="F536" s="2">
        <v>9190347404</v>
      </c>
      <c r="G536" s="2">
        <v>7735</v>
      </c>
      <c r="H536" s="2">
        <v>1050</v>
      </c>
      <c r="I536" s="2">
        <v>8785</v>
      </c>
      <c r="J536" s="2">
        <v>6635</v>
      </c>
      <c r="K536" s="2">
        <v>15420</v>
      </c>
      <c r="L536" s="2">
        <v>1482</v>
      </c>
      <c r="M536" s="2">
        <v>2380</v>
      </c>
      <c r="N536" s="2">
        <v>4295</v>
      </c>
      <c r="O536" s="2">
        <v>2549</v>
      </c>
      <c r="P536" s="2">
        <v>22264</v>
      </c>
      <c r="Q536" s="2">
        <v>57174</v>
      </c>
      <c r="R536" s="18" t="s">
        <v>29</v>
      </c>
      <c r="S536" s="18" t="s">
        <v>29</v>
      </c>
    </row>
    <row r="537" spans="1:19" hidden="1" x14ac:dyDescent="0.3">
      <c r="A537" s="19">
        <v>43910.708333333336</v>
      </c>
      <c r="B537" s="18" t="s">
        <v>23</v>
      </c>
      <c r="C537" s="2">
        <v>11</v>
      </c>
      <c r="D537" s="18" t="s">
        <v>55</v>
      </c>
      <c r="E537" s="2">
        <v>4361675973</v>
      </c>
      <c r="F537" s="2">
        <v>135188753</v>
      </c>
      <c r="G537" s="2">
        <v>704</v>
      </c>
      <c r="H537" s="2">
        <v>138</v>
      </c>
      <c r="I537" s="2">
        <v>842</v>
      </c>
      <c r="J537" s="2">
        <v>1002</v>
      </c>
      <c r="K537" s="2">
        <v>1844</v>
      </c>
      <c r="L537" s="2">
        <v>222</v>
      </c>
      <c r="M537" s="2">
        <v>244</v>
      </c>
      <c r="N537" s="2">
        <v>0</v>
      </c>
      <c r="O537" s="2">
        <v>137</v>
      </c>
      <c r="P537" s="2">
        <v>1981</v>
      </c>
      <c r="Q537" s="2">
        <v>5170</v>
      </c>
      <c r="R537" s="18" t="s">
        <v>29</v>
      </c>
      <c r="S537" s="18" t="s">
        <v>29</v>
      </c>
    </row>
    <row r="538" spans="1:19" hidden="1" x14ac:dyDescent="0.3">
      <c r="A538" s="19">
        <v>43910.708333333336</v>
      </c>
      <c r="B538" s="18" t="s">
        <v>23</v>
      </c>
      <c r="C538" s="2">
        <v>14</v>
      </c>
      <c r="D538" s="18" t="s">
        <v>56</v>
      </c>
      <c r="E538" s="2">
        <v>4155774754</v>
      </c>
      <c r="F538" s="2">
        <v>1465916051</v>
      </c>
      <c r="G538" s="2">
        <v>20</v>
      </c>
      <c r="H538" s="2">
        <v>6</v>
      </c>
      <c r="I538" s="2">
        <v>26</v>
      </c>
      <c r="J538" s="2">
        <v>13</v>
      </c>
      <c r="K538" s="2">
        <v>39</v>
      </c>
      <c r="L538" s="2">
        <v>1</v>
      </c>
      <c r="M538" s="2">
        <v>4</v>
      </c>
      <c r="N538" s="2">
        <v>6</v>
      </c>
      <c r="O538" s="2">
        <v>5</v>
      </c>
      <c r="P538" s="2">
        <v>50</v>
      </c>
      <c r="Q538" s="2">
        <v>426</v>
      </c>
      <c r="R538" s="18" t="s">
        <v>29</v>
      </c>
      <c r="S538" s="18" t="s">
        <v>29</v>
      </c>
    </row>
    <row r="539" spans="1:19" hidden="1" x14ac:dyDescent="0.3">
      <c r="A539" s="19">
        <v>43910.708333333336</v>
      </c>
      <c r="B539" s="18" t="s">
        <v>23</v>
      </c>
      <c r="C539" s="2">
        <v>1</v>
      </c>
      <c r="D539" s="18" t="s">
        <v>57</v>
      </c>
      <c r="E539" s="2">
        <v>450732745</v>
      </c>
      <c r="F539" s="2">
        <v>7680687483</v>
      </c>
      <c r="G539" s="2">
        <v>1541</v>
      </c>
      <c r="H539" s="2">
        <v>280</v>
      </c>
      <c r="I539" s="2">
        <v>1821</v>
      </c>
      <c r="J539" s="2">
        <v>1423</v>
      </c>
      <c r="K539" s="2">
        <v>3244</v>
      </c>
      <c r="L539" s="2">
        <v>490</v>
      </c>
      <c r="M539" s="2">
        <v>529</v>
      </c>
      <c r="N539" s="2">
        <v>8</v>
      </c>
      <c r="O539" s="2">
        <v>209</v>
      </c>
      <c r="P539" s="2">
        <v>3461</v>
      </c>
      <c r="Q539" s="2">
        <v>9975</v>
      </c>
      <c r="R539" s="18" t="s">
        <v>29</v>
      </c>
      <c r="S539" s="18" t="s">
        <v>29</v>
      </c>
    </row>
    <row r="540" spans="1:19" hidden="1" x14ac:dyDescent="0.3">
      <c r="A540" s="19">
        <v>43910.708333333336</v>
      </c>
      <c r="B540" s="18" t="s">
        <v>23</v>
      </c>
      <c r="C540" s="2">
        <v>16</v>
      </c>
      <c r="D540" s="18" t="s">
        <v>58</v>
      </c>
      <c r="E540" s="2">
        <v>4112559576</v>
      </c>
      <c r="F540" s="2">
        <v>1686736689</v>
      </c>
      <c r="G540" s="2">
        <v>191</v>
      </c>
      <c r="H540" s="2">
        <v>31</v>
      </c>
      <c r="I540" s="2">
        <v>222</v>
      </c>
      <c r="J540" s="2">
        <v>329</v>
      </c>
      <c r="K540" s="2">
        <v>551</v>
      </c>
      <c r="L540" s="2">
        <v>102</v>
      </c>
      <c r="M540" s="2">
        <v>103</v>
      </c>
      <c r="N540" s="2">
        <v>4</v>
      </c>
      <c r="O540" s="2">
        <v>26</v>
      </c>
      <c r="P540" s="2">
        <v>581</v>
      </c>
      <c r="Q540" s="2">
        <v>4789</v>
      </c>
      <c r="R540" s="18" t="s">
        <v>29</v>
      </c>
      <c r="S540" s="18" t="s">
        <v>29</v>
      </c>
    </row>
    <row r="541" spans="1:19" hidden="1" x14ac:dyDescent="0.3">
      <c r="A541" s="19">
        <v>43910.708333333336</v>
      </c>
      <c r="B541" s="18" t="s">
        <v>23</v>
      </c>
      <c r="C541" s="2">
        <v>20</v>
      </c>
      <c r="D541" s="18" t="s">
        <v>59</v>
      </c>
      <c r="E541" s="2">
        <v>3921531192</v>
      </c>
      <c r="F541" s="2">
        <v>9110616306</v>
      </c>
      <c r="G541" s="2">
        <v>56</v>
      </c>
      <c r="H541" s="2">
        <v>15</v>
      </c>
      <c r="I541" s="2">
        <v>71</v>
      </c>
      <c r="J541" s="2">
        <v>217</v>
      </c>
      <c r="K541" s="2">
        <v>288</v>
      </c>
      <c r="L541" s="2">
        <v>84</v>
      </c>
      <c r="M541" s="2">
        <v>87</v>
      </c>
      <c r="N541" s="2">
        <v>3</v>
      </c>
      <c r="O541" s="2">
        <v>2</v>
      </c>
      <c r="P541" s="2">
        <v>293</v>
      </c>
      <c r="Q541" s="2">
        <v>1912</v>
      </c>
      <c r="R541" s="18" t="s">
        <v>29</v>
      </c>
      <c r="S541" s="18" t="s">
        <v>29</v>
      </c>
    </row>
    <row r="542" spans="1:19" hidden="1" x14ac:dyDescent="0.3">
      <c r="A542" s="19">
        <v>43910.708333333336</v>
      </c>
      <c r="B542" s="18" t="s">
        <v>23</v>
      </c>
      <c r="C542" s="2">
        <v>19</v>
      </c>
      <c r="D542" s="18" t="s">
        <v>60</v>
      </c>
      <c r="E542" s="2">
        <v>3811569725</v>
      </c>
      <c r="F542" s="2">
        <v>133623567</v>
      </c>
      <c r="G542" s="2">
        <v>168</v>
      </c>
      <c r="H542" s="2">
        <v>42</v>
      </c>
      <c r="I542" s="2">
        <v>210</v>
      </c>
      <c r="J542" s="2">
        <v>169</v>
      </c>
      <c r="K542" s="2">
        <v>379</v>
      </c>
      <c r="L542" s="2">
        <v>58</v>
      </c>
      <c r="M542" s="2">
        <v>68</v>
      </c>
      <c r="N542" s="2">
        <v>25</v>
      </c>
      <c r="O542" s="2">
        <v>4</v>
      </c>
      <c r="P542" s="2">
        <v>408</v>
      </c>
      <c r="Q542" s="2">
        <v>4468</v>
      </c>
      <c r="R542" s="18" t="s">
        <v>29</v>
      </c>
      <c r="S542" s="18" t="s">
        <v>29</v>
      </c>
    </row>
    <row r="543" spans="1:19" hidden="1" x14ac:dyDescent="0.3">
      <c r="A543" s="19">
        <v>43910.708333333336</v>
      </c>
      <c r="B543" s="18" t="s">
        <v>23</v>
      </c>
      <c r="C543" s="2">
        <v>9</v>
      </c>
      <c r="D543" s="18" t="s">
        <v>61</v>
      </c>
      <c r="E543" s="2">
        <v>4376923077</v>
      </c>
      <c r="F543" s="2">
        <v>1125588885</v>
      </c>
      <c r="G543" s="2">
        <v>601</v>
      </c>
      <c r="H543" s="2">
        <v>189</v>
      </c>
      <c r="I543" s="2">
        <v>790</v>
      </c>
      <c r="J543" s="2">
        <v>923</v>
      </c>
      <c r="K543" s="2">
        <v>1713</v>
      </c>
      <c r="L543" s="2">
        <v>291</v>
      </c>
      <c r="M543" s="2">
        <v>311</v>
      </c>
      <c r="N543" s="2">
        <v>33</v>
      </c>
      <c r="O543" s="2">
        <v>47</v>
      </c>
      <c r="P543" s="2">
        <v>1793</v>
      </c>
      <c r="Q543" s="2">
        <v>10405</v>
      </c>
      <c r="R543" s="18" t="s">
        <v>29</v>
      </c>
      <c r="S543" s="18" t="s">
        <v>29</v>
      </c>
    </row>
    <row r="544" spans="1:19" hidden="1" x14ac:dyDescent="0.3">
      <c r="A544" s="19">
        <v>43910.708333333336</v>
      </c>
      <c r="B544" s="18" t="s">
        <v>23</v>
      </c>
      <c r="C544" s="2">
        <v>4</v>
      </c>
      <c r="D544" s="18" t="s">
        <v>62</v>
      </c>
      <c r="E544" s="2">
        <v>4606893511</v>
      </c>
      <c r="F544" s="2">
        <v>1112123097</v>
      </c>
      <c r="G544" s="2">
        <v>198</v>
      </c>
      <c r="H544" s="2">
        <v>34</v>
      </c>
      <c r="I544" s="2">
        <v>232</v>
      </c>
      <c r="J544" s="2">
        <v>368</v>
      </c>
      <c r="K544" s="2">
        <v>600</v>
      </c>
      <c r="L544" s="2">
        <v>109</v>
      </c>
      <c r="M544" s="2">
        <v>119</v>
      </c>
      <c r="N544" s="2">
        <v>29</v>
      </c>
      <c r="O544" s="2">
        <v>13</v>
      </c>
      <c r="P544" s="2">
        <v>642</v>
      </c>
      <c r="Q544" s="2">
        <v>2656</v>
      </c>
      <c r="R544" s="18" t="s">
        <v>29</v>
      </c>
      <c r="S544" s="18" t="s">
        <v>29</v>
      </c>
    </row>
    <row r="545" spans="1:19" hidden="1" x14ac:dyDescent="0.3">
      <c r="A545" s="19">
        <v>43910.708333333336</v>
      </c>
      <c r="B545" s="18" t="s">
        <v>23</v>
      </c>
      <c r="C545" s="2">
        <v>10</v>
      </c>
      <c r="D545" s="18" t="s">
        <v>63</v>
      </c>
      <c r="E545" s="2">
        <v>4310675841</v>
      </c>
      <c r="F545" s="2">
        <v>1238824698</v>
      </c>
      <c r="G545" s="2">
        <v>75</v>
      </c>
      <c r="H545" s="2">
        <v>24</v>
      </c>
      <c r="I545" s="2">
        <v>99</v>
      </c>
      <c r="J545" s="2">
        <v>285</v>
      </c>
      <c r="K545" s="2">
        <v>384</v>
      </c>
      <c r="L545" s="2">
        <v>56</v>
      </c>
      <c r="M545" s="2">
        <v>61</v>
      </c>
      <c r="N545" s="2">
        <v>4</v>
      </c>
      <c r="O545" s="2">
        <v>7</v>
      </c>
      <c r="P545" s="2">
        <v>395</v>
      </c>
      <c r="Q545" s="2">
        <v>2303</v>
      </c>
      <c r="R545" s="18" t="s">
        <v>29</v>
      </c>
      <c r="S545" s="18" t="s">
        <v>29</v>
      </c>
    </row>
    <row r="546" spans="1:19" hidden="1" x14ac:dyDescent="0.3">
      <c r="A546" s="19">
        <v>43910.708333333336</v>
      </c>
      <c r="B546" s="18" t="s">
        <v>23</v>
      </c>
      <c r="C546" s="2">
        <v>2</v>
      </c>
      <c r="D546" s="18" t="s">
        <v>64</v>
      </c>
      <c r="E546" s="2">
        <v>4573750286</v>
      </c>
      <c r="F546" s="2">
        <v>7320149366</v>
      </c>
      <c r="G546" s="2">
        <v>54</v>
      </c>
      <c r="H546" s="2">
        <v>9</v>
      </c>
      <c r="I546" s="2">
        <v>63</v>
      </c>
      <c r="J546" s="2">
        <v>194</v>
      </c>
      <c r="K546" s="2">
        <v>257</v>
      </c>
      <c r="L546" s="2">
        <v>48</v>
      </c>
      <c r="M546" s="2">
        <v>49</v>
      </c>
      <c r="N546" s="2">
        <v>0</v>
      </c>
      <c r="O546" s="2">
        <v>7</v>
      </c>
      <c r="P546" s="2">
        <v>264</v>
      </c>
      <c r="Q546" s="2">
        <v>814</v>
      </c>
      <c r="R546" s="18" t="s">
        <v>29</v>
      </c>
      <c r="S546" s="18" t="s">
        <v>29</v>
      </c>
    </row>
    <row r="547" spans="1:19" hidden="1" x14ac:dyDescent="0.3">
      <c r="A547" s="19">
        <v>43910.708333333336</v>
      </c>
      <c r="B547" s="18" t="s">
        <v>23</v>
      </c>
      <c r="C547" s="2">
        <v>5</v>
      </c>
      <c r="D547" s="18" t="s">
        <v>65</v>
      </c>
      <c r="E547" s="2">
        <v>4543490485</v>
      </c>
      <c r="F547" s="2">
        <v>1233845213</v>
      </c>
      <c r="G547" s="2">
        <v>843</v>
      </c>
      <c r="H547" s="2">
        <v>236</v>
      </c>
      <c r="I547" s="2">
        <v>1079</v>
      </c>
      <c r="J547" s="2">
        <v>2598</v>
      </c>
      <c r="K547" s="2">
        <v>3677</v>
      </c>
      <c r="L547" s="2">
        <v>508</v>
      </c>
      <c r="M547" s="2">
        <v>547</v>
      </c>
      <c r="N547" s="2">
        <v>223</v>
      </c>
      <c r="O547" s="2">
        <v>131</v>
      </c>
      <c r="P547" s="2">
        <v>4031</v>
      </c>
      <c r="Q547" s="2">
        <v>49288</v>
      </c>
      <c r="R547" s="18" t="s">
        <v>29</v>
      </c>
      <c r="S547" s="18" t="s">
        <v>29</v>
      </c>
    </row>
    <row r="548" spans="1:19" hidden="1" x14ac:dyDescent="0.3">
      <c r="A548" s="19">
        <v>43911.708333333336</v>
      </c>
      <c r="B548" s="18" t="s">
        <v>23</v>
      </c>
      <c r="C548" s="2">
        <v>13</v>
      </c>
      <c r="D548" s="18" t="s">
        <v>46</v>
      </c>
      <c r="E548" s="2">
        <v>4235122196</v>
      </c>
      <c r="F548" s="2">
        <v>1339843823</v>
      </c>
      <c r="G548" s="2">
        <v>185</v>
      </c>
      <c r="H548" s="2">
        <v>44</v>
      </c>
      <c r="I548" s="2">
        <v>229</v>
      </c>
      <c r="J548" s="2">
        <v>265</v>
      </c>
      <c r="K548" s="2">
        <v>494</v>
      </c>
      <c r="L548" s="2">
        <v>72</v>
      </c>
      <c r="M548" s="2">
        <v>80</v>
      </c>
      <c r="N548" s="2">
        <v>13</v>
      </c>
      <c r="O548" s="2">
        <v>22</v>
      </c>
      <c r="P548" s="2">
        <v>529</v>
      </c>
      <c r="Q548" s="2">
        <v>3035</v>
      </c>
      <c r="R548" s="18" t="s">
        <v>29</v>
      </c>
      <c r="S548" s="18" t="s">
        <v>29</v>
      </c>
    </row>
    <row r="549" spans="1:19" hidden="1" x14ac:dyDescent="0.3">
      <c r="A549" s="19">
        <v>43911.708333333336</v>
      </c>
      <c r="B549" s="18" t="s">
        <v>23</v>
      </c>
      <c r="C549" s="2">
        <v>17</v>
      </c>
      <c r="D549" s="18" t="s">
        <v>47</v>
      </c>
      <c r="E549" s="2">
        <v>4063947052</v>
      </c>
      <c r="F549" s="2">
        <v>1580514834</v>
      </c>
      <c r="G549" s="2">
        <v>12</v>
      </c>
      <c r="H549" s="2">
        <v>7</v>
      </c>
      <c r="I549" s="2">
        <v>19</v>
      </c>
      <c r="J549" s="2">
        <v>47</v>
      </c>
      <c r="K549" s="2">
        <v>66</v>
      </c>
      <c r="L549" s="2">
        <v>14</v>
      </c>
      <c r="M549" s="2">
        <v>14</v>
      </c>
      <c r="N549" s="2">
        <v>0</v>
      </c>
      <c r="O549" s="2">
        <v>0</v>
      </c>
      <c r="P549" s="2">
        <v>66</v>
      </c>
      <c r="Q549" s="2">
        <v>522</v>
      </c>
      <c r="R549" s="18" t="s">
        <v>29</v>
      </c>
      <c r="S549" s="18" t="s">
        <v>29</v>
      </c>
    </row>
    <row r="550" spans="1:19" hidden="1" x14ac:dyDescent="0.3">
      <c r="A550" s="19">
        <v>43911.708333333336</v>
      </c>
      <c r="B550" s="18" t="s">
        <v>23</v>
      </c>
      <c r="C550" s="2">
        <v>4</v>
      </c>
      <c r="D550" s="18" t="s">
        <v>48</v>
      </c>
      <c r="E550" s="2">
        <v>4649933453</v>
      </c>
      <c r="F550" s="2">
        <v>1135662422</v>
      </c>
      <c r="G550" s="2">
        <v>127</v>
      </c>
      <c r="H550" s="2">
        <v>30</v>
      </c>
      <c r="I550" s="2">
        <v>157</v>
      </c>
      <c r="J550" s="2">
        <v>443</v>
      </c>
      <c r="K550" s="2">
        <v>600</v>
      </c>
      <c r="L550" s="2">
        <v>70</v>
      </c>
      <c r="M550" s="2">
        <v>73</v>
      </c>
      <c r="N550" s="2">
        <v>1</v>
      </c>
      <c r="O550" s="2">
        <v>20</v>
      </c>
      <c r="P550" s="2">
        <v>621</v>
      </c>
      <c r="Q550" s="2">
        <v>5179</v>
      </c>
      <c r="R550" s="18" t="s">
        <v>29</v>
      </c>
      <c r="S550" s="18" t="s">
        <v>29</v>
      </c>
    </row>
    <row r="551" spans="1:19" hidden="1" x14ac:dyDescent="0.3">
      <c r="A551" s="19">
        <v>43911.708333333336</v>
      </c>
      <c r="B551" s="18" t="s">
        <v>23</v>
      </c>
      <c r="C551" s="2">
        <v>18</v>
      </c>
      <c r="D551" s="18" t="s">
        <v>49</v>
      </c>
      <c r="E551" s="2">
        <v>3890597598</v>
      </c>
      <c r="F551" s="2">
        <v>1659440194</v>
      </c>
      <c r="G551" s="2">
        <v>73</v>
      </c>
      <c r="H551" s="2">
        <v>16</v>
      </c>
      <c r="I551" s="2">
        <v>89</v>
      </c>
      <c r="J551" s="2">
        <v>136</v>
      </c>
      <c r="K551" s="2">
        <v>225</v>
      </c>
      <c r="L551" s="2">
        <v>24</v>
      </c>
      <c r="M551" s="2">
        <v>28</v>
      </c>
      <c r="N551" s="2">
        <v>5</v>
      </c>
      <c r="O551" s="2">
        <v>5</v>
      </c>
      <c r="P551" s="2">
        <v>235</v>
      </c>
      <c r="Q551" s="2">
        <v>3050</v>
      </c>
      <c r="R551" s="18" t="s">
        <v>29</v>
      </c>
      <c r="S551" s="18" t="s">
        <v>29</v>
      </c>
    </row>
    <row r="552" spans="1:19" hidden="1" x14ac:dyDescent="0.3">
      <c r="A552" s="19">
        <v>43911.708333333336</v>
      </c>
      <c r="B552" s="18" t="s">
        <v>23</v>
      </c>
      <c r="C552" s="2">
        <v>15</v>
      </c>
      <c r="D552" s="18" t="s">
        <v>50</v>
      </c>
      <c r="E552" s="2">
        <v>4083956555</v>
      </c>
      <c r="F552" s="2">
        <v>1425084984</v>
      </c>
      <c r="G552" s="2">
        <v>233</v>
      </c>
      <c r="H552" s="2">
        <v>87</v>
      </c>
      <c r="I552" s="2">
        <v>320</v>
      </c>
      <c r="J552" s="2">
        <v>473</v>
      </c>
      <c r="K552" s="2">
        <v>793</v>
      </c>
      <c r="L552" s="2">
        <v>91</v>
      </c>
      <c r="M552" s="2">
        <v>95</v>
      </c>
      <c r="N552" s="2">
        <v>29</v>
      </c>
      <c r="O552" s="2">
        <v>22</v>
      </c>
      <c r="P552" s="2">
        <v>844</v>
      </c>
      <c r="Q552" s="2">
        <v>4448</v>
      </c>
      <c r="R552" s="18" t="s">
        <v>29</v>
      </c>
      <c r="S552" s="18" t="s">
        <v>29</v>
      </c>
    </row>
    <row r="553" spans="1:19" hidden="1" x14ac:dyDescent="0.3">
      <c r="A553" s="19">
        <v>43911.708333333336</v>
      </c>
      <c r="B553" s="18" t="s">
        <v>23</v>
      </c>
      <c r="C553" s="2">
        <v>8</v>
      </c>
      <c r="D553" s="18" t="s">
        <v>104</v>
      </c>
      <c r="E553" s="2">
        <v>4449436681</v>
      </c>
      <c r="F553" s="2">
        <v>113417208</v>
      </c>
      <c r="G553" s="2">
        <v>2267</v>
      </c>
      <c r="H553" s="2">
        <v>265</v>
      </c>
      <c r="I553" s="2">
        <v>2532</v>
      </c>
      <c r="J553" s="2">
        <v>3129</v>
      </c>
      <c r="K553" s="2">
        <v>5661</v>
      </c>
      <c r="L553" s="2">
        <v>572</v>
      </c>
      <c r="M553" s="2">
        <v>737</v>
      </c>
      <c r="N553" s="2">
        <v>329</v>
      </c>
      <c r="O553" s="2">
        <v>715</v>
      </c>
      <c r="P553" s="2">
        <v>6705</v>
      </c>
      <c r="Q553" s="2">
        <v>24620</v>
      </c>
      <c r="R553" s="18" t="s">
        <v>29</v>
      </c>
      <c r="S553" s="18" t="s">
        <v>29</v>
      </c>
    </row>
    <row r="554" spans="1:19" hidden="1" x14ac:dyDescent="0.3">
      <c r="A554" s="19">
        <v>43911.708333333336</v>
      </c>
      <c r="B554" s="18" t="s">
        <v>23</v>
      </c>
      <c r="C554" s="2">
        <v>6</v>
      </c>
      <c r="D554" s="18" t="s">
        <v>51</v>
      </c>
      <c r="E554" s="2">
        <v>456494354</v>
      </c>
      <c r="F554" s="2">
        <v>1376813649</v>
      </c>
      <c r="G554" s="2">
        <v>152</v>
      </c>
      <c r="H554" s="2">
        <v>37</v>
      </c>
      <c r="I554" s="2">
        <v>189</v>
      </c>
      <c r="J554" s="2">
        <v>477</v>
      </c>
      <c r="K554" s="2">
        <v>666</v>
      </c>
      <c r="L554" s="2">
        <v>111</v>
      </c>
      <c r="M554" s="2">
        <v>134</v>
      </c>
      <c r="N554" s="2">
        <v>82</v>
      </c>
      <c r="O554" s="2">
        <v>42</v>
      </c>
      <c r="P554" s="2">
        <v>790</v>
      </c>
      <c r="Q554" s="2">
        <v>5955</v>
      </c>
      <c r="R554" s="18" t="s">
        <v>29</v>
      </c>
      <c r="S554" s="18" t="s">
        <v>29</v>
      </c>
    </row>
    <row r="555" spans="1:19" hidden="1" x14ac:dyDescent="0.3">
      <c r="A555" s="19">
        <v>43911.708333333336</v>
      </c>
      <c r="B555" s="18" t="s">
        <v>23</v>
      </c>
      <c r="C555" s="2">
        <v>12</v>
      </c>
      <c r="D555" s="18" t="s">
        <v>52</v>
      </c>
      <c r="E555" s="2">
        <v>4189277044</v>
      </c>
      <c r="F555" s="2">
        <v>1248366722</v>
      </c>
      <c r="G555" s="2">
        <v>591</v>
      </c>
      <c r="H555" s="2">
        <v>70</v>
      </c>
      <c r="I555" s="2">
        <v>661</v>
      </c>
      <c r="J555" s="2">
        <v>425</v>
      </c>
      <c r="K555" s="2">
        <v>1086</v>
      </c>
      <c r="L555" s="2">
        <v>174</v>
      </c>
      <c r="M555" s="2">
        <v>182</v>
      </c>
      <c r="N555" s="2">
        <v>54</v>
      </c>
      <c r="O555" s="2">
        <v>50</v>
      </c>
      <c r="P555" s="2">
        <v>1190</v>
      </c>
      <c r="Q555" s="2">
        <v>13889</v>
      </c>
      <c r="R555" s="18" t="s">
        <v>29</v>
      </c>
      <c r="S555" s="18" t="s">
        <v>29</v>
      </c>
    </row>
    <row r="556" spans="1:19" hidden="1" x14ac:dyDescent="0.3">
      <c r="A556" s="19">
        <v>43911.708333333336</v>
      </c>
      <c r="B556" s="18" t="s">
        <v>23</v>
      </c>
      <c r="C556" s="2">
        <v>7</v>
      </c>
      <c r="D556" s="18" t="s">
        <v>53</v>
      </c>
      <c r="E556" s="2">
        <v>4441149315</v>
      </c>
      <c r="F556" s="2">
        <v>89326992</v>
      </c>
      <c r="G556" s="2">
        <v>598</v>
      </c>
      <c r="H556" s="2">
        <v>129</v>
      </c>
      <c r="I556" s="2">
        <v>727</v>
      </c>
      <c r="J556" s="2">
        <v>432</v>
      </c>
      <c r="K556" s="2">
        <v>1159</v>
      </c>
      <c r="L556" s="2">
        <v>158</v>
      </c>
      <c r="M556" s="2">
        <v>215</v>
      </c>
      <c r="N556" s="2">
        <v>125</v>
      </c>
      <c r="O556" s="2">
        <v>152</v>
      </c>
      <c r="P556" s="2">
        <v>1436</v>
      </c>
      <c r="Q556" s="2">
        <v>4304</v>
      </c>
      <c r="R556" s="18" t="s">
        <v>29</v>
      </c>
      <c r="S556" s="18" t="s">
        <v>29</v>
      </c>
    </row>
    <row r="557" spans="1:19" x14ac:dyDescent="0.3">
      <c r="A557" s="19">
        <v>43911.708333333336</v>
      </c>
      <c r="B557" s="18" t="s">
        <v>23</v>
      </c>
      <c r="C557" s="2">
        <v>3</v>
      </c>
      <c r="D557" s="18" t="s">
        <v>54</v>
      </c>
      <c r="E557" s="2">
        <v>4546679409</v>
      </c>
      <c r="F557" s="2">
        <v>9190347404</v>
      </c>
      <c r="G557" s="2">
        <v>8258</v>
      </c>
      <c r="H557" s="2">
        <v>1093</v>
      </c>
      <c r="I557" s="2">
        <v>9351</v>
      </c>
      <c r="J557" s="2">
        <v>8019</v>
      </c>
      <c r="K557" s="2">
        <v>17370</v>
      </c>
      <c r="L557" s="2">
        <v>1950</v>
      </c>
      <c r="M557" s="2">
        <v>3251</v>
      </c>
      <c r="N557" s="2">
        <v>5050</v>
      </c>
      <c r="O557" s="2">
        <v>3095</v>
      </c>
      <c r="P557" s="2">
        <v>25515</v>
      </c>
      <c r="Q557" s="2">
        <v>66730</v>
      </c>
      <c r="R557" s="18" t="s">
        <v>29</v>
      </c>
      <c r="S557" s="18" t="s">
        <v>29</v>
      </c>
    </row>
    <row r="558" spans="1:19" hidden="1" x14ac:dyDescent="0.3">
      <c r="A558" s="19">
        <v>43911.708333333336</v>
      </c>
      <c r="B558" s="18" t="s">
        <v>23</v>
      </c>
      <c r="C558" s="2">
        <v>11</v>
      </c>
      <c r="D558" s="18" t="s">
        <v>55</v>
      </c>
      <c r="E558" s="2">
        <v>4361675973</v>
      </c>
      <c r="F558" s="2">
        <v>135188753</v>
      </c>
      <c r="G558" s="2">
        <v>742</v>
      </c>
      <c r="H558" s="2">
        <v>141</v>
      </c>
      <c r="I558" s="2">
        <v>883</v>
      </c>
      <c r="J558" s="2">
        <v>1114</v>
      </c>
      <c r="K558" s="2">
        <v>1997</v>
      </c>
      <c r="L558" s="2">
        <v>153</v>
      </c>
      <c r="M558" s="2">
        <v>172</v>
      </c>
      <c r="N558" s="2">
        <v>2</v>
      </c>
      <c r="O558" s="2">
        <v>154</v>
      </c>
      <c r="P558" s="2">
        <v>2153</v>
      </c>
      <c r="Q558" s="2">
        <v>5740</v>
      </c>
      <c r="R558" s="18" t="s">
        <v>29</v>
      </c>
      <c r="S558" s="18" t="s">
        <v>29</v>
      </c>
    </row>
    <row r="559" spans="1:19" hidden="1" x14ac:dyDescent="0.3">
      <c r="A559" s="19">
        <v>43911.708333333336</v>
      </c>
      <c r="B559" s="18" t="s">
        <v>23</v>
      </c>
      <c r="C559" s="2">
        <v>14</v>
      </c>
      <c r="D559" s="18" t="s">
        <v>56</v>
      </c>
      <c r="E559" s="2">
        <v>4155774754</v>
      </c>
      <c r="F559" s="2">
        <v>1465916051</v>
      </c>
      <c r="G559" s="2">
        <v>21</v>
      </c>
      <c r="H559" s="2">
        <v>6</v>
      </c>
      <c r="I559" s="2">
        <v>27</v>
      </c>
      <c r="J559" s="2">
        <v>20</v>
      </c>
      <c r="K559" s="2">
        <v>47</v>
      </c>
      <c r="L559" s="2">
        <v>8</v>
      </c>
      <c r="M559" s="2">
        <v>11</v>
      </c>
      <c r="N559" s="2">
        <v>7</v>
      </c>
      <c r="O559" s="2">
        <v>7</v>
      </c>
      <c r="P559" s="2">
        <v>61</v>
      </c>
      <c r="Q559" s="2">
        <v>449</v>
      </c>
      <c r="R559" s="18" t="s">
        <v>29</v>
      </c>
      <c r="S559" s="18" t="s">
        <v>29</v>
      </c>
    </row>
    <row r="560" spans="1:19" hidden="1" x14ac:dyDescent="0.3">
      <c r="A560" s="19">
        <v>43911.708333333336</v>
      </c>
      <c r="B560" s="18" t="s">
        <v>23</v>
      </c>
      <c r="C560" s="2">
        <v>1</v>
      </c>
      <c r="D560" s="18" t="s">
        <v>57</v>
      </c>
      <c r="E560" s="2">
        <v>450732745</v>
      </c>
      <c r="F560" s="2">
        <v>7680687483</v>
      </c>
      <c r="G560" s="2">
        <v>1976</v>
      </c>
      <c r="H560" s="2">
        <v>301</v>
      </c>
      <c r="I560" s="2">
        <v>2277</v>
      </c>
      <c r="J560" s="2">
        <v>1229</v>
      </c>
      <c r="K560" s="2">
        <v>3506</v>
      </c>
      <c r="L560" s="2">
        <v>262</v>
      </c>
      <c r="M560" s="2">
        <v>291</v>
      </c>
      <c r="N560" s="2">
        <v>8</v>
      </c>
      <c r="O560" s="2">
        <v>238</v>
      </c>
      <c r="P560" s="2">
        <v>3752</v>
      </c>
      <c r="Q560" s="2">
        <v>10701</v>
      </c>
      <c r="R560" s="18" t="s">
        <v>29</v>
      </c>
      <c r="S560" s="18" t="s">
        <v>29</v>
      </c>
    </row>
    <row r="561" spans="1:19" hidden="1" x14ac:dyDescent="0.3">
      <c r="A561" s="19">
        <v>43911.708333333336</v>
      </c>
      <c r="B561" s="18" t="s">
        <v>23</v>
      </c>
      <c r="C561" s="2">
        <v>16</v>
      </c>
      <c r="D561" s="18" t="s">
        <v>58</v>
      </c>
      <c r="E561" s="2">
        <v>4112559576</v>
      </c>
      <c r="F561" s="2">
        <v>1686736689</v>
      </c>
      <c r="G561" s="2">
        <v>209</v>
      </c>
      <c r="H561" s="2">
        <v>33</v>
      </c>
      <c r="I561" s="2">
        <v>242</v>
      </c>
      <c r="J561" s="2">
        <v>400</v>
      </c>
      <c r="K561" s="2">
        <v>642</v>
      </c>
      <c r="L561" s="2">
        <v>91</v>
      </c>
      <c r="M561" s="2">
        <v>94</v>
      </c>
      <c r="N561" s="2">
        <v>4</v>
      </c>
      <c r="O561" s="2">
        <v>29</v>
      </c>
      <c r="P561" s="2">
        <v>675</v>
      </c>
      <c r="Q561" s="2">
        <v>5617</v>
      </c>
      <c r="R561" s="18" t="s">
        <v>29</v>
      </c>
      <c r="S561" s="18" t="s">
        <v>29</v>
      </c>
    </row>
    <row r="562" spans="1:19" hidden="1" x14ac:dyDescent="0.3">
      <c r="A562" s="19">
        <v>43911.708333333336</v>
      </c>
      <c r="B562" s="18" t="s">
        <v>23</v>
      </c>
      <c r="C562" s="2">
        <v>20</v>
      </c>
      <c r="D562" s="18" t="s">
        <v>59</v>
      </c>
      <c r="E562" s="2">
        <v>3921531192</v>
      </c>
      <c r="F562" s="2">
        <v>9110616306</v>
      </c>
      <c r="G562" s="2">
        <v>65</v>
      </c>
      <c r="H562" s="2">
        <v>16</v>
      </c>
      <c r="I562" s="2">
        <v>81</v>
      </c>
      <c r="J562" s="2">
        <v>240</v>
      </c>
      <c r="K562" s="2">
        <v>321</v>
      </c>
      <c r="L562" s="2">
        <v>33</v>
      </c>
      <c r="M562" s="2">
        <v>37</v>
      </c>
      <c r="N562" s="2">
        <v>5</v>
      </c>
      <c r="O562" s="2">
        <v>4</v>
      </c>
      <c r="P562" s="2">
        <v>330</v>
      </c>
      <c r="Q562" s="2">
        <v>2297</v>
      </c>
      <c r="R562" s="18" t="s">
        <v>29</v>
      </c>
      <c r="S562" s="18" t="s">
        <v>29</v>
      </c>
    </row>
    <row r="563" spans="1:19" hidden="1" x14ac:dyDescent="0.3">
      <c r="A563" s="19">
        <v>43911.708333333336</v>
      </c>
      <c r="B563" s="18" t="s">
        <v>23</v>
      </c>
      <c r="C563" s="2">
        <v>19</v>
      </c>
      <c r="D563" s="18" t="s">
        <v>60</v>
      </c>
      <c r="E563" s="2">
        <v>3811569725</v>
      </c>
      <c r="F563" s="2">
        <v>133623567</v>
      </c>
      <c r="G563" s="2">
        <v>206</v>
      </c>
      <c r="H563" s="2">
        <v>48</v>
      </c>
      <c r="I563" s="2">
        <v>254</v>
      </c>
      <c r="J563" s="2">
        <v>204</v>
      </c>
      <c r="K563" s="2">
        <v>458</v>
      </c>
      <c r="L563" s="2">
        <v>79</v>
      </c>
      <c r="M563" s="2">
        <v>82</v>
      </c>
      <c r="N563" s="2">
        <v>26</v>
      </c>
      <c r="O563" s="2">
        <v>6</v>
      </c>
      <c r="P563" s="2">
        <v>490</v>
      </c>
      <c r="Q563" s="2">
        <v>4883</v>
      </c>
      <c r="R563" s="18" t="s">
        <v>29</v>
      </c>
      <c r="S563" s="18" t="s">
        <v>29</v>
      </c>
    </row>
    <row r="564" spans="1:19" hidden="1" x14ac:dyDescent="0.3">
      <c r="A564" s="19">
        <v>43911.708333333336</v>
      </c>
      <c r="B564" s="18" t="s">
        <v>23</v>
      </c>
      <c r="C564" s="2">
        <v>9</v>
      </c>
      <c r="D564" s="18" t="s">
        <v>61</v>
      </c>
      <c r="E564" s="2">
        <v>4376923077</v>
      </c>
      <c r="F564" s="2">
        <v>1125588885</v>
      </c>
      <c r="G564" s="2">
        <v>664</v>
      </c>
      <c r="H564" s="2">
        <v>202</v>
      </c>
      <c r="I564" s="2">
        <v>866</v>
      </c>
      <c r="J564" s="2">
        <v>1039</v>
      </c>
      <c r="K564" s="2">
        <v>1905</v>
      </c>
      <c r="L564" s="2">
        <v>192</v>
      </c>
      <c r="M564" s="2">
        <v>219</v>
      </c>
      <c r="N564" s="2">
        <v>35</v>
      </c>
      <c r="O564" s="2">
        <v>72</v>
      </c>
      <c r="P564" s="2">
        <v>2012</v>
      </c>
      <c r="Q564" s="2">
        <v>11909</v>
      </c>
      <c r="R564" s="18" t="s">
        <v>29</v>
      </c>
      <c r="S564" s="18" t="s">
        <v>29</v>
      </c>
    </row>
    <row r="565" spans="1:19" hidden="1" x14ac:dyDescent="0.3">
      <c r="A565" s="19">
        <v>43911.708333333336</v>
      </c>
      <c r="B565" s="18" t="s">
        <v>23</v>
      </c>
      <c r="C565" s="2">
        <v>4</v>
      </c>
      <c r="D565" s="18" t="s">
        <v>62</v>
      </c>
      <c r="E565" s="2">
        <v>4606893511</v>
      </c>
      <c r="F565" s="2">
        <v>1112123097</v>
      </c>
      <c r="G565" s="2">
        <v>233</v>
      </c>
      <c r="H565" s="2">
        <v>39</v>
      </c>
      <c r="I565" s="2">
        <v>272</v>
      </c>
      <c r="J565" s="2">
        <v>448</v>
      </c>
      <c r="K565" s="2">
        <v>720</v>
      </c>
      <c r="L565" s="2">
        <v>120</v>
      </c>
      <c r="M565" s="2">
        <v>140</v>
      </c>
      <c r="N565" s="2">
        <v>34</v>
      </c>
      <c r="O565" s="2">
        <v>28</v>
      </c>
      <c r="P565" s="2">
        <v>782</v>
      </c>
      <c r="Q565" s="2">
        <v>2656</v>
      </c>
      <c r="R565" s="18" t="s">
        <v>29</v>
      </c>
      <c r="S565" s="18" t="s">
        <v>29</v>
      </c>
    </row>
    <row r="566" spans="1:19" hidden="1" x14ac:dyDescent="0.3">
      <c r="A566" s="19">
        <v>43911.708333333336</v>
      </c>
      <c r="B566" s="18" t="s">
        <v>23</v>
      </c>
      <c r="C566" s="2">
        <v>10</v>
      </c>
      <c r="D566" s="18" t="s">
        <v>63</v>
      </c>
      <c r="E566" s="2">
        <v>4310675841</v>
      </c>
      <c r="F566" s="2">
        <v>1238824698</v>
      </c>
      <c r="G566" s="2">
        <v>92</v>
      </c>
      <c r="H566" s="2">
        <v>29</v>
      </c>
      <c r="I566" s="2">
        <v>121</v>
      </c>
      <c r="J566" s="2">
        <v>326</v>
      </c>
      <c r="K566" s="2">
        <v>447</v>
      </c>
      <c r="L566" s="2">
        <v>63</v>
      </c>
      <c r="M566" s="2">
        <v>67</v>
      </c>
      <c r="N566" s="2">
        <v>5</v>
      </c>
      <c r="O566" s="2">
        <v>10</v>
      </c>
      <c r="P566" s="2">
        <v>462</v>
      </c>
      <c r="Q566" s="2">
        <v>2712</v>
      </c>
      <c r="R566" s="18" t="s">
        <v>29</v>
      </c>
      <c r="S566" s="18" t="s">
        <v>29</v>
      </c>
    </row>
    <row r="567" spans="1:19" hidden="1" x14ac:dyDescent="0.3">
      <c r="A567" s="19">
        <v>43911.708333333336</v>
      </c>
      <c r="B567" s="18" t="s">
        <v>23</v>
      </c>
      <c r="C567" s="2">
        <v>2</v>
      </c>
      <c r="D567" s="18" t="s">
        <v>64</v>
      </c>
      <c r="E567" s="2">
        <v>4573750286</v>
      </c>
      <c r="F567" s="2">
        <v>7320149366</v>
      </c>
      <c r="G567" s="2">
        <v>62</v>
      </c>
      <c r="H567" s="2">
        <v>15</v>
      </c>
      <c r="I567" s="2">
        <v>77</v>
      </c>
      <c r="J567" s="2">
        <v>227</v>
      </c>
      <c r="K567" s="2">
        <v>304</v>
      </c>
      <c r="L567" s="2">
        <v>47</v>
      </c>
      <c r="M567" s="2">
        <v>49</v>
      </c>
      <c r="N567" s="2">
        <v>1</v>
      </c>
      <c r="O567" s="2">
        <v>8</v>
      </c>
      <c r="P567" s="2">
        <v>313</v>
      </c>
      <c r="Q567" s="2">
        <v>884</v>
      </c>
      <c r="R567" s="18" t="s">
        <v>29</v>
      </c>
      <c r="S567" s="18" t="s">
        <v>29</v>
      </c>
    </row>
    <row r="568" spans="1:19" hidden="1" x14ac:dyDescent="0.3">
      <c r="A568" s="19">
        <v>43911.708333333336</v>
      </c>
      <c r="B568" s="18" t="s">
        <v>23</v>
      </c>
      <c r="C568" s="2">
        <v>5</v>
      </c>
      <c r="D568" s="18" t="s">
        <v>65</v>
      </c>
      <c r="E568" s="2">
        <v>4543490485</v>
      </c>
      <c r="F568" s="2">
        <v>1233845213</v>
      </c>
      <c r="G568" s="2">
        <v>942</v>
      </c>
      <c r="H568" s="2">
        <v>249</v>
      </c>
      <c r="I568" s="2">
        <v>1191</v>
      </c>
      <c r="J568" s="2">
        <v>3023</v>
      </c>
      <c r="K568" s="2">
        <v>4214</v>
      </c>
      <c r="L568" s="2">
        <v>537</v>
      </c>
      <c r="M568" s="2">
        <v>586</v>
      </c>
      <c r="N568" s="2">
        <v>257</v>
      </c>
      <c r="O568" s="2">
        <v>146</v>
      </c>
      <c r="P568" s="2">
        <v>4617</v>
      </c>
      <c r="Q568" s="2">
        <v>53642</v>
      </c>
      <c r="R568" s="18" t="s">
        <v>29</v>
      </c>
      <c r="S568" s="18" t="s">
        <v>29</v>
      </c>
    </row>
    <row r="569" spans="1:19" hidden="1" x14ac:dyDescent="0.3">
      <c r="A569" s="19">
        <v>43912.708333333336</v>
      </c>
      <c r="B569" s="18" t="s">
        <v>23</v>
      </c>
      <c r="C569" s="2">
        <v>13</v>
      </c>
      <c r="D569" s="18" t="s">
        <v>46</v>
      </c>
      <c r="E569" s="2">
        <v>4235122196</v>
      </c>
      <c r="F569" s="2">
        <v>1339843823</v>
      </c>
      <c r="G569" s="2">
        <v>218</v>
      </c>
      <c r="H569" s="2">
        <v>49</v>
      </c>
      <c r="I569" s="2">
        <v>267</v>
      </c>
      <c r="J569" s="2">
        <v>272</v>
      </c>
      <c r="K569" s="2">
        <v>539</v>
      </c>
      <c r="L569" s="2">
        <v>45</v>
      </c>
      <c r="M569" s="2">
        <v>58</v>
      </c>
      <c r="N569" s="2">
        <v>15</v>
      </c>
      <c r="O569" s="2">
        <v>33</v>
      </c>
      <c r="P569" s="2">
        <v>587</v>
      </c>
      <c r="Q569" s="2">
        <v>3375</v>
      </c>
      <c r="R569" s="18" t="s">
        <v>29</v>
      </c>
      <c r="S569" s="18" t="s">
        <v>29</v>
      </c>
    </row>
    <row r="570" spans="1:19" hidden="1" x14ac:dyDescent="0.3">
      <c r="A570" s="19">
        <v>43912.708333333336</v>
      </c>
      <c r="B570" s="18" t="s">
        <v>23</v>
      </c>
      <c r="C570" s="2">
        <v>17</v>
      </c>
      <c r="D570" s="18" t="s">
        <v>47</v>
      </c>
      <c r="E570" s="2">
        <v>4063947052</v>
      </c>
      <c r="F570" s="2">
        <v>1580514834</v>
      </c>
      <c r="G570" s="2">
        <v>13</v>
      </c>
      <c r="H570" s="2">
        <v>10</v>
      </c>
      <c r="I570" s="2">
        <v>23</v>
      </c>
      <c r="J570" s="2">
        <v>58</v>
      </c>
      <c r="K570" s="2">
        <v>81</v>
      </c>
      <c r="L570" s="2">
        <v>15</v>
      </c>
      <c r="M570" s="2">
        <v>15</v>
      </c>
      <c r="N570" s="2">
        <v>0</v>
      </c>
      <c r="O570" s="2">
        <v>0</v>
      </c>
      <c r="P570" s="2">
        <v>81</v>
      </c>
      <c r="Q570" s="2">
        <v>643</v>
      </c>
      <c r="R570" s="18" t="s">
        <v>29</v>
      </c>
      <c r="S570" s="18" t="s">
        <v>29</v>
      </c>
    </row>
    <row r="571" spans="1:19" hidden="1" x14ac:dyDescent="0.3">
      <c r="A571" s="19">
        <v>43912.708333333336</v>
      </c>
      <c r="B571" s="18" t="s">
        <v>23</v>
      </c>
      <c r="C571" s="2">
        <v>4</v>
      </c>
      <c r="D571" s="18" t="s">
        <v>48</v>
      </c>
      <c r="E571" s="2">
        <v>4649933453</v>
      </c>
      <c r="F571" s="2">
        <v>1135662422</v>
      </c>
      <c r="G571" s="2">
        <v>146</v>
      </c>
      <c r="H571" s="2">
        <v>32</v>
      </c>
      <c r="I571" s="2">
        <v>178</v>
      </c>
      <c r="J571" s="2">
        <v>470</v>
      </c>
      <c r="K571" s="2">
        <v>648</v>
      </c>
      <c r="L571" s="2">
        <v>48</v>
      </c>
      <c r="M571" s="2">
        <v>57</v>
      </c>
      <c r="N571" s="2">
        <v>7</v>
      </c>
      <c r="O571" s="2">
        <v>23</v>
      </c>
      <c r="P571" s="2">
        <v>678</v>
      </c>
      <c r="Q571" s="2">
        <v>5718</v>
      </c>
      <c r="R571" s="18" t="s">
        <v>29</v>
      </c>
      <c r="S571" s="18" t="s">
        <v>29</v>
      </c>
    </row>
    <row r="572" spans="1:19" hidden="1" x14ac:dyDescent="0.3">
      <c r="A572" s="19">
        <v>43912.708333333336</v>
      </c>
      <c r="B572" s="18" t="s">
        <v>23</v>
      </c>
      <c r="C572" s="2">
        <v>18</v>
      </c>
      <c r="D572" s="18" t="s">
        <v>49</v>
      </c>
      <c r="E572" s="2">
        <v>3890597598</v>
      </c>
      <c r="F572" s="2">
        <v>1659440194</v>
      </c>
      <c r="G572" s="2">
        <v>77</v>
      </c>
      <c r="H572" s="2">
        <v>17</v>
      </c>
      <c r="I572" s="2">
        <v>94</v>
      </c>
      <c r="J572" s="2">
        <v>166</v>
      </c>
      <c r="K572" s="2">
        <v>260</v>
      </c>
      <c r="L572" s="2">
        <v>35</v>
      </c>
      <c r="M572" s="2">
        <v>38</v>
      </c>
      <c r="N572" s="2">
        <v>5</v>
      </c>
      <c r="O572" s="2">
        <v>8</v>
      </c>
      <c r="P572" s="2">
        <v>273</v>
      </c>
      <c r="Q572" s="2">
        <v>3666</v>
      </c>
      <c r="R572" s="18" t="s">
        <v>29</v>
      </c>
      <c r="S572" s="18" t="s">
        <v>29</v>
      </c>
    </row>
    <row r="573" spans="1:19" hidden="1" x14ac:dyDescent="0.3">
      <c r="A573" s="19">
        <v>43912.708333333336</v>
      </c>
      <c r="B573" s="18" t="s">
        <v>23</v>
      </c>
      <c r="C573" s="2">
        <v>15</v>
      </c>
      <c r="D573" s="18" t="s">
        <v>50</v>
      </c>
      <c r="E573" s="2">
        <v>4083956555</v>
      </c>
      <c r="F573" s="2">
        <v>1425084984</v>
      </c>
      <c r="G573" s="2">
        <v>243</v>
      </c>
      <c r="H573" s="2">
        <v>99</v>
      </c>
      <c r="I573" s="2">
        <v>342</v>
      </c>
      <c r="J573" s="2">
        <v>524</v>
      </c>
      <c r="K573" s="2">
        <v>866</v>
      </c>
      <c r="L573" s="2">
        <v>73</v>
      </c>
      <c r="M573" s="2">
        <v>92</v>
      </c>
      <c r="N573" s="2">
        <v>41</v>
      </c>
      <c r="O573" s="2">
        <v>29</v>
      </c>
      <c r="P573" s="2">
        <v>936</v>
      </c>
      <c r="Q573" s="2">
        <v>4943</v>
      </c>
      <c r="R573" s="18" t="s">
        <v>29</v>
      </c>
      <c r="S573" s="18" t="s">
        <v>29</v>
      </c>
    </row>
    <row r="574" spans="1:19" hidden="1" x14ac:dyDescent="0.3">
      <c r="A574" s="19">
        <v>43912.708333333336</v>
      </c>
      <c r="B574" s="18" t="s">
        <v>23</v>
      </c>
      <c r="C574" s="2">
        <v>8</v>
      </c>
      <c r="D574" s="18" t="s">
        <v>104</v>
      </c>
      <c r="E574" s="2">
        <v>4449436681</v>
      </c>
      <c r="F574" s="2">
        <v>113417208</v>
      </c>
      <c r="G574" s="2">
        <v>2429</v>
      </c>
      <c r="H574" s="2">
        <v>269</v>
      </c>
      <c r="I574" s="2">
        <v>2698</v>
      </c>
      <c r="J574" s="2">
        <v>3692</v>
      </c>
      <c r="K574" s="2">
        <v>6390</v>
      </c>
      <c r="L574" s="2">
        <v>729</v>
      </c>
      <c r="M574" s="2">
        <v>850</v>
      </c>
      <c r="N574" s="2">
        <v>349</v>
      </c>
      <c r="O574" s="2">
        <v>816</v>
      </c>
      <c r="P574" s="2">
        <v>7555</v>
      </c>
      <c r="Q574" s="2">
        <v>28022</v>
      </c>
      <c r="R574" s="18" t="s">
        <v>29</v>
      </c>
      <c r="S574" s="18" t="s">
        <v>29</v>
      </c>
    </row>
    <row r="575" spans="1:19" hidden="1" x14ac:dyDescent="0.3">
      <c r="A575" s="19">
        <v>43912.708333333336</v>
      </c>
      <c r="B575" s="18" t="s">
        <v>23</v>
      </c>
      <c r="C575" s="2">
        <v>6</v>
      </c>
      <c r="D575" s="18" t="s">
        <v>51</v>
      </c>
      <c r="E575" s="2">
        <v>456494354</v>
      </c>
      <c r="F575" s="2">
        <v>1376813649</v>
      </c>
      <c r="G575" s="2">
        <v>163</v>
      </c>
      <c r="H575" s="2">
        <v>47</v>
      </c>
      <c r="I575" s="2">
        <v>210</v>
      </c>
      <c r="J575" s="2">
        <v>528</v>
      </c>
      <c r="K575" s="2">
        <v>738</v>
      </c>
      <c r="L575" s="2">
        <v>72</v>
      </c>
      <c r="M575" s="2">
        <v>84</v>
      </c>
      <c r="N575" s="2">
        <v>89</v>
      </c>
      <c r="O575" s="2">
        <v>47</v>
      </c>
      <c r="P575" s="2">
        <v>874</v>
      </c>
      <c r="Q575" s="2">
        <v>6761</v>
      </c>
      <c r="R575" s="18" t="s">
        <v>29</v>
      </c>
      <c r="S575" s="18" t="s">
        <v>29</v>
      </c>
    </row>
    <row r="576" spans="1:19" hidden="1" x14ac:dyDescent="0.3">
      <c r="A576" s="19">
        <v>43912.708333333336</v>
      </c>
      <c r="B576" s="18" t="s">
        <v>23</v>
      </c>
      <c r="C576" s="2">
        <v>12</v>
      </c>
      <c r="D576" s="18" t="s">
        <v>52</v>
      </c>
      <c r="E576" s="2">
        <v>4189277044</v>
      </c>
      <c r="F576" s="2">
        <v>1248366722</v>
      </c>
      <c r="G576" s="2">
        <v>671</v>
      </c>
      <c r="H576" s="2">
        <v>79</v>
      </c>
      <c r="I576" s="2">
        <v>750</v>
      </c>
      <c r="J576" s="2">
        <v>522</v>
      </c>
      <c r="K576" s="2">
        <v>1272</v>
      </c>
      <c r="L576" s="2">
        <v>186</v>
      </c>
      <c r="M576" s="2">
        <v>193</v>
      </c>
      <c r="N576" s="2">
        <v>58</v>
      </c>
      <c r="O576" s="2">
        <v>53</v>
      </c>
      <c r="P576" s="2">
        <v>1383</v>
      </c>
      <c r="Q576" s="2">
        <v>17845</v>
      </c>
      <c r="R576" s="18" t="s">
        <v>29</v>
      </c>
      <c r="S576" s="18" t="s">
        <v>29</v>
      </c>
    </row>
    <row r="577" spans="1:19" hidden="1" x14ac:dyDescent="0.3">
      <c r="A577" s="19">
        <v>43912.708333333336</v>
      </c>
      <c r="B577" s="18" t="s">
        <v>23</v>
      </c>
      <c r="C577" s="2">
        <v>7</v>
      </c>
      <c r="D577" s="18" t="s">
        <v>53</v>
      </c>
      <c r="E577" s="2">
        <v>4441149315</v>
      </c>
      <c r="F577" s="2">
        <v>89326992</v>
      </c>
      <c r="G577" s="2">
        <v>736</v>
      </c>
      <c r="H577" s="2">
        <v>132</v>
      </c>
      <c r="I577" s="2">
        <v>868</v>
      </c>
      <c r="J577" s="2">
        <v>483</v>
      </c>
      <c r="K577" s="2">
        <v>1351</v>
      </c>
      <c r="L577" s="2">
        <v>192</v>
      </c>
      <c r="M577" s="2">
        <v>229</v>
      </c>
      <c r="N577" s="2">
        <v>143</v>
      </c>
      <c r="O577" s="2">
        <v>171</v>
      </c>
      <c r="P577" s="2">
        <v>1665</v>
      </c>
      <c r="Q577" s="2">
        <v>4995</v>
      </c>
      <c r="R577" s="18" t="s">
        <v>29</v>
      </c>
      <c r="S577" s="18" t="s">
        <v>29</v>
      </c>
    </row>
    <row r="578" spans="1:19" x14ac:dyDescent="0.3">
      <c r="A578" s="19">
        <v>43912.708333333336</v>
      </c>
      <c r="B578" s="18" t="s">
        <v>23</v>
      </c>
      <c r="C578" s="2">
        <v>3</v>
      </c>
      <c r="D578" s="18" t="s">
        <v>54</v>
      </c>
      <c r="E578" s="2">
        <v>4546679409</v>
      </c>
      <c r="F578" s="2">
        <v>9190347404</v>
      </c>
      <c r="G578" s="2">
        <v>9439</v>
      </c>
      <c r="H578" s="2">
        <v>1142</v>
      </c>
      <c r="I578" s="2">
        <v>10581</v>
      </c>
      <c r="J578" s="2">
        <v>7304</v>
      </c>
      <c r="K578" s="2">
        <v>17885</v>
      </c>
      <c r="L578" s="2">
        <v>515</v>
      </c>
      <c r="M578" s="2">
        <v>1691</v>
      </c>
      <c r="N578" s="2">
        <v>5865</v>
      </c>
      <c r="O578" s="2">
        <v>3456</v>
      </c>
      <c r="P578" s="2">
        <v>27206</v>
      </c>
      <c r="Q578" s="2">
        <v>70598</v>
      </c>
      <c r="R578" s="18" t="s">
        <v>29</v>
      </c>
      <c r="S578" s="18" t="s">
        <v>29</v>
      </c>
    </row>
    <row r="579" spans="1:19" hidden="1" x14ac:dyDescent="0.3">
      <c r="A579" s="19">
        <v>43912.708333333336</v>
      </c>
      <c r="B579" s="18" t="s">
        <v>23</v>
      </c>
      <c r="C579" s="2">
        <v>11</v>
      </c>
      <c r="D579" s="18" t="s">
        <v>55</v>
      </c>
      <c r="E579" s="2">
        <v>4361675973</v>
      </c>
      <c r="F579" s="2">
        <v>135188753</v>
      </c>
      <c r="G579" s="2">
        <v>816</v>
      </c>
      <c r="H579" s="2">
        <v>138</v>
      </c>
      <c r="I579" s="2">
        <v>954</v>
      </c>
      <c r="J579" s="2">
        <v>1277</v>
      </c>
      <c r="K579" s="2">
        <v>2231</v>
      </c>
      <c r="L579" s="2">
        <v>234</v>
      </c>
      <c r="M579" s="2">
        <v>268</v>
      </c>
      <c r="N579" s="2">
        <v>6</v>
      </c>
      <c r="O579" s="2">
        <v>184</v>
      </c>
      <c r="P579" s="2">
        <v>2421</v>
      </c>
      <c r="Q579" s="2">
        <v>6391</v>
      </c>
      <c r="R579" s="18" t="s">
        <v>29</v>
      </c>
      <c r="S579" s="18" t="s">
        <v>29</v>
      </c>
    </row>
    <row r="580" spans="1:19" hidden="1" x14ac:dyDescent="0.3">
      <c r="A580" s="19">
        <v>43912.708333333336</v>
      </c>
      <c r="B580" s="18" t="s">
        <v>23</v>
      </c>
      <c r="C580" s="2">
        <v>14</v>
      </c>
      <c r="D580" s="18" t="s">
        <v>56</v>
      </c>
      <c r="E580" s="2">
        <v>4155774754</v>
      </c>
      <c r="F580" s="2">
        <v>1465916051</v>
      </c>
      <c r="G580" s="2">
        <v>24</v>
      </c>
      <c r="H580" s="2">
        <v>7</v>
      </c>
      <c r="I580" s="2">
        <v>31</v>
      </c>
      <c r="J580" s="2">
        <v>21</v>
      </c>
      <c r="K580" s="2">
        <v>52</v>
      </c>
      <c r="L580" s="2">
        <v>5</v>
      </c>
      <c r="M580" s="2">
        <v>5</v>
      </c>
      <c r="N580" s="2">
        <v>7</v>
      </c>
      <c r="O580" s="2">
        <v>7</v>
      </c>
      <c r="P580" s="2">
        <v>66</v>
      </c>
      <c r="Q580" s="2">
        <v>532</v>
      </c>
      <c r="R580" s="18" t="s">
        <v>29</v>
      </c>
      <c r="S580" s="18" t="s">
        <v>29</v>
      </c>
    </row>
    <row r="581" spans="1:19" hidden="1" x14ac:dyDescent="0.3">
      <c r="A581" s="19">
        <v>43912.708333333336</v>
      </c>
      <c r="B581" s="18" t="s">
        <v>23</v>
      </c>
      <c r="C581" s="2">
        <v>1</v>
      </c>
      <c r="D581" s="18" t="s">
        <v>57</v>
      </c>
      <c r="E581" s="2">
        <v>450732745</v>
      </c>
      <c r="F581" s="2">
        <v>7680687483</v>
      </c>
      <c r="G581" s="2">
        <v>2118</v>
      </c>
      <c r="H581" s="2">
        <v>308</v>
      </c>
      <c r="I581" s="2">
        <v>2426</v>
      </c>
      <c r="J581" s="2">
        <v>1701</v>
      </c>
      <c r="K581" s="2">
        <v>4127</v>
      </c>
      <c r="L581" s="2">
        <v>621</v>
      </c>
      <c r="M581" s="2">
        <v>668</v>
      </c>
      <c r="N581" s="2">
        <v>10</v>
      </c>
      <c r="O581" s="2">
        <v>283</v>
      </c>
      <c r="P581" s="2">
        <v>4420</v>
      </c>
      <c r="Q581" s="2">
        <v>12701</v>
      </c>
      <c r="R581" s="18" t="s">
        <v>29</v>
      </c>
      <c r="S581" s="18" t="s">
        <v>29</v>
      </c>
    </row>
    <row r="582" spans="1:19" hidden="1" x14ac:dyDescent="0.3">
      <c r="A582" s="19">
        <v>43912.708333333336</v>
      </c>
      <c r="B582" s="18" t="s">
        <v>23</v>
      </c>
      <c r="C582" s="2">
        <v>16</v>
      </c>
      <c r="D582" s="18" t="s">
        <v>58</v>
      </c>
      <c r="E582" s="2">
        <v>4112559576</v>
      </c>
      <c r="F582" s="2">
        <v>1686736689</v>
      </c>
      <c r="G582" s="2">
        <v>252</v>
      </c>
      <c r="H582" s="2">
        <v>37</v>
      </c>
      <c r="I582" s="2">
        <v>289</v>
      </c>
      <c r="J582" s="2">
        <v>459</v>
      </c>
      <c r="K582" s="2">
        <v>748</v>
      </c>
      <c r="L582" s="2">
        <v>106</v>
      </c>
      <c r="M582" s="2">
        <v>111</v>
      </c>
      <c r="N582" s="2">
        <v>7</v>
      </c>
      <c r="O582" s="2">
        <v>31</v>
      </c>
      <c r="P582" s="2">
        <v>786</v>
      </c>
      <c r="Q582" s="2">
        <v>6160</v>
      </c>
      <c r="R582" s="18" t="s">
        <v>29</v>
      </c>
      <c r="S582" s="18" t="s">
        <v>29</v>
      </c>
    </row>
    <row r="583" spans="1:19" hidden="1" x14ac:dyDescent="0.3">
      <c r="A583" s="19">
        <v>43912.708333333336</v>
      </c>
      <c r="B583" s="18" t="s">
        <v>23</v>
      </c>
      <c r="C583" s="2">
        <v>20</v>
      </c>
      <c r="D583" s="18" t="s">
        <v>59</v>
      </c>
      <c r="E583" s="2">
        <v>3921531192</v>
      </c>
      <c r="F583" s="2">
        <v>9110616306</v>
      </c>
      <c r="G583" s="2">
        <v>67</v>
      </c>
      <c r="H583" s="2">
        <v>16</v>
      </c>
      <c r="I583" s="2">
        <v>83</v>
      </c>
      <c r="J583" s="2">
        <v>244</v>
      </c>
      <c r="K583" s="2">
        <v>327</v>
      </c>
      <c r="L583" s="2">
        <v>6</v>
      </c>
      <c r="M583" s="2">
        <v>9</v>
      </c>
      <c r="N583" s="2">
        <v>5</v>
      </c>
      <c r="O583" s="2">
        <v>7</v>
      </c>
      <c r="P583" s="2">
        <v>339</v>
      </c>
      <c r="Q583" s="2">
        <v>2402</v>
      </c>
      <c r="R583" s="18" t="s">
        <v>29</v>
      </c>
      <c r="S583" s="18" t="s">
        <v>29</v>
      </c>
    </row>
    <row r="584" spans="1:19" hidden="1" x14ac:dyDescent="0.3">
      <c r="A584" s="19">
        <v>43912.708333333336</v>
      </c>
      <c r="B584" s="18" t="s">
        <v>23</v>
      </c>
      <c r="C584" s="2">
        <v>19</v>
      </c>
      <c r="D584" s="18" t="s">
        <v>60</v>
      </c>
      <c r="E584" s="2">
        <v>3811569725</v>
      </c>
      <c r="F584" s="2">
        <v>133623567</v>
      </c>
      <c r="G584" s="2">
        <v>220</v>
      </c>
      <c r="H584" s="2">
        <v>55</v>
      </c>
      <c r="I584" s="2">
        <v>275</v>
      </c>
      <c r="J584" s="2">
        <v>321</v>
      </c>
      <c r="K584" s="2">
        <v>596</v>
      </c>
      <c r="L584" s="2">
        <v>138</v>
      </c>
      <c r="M584" s="2">
        <v>140</v>
      </c>
      <c r="N584" s="2">
        <v>26</v>
      </c>
      <c r="O584" s="2">
        <v>8</v>
      </c>
      <c r="P584" s="2">
        <v>630</v>
      </c>
      <c r="Q584" s="2">
        <v>5580</v>
      </c>
      <c r="R584" s="18" t="s">
        <v>29</v>
      </c>
      <c r="S584" s="18" t="s">
        <v>29</v>
      </c>
    </row>
    <row r="585" spans="1:19" hidden="1" x14ac:dyDescent="0.3">
      <c r="A585" s="19">
        <v>43912.708333333336</v>
      </c>
      <c r="B585" s="18" t="s">
        <v>23</v>
      </c>
      <c r="C585" s="2">
        <v>9</v>
      </c>
      <c r="D585" s="18" t="s">
        <v>61</v>
      </c>
      <c r="E585" s="2">
        <v>4376923077</v>
      </c>
      <c r="F585" s="2">
        <v>1125588885</v>
      </c>
      <c r="G585" s="2">
        <v>706</v>
      </c>
      <c r="H585" s="2">
        <v>215</v>
      </c>
      <c r="I585" s="2">
        <v>921</v>
      </c>
      <c r="J585" s="2">
        <v>1223</v>
      </c>
      <c r="K585" s="2">
        <v>2144</v>
      </c>
      <c r="L585" s="2">
        <v>239</v>
      </c>
      <c r="M585" s="2">
        <v>265</v>
      </c>
      <c r="N585" s="2">
        <v>42</v>
      </c>
      <c r="O585" s="2">
        <v>91</v>
      </c>
      <c r="P585" s="2">
        <v>2277</v>
      </c>
      <c r="Q585" s="2">
        <v>13264</v>
      </c>
      <c r="R585" s="18" t="s">
        <v>29</v>
      </c>
      <c r="S585" s="18" t="s">
        <v>29</v>
      </c>
    </row>
    <row r="586" spans="1:19" hidden="1" x14ac:dyDescent="0.3">
      <c r="A586" s="19">
        <v>43912.708333333336</v>
      </c>
      <c r="B586" s="18" t="s">
        <v>23</v>
      </c>
      <c r="C586" s="2">
        <v>4</v>
      </c>
      <c r="D586" s="18" t="s">
        <v>62</v>
      </c>
      <c r="E586" s="2">
        <v>4606893511</v>
      </c>
      <c r="F586" s="2">
        <v>1112123097</v>
      </c>
      <c r="G586" s="2">
        <v>235</v>
      </c>
      <c r="H586" s="2">
        <v>46</v>
      </c>
      <c r="I586" s="2">
        <v>281</v>
      </c>
      <c r="J586" s="2">
        <v>604</v>
      </c>
      <c r="K586" s="2">
        <v>885</v>
      </c>
      <c r="L586" s="2">
        <v>165</v>
      </c>
      <c r="M586" s="2">
        <v>172</v>
      </c>
      <c r="N586" s="2">
        <v>34</v>
      </c>
      <c r="O586" s="2">
        <v>35</v>
      </c>
      <c r="P586" s="2">
        <v>954</v>
      </c>
      <c r="Q586" s="2">
        <v>3050</v>
      </c>
      <c r="R586" s="18" t="s">
        <v>29</v>
      </c>
      <c r="S586" s="18" t="s">
        <v>29</v>
      </c>
    </row>
    <row r="587" spans="1:19" hidden="1" x14ac:dyDescent="0.3">
      <c r="A587" s="19">
        <v>43912.708333333336</v>
      </c>
      <c r="B587" s="18" t="s">
        <v>23</v>
      </c>
      <c r="C587" s="2">
        <v>10</v>
      </c>
      <c r="D587" s="18" t="s">
        <v>63</v>
      </c>
      <c r="E587" s="2">
        <v>4310675841</v>
      </c>
      <c r="F587" s="2">
        <v>1238824698</v>
      </c>
      <c r="G587" s="2">
        <v>97</v>
      </c>
      <c r="H587" s="2">
        <v>35</v>
      </c>
      <c r="I587" s="2">
        <v>132</v>
      </c>
      <c r="J587" s="2">
        <v>368</v>
      </c>
      <c r="K587" s="2">
        <v>500</v>
      </c>
      <c r="L587" s="2">
        <v>53</v>
      </c>
      <c r="M587" s="2">
        <v>59</v>
      </c>
      <c r="N587" s="2">
        <v>5</v>
      </c>
      <c r="O587" s="2">
        <v>16</v>
      </c>
      <c r="P587" s="2">
        <v>521</v>
      </c>
      <c r="Q587" s="2">
        <v>3135</v>
      </c>
      <c r="R587" s="18" t="s">
        <v>29</v>
      </c>
      <c r="S587" s="18" t="s">
        <v>29</v>
      </c>
    </row>
    <row r="588" spans="1:19" hidden="1" x14ac:dyDescent="0.3">
      <c r="A588" s="19">
        <v>43912.708333333336</v>
      </c>
      <c r="B588" s="18" t="s">
        <v>23</v>
      </c>
      <c r="C588" s="2">
        <v>2</v>
      </c>
      <c r="D588" s="18" t="s">
        <v>64</v>
      </c>
      <c r="E588" s="2">
        <v>4573750286</v>
      </c>
      <c r="F588" s="2">
        <v>7320149366</v>
      </c>
      <c r="G588" s="2">
        <v>63</v>
      </c>
      <c r="H588" s="2">
        <v>21</v>
      </c>
      <c r="I588" s="2">
        <v>84</v>
      </c>
      <c r="J588" s="2">
        <v>270</v>
      </c>
      <c r="K588" s="2">
        <v>354</v>
      </c>
      <c r="L588" s="2">
        <v>50</v>
      </c>
      <c r="M588" s="2">
        <v>51</v>
      </c>
      <c r="N588" s="2">
        <v>1</v>
      </c>
      <c r="O588" s="2">
        <v>9</v>
      </c>
      <c r="P588" s="2">
        <v>364</v>
      </c>
      <c r="Q588" s="2">
        <v>950</v>
      </c>
      <c r="R588" s="18" t="s">
        <v>29</v>
      </c>
      <c r="S588" s="18" t="s">
        <v>29</v>
      </c>
    </row>
    <row r="589" spans="1:19" hidden="1" x14ac:dyDescent="0.3">
      <c r="A589" s="19">
        <v>43912.708333333336</v>
      </c>
      <c r="B589" s="18" t="s">
        <v>23</v>
      </c>
      <c r="C589" s="2">
        <v>5</v>
      </c>
      <c r="D589" s="18" t="s">
        <v>65</v>
      </c>
      <c r="E589" s="2">
        <v>4543490485</v>
      </c>
      <c r="F589" s="2">
        <v>1233845213</v>
      </c>
      <c r="G589" s="2">
        <v>1113</v>
      </c>
      <c r="H589" s="2">
        <v>255</v>
      </c>
      <c r="I589" s="2">
        <v>1368</v>
      </c>
      <c r="J589" s="2">
        <v>3276</v>
      </c>
      <c r="K589" s="2">
        <v>4644</v>
      </c>
      <c r="L589" s="2">
        <v>430</v>
      </c>
      <c r="M589" s="2">
        <v>505</v>
      </c>
      <c r="N589" s="2">
        <v>309</v>
      </c>
      <c r="O589" s="2">
        <v>169</v>
      </c>
      <c r="P589" s="2">
        <v>5122</v>
      </c>
      <c r="Q589" s="2">
        <v>57671</v>
      </c>
      <c r="R589" s="18" t="s">
        <v>29</v>
      </c>
      <c r="S589" s="18" t="s">
        <v>29</v>
      </c>
    </row>
    <row r="590" spans="1:19" hidden="1" x14ac:dyDescent="0.3">
      <c r="A590" s="19">
        <v>43913.708333333336</v>
      </c>
      <c r="B590" s="18" t="s">
        <v>23</v>
      </c>
      <c r="C590" s="2">
        <v>13</v>
      </c>
      <c r="D590" s="18" t="s">
        <v>46</v>
      </c>
      <c r="E590" s="2">
        <v>4235122196</v>
      </c>
      <c r="F590" s="2">
        <v>1339843823</v>
      </c>
      <c r="G590" s="2">
        <v>228</v>
      </c>
      <c r="H590" s="2">
        <v>52</v>
      </c>
      <c r="I590" s="2">
        <v>280</v>
      </c>
      <c r="J590" s="2">
        <v>325</v>
      </c>
      <c r="K590" s="2">
        <v>605</v>
      </c>
      <c r="L590" s="2">
        <v>66</v>
      </c>
      <c r="M590" s="2">
        <v>76</v>
      </c>
      <c r="N590" s="2">
        <v>20</v>
      </c>
      <c r="O590" s="2">
        <v>38</v>
      </c>
      <c r="P590" s="2">
        <v>663</v>
      </c>
      <c r="Q590" s="2">
        <v>3674</v>
      </c>
      <c r="R590" s="18" t="s">
        <v>29</v>
      </c>
      <c r="S590" s="18" t="s">
        <v>29</v>
      </c>
    </row>
    <row r="591" spans="1:19" hidden="1" x14ac:dyDescent="0.3">
      <c r="A591" s="19">
        <v>43913.708333333336</v>
      </c>
      <c r="B591" s="18" t="s">
        <v>23</v>
      </c>
      <c r="C591" s="2">
        <v>17</v>
      </c>
      <c r="D591" s="18" t="s">
        <v>47</v>
      </c>
      <c r="E591" s="2">
        <v>4063947052</v>
      </c>
      <c r="F591" s="2">
        <v>1580514834</v>
      </c>
      <c r="G591" s="2">
        <v>15</v>
      </c>
      <c r="H591" s="2">
        <v>12</v>
      </c>
      <c r="I591" s="2">
        <v>27</v>
      </c>
      <c r="J591" s="2">
        <v>62</v>
      </c>
      <c r="K591" s="2">
        <v>89</v>
      </c>
      <c r="L591" s="2">
        <v>8</v>
      </c>
      <c r="M591" s="2">
        <v>9</v>
      </c>
      <c r="N591" s="2">
        <v>0</v>
      </c>
      <c r="O591" s="2">
        <v>1</v>
      </c>
      <c r="P591" s="2">
        <v>90</v>
      </c>
      <c r="Q591" s="2">
        <v>696</v>
      </c>
      <c r="R591" s="18" t="s">
        <v>29</v>
      </c>
      <c r="S591" s="18" t="s">
        <v>29</v>
      </c>
    </row>
    <row r="592" spans="1:19" hidden="1" x14ac:dyDescent="0.3">
      <c r="A592" s="19">
        <v>43913.708333333336</v>
      </c>
      <c r="B592" s="18" t="s">
        <v>23</v>
      </c>
      <c r="C592" s="2">
        <v>4</v>
      </c>
      <c r="D592" s="18" t="s">
        <v>48</v>
      </c>
      <c r="E592" s="2">
        <v>4649933453</v>
      </c>
      <c r="F592" s="2">
        <v>1135662422</v>
      </c>
      <c r="G592" s="2">
        <v>145</v>
      </c>
      <c r="H592" s="2">
        <v>33</v>
      </c>
      <c r="I592" s="2">
        <v>178</v>
      </c>
      <c r="J592" s="2">
        <v>510</v>
      </c>
      <c r="K592" s="2">
        <v>688</v>
      </c>
      <c r="L592" s="2">
        <v>40</v>
      </c>
      <c r="M592" s="2">
        <v>46</v>
      </c>
      <c r="N592" s="2">
        <v>7</v>
      </c>
      <c r="O592" s="2">
        <v>29</v>
      </c>
      <c r="P592" s="2">
        <v>724</v>
      </c>
      <c r="Q592" s="2">
        <v>6084</v>
      </c>
      <c r="R592" s="18" t="s">
        <v>29</v>
      </c>
      <c r="S592" s="18" t="s">
        <v>29</v>
      </c>
    </row>
    <row r="593" spans="1:19" hidden="1" x14ac:dyDescent="0.3">
      <c r="A593" s="19">
        <v>43913.708333333336</v>
      </c>
      <c r="B593" s="18" t="s">
        <v>23</v>
      </c>
      <c r="C593" s="2">
        <v>18</v>
      </c>
      <c r="D593" s="18" t="s">
        <v>49</v>
      </c>
      <c r="E593" s="2">
        <v>3890597598</v>
      </c>
      <c r="F593" s="2">
        <v>1659440194</v>
      </c>
      <c r="G593" s="2">
        <v>82</v>
      </c>
      <c r="H593" s="2">
        <v>20</v>
      </c>
      <c r="I593" s="2">
        <v>102</v>
      </c>
      <c r="J593" s="2">
        <v>178</v>
      </c>
      <c r="K593" s="2">
        <v>280</v>
      </c>
      <c r="L593" s="2">
        <v>20</v>
      </c>
      <c r="M593" s="2">
        <v>19</v>
      </c>
      <c r="N593" s="2">
        <v>5</v>
      </c>
      <c r="O593" s="2">
        <v>7</v>
      </c>
      <c r="P593" s="2">
        <v>292</v>
      </c>
      <c r="Q593" s="2">
        <v>4073</v>
      </c>
      <c r="R593" s="18" t="s">
        <v>29</v>
      </c>
      <c r="S593" s="18" t="s">
        <v>29</v>
      </c>
    </row>
    <row r="594" spans="1:19" hidden="1" x14ac:dyDescent="0.3">
      <c r="A594" s="19">
        <v>43913.708333333336</v>
      </c>
      <c r="B594" s="18" t="s">
        <v>23</v>
      </c>
      <c r="C594" s="2">
        <v>15</v>
      </c>
      <c r="D594" s="18" t="s">
        <v>50</v>
      </c>
      <c r="E594" s="2">
        <v>4083956555</v>
      </c>
      <c r="F594" s="2">
        <v>1425084984</v>
      </c>
      <c r="G594" s="2">
        <v>266</v>
      </c>
      <c r="H594" s="2">
        <v>110</v>
      </c>
      <c r="I594" s="2">
        <v>376</v>
      </c>
      <c r="J594" s="2">
        <v>553</v>
      </c>
      <c r="K594" s="2">
        <v>929</v>
      </c>
      <c r="L594" s="2">
        <v>63</v>
      </c>
      <c r="M594" s="2">
        <v>90</v>
      </c>
      <c r="N594" s="2">
        <v>48</v>
      </c>
      <c r="O594" s="2">
        <v>49</v>
      </c>
      <c r="P594" s="2">
        <v>1026</v>
      </c>
      <c r="Q594" s="2">
        <v>5813</v>
      </c>
      <c r="R594" s="18" t="s">
        <v>29</v>
      </c>
      <c r="S594" s="18" t="s">
        <v>29</v>
      </c>
    </row>
    <row r="595" spans="1:19" hidden="1" x14ac:dyDescent="0.3">
      <c r="A595" s="19">
        <v>43913.708333333336</v>
      </c>
      <c r="B595" s="18" t="s">
        <v>23</v>
      </c>
      <c r="C595" s="2">
        <v>8</v>
      </c>
      <c r="D595" s="18" t="s">
        <v>104</v>
      </c>
      <c r="E595" s="2">
        <v>4449436681</v>
      </c>
      <c r="F595" s="2">
        <v>113417208</v>
      </c>
      <c r="G595" s="2">
        <v>2846</v>
      </c>
      <c r="H595" s="2">
        <v>276</v>
      </c>
      <c r="I595" s="2">
        <v>3122</v>
      </c>
      <c r="J595" s="2">
        <v>4098</v>
      </c>
      <c r="K595" s="2">
        <v>7220</v>
      </c>
      <c r="L595" s="2">
        <v>830</v>
      </c>
      <c r="M595" s="2">
        <v>980</v>
      </c>
      <c r="N595" s="2">
        <v>423</v>
      </c>
      <c r="O595" s="2">
        <v>892</v>
      </c>
      <c r="P595" s="2">
        <v>8535</v>
      </c>
      <c r="Q595" s="2">
        <v>31200</v>
      </c>
      <c r="R595" s="18" t="s">
        <v>29</v>
      </c>
      <c r="S595" s="18" t="s">
        <v>29</v>
      </c>
    </row>
    <row r="596" spans="1:19" hidden="1" x14ac:dyDescent="0.3">
      <c r="A596" s="19">
        <v>43913.708333333336</v>
      </c>
      <c r="B596" s="18" t="s">
        <v>23</v>
      </c>
      <c r="C596" s="2">
        <v>6</v>
      </c>
      <c r="D596" s="18" t="s">
        <v>51</v>
      </c>
      <c r="E596" s="2">
        <v>456494354</v>
      </c>
      <c r="F596" s="2">
        <v>1376813649</v>
      </c>
      <c r="G596" s="2">
        <v>185</v>
      </c>
      <c r="H596" s="2">
        <v>41</v>
      </c>
      <c r="I596" s="2">
        <v>226</v>
      </c>
      <c r="J596" s="2">
        <v>545</v>
      </c>
      <c r="K596" s="2">
        <v>771</v>
      </c>
      <c r="L596" s="2">
        <v>33</v>
      </c>
      <c r="M596" s="2">
        <v>56</v>
      </c>
      <c r="N596" s="2">
        <v>105</v>
      </c>
      <c r="O596" s="2">
        <v>54</v>
      </c>
      <c r="P596" s="2">
        <v>930</v>
      </c>
      <c r="Q596" s="2">
        <v>7424</v>
      </c>
      <c r="R596" s="18" t="s">
        <v>29</v>
      </c>
      <c r="S596" s="18" t="s">
        <v>29</v>
      </c>
    </row>
    <row r="597" spans="1:19" hidden="1" x14ac:dyDescent="0.3">
      <c r="A597" s="19">
        <v>43913.708333333336</v>
      </c>
      <c r="B597" s="18" t="s">
        <v>23</v>
      </c>
      <c r="C597" s="2">
        <v>12</v>
      </c>
      <c r="D597" s="18" t="s">
        <v>52</v>
      </c>
      <c r="E597" s="2">
        <v>4189277044</v>
      </c>
      <c r="F597" s="2">
        <v>1248366722</v>
      </c>
      <c r="G597" s="2">
        <v>718</v>
      </c>
      <c r="H597" s="2">
        <v>96</v>
      </c>
      <c r="I597" s="2">
        <v>814</v>
      </c>
      <c r="J597" s="2">
        <v>600</v>
      </c>
      <c r="K597" s="2">
        <v>1414</v>
      </c>
      <c r="L597" s="2">
        <v>142</v>
      </c>
      <c r="M597" s="2">
        <v>157</v>
      </c>
      <c r="N597" s="2">
        <v>63</v>
      </c>
      <c r="O597" s="2">
        <v>63</v>
      </c>
      <c r="P597" s="2">
        <v>1540</v>
      </c>
      <c r="Q597" s="2">
        <v>18371</v>
      </c>
      <c r="R597" s="18" t="s">
        <v>29</v>
      </c>
      <c r="S597" s="18" t="s">
        <v>29</v>
      </c>
    </row>
    <row r="598" spans="1:19" hidden="1" x14ac:dyDescent="0.3">
      <c r="A598" s="19">
        <v>43913.708333333336</v>
      </c>
      <c r="B598" s="18" t="s">
        <v>23</v>
      </c>
      <c r="C598" s="2">
        <v>7</v>
      </c>
      <c r="D598" s="18" t="s">
        <v>53</v>
      </c>
      <c r="E598" s="2">
        <v>4441149315</v>
      </c>
      <c r="F598" s="2">
        <v>89326992</v>
      </c>
      <c r="G598" s="2">
        <v>761</v>
      </c>
      <c r="H598" s="2">
        <v>133</v>
      </c>
      <c r="I598" s="2">
        <v>894</v>
      </c>
      <c r="J598" s="2">
        <v>659</v>
      </c>
      <c r="K598" s="2">
        <v>1553</v>
      </c>
      <c r="L598" s="2">
        <v>202</v>
      </c>
      <c r="M598" s="2">
        <v>259</v>
      </c>
      <c r="N598" s="2">
        <v>159</v>
      </c>
      <c r="O598" s="2">
        <v>212</v>
      </c>
      <c r="P598" s="2">
        <v>1924</v>
      </c>
      <c r="Q598" s="2">
        <v>5538</v>
      </c>
      <c r="R598" s="18" t="s">
        <v>29</v>
      </c>
      <c r="S598" s="18" t="s">
        <v>29</v>
      </c>
    </row>
    <row r="599" spans="1:19" x14ac:dyDescent="0.3">
      <c r="A599" s="19">
        <v>43913.708333333336</v>
      </c>
      <c r="B599" s="18" t="s">
        <v>23</v>
      </c>
      <c r="C599" s="2">
        <v>3</v>
      </c>
      <c r="D599" s="18" t="s">
        <v>54</v>
      </c>
      <c r="E599" s="2">
        <v>4546679409</v>
      </c>
      <c r="F599" s="2">
        <v>9190347404</v>
      </c>
      <c r="G599" s="2">
        <v>9266</v>
      </c>
      <c r="H599" s="2">
        <v>1183</v>
      </c>
      <c r="I599" s="2">
        <v>10449</v>
      </c>
      <c r="J599" s="2">
        <v>8461</v>
      </c>
      <c r="K599" s="2">
        <v>18910</v>
      </c>
      <c r="L599" s="2">
        <v>1025</v>
      </c>
      <c r="M599" s="2">
        <v>1555</v>
      </c>
      <c r="N599" s="2">
        <v>6075</v>
      </c>
      <c r="O599" s="2">
        <v>3776</v>
      </c>
      <c r="P599" s="2">
        <v>28761</v>
      </c>
      <c r="Q599" s="2">
        <v>73242</v>
      </c>
      <c r="R599" s="18" t="s">
        <v>29</v>
      </c>
      <c r="S599" s="18" t="s">
        <v>29</v>
      </c>
    </row>
    <row r="600" spans="1:19" hidden="1" x14ac:dyDescent="0.3">
      <c r="A600" s="19">
        <v>43913.708333333336</v>
      </c>
      <c r="B600" s="18" t="s">
        <v>23</v>
      </c>
      <c r="C600" s="2">
        <v>11</v>
      </c>
      <c r="D600" s="18" t="s">
        <v>55</v>
      </c>
      <c r="E600" s="2">
        <v>4361675973</v>
      </c>
      <c r="F600" s="2">
        <v>135188753</v>
      </c>
      <c r="G600" s="2">
        <v>882</v>
      </c>
      <c r="H600" s="2">
        <v>148</v>
      </c>
      <c r="I600" s="2">
        <v>1030</v>
      </c>
      <c r="J600" s="2">
        <v>1328</v>
      </c>
      <c r="K600" s="2">
        <v>2358</v>
      </c>
      <c r="L600" s="2">
        <v>127</v>
      </c>
      <c r="M600" s="2">
        <v>148</v>
      </c>
      <c r="N600" s="2">
        <v>8</v>
      </c>
      <c r="O600" s="2">
        <v>203</v>
      </c>
      <c r="P600" s="2">
        <v>2569</v>
      </c>
      <c r="Q600" s="2">
        <v>6782</v>
      </c>
      <c r="R600" s="18" t="s">
        <v>29</v>
      </c>
      <c r="S600" s="18" t="s">
        <v>29</v>
      </c>
    </row>
    <row r="601" spans="1:19" hidden="1" x14ac:dyDescent="0.3">
      <c r="A601" s="19">
        <v>43913.708333333336</v>
      </c>
      <c r="B601" s="18" t="s">
        <v>23</v>
      </c>
      <c r="C601" s="2">
        <v>14</v>
      </c>
      <c r="D601" s="18" t="s">
        <v>56</v>
      </c>
      <c r="E601" s="2">
        <v>4155774754</v>
      </c>
      <c r="F601" s="2">
        <v>1465916051</v>
      </c>
      <c r="G601" s="2">
        <v>25</v>
      </c>
      <c r="H601" s="2">
        <v>7</v>
      </c>
      <c r="I601" s="2">
        <v>32</v>
      </c>
      <c r="J601" s="2">
        <v>18</v>
      </c>
      <c r="K601" s="2">
        <v>50</v>
      </c>
      <c r="L601" s="2">
        <v>-2</v>
      </c>
      <c r="M601" s="2">
        <v>1</v>
      </c>
      <c r="N601" s="2">
        <v>10</v>
      </c>
      <c r="O601" s="2">
        <v>7</v>
      </c>
      <c r="P601" s="2">
        <v>67</v>
      </c>
      <c r="Q601" s="2">
        <v>532</v>
      </c>
      <c r="R601" s="18" t="s">
        <v>29</v>
      </c>
      <c r="S601" s="18" t="s">
        <v>29</v>
      </c>
    </row>
    <row r="602" spans="1:19" hidden="1" x14ac:dyDescent="0.3">
      <c r="A602" s="19">
        <v>43913.708333333336</v>
      </c>
      <c r="B602" s="18" t="s">
        <v>23</v>
      </c>
      <c r="C602" s="2">
        <v>1</v>
      </c>
      <c r="D602" s="18" t="s">
        <v>57</v>
      </c>
      <c r="E602" s="2">
        <v>450732745</v>
      </c>
      <c r="F602" s="2">
        <v>7680687483</v>
      </c>
      <c r="G602" s="2">
        <v>2194</v>
      </c>
      <c r="H602" s="2">
        <v>343</v>
      </c>
      <c r="I602" s="2">
        <v>2537</v>
      </c>
      <c r="J602" s="2">
        <v>1992</v>
      </c>
      <c r="K602" s="2">
        <v>4529</v>
      </c>
      <c r="L602" s="2">
        <v>402</v>
      </c>
      <c r="M602" s="2">
        <v>441</v>
      </c>
      <c r="N602" s="2">
        <v>17</v>
      </c>
      <c r="O602" s="2">
        <v>315</v>
      </c>
      <c r="P602" s="2">
        <v>4861</v>
      </c>
      <c r="Q602" s="2">
        <v>13560</v>
      </c>
      <c r="R602" s="18" t="s">
        <v>29</v>
      </c>
      <c r="S602" s="18" t="s">
        <v>29</v>
      </c>
    </row>
    <row r="603" spans="1:19" hidden="1" x14ac:dyDescent="0.3">
      <c r="A603" s="19">
        <v>43913.708333333336</v>
      </c>
      <c r="B603" s="18" t="s">
        <v>23</v>
      </c>
      <c r="C603" s="2">
        <v>16</v>
      </c>
      <c r="D603" s="18" t="s">
        <v>58</v>
      </c>
      <c r="E603" s="2">
        <v>4112559576</v>
      </c>
      <c r="F603" s="2">
        <v>1686736689</v>
      </c>
      <c r="G603" s="2">
        <v>285</v>
      </c>
      <c r="H603" s="2">
        <v>45</v>
      </c>
      <c r="I603" s="2">
        <v>330</v>
      </c>
      <c r="J603" s="2">
        <v>532</v>
      </c>
      <c r="K603" s="2">
        <v>862</v>
      </c>
      <c r="L603" s="2">
        <v>114</v>
      </c>
      <c r="M603" s="2">
        <v>120</v>
      </c>
      <c r="N603" s="2">
        <v>7</v>
      </c>
      <c r="O603" s="2">
        <v>37</v>
      </c>
      <c r="P603" s="2">
        <v>906</v>
      </c>
      <c r="Q603" s="2">
        <v>6761</v>
      </c>
      <c r="R603" s="18" t="s">
        <v>29</v>
      </c>
      <c r="S603" s="18" t="s">
        <v>29</v>
      </c>
    </row>
    <row r="604" spans="1:19" hidden="1" x14ac:dyDescent="0.3">
      <c r="A604" s="19">
        <v>43913.708333333336</v>
      </c>
      <c r="B604" s="18" t="s">
        <v>23</v>
      </c>
      <c r="C604" s="2">
        <v>20</v>
      </c>
      <c r="D604" s="18" t="s">
        <v>59</v>
      </c>
      <c r="E604" s="2">
        <v>3921531192</v>
      </c>
      <c r="F604" s="2">
        <v>9110616306</v>
      </c>
      <c r="G604" s="2">
        <v>76</v>
      </c>
      <c r="H604" s="2">
        <v>18</v>
      </c>
      <c r="I604" s="2">
        <v>94</v>
      </c>
      <c r="J604" s="2">
        <v>249</v>
      </c>
      <c r="K604" s="2">
        <v>343</v>
      </c>
      <c r="L604" s="2">
        <v>16</v>
      </c>
      <c r="M604" s="2">
        <v>20</v>
      </c>
      <c r="N604" s="2">
        <v>5</v>
      </c>
      <c r="O604" s="2">
        <v>11</v>
      </c>
      <c r="P604" s="2">
        <v>359</v>
      </c>
      <c r="Q604" s="2">
        <v>2568</v>
      </c>
      <c r="R604" s="18" t="s">
        <v>29</v>
      </c>
      <c r="S604" s="18" t="s">
        <v>29</v>
      </c>
    </row>
    <row r="605" spans="1:19" hidden="1" x14ac:dyDescent="0.3">
      <c r="A605" s="19">
        <v>43913.708333333336</v>
      </c>
      <c r="B605" s="18" t="s">
        <v>23</v>
      </c>
      <c r="C605" s="2">
        <v>19</v>
      </c>
      <c r="D605" s="18" t="s">
        <v>60</v>
      </c>
      <c r="E605" s="2">
        <v>3811569725</v>
      </c>
      <c r="F605" s="2">
        <v>133623567</v>
      </c>
      <c r="G605" s="2">
        <v>250</v>
      </c>
      <c r="H605" s="2">
        <v>60</v>
      </c>
      <c r="I605" s="2">
        <v>310</v>
      </c>
      <c r="J605" s="2">
        <v>371</v>
      </c>
      <c r="K605" s="2">
        <v>681</v>
      </c>
      <c r="L605" s="2">
        <v>85</v>
      </c>
      <c r="M605" s="2">
        <v>91</v>
      </c>
      <c r="N605" s="2">
        <v>27</v>
      </c>
      <c r="O605" s="2">
        <v>13</v>
      </c>
      <c r="P605" s="2">
        <v>721</v>
      </c>
      <c r="Q605" s="2">
        <v>6375</v>
      </c>
      <c r="R605" s="18" t="s">
        <v>29</v>
      </c>
      <c r="S605" s="18" t="s">
        <v>29</v>
      </c>
    </row>
    <row r="606" spans="1:19" hidden="1" x14ac:dyDescent="0.3">
      <c r="A606" s="19">
        <v>43913.708333333336</v>
      </c>
      <c r="B606" s="18" t="s">
        <v>23</v>
      </c>
      <c r="C606" s="2">
        <v>9</v>
      </c>
      <c r="D606" s="18" t="s">
        <v>61</v>
      </c>
      <c r="E606" s="2">
        <v>4376923077</v>
      </c>
      <c r="F606" s="2">
        <v>1125588885</v>
      </c>
      <c r="G606" s="2">
        <v>838</v>
      </c>
      <c r="H606" s="2">
        <v>238</v>
      </c>
      <c r="I606" s="2">
        <v>1076</v>
      </c>
      <c r="J606" s="2">
        <v>1225</v>
      </c>
      <c r="K606" s="2">
        <v>2301</v>
      </c>
      <c r="L606" s="2">
        <v>157</v>
      </c>
      <c r="M606" s="2">
        <v>184</v>
      </c>
      <c r="N606" s="2">
        <v>51</v>
      </c>
      <c r="O606" s="2">
        <v>109</v>
      </c>
      <c r="P606" s="2">
        <v>2461</v>
      </c>
      <c r="Q606" s="2">
        <v>13851</v>
      </c>
      <c r="R606" s="18" t="s">
        <v>29</v>
      </c>
      <c r="S606" s="18" t="s">
        <v>29</v>
      </c>
    </row>
    <row r="607" spans="1:19" hidden="1" x14ac:dyDescent="0.3">
      <c r="A607" s="19">
        <v>43913.708333333336</v>
      </c>
      <c r="B607" s="18" t="s">
        <v>23</v>
      </c>
      <c r="C607" s="2">
        <v>4</v>
      </c>
      <c r="D607" s="18" t="s">
        <v>62</v>
      </c>
      <c r="E607" s="2">
        <v>4606893511</v>
      </c>
      <c r="F607" s="2">
        <v>1112123097</v>
      </c>
      <c r="G607" s="2">
        <v>249</v>
      </c>
      <c r="H607" s="2">
        <v>46</v>
      </c>
      <c r="I607" s="2">
        <v>295</v>
      </c>
      <c r="J607" s="2">
        <v>619</v>
      </c>
      <c r="K607" s="2">
        <v>914</v>
      </c>
      <c r="L607" s="2">
        <v>29</v>
      </c>
      <c r="M607" s="2">
        <v>69</v>
      </c>
      <c r="N607" s="2">
        <v>68</v>
      </c>
      <c r="O607" s="2">
        <v>41</v>
      </c>
      <c r="P607" s="2">
        <v>1023</v>
      </c>
      <c r="Q607" s="2">
        <v>3150</v>
      </c>
      <c r="R607" s="18" t="s">
        <v>29</v>
      </c>
      <c r="S607" s="18" t="s">
        <v>29</v>
      </c>
    </row>
    <row r="608" spans="1:19" hidden="1" x14ac:dyDescent="0.3">
      <c r="A608" s="19">
        <v>43913.708333333336</v>
      </c>
      <c r="B608" s="18" t="s">
        <v>23</v>
      </c>
      <c r="C608" s="2">
        <v>10</v>
      </c>
      <c r="D608" s="18" t="s">
        <v>63</v>
      </c>
      <c r="E608" s="2">
        <v>4310675841</v>
      </c>
      <c r="F608" s="2">
        <v>1238824698</v>
      </c>
      <c r="G608" s="2">
        <v>106</v>
      </c>
      <c r="H608" s="2">
        <v>42</v>
      </c>
      <c r="I608" s="2">
        <v>148</v>
      </c>
      <c r="J608" s="2">
        <v>408</v>
      </c>
      <c r="K608" s="2">
        <v>556</v>
      </c>
      <c r="L608" s="2">
        <v>56</v>
      </c>
      <c r="M608" s="2">
        <v>56</v>
      </c>
      <c r="N608" s="2">
        <v>5</v>
      </c>
      <c r="O608" s="2">
        <v>16</v>
      </c>
      <c r="P608" s="2">
        <v>577</v>
      </c>
      <c r="Q608" s="2">
        <v>3561</v>
      </c>
      <c r="R608" s="18" t="s">
        <v>29</v>
      </c>
      <c r="S608" s="18" t="s">
        <v>29</v>
      </c>
    </row>
    <row r="609" spans="1:19" hidden="1" x14ac:dyDescent="0.3">
      <c r="A609" s="19">
        <v>43913.708333333336</v>
      </c>
      <c r="B609" s="18" t="s">
        <v>23</v>
      </c>
      <c r="C609" s="2">
        <v>2</v>
      </c>
      <c r="D609" s="18" t="s">
        <v>64</v>
      </c>
      <c r="E609" s="2">
        <v>4573750286</v>
      </c>
      <c r="F609" s="2">
        <v>7320149366</v>
      </c>
      <c r="G609" s="2">
        <v>69</v>
      </c>
      <c r="H609" s="2">
        <v>20</v>
      </c>
      <c r="I609" s="2">
        <v>89</v>
      </c>
      <c r="J609" s="2">
        <v>290</v>
      </c>
      <c r="K609" s="2">
        <v>379</v>
      </c>
      <c r="L609" s="2">
        <v>25</v>
      </c>
      <c r="M609" s="2">
        <v>29</v>
      </c>
      <c r="N609" s="2">
        <v>2</v>
      </c>
      <c r="O609" s="2">
        <v>12</v>
      </c>
      <c r="P609" s="2">
        <v>393</v>
      </c>
      <c r="Q609" s="2">
        <v>1098</v>
      </c>
      <c r="R609" s="18" t="s">
        <v>29</v>
      </c>
      <c r="S609" s="18" t="s">
        <v>29</v>
      </c>
    </row>
    <row r="610" spans="1:19" hidden="1" x14ac:dyDescent="0.3">
      <c r="A610" s="19">
        <v>43913.708333333336</v>
      </c>
      <c r="B610" s="18" t="s">
        <v>23</v>
      </c>
      <c r="C610" s="2">
        <v>5</v>
      </c>
      <c r="D610" s="18" t="s">
        <v>65</v>
      </c>
      <c r="E610" s="2">
        <v>4543490485</v>
      </c>
      <c r="F610" s="2">
        <v>1233845213</v>
      </c>
      <c r="G610" s="2">
        <v>1206</v>
      </c>
      <c r="H610" s="2">
        <v>281</v>
      </c>
      <c r="I610" s="2">
        <v>1487</v>
      </c>
      <c r="J610" s="2">
        <v>3499</v>
      </c>
      <c r="K610" s="2">
        <v>4986</v>
      </c>
      <c r="L610" s="2">
        <v>342</v>
      </c>
      <c r="M610" s="2">
        <v>383</v>
      </c>
      <c r="N610" s="2">
        <v>327</v>
      </c>
      <c r="O610" s="2">
        <v>192</v>
      </c>
      <c r="P610" s="2">
        <v>5505</v>
      </c>
      <c r="Q610" s="2">
        <v>61115</v>
      </c>
      <c r="R610" s="18" t="s">
        <v>29</v>
      </c>
      <c r="S610" s="18" t="s">
        <v>29</v>
      </c>
    </row>
    <row r="611" spans="1:19" hidden="1" x14ac:dyDescent="0.3">
      <c r="A611" s="19">
        <v>43914.708333333336</v>
      </c>
      <c r="B611" s="18" t="s">
        <v>23</v>
      </c>
      <c r="C611" s="2">
        <v>13</v>
      </c>
      <c r="D611" s="18" t="s">
        <v>46</v>
      </c>
      <c r="E611" s="2">
        <v>4235122196</v>
      </c>
      <c r="F611" s="2">
        <v>1339843823</v>
      </c>
      <c r="G611" s="2">
        <v>234</v>
      </c>
      <c r="H611" s="2">
        <v>57</v>
      </c>
      <c r="I611" s="2">
        <v>291</v>
      </c>
      <c r="J611" s="2">
        <v>331</v>
      </c>
      <c r="K611" s="2">
        <v>622</v>
      </c>
      <c r="L611" s="2">
        <v>17</v>
      </c>
      <c r="M611" s="2">
        <v>26</v>
      </c>
      <c r="N611" s="2">
        <v>21</v>
      </c>
      <c r="O611" s="2">
        <v>46</v>
      </c>
      <c r="P611" s="2">
        <v>689</v>
      </c>
      <c r="Q611" s="2">
        <v>4294</v>
      </c>
      <c r="R611" s="18" t="s">
        <v>29</v>
      </c>
      <c r="S611" s="18" t="s">
        <v>29</v>
      </c>
    </row>
    <row r="612" spans="1:19" hidden="1" x14ac:dyDescent="0.3">
      <c r="A612" s="19">
        <v>43914.708333333336</v>
      </c>
      <c r="B612" s="18" t="s">
        <v>23</v>
      </c>
      <c r="C612" s="2">
        <v>17</v>
      </c>
      <c r="D612" s="18" t="s">
        <v>47</v>
      </c>
      <c r="E612" s="2">
        <v>4063947052</v>
      </c>
      <c r="F612" s="2">
        <v>1580514834</v>
      </c>
      <c r="G612" s="2">
        <v>14</v>
      </c>
      <c r="H612" s="2">
        <v>12</v>
      </c>
      <c r="I612" s="2">
        <v>26</v>
      </c>
      <c r="J612" s="2">
        <v>65</v>
      </c>
      <c r="K612" s="2">
        <v>91</v>
      </c>
      <c r="L612" s="2">
        <v>2</v>
      </c>
      <c r="M612" s="2">
        <v>2</v>
      </c>
      <c r="N612" s="2">
        <v>0</v>
      </c>
      <c r="O612" s="2">
        <v>1</v>
      </c>
      <c r="P612" s="2">
        <v>92</v>
      </c>
      <c r="Q612" s="2">
        <v>744</v>
      </c>
      <c r="R612" s="18" t="s">
        <v>29</v>
      </c>
      <c r="S612" s="18" t="s">
        <v>29</v>
      </c>
    </row>
    <row r="613" spans="1:19" hidden="1" x14ac:dyDescent="0.3">
      <c r="A613" s="19">
        <v>43914.708333333336</v>
      </c>
      <c r="B613" s="18" t="s">
        <v>23</v>
      </c>
      <c r="C613" s="2">
        <v>4</v>
      </c>
      <c r="D613" s="18" t="s">
        <v>48</v>
      </c>
      <c r="E613" s="2">
        <v>4649933453</v>
      </c>
      <c r="F613" s="2">
        <v>1135662422</v>
      </c>
      <c r="G613" s="2">
        <v>166</v>
      </c>
      <c r="H613" s="2">
        <v>38</v>
      </c>
      <c r="I613" s="2">
        <v>204</v>
      </c>
      <c r="J613" s="2">
        <v>495</v>
      </c>
      <c r="K613" s="2">
        <v>699</v>
      </c>
      <c r="L613" s="2">
        <v>11</v>
      </c>
      <c r="M613" s="2">
        <v>57</v>
      </c>
      <c r="N613" s="2">
        <v>44</v>
      </c>
      <c r="O613" s="2">
        <v>38</v>
      </c>
      <c r="P613" s="2">
        <v>781</v>
      </c>
      <c r="Q613" s="2">
        <v>6509</v>
      </c>
      <c r="R613" s="18" t="s">
        <v>29</v>
      </c>
      <c r="S613" s="18" t="s">
        <v>29</v>
      </c>
    </row>
    <row r="614" spans="1:19" hidden="1" x14ac:dyDescent="0.3">
      <c r="A614" s="19">
        <v>43914.708333333336</v>
      </c>
      <c r="B614" s="18" t="s">
        <v>23</v>
      </c>
      <c r="C614" s="2">
        <v>18</v>
      </c>
      <c r="D614" s="18" t="s">
        <v>49</v>
      </c>
      <c r="E614" s="2">
        <v>3890597598</v>
      </c>
      <c r="F614" s="2">
        <v>1659440194</v>
      </c>
      <c r="G614" s="2">
        <v>88</v>
      </c>
      <c r="H614" s="2">
        <v>21</v>
      </c>
      <c r="I614" s="2">
        <v>109</v>
      </c>
      <c r="J614" s="2">
        <v>195</v>
      </c>
      <c r="K614" s="2">
        <v>304</v>
      </c>
      <c r="L614" s="2">
        <v>24</v>
      </c>
      <c r="M614" s="2">
        <v>27</v>
      </c>
      <c r="N614" s="2">
        <v>5</v>
      </c>
      <c r="O614" s="2">
        <v>10</v>
      </c>
      <c r="P614" s="2">
        <v>319</v>
      </c>
      <c r="Q614" s="2">
        <v>4486</v>
      </c>
      <c r="R614" s="18" t="s">
        <v>29</v>
      </c>
      <c r="S614" s="18" t="s">
        <v>29</v>
      </c>
    </row>
    <row r="615" spans="1:19" hidden="1" x14ac:dyDescent="0.3">
      <c r="A615" s="19">
        <v>43914.708333333336</v>
      </c>
      <c r="B615" s="18" t="s">
        <v>23</v>
      </c>
      <c r="C615" s="2">
        <v>15</v>
      </c>
      <c r="D615" s="18" t="s">
        <v>50</v>
      </c>
      <c r="E615" s="2">
        <v>4083956555</v>
      </c>
      <c r="F615" s="2">
        <v>1425084984</v>
      </c>
      <c r="G615" s="2">
        <v>345</v>
      </c>
      <c r="H615" s="2">
        <v>181</v>
      </c>
      <c r="I615" s="2">
        <v>526</v>
      </c>
      <c r="J615" s="2">
        <v>466</v>
      </c>
      <c r="K615" s="2">
        <v>992</v>
      </c>
      <c r="L615" s="2">
        <v>63</v>
      </c>
      <c r="M615" s="2">
        <v>75</v>
      </c>
      <c r="N615" s="2">
        <v>53</v>
      </c>
      <c r="O615" s="2">
        <v>56</v>
      </c>
      <c r="P615" s="2">
        <v>1101</v>
      </c>
      <c r="Q615" s="2">
        <v>6297</v>
      </c>
      <c r="R615" s="18" t="s">
        <v>29</v>
      </c>
      <c r="S615" s="18" t="s">
        <v>29</v>
      </c>
    </row>
    <row r="616" spans="1:19" hidden="1" x14ac:dyDescent="0.3">
      <c r="A616" s="19">
        <v>43914.708333333336</v>
      </c>
      <c r="B616" s="18" t="s">
        <v>23</v>
      </c>
      <c r="C616" s="2">
        <v>8</v>
      </c>
      <c r="D616" s="18" t="s">
        <v>104</v>
      </c>
      <c r="E616" s="2">
        <v>4449436681</v>
      </c>
      <c r="F616" s="2">
        <v>113417208</v>
      </c>
      <c r="G616" s="2">
        <v>2974</v>
      </c>
      <c r="H616" s="2">
        <v>291</v>
      </c>
      <c r="I616" s="2">
        <v>3265</v>
      </c>
      <c r="J616" s="2">
        <v>4446</v>
      </c>
      <c r="K616" s="2">
        <v>7711</v>
      </c>
      <c r="L616" s="2">
        <v>491</v>
      </c>
      <c r="M616" s="2">
        <v>719</v>
      </c>
      <c r="N616" s="2">
        <v>558</v>
      </c>
      <c r="O616" s="2">
        <v>985</v>
      </c>
      <c r="P616" s="2">
        <v>9254</v>
      </c>
      <c r="Q616" s="2">
        <v>33527</v>
      </c>
      <c r="R616" s="18" t="s">
        <v>29</v>
      </c>
      <c r="S616" s="18" t="s">
        <v>29</v>
      </c>
    </row>
    <row r="617" spans="1:19" hidden="1" x14ac:dyDescent="0.3">
      <c r="A617" s="19">
        <v>43914.708333333336</v>
      </c>
      <c r="B617" s="18" t="s">
        <v>23</v>
      </c>
      <c r="C617" s="2">
        <v>6</v>
      </c>
      <c r="D617" s="18" t="s">
        <v>51</v>
      </c>
      <c r="E617" s="2">
        <v>456494354</v>
      </c>
      <c r="F617" s="2">
        <v>1376813649</v>
      </c>
      <c r="G617" s="2">
        <v>195</v>
      </c>
      <c r="H617" s="2">
        <v>49</v>
      </c>
      <c r="I617" s="2">
        <v>244</v>
      </c>
      <c r="J617" s="2">
        <v>604</v>
      </c>
      <c r="K617" s="2">
        <v>848</v>
      </c>
      <c r="L617" s="2">
        <v>77</v>
      </c>
      <c r="M617" s="2">
        <v>62</v>
      </c>
      <c r="N617" s="2">
        <v>80</v>
      </c>
      <c r="O617" s="2">
        <v>64</v>
      </c>
      <c r="P617" s="2">
        <v>992</v>
      </c>
      <c r="Q617" s="2">
        <v>8526</v>
      </c>
      <c r="R617" s="18" t="s">
        <v>29</v>
      </c>
      <c r="S617" s="18" t="s">
        <v>29</v>
      </c>
    </row>
    <row r="618" spans="1:19" hidden="1" x14ac:dyDescent="0.3">
      <c r="A618" s="19">
        <v>43914.708333333336</v>
      </c>
      <c r="B618" s="18" t="s">
        <v>23</v>
      </c>
      <c r="C618" s="2">
        <v>12</v>
      </c>
      <c r="D618" s="18" t="s">
        <v>52</v>
      </c>
      <c r="E618" s="2">
        <v>4189277044</v>
      </c>
      <c r="F618" s="2">
        <v>1248366722</v>
      </c>
      <c r="G618" s="2">
        <v>747</v>
      </c>
      <c r="H618" s="2">
        <v>94</v>
      </c>
      <c r="I618" s="2">
        <v>841</v>
      </c>
      <c r="J618" s="2">
        <v>704</v>
      </c>
      <c r="K618" s="2">
        <v>1545</v>
      </c>
      <c r="L618" s="2">
        <v>131</v>
      </c>
      <c r="M618" s="2">
        <v>188</v>
      </c>
      <c r="N618" s="2">
        <v>103</v>
      </c>
      <c r="O618" s="2">
        <v>80</v>
      </c>
      <c r="P618" s="2">
        <v>1728</v>
      </c>
      <c r="Q618" s="2">
        <v>18371</v>
      </c>
      <c r="R618" s="18" t="s">
        <v>29</v>
      </c>
      <c r="S618" s="18" t="s">
        <v>29</v>
      </c>
    </row>
    <row r="619" spans="1:19" hidden="1" x14ac:dyDescent="0.3">
      <c r="A619" s="19">
        <v>43914.708333333336</v>
      </c>
      <c r="B619" s="18" t="s">
        <v>23</v>
      </c>
      <c r="C619" s="2">
        <v>7</v>
      </c>
      <c r="D619" s="18" t="s">
        <v>53</v>
      </c>
      <c r="E619" s="2">
        <v>4441149315</v>
      </c>
      <c r="F619" s="2">
        <v>89326992</v>
      </c>
      <c r="G619" s="2">
        <v>803</v>
      </c>
      <c r="H619" s="2">
        <v>147</v>
      </c>
      <c r="I619" s="2">
        <v>950</v>
      </c>
      <c r="J619" s="2">
        <v>742</v>
      </c>
      <c r="K619" s="2">
        <v>1692</v>
      </c>
      <c r="L619" s="2">
        <v>139</v>
      </c>
      <c r="M619" s="2">
        <v>192</v>
      </c>
      <c r="N619" s="2">
        <v>193</v>
      </c>
      <c r="O619" s="2">
        <v>231</v>
      </c>
      <c r="P619" s="2">
        <v>2116</v>
      </c>
      <c r="Q619" s="2">
        <v>5992</v>
      </c>
      <c r="R619" s="18" t="s">
        <v>29</v>
      </c>
      <c r="S619" s="18" t="s">
        <v>29</v>
      </c>
    </row>
    <row r="620" spans="1:19" x14ac:dyDescent="0.3">
      <c r="A620" s="19">
        <v>43914.708333333336</v>
      </c>
      <c r="B620" s="18" t="s">
        <v>23</v>
      </c>
      <c r="C620" s="2">
        <v>3</v>
      </c>
      <c r="D620" s="18" t="s">
        <v>54</v>
      </c>
      <c r="E620" s="2">
        <v>4546679409</v>
      </c>
      <c r="F620" s="2">
        <v>9190347404</v>
      </c>
      <c r="G620" s="2">
        <v>9711</v>
      </c>
      <c r="H620" s="2">
        <v>1194</v>
      </c>
      <c r="I620" s="2">
        <v>10905</v>
      </c>
      <c r="J620" s="2">
        <v>8963</v>
      </c>
      <c r="K620" s="2">
        <v>19868</v>
      </c>
      <c r="L620" s="2">
        <v>958</v>
      </c>
      <c r="M620" s="2">
        <v>1942</v>
      </c>
      <c r="N620" s="2">
        <v>6657</v>
      </c>
      <c r="O620" s="2">
        <v>4178</v>
      </c>
      <c r="P620" s="2">
        <v>30703</v>
      </c>
      <c r="Q620" s="2">
        <v>76695</v>
      </c>
      <c r="R620" s="18" t="s">
        <v>29</v>
      </c>
      <c r="S620" s="18" t="s">
        <v>29</v>
      </c>
    </row>
    <row r="621" spans="1:19" hidden="1" x14ac:dyDescent="0.3">
      <c r="A621" s="19">
        <v>43914.708333333336</v>
      </c>
      <c r="B621" s="18" t="s">
        <v>23</v>
      </c>
      <c r="C621" s="2">
        <v>11</v>
      </c>
      <c r="D621" s="18" t="s">
        <v>55</v>
      </c>
      <c r="E621" s="2">
        <v>4361675973</v>
      </c>
      <c r="F621" s="2">
        <v>135188753</v>
      </c>
      <c r="G621" s="2">
        <v>862</v>
      </c>
      <c r="H621" s="2">
        <v>149</v>
      </c>
      <c r="I621" s="2">
        <v>1011</v>
      </c>
      <c r="J621" s="2">
        <v>1486</v>
      </c>
      <c r="K621" s="2">
        <v>2497</v>
      </c>
      <c r="L621" s="2">
        <v>139</v>
      </c>
      <c r="M621" s="2">
        <v>167</v>
      </c>
      <c r="N621" s="2">
        <v>8</v>
      </c>
      <c r="O621" s="2">
        <v>231</v>
      </c>
      <c r="P621" s="2">
        <v>2736</v>
      </c>
      <c r="Q621" s="2">
        <v>7229</v>
      </c>
      <c r="R621" s="18" t="s">
        <v>29</v>
      </c>
      <c r="S621" s="18" t="s">
        <v>29</v>
      </c>
    </row>
    <row r="622" spans="1:19" hidden="1" x14ac:dyDescent="0.3">
      <c r="A622" s="19">
        <v>43914.708333333336</v>
      </c>
      <c r="B622" s="18" t="s">
        <v>23</v>
      </c>
      <c r="C622" s="2">
        <v>14</v>
      </c>
      <c r="D622" s="18" t="s">
        <v>56</v>
      </c>
      <c r="E622" s="2">
        <v>4155774754</v>
      </c>
      <c r="F622" s="2">
        <v>1465916051</v>
      </c>
      <c r="G622" s="2">
        <v>27</v>
      </c>
      <c r="H622" s="2">
        <v>7</v>
      </c>
      <c r="I622" s="2">
        <v>34</v>
      </c>
      <c r="J622" s="2">
        <v>21</v>
      </c>
      <c r="K622" s="2">
        <v>55</v>
      </c>
      <c r="L622" s="2">
        <v>5</v>
      </c>
      <c r="M622" s="2">
        <v>6</v>
      </c>
      <c r="N622" s="2">
        <v>10</v>
      </c>
      <c r="O622" s="2">
        <v>8</v>
      </c>
      <c r="P622" s="2">
        <v>73</v>
      </c>
      <c r="Q622" s="2">
        <v>572</v>
      </c>
      <c r="R622" s="18" t="s">
        <v>29</v>
      </c>
      <c r="S622" s="18" t="s">
        <v>29</v>
      </c>
    </row>
    <row r="623" spans="1:19" hidden="1" x14ac:dyDescent="0.3">
      <c r="A623" s="19">
        <v>43914.708333333336</v>
      </c>
      <c r="B623" s="18" t="s">
        <v>23</v>
      </c>
      <c r="C623" s="2">
        <v>1</v>
      </c>
      <c r="D623" s="18" t="s">
        <v>57</v>
      </c>
      <c r="E623" s="2">
        <v>450732745</v>
      </c>
      <c r="F623" s="2">
        <v>7680687483</v>
      </c>
      <c r="G623" s="2">
        <v>2404</v>
      </c>
      <c r="H623" s="2">
        <v>360</v>
      </c>
      <c r="I623" s="2">
        <v>2764</v>
      </c>
      <c r="J623" s="2">
        <v>2360</v>
      </c>
      <c r="K623" s="2">
        <v>5124</v>
      </c>
      <c r="L623" s="2">
        <v>595</v>
      </c>
      <c r="M623" s="2">
        <v>654</v>
      </c>
      <c r="N623" s="2">
        <v>17</v>
      </c>
      <c r="O623" s="2">
        <v>374</v>
      </c>
      <c r="P623" s="2">
        <v>5515</v>
      </c>
      <c r="Q623" s="2">
        <v>15469</v>
      </c>
      <c r="R623" s="18" t="s">
        <v>29</v>
      </c>
      <c r="S623" s="18" t="s">
        <v>29</v>
      </c>
    </row>
    <row r="624" spans="1:19" hidden="1" x14ac:dyDescent="0.3">
      <c r="A624" s="19">
        <v>43914.708333333336</v>
      </c>
      <c r="B624" s="18" t="s">
        <v>23</v>
      </c>
      <c r="C624" s="2">
        <v>16</v>
      </c>
      <c r="D624" s="18" t="s">
        <v>58</v>
      </c>
      <c r="E624" s="2">
        <v>4112559576</v>
      </c>
      <c r="F624" s="2">
        <v>1686736689</v>
      </c>
      <c r="G624" s="2">
        <v>317</v>
      </c>
      <c r="H624" s="2">
        <v>57</v>
      </c>
      <c r="I624" s="2">
        <v>374</v>
      </c>
      <c r="J624" s="2">
        <v>566</v>
      </c>
      <c r="K624" s="2">
        <v>940</v>
      </c>
      <c r="L624" s="2">
        <v>78</v>
      </c>
      <c r="M624" s="2">
        <v>99</v>
      </c>
      <c r="N624" s="2">
        <v>21</v>
      </c>
      <c r="O624" s="2">
        <v>44</v>
      </c>
      <c r="P624" s="2">
        <v>1005</v>
      </c>
      <c r="Q624" s="2">
        <v>7345</v>
      </c>
      <c r="R624" s="18" t="s">
        <v>29</v>
      </c>
      <c r="S624" s="18" t="s">
        <v>29</v>
      </c>
    </row>
    <row r="625" spans="1:19" hidden="1" x14ac:dyDescent="0.3">
      <c r="A625" s="19">
        <v>43914.708333333336</v>
      </c>
      <c r="B625" s="18" t="s">
        <v>23</v>
      </c>
      <c r="C625" s="2">
        <v>20</v>
      </c>
      <c r="D625" s="18" t="s">
        <v>59</v>
      </c>
      <c r="E625" s="2">
        <v>3921531192</v>
      </c>
      <c r="F625" s="2">
        <v>9110616306</v>
      </c>
      <c r="G625" s="2">
        <v>80</v>
      </c>
      <c r="H625" s="2">
        <v>19</v>
      </c>
      <c r="I625" s="2">
        <v>99</v>
      </c>
      <c r="J625" s="2">
        <v>296</v>
      </c>
      <c r="K625" s="2">
        <v>395</v>
      </c>
      <c r="L625" s="2">
        <v>52</v>
      </c>
      <c r="M625" s="2">
        <v>62</v>
      </c>
      <c r="N625" s="2">
        <v>11</v>
      </c>
      <c r="O625" s="2">
        <v>15</v>
      </c>
      <c r="P625" s="2">
        <v>421</v>
      </c>
      <c r="Q625" s="2">
        <v>2859</v>
      </c>
      <c r="R625" s="18" t="s">
        <v>29</v>
      </c>
      <c r="S625" s="18" t="s">
        <v>29</v>
      </c>
    </row>
    <row r="626" spans="1:19" hidden="1" x14ac:dyDescent="0.3">
      <c r="A626" s="19">
        <v>43914.708333333336</v>
      </c>
      <c r="B626" s="18" t="s">
        <v>23</v>
      </c>
      <c r="C626" s="2">
        <v>19</v>
      </c>
      <c r="D626" s="18" t="s">
        <v>60</v>
      </c>
      <c r="E626" s="2">
        <v>3811569725</v>
      </c>
      <c r="F626" s="2">
        <v>133623567</v>
      </c>
      <c r="G626" s="2">
        <v>250</v>
      </c>
      <c r="H626" s="2">
        <v>60</v>
      </c>
      <c r="I626" s="2">
        <v>310</v>
      </c>
      <c r="J626" s="2">
        <v>489</v>
      </c>
      <c r="K626" s="2">
        <v>799</v>
      </c>
      <c r="L626" s="2">
        <v>118</v>
      </c>
      <c r="M626" s="2">
        <v>125</v>
      </c>
      <c r="N626" s="2">
        <v>27</v>
      </c>
      <c r="O626" s="2">
        <v>20</v>
      </c>
      <c r="P626" s="2">
        <v>846</v>
      </c>
      <c r="Q626" s="2">
        <v>7170</v>
      </c>
      <c r="R626" s="18" t="s">
        <v>29</v>
      </c>
      <c r="S626" s="18" t="s">
        <v>29</v>
      </c>
    </row>
    <row r="627" spans="1:19" hidden="1" x14ac:dyDescent="0.3">
      <c r="A627" s="19">
        <v>43914.708333333336</v>
      </c>
      <c r="B627" s="18" t="s">
        <v>23</v>
      </c>
      <c r="C627" s="2">
        <v>9</v>
      </c>
      <c r="D627" s="18" t="s">
        <v>61</v>
      </c>
      <c r="E627" s="2">
        <v>4376923077</v>
      </c>
      <c r="F627" s="2">
        <v>1125588885</v>
      </c>
      <c r="G627" s="2">
        <v>918</v>
      </c>
      <c r="H627" s="2">
        <v>244</v>
      </c>
      <c r="I627" s="2">
        <v>1162</v>
      </c>
      <c r="J627" s="2">
        <v>1357</v>
      </c>
      <c r="K627" s="2">
        <v>2519</v>
      </c>
      <c r="L627" s="2">
        <v>218</v>
      </c>
      <c r="M627" s="2">
        <v>238</v>
      </c>
      <c r="N627" s="2">
        <v>51</v>
      </c>
      <c r="O627" s="2">
        <v>129</v>
      </c>
      <c r="P627" s="2">
        <v>2699</v>
      </c>
      <c r="Q627" s="2">
        <v>15701</v>
      </c>
      <c r="R627" s="18" t="s">
        <v>29</v>
      </c>
      <c r="S627" s="18" t="s">
        <v>29</v>
      </c>
    </row>
    <row r="628" spans="1:19" hidden="1" x14ac:dyDescent="0.3">
      <c r="A628" s="19">
        <v>43914.708333333336</v>
      </c>
      <c r="B628" s="18" t="s">
        <v>23</v>
      </c>
      <c r="C628" s="2">
        <v>4</v>
      </c>
      <c r="D628" s="18" t="s">
        <v>62</v>
      </c>
      <c r="E628" s="2">
        <v>4606893511</v>
      </c>
      <c r="F628" s="2">
        <v>1112123097</v>
      </c>
      <c r="G628" s="2">
        <v>308</v>
      </c>
      <c r="H628" s="2">
        <v>49</v>
      </c>
      <c r="I628" s="2">
        <v>357</v>
      </c>
      <c r="J628" s="2">
        <v>618</v>
      </c>
      <c r="K628" s="2">
        <v>975</v>
      </c>
      <c r="L628" s="2">
        <v>61</v>
      </c>
      <c r="M628" s="2">
        <v>87</v>
      </c>
      <c r="N628" s="2">
        <v>79</v>
      </c>
      <c r="O628" s="2">
        <v>56</v>
      </c>
      <c r="P628" s="2">
        <v>1110</v>
      </c>
      <c r="Q628" s="2">
        <v>3712</v>
      </c>
      <c r="R628" s="18" t="s">
        <v>29</v>
      </c>
      <c r="S628" s="18" t="s">
        <v>29</v>
      </c>
    </row>
    <row r="629" spans="1:19" hidden="1" x14ac:dyDescent="0.3">
      <c r="A629" s="19">
        <v>43914.708333333336</v>
      </c>
      <c r="B629" s="18" t="s">
        <v>23</v>
      </c>
      <c r="C629" s="2">
        <v>10</v>
      </c>
      <c r="D629" s="18" t="s">
        <v>63</v>
      </c>
      <c r="E629" s="2">
        <v>4310675841</v>
      </c>
      <c r="F629" s="2">
        <v>1238824698</v>
      </c>
      <c r="G629" s="2">
        <v>105</v>
      </c>
      <c r="H629" s="2">
        <v>43</v>
      </c>
      <c r="I629" s="2">
        <v>148</v>
      </c>
      <c r="J629" s="2">
        <v>476</v>
      </c>
      <c r="K629" s="2">
        <v>624</v>
      </c>
      <c r="L629" s="2">
        <v>68</v>
      </c>
      <c r="M629" s="2">
        <v>71</v>
      </c>
      <c r="N629" s="2">
        <v>5</v>
      </c>
      <c r="O629" s="2">
        <v>19</v>
      </c>
      <c r="P629" s="2">
        <v>648</v>
      </c>
      <c r="Q629" s="2">
        <v>4108</v>
      </c>
      <c r="R629" s="18" t="s">
        <v>29</v>
      </c>
      <c r="S629" s="18" t="s">
        <v>29</v>
      </c>
    </row>
    <row r="630" spans="1:19" hidden="1" x14ac:dyDescent="0.3">
      <c r="A630" s="19">
        <v>43914.708333333336</v>
      </c>
      <c r="B630" s="18" t="s">
        <v>23</v>
      </c>
      <c r="C630" s="2">
        <v>2</v>
      </c>
      <c r="D630" s="18" t="s">
        <v>64</v>
      </c>
      <c r="E630" s="2">
        <v>4573750286</v>
      </c>
      <c r="F630" s="2">
        <v>7320149366</v>
      </c>
      <c r="G630" s="2">
        <v>71</v>
      </c>
      <c r="H630" s="2">
        <v>20</v>
      </c>
      <c r="I630" s="2">
        <v>91</v>
      </c>
      <c r="J630" s="2">
        <v>288</v>
      </c>
      <c r="K630" s="2">
        <v>379</v>
      </c>
      <c r="L630" s="2">
        <v>0</v>
      </c>
      <c r="M630" s="2">
        <v>7</v>
      </c>
      <c r="N630" s="2">
        <v>2</v>
      </c>
      <c r="O630" s="2">
        <v>19</v>
      </c>
      <c r="P630" s="2">
        <v>400</v>
      </c>
      <c r="Q630" s="2">
        <v>1180</v>
      </c>
      <c r="R630" s="18" t="s">
        <v>29</v>
      </c>
      <c r="S630" s="18" t="s">
        <v>29</v>
      </c>
    </row>
    <row r="631" spans="1:19" hidden="1" x14ac:dyDescent="0.3">
      <c r="A631" s="19">
        <v>43914.708333333336</v>
      </c>
      <c r="B631" s="18" t="s">
        <v>23</v>
      </c>
      <c r="C631" s="2">
        <v>5</v>
      </c>
      <c r="D631" s="18" t="s">
        <v>65</v>
      </c>
      <c r="E631" s="2">
        <v>4543490485</v>
      </c>
      <c r="F631" s="2">
        <v>1233845213</v>
      </c>
      <c r="G631" s="2">
        <v>1318</v>
      </c>
      <c r="H631" s="2">
        <v>304</v>
      </c>
      <c r="I631" s="2">
        <v>1622</v>
      </c>
      <c r="J631" s="2">
        <v>3729</v>
      </c>
      <c r="K631" s="2">
        <v>5351</v>
      </c>
      <c r="L631" s="2">
        <v>365</v>
      </c>
      <c r="M631" s="2">
        <v>443</v>
      </c>
      <c r="N631" s="2">
        <v>381</v>
      </c>
      <c r="O631" s="2">
        <v>216</v>
      </c>
      <c r="P631" s="2">
        <v>5948</v>
      </c>
      <c r="Q631" s="2">
        <v>66178</v>
      </c>
      <c r="R631" s="18" t="s">
        <v>29</v>
      </c>
      <c r="S631" s="18" t="s">
        <v>29</v>
      </c>
    </row>
    <row r="632" spans="1:19" hidden="1" x14ac:dyDescent="0.3">
      <c r="A632" s="19">
        <v>43915.708333333336</v>
      </c>
      <c r="B632" s="18" t="s">
        <v>23</v>
      </c>
      <c r="C632" s="2">
        <v>13</v>
      </c>
      <c r="D632" s="18" t="s">
        <v>46</v>
      </c>
      <c r="E632" s="2">
        <v>4235122196</v>
      </c>
      <c r="F632" s="2">
        <v>1339843823</v>
      </c>
      <c r="G632" s="2">
        <v>248</v>
      </c>
      <c r="H632" s="2">
        <v>59</v>
      </c>
      <c r="I632" s="2">
        <v>307</v>
      </c>
      <c r="J632" s="2">
        <v>431</v>
      </c>
      <c r="K632" s="2">
        <v>738</v>
      </c>
      <c r="L632" s="2">
        <v>116</v>
      </c>
      <c r="M632" s="2">
        <v>124</v>
      </c>
      <c r="N632" s="2">
        <v>23</v>
      </c>
      <c r="O632" s="2">
        <v>52</v>
      </c>
      <c r="P632" s="2">
        <v>813</v>
      </c>
      <c r="Q632" s="2">
        <v>4982</v>
      </c>
      <c r="R632" s="18" t="s">
        <v>29</v>
      </c>
      <c r="S632" s="18" t="s">
        <v>29</v>
      </c>
    </row>
    <row r="633" spans="1:19" hidden="1" x14ac:dyDescent="0.3">
      <c r="A633" s="19">
        <v>43915.708333333336</v>
      </c>
      <c r="B633" s="18" t="s">
        <v>23</v>
      </c>
      <c r="C633" s="2">
        <v>17</v>
      </c>
      <c r="D633" s="18" t="s">
        <v>47</v>
      </c>
      <c r="E633" s="2">
        <v>4063947052</v>
      </c>
      <c r="F633" s="2">
        <v>1580514834</v>
      </c>
      <c r="G633" s="2">
        <v>20</v>
      </c>
      <c r="H633" s="2">
        <v>14</v>
      </c>
      <c r="I633" s="2">
        <v>34</v>
      </c>
      <c r="J633" s="2">
        <v>78</v>
      </c>
      <c r="K633" s="2">
        <v>112</v>
      </c>
      <c r="L633" s="2">
        <v>21</v>
      </c>
      <c r="M633" s="2">
        <v>21</v>
      </c>
      <c r="N633" s="2">
        <v>0</v>
      </c>
      <c r="O633" s="2">
        <v>1</v>
      </c>
      <c r="P633" s="2">
        <v>113</v>
      </c>
      <c r="Q633" s="2">
        <v>857</v>
      </c>
      <c r="R633" s="18" t="s">
        <v>29</v>
      </c>
      <c r="S633" s="18" t="s">
        <v>29</v>
      </c>
    </row>
    <row r="634" spans="1:19" hidden="1" x14ac:dyDescent="0.3">
      <c r="A634" s="19">
        <v>43915.708333333336</v>
      </c>
      <c r="B634" s="18" t="s">
        <v>23</v>
      </c>
      <c r="C634" s="2">
        <v>4</v>
      </c>
      <c r="D634" s="18" t="s">
        <v>48</v>
      </c>
      <c r="E634" s="2">
        <v>4649933453</v>
      </c>
      <c r="F634" s="2">
        <v>1135662422</v>
      </c>
      <c r="G634" s="2">
        <v>190</v>
      </c>
      <c r="H634" s="2">
        <v>40</v>
      </c>
      <c r="I634" s="2">
        <v>230</v>
      </c>
      <c r="J634" s="2">
        <v>518</v>
      </c>
      <c r="K634" s="2">
        <v>748</v>
      </c>
      <c r="L634" s="2">
        <v>49</v>
      </c>
      <c r="M634" s="2">
        <v>77</v>
      </c>
      <c r="N634" s="2">
        <v>67</v>
      </c>
      <c r="O634" s="2">
        <v>43</v>
      </c>
      <c r="P634" s="2">
        <v>858</v>
      </c>
      <c r="Q634" s="2">
        <v>6649</v>
      </c>
      <c r="R634" s="18" t="s">
        <v>29</v>
      </c>
      <c r="S634" s="18" t="s">
        <v>29</v>
      </c>
    </row>
    <row r="635" spans="1:19" hidden="1" x14ac:dyDescent="0.3">
      <c r="A635" s="19">
        <v>43915.708333333336</v>
      </c>
      <c r="B635" s="18" t="s">
        <v>23</v>
      </c>
      <c r="C635" s="2">
        <v>18</v>
      </c>
      <c r="D635" s="18" t="s">
        <v>49</v>
      </c>
      <c r="E635" s="2">
        <v>3890597598</v>
      </c>
      <c r="F635" s="2">
        <v>1659440194</v>
      </c>
      <c r="G635" s="2">
        <v>93</v>
      </c>
      <c r="H635" s="2">
        <v>23</v>
      </c>
      <c r="I635" s="2">
        <v>116</v>
      </c>
      <c r="J635" s="2">
        <v>217</v>
      </c>
      <c r="K635" s="2">
        <v>333</v>
      </c>
      <c r="L635" s="2">
        <v>29</v>
      </c>
      <c r="M635" s="2">
        <v>32</v>
      </c>
      <c r="N635" s="2">
        <v>7</v>
      </c>
      <c r="O635" s="2">
        <v>11</v>
      </c>
      <c r="P635" s="2">
        <v>351</v>
      </c>
      <c r="Q635" s="2">
        <v>5058</v>
      </c>
      <c r="R635" s="18" t="s">
        <v>29</v>
      </c>
      <c r="S635" s="18" t="s">
        <v>29</v>
      </c>
    </row>
    <row r="636" spans="1:19" hidden="1" x14ac:dyDescent="0.3">
      <c r="A636" s="19">
        <v>43915.708333333336</v>
      </c>
      <c r="B636" s="18" t="s">
        <v>23</v>
      </c>
      <c r="C636" s="2">
        <v>15</v>
      </c>
      <c r="D636" s="18" t="s">
        <v>50</v>
      </c>
      <c r="E636" s="2">
        <v>4083956555</v>
      </c>
      <c r="F636" s="2">
        <v>1425084984</v>
      </c>
      <c r="G636" s="2">
        <v>318</v>
      </c>
      <c r="H636" s="2">
        <v>123</v>
      </c>
      <c r="I636" s="2">
        <v>441</v>
      </c>
      <c r="J636" s="2">
        <v>631</v>
      </c>
      <c r="K636" s="2">
        <v>1072</v>
      </c>
      <c r="L636" s="2">
        <v>80</v>
      </c>
      <c r="M636" s="2">
        <v>98</v>
      </c>
      <c r="N636" s="2">
        <v>53</v>
      </c>
      <c r="O636" s="2">
        <v>74</v>
      </c>
      <c r="P636" s="2">
        <v>1199</v>
      </c>
      <c r="Q636" s="2">
        <v>6972</v>
      </c>
      <c r="R636" s="18" t="s">
        <v>29</v>
      </c>
      <c r="S636" s="18" t="s">
        <v>29</v>
      </c>
    </row>
    <row r="637" spans="1:19" hidden="1" x14ac:dyDescent="0.3">
      <c r="A637" s="19">
        <v>43915.708333333336</v>
      </c>
      <c r="B637" s="18" t="s">
        <v>23</v>
      </c>
      <c r="C637" s="2">
        <v>8</v>
      </c>
      <c r="D637" s="18" t="s">
        <v>104</v>
      </c>
      <c r="E637" s="2">
        <v>4449436681</v>
      </c>
      <c r="F637" s="2">
        <v>113417208</v>
      </c>
      <c r="G637" s="2">
        <v>3180</v>
      </c>
      <c r="H637" s="2">
        <v>294</v>
      </c>
      <c r="I637" s="2">
        <v>3474</v>
      </c>
      <c r="J637" s="2">
        <v>4782</v>
      </c>
      <c r="K637" s="2">
        <v>8256</v>
      </c>
      <c r="L637" s="2">
        <v>545</v>
      </c>
      <c r="M637" s="2">
        <v>800</v>
      </c>
      <c r="N637" s="2">
        <v>721</v>
      </c>
      <c r="O637" s="2">
        <v>1077</v>
      </c>
      <c r="P637" s="2">
        <v>10054</v>
      </c>
      <c r="Q637" s="2">
        <v>38045</v>
      </c>
      <c r="R637" s="18" t="s">
        <v>29</v>
      </c>
      <c r="S637" s="18" t="s">
        <v>29</v>
      </c>
    </row>
    <row r="638" spans="1:19" hidden="1" x14ac:dyDescent="0.3">
      <c r="A638" s="19">
        <v>43915.708333333336</v>
      </c>
      <c r="B638" s="18" t="s">
        <v>23</v>
      </c>
      <c r="C638" s="2">
        <v>6</v>
      </c>
      <c r="D638" s="18" t="s">
        <v>51</v>
      </c>
      <c r="E638" s="2">
        <v>456494354</v>
      </c>
      <c r="F638" s="2">
        <v>1376813649</v>
      </c>
      <c r="G638" s="2">
        <v>200</v>
      </c>
      <c r="H638" s="2">
        <v>52</v>
      </c>
      <c r="I638" s="2">
        <v>252</v>
      </c>
      <c r="J638" s="2">
        <v>659</v>
      </c>
      <c r="K638" s="2">
        <v>911</v>
      </c>
      <c r="L638" s="2">
        <v>63</v>
      </c>
      <c r="M638" s="2">
        <v>147</v>
      </c>
      <c r="N638" s="2">
        <v>158</v>
      </c>
      <c r="O638" s="2">
        <v>70</v>
      </c>
      <c r="P638" s="2">
        <v>1139</v>
      </c>
      <c r="Q638" s="2">
        <v>9494</v>
      </c>
      <c r="R638" s="18" t="s">
        <v>29</v>
      </c>
      <c r="S638" s="18" t="s">
        <v>29</v>
      </c>
    </row>
    <row r="639" spans="1:19" hidden="1" x14ac:dyDescent="0.3">
      <c r="A639" s="19">
        <v>43915.708333333336</v>
      </c>
      <c r="B639" s="18" t="s">
        <v>23</v>
      </c>
      <c r="C639" s="2">
        <v>12</v>
      </c>
      <c r="D639" s="18" t="s">
        <v>52</v>
      </c>
      <c r="E639" s="2">
        <v>4189277044</v>
      </c>
      <c r="F639" s="2">
        <v>1248366722</v>
      </c>
      <c r="G639" s="2">
        <v>805</v>
      </c>
      <c r="H639" s="2">
        <v>101</v>
      </c>
      <c r="I639" s="2">
        <v>906</v>
      </c>
      <c r="J639" s="2">
        <v>769</v>
      </c>
      <c r="K639" s="2">
        <v>1675</v>
      </c>
      <c r="L639" s="2">
        <v>130</v>
      </c>
      <c r="M639" s="2">
        <v>173</v>
      </c>
      <c r="N639" s="2">
        <v>131</v>
      </c>
      <c r="O639" s="2">
        <v>95</v>
      </c>
      <c r="P639" s="2">
        <v>1901</v>
      </c>
      <c r="Q639" s="2">
        <v>20669</v>
      </c>
      <c r="R639" s="18" t="s">
        <v>29</v>
      </c>
      <c r="S639" s="18" t="s">
        <v>29</v>
      </c>
    </row>
    <row r="640" spans="1:19" hidden="1" x14ac:dyDescent="0.3">
      <c r="A640" s="19">
        <v>43915.708333333336</v>
      </c>
      <c r="B640" s="18" t="s">
        <v>23</v>
      </c>
      <c r="C640" s="2">
        <v>7</v>
      </c>
      <c r="D640" s="18" t="s">
        <v>53</v>
      </c>
      <c r="E640" s="2">
        <v>4441149315</v>
      </c>
      <c r="F640" s="2">
        <v>89326992</v>
      </c>
      <c r="G640" s="2">
        <v>927</v>
      </c>
      <c r="H640" s="2">
        <v>147</v>
      </c>
      <c r="I640" s="2">
        <v>1074</v>
      </c>
      <c r="J640" s="2">
        <v>752</v>
      </c>
      <c r="K640" s="2">
        <v>1826</v>
      </c>
      <c r="L640" s="2">
        <v>134</v>
      </c>
      <c r="M640" s="2">
        <v>189</v>
      </c>
      <c r="N640" s="2">
        <v>225</v>
      </c>
      <c r="O640" s="2">
        <v>254</v>
      </c>
      <c r="P640" s="2">
        <v>2305</v>
      </c>
      <c r="Q640" s="2">
        <v>6602</v>
      </c>
      <c r="R640" s="18" t="s">
        <v>29</v>
      </c>
      <c r="S640" s="18" t="s">
        <v>29</v>
      </c>
    </row>
    <row r="641" spans="1:19" x14ac:dyDescent="0.3">
      <c r="A641" s="19">
        <v>43915.708333333336</v>
      </c>
      <c r="B641" s="18" t="s">
        <v>23</v>
      </c>
      <c r="C641" s="2">
        <v>3</v>
      </c>
      <c r="D641" s="18" t="s">
        <v>54</v>
      </c>
      <c r="E641" s="2">
        <v>4546679409</v>
      </c>
      <c r="F641" s="2">
        <v>9190347404</v>
      </c>
      <c r="G641" s="2">
        <v>10026</v>
      </c>
      <c r="H641" s="2">
        <v>1236</v>
      </c>
      <c r="I641" s="2">
        <v>11262</v>
      </c>
      <c r="J641" s="2">
        <v>9329</v>
      </c>
      <c r="K641" s="2">
        <v>20591</v>
      </c>
      <c r="L641" s="2">
        <v>723</v>
      </c>
      <c r="M641" s="2">
        <v>1643</v>
      </c>
      <c r="N641" s="2">
        <v>7281</v>
      </c>
      <c r="O641" s="2">
        <v>4474</v>
      </c>
      <c r="P641" s="2">
        <v>32346</v>
      </c>
      <c r="Q641" s="2">
        <v>81666</v>
      </c>
      <c r="R641" s="18" t="s">
        <v>29</v>
      </c>
      <c r="S641" s="18" t="s">
        <v>29</v>
      </c>
    </row>
    <row r="642" spans="1:19" hidden="1" x14ac:dyDescent="0.3">
      <c r="A642" s="19">
        <v>43915.708333333336</v>
      </c>
      <c r="B642" s="18" t="s">
        <v>23</v>
      </c>
      <c r="C642" s="2">
        <v>11</v>
      </c>
      <c r="D642" s="18" t="s">
        <v>55</v>
      </c>
      <c r="E642" s="2">
        <v>4361675973</v>
      </c>
      <c r="F642" s="2">
        <v>135188753</v>
      </c>
      <c r="G642" s="2">
        <v>938</v>
      </c>
      <c r="H642" s="2">
        <v>148</v>
      </c>
      <c r="I642" s="2">
        <v>1086</v>
      </c>
      <c r="J642" s="2">
        <v>1553</v>
      </c>
      <c r="K642" s="2">
        <v>2639</v>
      </c>
      <c r="L642" s="2">
        <v>142</v>
      </c>
      <c r="M642" s="2">
        <v>198</v>
      </c>
      <c r="N642" s="2">
        <v>8</v>
      </c>
      <c r="O642" s="2">
        <v>287</v>
      </c>
      <c r="P642" s="2">
        <v>2934</v>
      </c>
      <c r="Q642" s="2">
        <v>7896</v>
      </c>
      <c r="R642" s="18" t="s">
        <v>29</v>
      </c>
      <c r="S642" s="18" t="s">
        <v>29</v>
      </c>
    </row>
    <row r="643" spans="1:19" hidden="1" x14ac:dyDescent="0.3">
      <c r="A643" s="19">
        <v>43915.708333333336</v>
      </c>
      <c r="B643" s="18" t="s">
        <v>23</v>
      </c>
      <c r="C643" s="2">
        <v>14</v>
      </c>
      <c r="D643" s="18" t="s">
        <v>56</v>
      </c>
      <c r="E643" s="2">
        <v>4155774754</v>
      </c>
      <c r="F643" s="2">
        <v>1465916051</v>
      </c>
      <c r="G643" s="2">
        <v>26</v>
      </c>
      <c r="H643" s="2">
        <v>7</v>
      </c>
      <c r="I643" s="2">
        <v>33</v>
      </c>
      <c r="J643" s="2">
        <v>20</v>
      </c>
      <c r="K643" s="2">
        <v>53</v>
      </c>
      <c r="L643" s="2">
        <v>-2</v>
      </c>
      <c r="M643" s="2">
        <v>0</v>
      </c>
      <c r="N643" s="2">
        <v>12</v>
      </c>
      <c r="O643" s="2">
        <v>8</v>
      </c>
      <c r="P643" s="2">
        <v>73</v>
      </c>
      <c r="Q643" s="2">
        <v>580</v>
      </c>
      <c r="R643" s="18" t="s">
        <v>29</v>
      </c>
      <c r="S643" s="18" t="s">
        <v>29</v>
      </c>
    </row>
    <row r="644" spans="1:19" hidden="1" x14ac:dyDescent="0.3">
      <c r="A644" s="19">
        <v>43915.708333333336</v>
      </c>
      <c r="B644" s="18" t="s">
        <v>23</v>
      </c>
      <c r="C644" s="2">
        <v>1</v>
      </c>
      <c r="D644" s="18" t="s">
        <v>57</v>
      </c>
      <c r="E644" s="2">
        <v>450732745</v>
      </c>
      <c r="F644" s="2">
        <v>7680687483</v>
      </c>
      <c r="G644" s="2">
        <v>2544</v>
      </c>
      <c r="H644" s="2">
        <v>381</v>
      </c>
      <c r="I644" s="2">
        <v>2925</v>
      </c>
      <c r="J644" s="2">
        <v>2631</v>
      </c>
      <c r="K644" s="2">
        <v>5556</v>
      </c>
      <c r="L644" s="2">
        <v>432</v>
      </c>
      <c r="M644" s="2">
        <v>509</v>
      </c>
      <c r="N644" s="2">
        <v>19</v>
      </c>
      <c r="O644" s="2">
        <v>449</v>
      </c>
      <c r="P644" s="2">
        <v>6024</v>
      </c>
      <c r="Q644" s="2">
        <v>16655</v>
      </c>
      <c r="R644" s="18" t="s">
        <v>29</v>
      </c>
      <c r="S644" s="18" t="s">
        <v>29</v>
      </c>
    </row>
    <row r="645" spans="1:19" hidden="1" x14ac:dyDescent="0.3">
      <c r="A645" s="19">
        <v>43915.708333333336</v>
      </c>
      <c r="B645" s="18" t="s">
        <v>23</v>
      </c>
      <c r="C645" s="2">
        <v>16</v>
      </c>
      <c r="D645" s="18" t="s">
        <v>58</v>
      </c>
      <c r="E645" s="2">
        <v>4112559576</v>
      </c>
      <c r="F645" s="2">
        <v>1686736689</v>
      </c>
      <c r="G645" s="2">
        <v>349</v>
      </c>
      <c r="H645" s="2">
        <v>64</v>
      </c>
      <c r="I645" s="2">
        <v>413</v>
      </c>
      <c r="J645" s="2">
        <v>610</v>
      </c>
      <c r="K645" s="2">
        <v>1023</v>
      </c>
      <c r="L645" s="2">
        <v>83</v>
      </c>
      <c r="M645" s="2">
        <v>88</v>
      </c>
      <c r="N645" s="2">
        <v>22</v>
      </c>
      <c r="O645" s="2">
        <v>48</v>
      </c>
      <c r="P645" s="2">
        <v>1093</v>
      </c>
      <c r="Q645" s="2">
        <v>8223</v>
      </c>
      <c r="R645" s="18" t="s">
        <v>29</v>
      </c>
      <c r="S645" s="18" t="s">
        <v>29</v>
      </c>
    </row>
    <row r="646" spans="1:19" hidden="1" x14ac:dyDescent="0.3">
      <c r="A646" s="19">
        <v>43915.708333333336</v>
      </c>
      <c r="B646" s="18" t="s">
        <v>23</v>
      </c>
      <c r="C646" s="2">
        <v>20</v>
      </c>
      <c r="D646" s="18" t="s">
        <v>59</v>
      </c>
      <c r="E646" s="2">
        <v>3921531192</v>
      </c>
      <c r="F646" s="2">
        <v>9110616306</v>
      </c>
      <c r="G646" s="2">
        <v>82</v>
      </c>
      <c r="H646" s="2">
        <v>19</v>
      </c>
      <c r="I646" s="2">
        <v>101</v>
      </c>
      <c r="J646" s="2">
        <v>311</v>
      </c>
      <c r="K646" s="2">
        <v>412</v>
      </c>
      <c r="L646" s="2">
        <v>17</v>
      </c>
      <c r="M646" s="2">
        <v>21</v>
      </c>
      <c r="N646" s="2">
        <v>12</v>
      </c>
      <c r="O646" s="2">
        <v>18</v>
      </c>
      <c r="P646" s="2">
        <v>442</v>
      </c>
      <c r="Q646" s="2">
        <v>3019</v>
      </c>
      <c r="R646" s="18" t="s">
        <v>29</v>
      </c>
      <c r="S646" s="18" t="s">
        <v>29</v>
      </c>
    </row>
    <row r="647" spans="1:19" hidden="1" x14ac:dyDescent="0.3">
      <c r="A647" s="19">
        <v>43915.708333333336</v>
      </c>
      <c r="B647" s="18" t="s">
        <v>23</v>
      </c>
      <c r="C647" s="2">
        <v>19</v>
      </c>
      <c r="D647" s="18" t="s">
        <v>60</v>
      </c>
      <c r="E647" s="2">
        <v>3811569725</v>
      </c>
      <c r="F647" s="2">
        <v>133623567</v>
      </c>
      <c r="G647" s="2">
        <v>259</v>
      </c>
      <c r="H647" s="2">
        <v>80</v>
      </c>
      <c r="I647" s="2">
        <v>339</v>
      </c>
      <c r="J647" s="2">
        <v>597</v>
      </c>
      <c r="K647" s="2">
        <v>936</v>
      </c>
      <c r="L647" s="2">
        <v>137</v>
      </c>
      <c r="M647" s="2">
        <v>148</v>
      </c>
      <c r="N647" s="2">
        <v>33</v>
      </c>
      <c r="O647" s="2">
        <v>25</v>
      </c>
      <c r="P647" s="2">
        <v>994</v>
      </c>
      <c r="Q647" s="2">
        <v>8312</v>
      </c>
      <c r="R647" s="18" t="s">
        <v>29</v>
      </c>
      <c r="S647" s="18" t="s">
        <v>29</v>
      </c>
    </row>
    <row r="648" spans="1:19" hidden="1" x14ac:dyDescent="0.3">
      <c r="A648" s="19">
        <v>43915.708333333336</v>
      </c>
      <c r="B648" s="18" t="s">
        <v>23</v>
      </c>
      <c r="C648" s="2">
        <v>9</v>
      </c>
      <c r="D648" s="18" t="s">
        <v>61</v>
      </c>
      <c r="E648" s="2">
        <v>4376923077</v>
      </c>
      <c r="F648" s="2">
        <v>1125588885</v>
      </c>
      <c r="G648" s="2">
        <v>999</v>
      </c>
      <c r="H648" s="2">
        <v>251</v>
      </c>
      <c r="I648" s="2">
        <v>1250</v>
      </c>
      <c r="J648" s="2">
        <v>1526</v>
      </c>
      <c r="K648" s="2">
        <v>2776</v>
      </c>
      <c r="L648" s="2">
        <v>257</v>
      </c>
      <c r="M648" s="2">
        <v>273</v>
      </c>
      <c r="N648" s="2">
        <v>54</v>
      </c>
      <c r="O648" s="2">
        <v>142</v>
      </c>
      <c r="P648" s="2">
        <v>2972</v>
      </c>
      <c r="Q648" s="2">
        <v>17868</v>
      </c>
      <c r="R648" s="18" t="s">
        <v>29</v>
      </c>
      <c r="S648" s="18" t="s">
        <v>29</v>
      </c>
    </row>
    <row r="649" spans="1:19" hidden="1" x14ac:dyDescent="0.3">
      <c r="A649" s="19">
        <v>43915.708333333336</v>
      </c>
      <c r="B649" s="18" t="s">
        <v>23</v>
      </c>
      <c r="C649" s="2">
        <v>4</v>
      </c>
      <c r="D649" s="18" t="s">
        <v>62</v>
      </c>
      <c r="E649" s="2">
        <v>4606893511</v>
      </c>
      <c r="F649" s="2">
        <v>1112123097</v>
      </c>
      <c r="G649" s="2">
        <v>308</v>
      </c>
      <c r="H649" s="2">
        <v>65</v>
      </c>
      <c r="I649" s="2">
        <v>373</v>
      </c>
      <c r="J649" s="2">
        <v>685</v>
      </c>
      <c r="K649" s="2">
        <v>1058</v>
      </c>
      <c r="L649" s="2">
        <v>83</v>
      </c>
      <c r="M649" s="2">
        <v>112</v>
      </c>
      <c r="N649" s="2">
        <v>90</v>
      </c>
      <c r="O649" s="2">
        <v>74</v>
      </c>
      <c r="P649" s="2">
        <v>1222</v>
      </c>
      <c r="Q649" s="2">
        <v>4114</v>
      </c>
      <c r="R649" s="18" t="s">
        <v>29</v>
      </c>
      <c r="S649" s="18" t="s">
        <v>29</v>
      </c>
    </row>
    <row r="650" spans="1:19" hidden="1" x14ac:dyDescent="0.3">
      <c r="A650" s="19">
        <v>43915.708333333336</v>
      </c>
      <c r="B650" s="18" t="s">
        <v>23</v>
      </c>
      <c r="C650" s="2">
        <v>10</v>
      </c>
      <c r="D650" s="18" t="s">
        <v>63</v>
      </c>
      <c r="E650" s="2">
        <v>4310675841</v>
      </c>
      <c r="F650" s="2">
        <v>1238824698</v>
      </c>
      <c r="G650" s="2">
        <v>123</v>
      </c>
      <c r="H650" s="2">
        <v>44</v>
      </c>
      <c r="I650" s="2">
        <v>167</v>
      </c>
      <c r="J650" s="2">
        <v>519</v>
      </c>
      <c r="K650" s="2">
        <v>686</v>
      </c>
      <c r="L650" s="2">
        <v>62</v>
      </c>
      <c r="M650" s="2">
        <v>62</v>
      </c>
      <c r="N650" s="2">
        <v>5</v>
      </c>
      <c r="O650" s="2">
        <v>19</v>
      </c>
      <c r="P650" s="2">
        <v>710</v>
      </c>
      <c r="Q650" s="2">
        <v>4707</v>
      </c>
      <c r="R650" s="18" t="s">
        <v>29</v>
      </c>
      <c r="S650" s="18" t="s">
        <v>29</v>
      </c>
    </row>
    <row r="651" spans="1:19" hidden="1" x14ac:dyDescent="0.3">
      <c r="A651" s="19">
        <v>43915.708333333336</v>
      </c>
      <c r="B651" s="18" t="s">
        <v>23</v>
      </c>
      <c r="C651" s="2">
        <v>2</v>
      </c>
      <c r="D651" s="18" t="s">
        <v>64</v>
      </c>
      <c r="E651" s="2">
        <v>4573750286</v>
      </c>
      <c r="F651" s="2">
        <v>7320149366</v>
      </c>
      <c r="G651" s="2">
        <v>70</v>
      </c>
      <c r="H651" s="2">
        <v>25</v>
      </c>
      <c r="I651" s="2">
        <v>95</v>
      </c>
      <c r="J651" s="2">
        <v>280</v>
      </c>
      <c r="K651" s="2">
        <v>375</v>
      </c>
      <c r="L651" s="2">
        <v>-4</v>
      </c>
      <c r="M651" s="2">
        <v>1</v>
      </c>
      <c r="N651" s="2">
        <v>2</v>
      </c>
      <c r="O651" s="2">
        <v>24</v>
      </c>
      <c r="P651" s="2">
        <v>401</v>
      </c>
      <c r="Q651" s="2">
        <v>1200</v>
      </c>
      <c r="R651" s="18" t="s">
        <v>29</v>
      </c>
      <c r="S651" s="18" t="s">
        <v>29</v>
      </c>
    </row>
    <row r="652" spans="1:19" hidden="1" x14ac:dyDescent="0.3">
      <c r="A652" s="19">
        <v>43915.708333333336</v>
      </c>
      <c r="B652" s="18" t="s">
        <v>23</v>
      </c>
      <c r="C652" s="2">
        <v>5</v>
      </c>
      <c r="D652" s="18" t="s">
        <v>65</v>
      </c>
      <c r="E652" s="2">
        <v>4543490485</v>
      </c>
      <c r="F652" s="2">
        <v>1233845213</v>
      </c>
      <c r="G652" s="2">
        <v>1407</v>
      </c>
      <c r="H652" s="2">
        <v>316</v>
      </c>
      <c r="I652" s="2">
        <v>1723</v>
      </c>
      <c r="J652" s="2">
        <v>4022</v>
      </c>
      <c r="K652" s="2">
        <v>5745</v>
      </c>
      <c r="L652" s="2">
        <v>394</v>
      </c>
      <c r="M652" s="2">
        <v>494</v>
      </c>
      <c r="N652" s="2">
        <v>439</v>
      </c>
      <c r="O652" s="2">
        <v>258</v>
      </c>
      <c r="P652" s="2">
        <v>6442</v>
      </c>
      <c r="Q652" s="2">
        <v>70877</v>
      </c>
      <c r="R652" s="18" t="s">
        <v>29</v>
      </c>
      <c r="S652" s="18" t="s">
        <v>29</v>
      </c>
    </row>
    <row r="653" spans="1:19" hidden="1" x14ac:dyDescent="0.3">
      <c r="A653" s="19">
        <v>43916.708333333336</v>
      </c>
      <c r="B653" s="18" t="s">
        <v>23</v>
      </c>
      <c r="C653" s="2">
        <v>13</v>
      </c>
      <c r="D653" s="18" t="s">
        <v>46</v>
      </c>
      <c r="E653" s="2">
        <v>4235122196</v>
      </c>
      <c r="F653" s="2">
        <v>1339843823</v>
      </c>
      <c r="G653" s="2">
        <v>280</v>
      </c>
      <c r="H653" s="2">
        <v>64</v>
      </c>
      <c r="I653" s="2">
        <v>344</v>
      </c>
      <c r="J653" s="2">
        <v>516</v>
      </c>
      <c r="K653" s="2">
        <v>860</v>
      </c>
      <c r="L653" s="2">
        <v>122</v>
      </c>
      <c r="M653" s="2">
        <v>133</v>
      </c>
      <c r="N653" s="2">
        <v>23</v>
      </c>
      <c r="O653" s="2">
        <v>63</v>
      </c>
      <c r="P653" s="2">
        <v>946</v>
      </c>
      <c r="Q653" s="2">
        <v>5488</v>
      </c>
      <c r="R653" s="18" t="s">
        <v>29</v>
      </c>
      <c r="S653" s="18" t="s">
        <v>29</v>
      </c>
    </row>
    <row r="654" spans="1:19" hidden="1" x14ac:dyDescent="0.3">
      <c r="A654" s="19">
        <v>43916.708333333336</v>
      </c>
      <c r="B654" s="18" t="s">
        <v>23</v>
      </c>
      <c r="C654" s="2">
        <v>17</v>
      </c>
      <c r="D654" s="18" t="s">
        <v>47</v>
      </c>
      <c r="E654" s="2">
        <v>4063947052</v>
      </c>
      <c r="F654" s="2">
        <v>1580514834</v>
      </c>
      <c r="G654" s="2">
        <v>22</v>
      </c>
      <c r="H654" s="2">
        <v>16</v>
      </c>
      <c r="I654" s="2">
        <v>38</v>
      </c>
      <c r="J654" s="2">
        <v>95</v>
      </c>
      <c r="K654" s="2">
        <v>133</v>
      </c>
      <c r="L654" s="2">
        <v>21</v>
      </c>
      <c r="M654" s="2">
        <v>21</v>
      </c>
      <c r="N654" s="2">
        <v>0</v>
      </c>
      <c r="O654" s="2">
        <v>1</v>
      </c>
      <c r="P654" s="2">
        <v>134</v>
      </c>
      <c r="Q654" s="2">
        <v>1046</v>
      </c>
      <c r="R654" s="18" t="s">
        <v>29</v>
      </c>
      <c r="S654" s="18" t="s">
        <v>29</v>
      </c>
    </row>
    <row r="655" spans="1:19" hidden="1" x14ac:dyDescent="0.3">
      <c r="A655" s="19">
        <v>43916.708333333336</v>
      </c>
      <c r="B655" s="18" t="s">
        <v>23</v>
      </c>
      <c r="C655" s="2">
        <v>4</v>
      </c>
      <c r="D655" s="18" t="s">
        <v>48</v>
      </c>
      <c r="E655" s="2">
        <v>4649933453</v>
      </c>
      <c r="F655" s="2">
        <v>1135662422</v>
      </c>
      <c r="G655" s="2">
        <v>223</v>
      </c>
      <c r="H655" s="2">
        <v>43</v>
      </c>
      <c r="I655" s="2">
        <v>266</v>
      </c>
      <c r="J655" s="2">
        <v>525</v>
      </c>
      <c r="K655" s="2">
        <v>791</v>
      </c>
      <c r="L655" s="2">
        <v>43</v>
      </c>
      <c r="M655" s="2">
        <v>48</v>
      </c>
      <c r="N655" s="2">
        <v>67</v>
      </c>
      <c r="O655" s="2">
        <v>48</v>
      </c>
      <c r="P655" s="2">
        <v>906</v>
      </c>
      <c r="Q655" s="2">
        <v>7744</v>
      </c>
      <c r="R655" s="18" t="s">
        <v>29</v>
      </c>
      <c r="S655" s="18" t="s">
        <v>29</v>
      </c>
    </row>
    <row r="656" spans="1:19" hidden="1" x14ac:dyDescent="0.3">
      <c r="A656" s="19">
        <v>43916.708333333336</v>
      </c>
      <c r="B656" s="18" t="s">
        <v>23</v>
      </c>
      <c r="C656" s="2">
        <v>18</v>
      </c>
      <c r="D656" s="18" t="s">
        <v>49</v>
      </c>
      <c r="E656" s="2">
        <v>3890597598</v>
      </c>
      <c r="F656" s="2">
        <v>1659440194</v>
      </c>
      <c r="G656" s="2">
        <v>101</v>
      </c>
      <c r="H656" s="2">
        <v>23</v>
      </c>
      <c r="I656" s="2">
        <v>124</v>
      </c>
      <c r="J656" s="2">
        <v>248</v>
      </c>
      <c r="K656" s="2">
        <v>372</v>
      </c>
      <c r="L656" s="2">
        <v>39</v>
      </c>
      <c r="M656" s="2">
        <v>42</v>
      </c>
      <c r="N656" s="2">
        <v>7</v>
      </c>
      <c r="O656" s="2">
        <v>14</v>
      </c>
      <c r="P656" s="2">
        <v>393</v>
      </c>
      <c r="Q656" s="2">
        <v>5933</v>
      </c>
      <c r="R656" s="18" t="s">
        <v>29</v>
      </c>
      <c r="S656" s="18" t="s">
        <v>29</v>
      </c>
    </row>
    <row r="657" spans="1:19" hidden="1" x14ac:dyDescent="0.3">
      <c r="A657" s="19">
        <v>43916.708333333336</v>
      </c>
      <c r="B657" s="18" t="s">
        <v>23</v>
      </c>
      <c r="C657" s="2">
        <v>15</v>
      </c>
      <c r="D657" s="18" t="s">
        <v>50</v>
      </c>
      <c r="E657" s="2">
        <v>4083956555</v>
      </c>
      <c r="F657" s="2">
        <v>1425084984</v>
      </c>
      <c r="G657" s="2">
        <v>448</v>
      </c>
      <c r="H657" s="2">
        <v>114</v>
      </c>
      <c r="I657" s="2">
        <v>562</v>
      </c>
      <c r="J657" s="2">
        <v>607</v>
      </c>
      <c r="K657" s="2">
        <v>1169</v>
      </c>
      <c r="L657" s="2">
        <v>97</v>
      </c>
      <c r="M657" s="2">
        <v>111</v>
      </c>
      <c r="N657" s="2">
        <v>58</v>
      </c>
      <c r="O657" s="2">
        <v>83</v>
      </c>
      <c r="P657" s="2">
        <v>1310</v>
      </c>
      <c r="Q657" s="2">
        <v>8346</v>
      </c>
      <c r="R657" s="18" t="s">
        <v>29</v>
      </c>
      <c r="S657" s="18" t="s">
        <v>29</v>
      </c>
    </row>
    <row r="658" spans="1:19" hidden="1" x14ac:dyDescent="0.3">
      <c r="A658" s="19">
        <v>43916.708333333336</v>
      </c>
      <c r="B658" s="18" t="s">
        <v>23</v>
      </c>
      <c r="C658" s="2">
        <v>8</v>
      </c>
      <c r="D658" s="18" t="s">
        <v>104</v>
      </c>
      <c r="E658" s="2">
        <v>4449436681</v>
      </c>
      <c r="F658" s="2">
        <v>113417208</v>
      </c>
      <c r="G658" s="2">
        <v>3354</v>
      </c>
      <c r="H658" s="2">
        <v>301</v>
      </c>
      <c r="I658" s="2">
        <v>3655</v>
      </c>
      <c r="J658" s="2">
        <v>5195</v>
      </c>
      <c r="K658" s="2">
        <v>8850</v>
      </c>
      <c r="L658" s="2">
        <v>594</v>
      </c>
      <c r="M658" s="2">
        <v>762</v>
      </c>
      <c r="N658" s="2">
        <v>792</v>
      </c>
      <c r="O658" s="2">
        <v>1174</v>
      </c>
      <c r="P658" s="2">
        <v>10816</v>
      </c>
      <c r="Q658" s="2">
        <v>42395</v>
      </c>
      <c r="R658" s="18" t="s">
        <v>29</v>
      </c>
      <c r="S658" s="18" t="s">
        <v>29</v>
      </c>
    </row>
    <row r="659" spans="1:19" hidden="1" x14ac:dyDescent="0.3">
      <c r="A659" s="19">
        <v>43916.708333333336</v>
      </c>
      <c r="B659" s="18" t="s">
        <v>23</v>
      </c>
      <c r="C659" s="2">
        <v>6</v>
      </c>
      <c r="D659" s="18" t="s">
        <v>51</v>
      </c>
      <c r="E659" s="2">
        <v>456494354</v>
      </c>
      <c r="F659" s="2">
        <v>1376813649</v>
      </c>
      <c r="G659" s="2">
        <v>212</v>
      </c>
      <c r="H659" s="2">
        <v>54</v>
      </c>
      <c r="I659" s="2">
        <v>266</v>
      </c>
      <c r="J659" s="2">
        <v>688</v>
      </c>
      <c r="K659" s="2">
        <v>954</v>
      </c>
      <c r="L659" s="2">
        <v>43</v>
      </c>
      <c r="M659" s="2">
        <v>84</v>
      </c>
      <c r="N659" s="2">
        <v>197</v>
      </c>
      <c r="O659" s="2">
        <v>72</v>
      </c>
      <c r="P659" s="2">
        <v>1223</v>
      </c>
      <c r="Q659" s="2">
        <v>10721</v>
      </c>
      <c r="R659" s="18" t="s">
        <v>29</v>
      </c>
      <c r="S659" s="18" t="s">
        <v>29</v>
      </c>
    </row>
    <row r="660" spans="1:19" hidden="1" x14ac:dyDescent="0.3">
      <c r="A660" s="19">
        <v>43916.708333333336</v>
      </c>
      <c r="B660" s="18" t="s">
        <v>23</v>
      </c>
      <c r="C660" s="2">
        <v>12</v>
      </c>
      <c r="D660" s="18" t="s">
        <v>52</v>
      </c>
      <c r="E660" s="2">
        <v>4189277044</v>
      </c>
      <c r="F660" s="2">
        <v>1248366722</v>
      </c>
      <c r="G660" s="2">
        <v>878</v>
      </c>
      <c r="H660" s="2">
        <v>113</v>
      </c>
      <c r="I660" s="2">
        <v>991</v>
      </c>
      <c r="J660" s="2">
        <v>844</v>
      </c>
      <c r="K660" s="2">
        <v>1835</v>
      </c>
      <c r="L660" s="2">
        <v>160</v>
      </c>
      <c r="M660" s="2">
        <v>195</v>
      </c>
      <c r="N660" s="2">
        <v>155</v>
      </c>
      <c r="O660" s="2">
        <v>106</v>
      </c>
      <c r="P660" s="2">
        <v>2096</v>
      </c>
      <c r="Q660" s="2">
        <v>22771</v>
      </c>
      <c r="R660" s="18" t="s">
        <v>29</v>
      </c>
      <c r="S660" s="18" t="s">
        <v>29</v>
      </c>
    </row>
    <row r="661" spans="1:19" hidden="1" x14ac:dyDescent="0.3">
      <c r="A661" s="19">
        <v>43916.708333333336</v>
      </c>
      <c r="B661" s="18" t="s">
        <v>23</v>
      </c>
      <c r="C661" s="2">
        <v>7</v>
      </c>
      <c r="D661" s="18" t="s">
        <v>53</v>
      </c>
      <c r="E661" s="2">
        <v>4441149315</v>
      </c>
      <c r="F661" s="2">
        <v>89326992</v>
      </c>
      <c r="G661" s="2">
        <v>998</v>
      </c>
      <c r="H661" s="2">
        <v>154</v>
      </c>
      <c r="I661" s="2">
        <v>1152</v>
      </c>
      <c r="J661" s="2">
        <v>875</v>
      </c>
      <c r="K661" s="2">
        <v>2027</v>
      </c>
      <c r="L661" s="2">
        <v>201</v>
      </c>
      <c r="M661" s="2">
        <v>262</v>
      </c>
      <c r="N661" s="2">
        <v>260</v>
      </c>
      <c r="O661" s="2">
        <v>280</v>
      </c>
      <c r="P661" s="2">
        <v>2567</v>
      </c>
      <c r="Q661" s="2">
        <v>7304</v>
      </c>
      <c r="R661" s="18" t="s">
        <v>29</v>
      </c>
      <c r="S661" s="18" t="s">
        <v>29</v>
      </c>
    </row>
    <row r="662" spans="1:19" x14ac:dyDescent="0.3">
      <c r="A662" s="19">
        <v>43916.708333333336</v>
      </c>
      <c r="B662" s="18" t="s">
        <v>23</v>
      </c>
      <c r="C662" s="2">
        <v>3</v>
      </c>
      <c r="D662" s="18" t="s">
        <v>54</v>
      </c>
      <c r="E662" s="2">
        <v>4546679409</v>
      </c>
      <c r="F662" s="2">
        <v>9190347404</v>
      </c>
      <c r="G662" s="2">
        <v>10681</v>
      </c>
      <c r="H662" s="2">
        <v>1263</v>
      </c>
      <c r="I662" s="2">
        <v>11944</v>
      </c>
      <c r="J662" s="2">
        <v>10245</v>
      </c>
      <c r="K662" s="2">
        <v>22189</v>
      </c>
      <c r="L662" s="2">
        <v>1598</v>
      </c>
      <c r="M662" s="2">
        <v>2543</v>
      </c>
      <c r="N662" s="2">
        <v>7839</v>
      </c>
      <c r="O662" s="2">
        <v>4861</v>
      </c>
      <c r="P662" s="2">
        <v>34889</v>
      </c>
      <c r="Q662" s="2">
        <v>87713</v>
      </c>
      <c r="R662" s="18" t="s">
        <v>29</v>
      </c>
      <c r="S662" s="18" t="s">
        <v>29</v>
      </c>
    </row>
    <row r="663" spans="1:19" hidden="1" x14ac:dyDescent="0.3">
      <c r="A663" s="19">
        <v>43916.708333333336</v>
      </c>
      <c r="B663" s="18" t="s">
        <v>23</v>
      </c>
      <c r="C663" s="2">
        <v>11</v>
      </c>
      <c r="D663" s="18" t="s">
        <v>55</v>
      </c>
      <c r="E663" s="2">
        <v>4361675973</v>
      </c>
      <c r="F663" s="2">
        <v>135188753</v>
      </c>
      <c r="G663" s="2">
        <v>977</v>
      </c>
      <c r="H663" s="2">
        <v>166</v>
      </c>
      <c r="I663" s="2">
        <v>1143</v>
      </c>
      <c r="J663" s="2">
        <v>1652</v>
      </c>
      <c r="K663" s="2">
        <v>2795</v>
      </c>
      <c r="L663" s="2">
        <v>156</v>
      </c>
      <c r="M663" s="2">
        <v>180</v>
      </c>
      <c r="N663" s="2">
        <v>9</v>
      </c>
      <c r="O663" s="2">
        <v>310</v>
      </c>
      <c r="P663" s="2">
        <v>3114</v>
      </c>
      <c r="Q663" s="2">
        <v>8623</v>
      </c>
      <c r="R663" s="18" t="s">
        <v>29</v>
      </c>
      <c r="S663" s="18" t="s">
        <v>29</v>
      </c>
    </row>
    <row r="664" spans="1:19" hidden="1" x14ac:dyDescent="0.3">
      <c r="A664" s="19">
        <v>43916.708333333336</v>
      </c>
      <c r="B664" s="18" t="s">
        <v>23</v>
      </c>
      <c r="C664" s="2">
        <v>14</v>
      </c>
      <c r="D664" s="18" t="s">
        <v>56</v>
      </c>
      <c r="E664" s="2">
        <v>4155774754</v>
      </c>
      <c r="F664" s="2">
        <v>1465916051</v>
      </c>
      <c r="G664" s="2">
        <v>27</v>
      </c>
      <c r="H664" s="2">
        <v>8</v>
      </c>
      <c r="I664" s="2">
        <v>35</v>
      </c>
      <c r="J664" s="2">
        <v>46</v>
      </c>
      <c r="K664" s="2">
        <v>81</v>
      </c>
      <c r="L664" s="2">
        <v>28</v>
      </c>
      <c r="M664" s="2">
        <v>30</v>
      </c>
      <c r="N664" s="2">
        <v>14</v>
      </c>
      <c r="O664" s="2">
        <v>8</v>
      </c>
      <c r="P664" s="2">
        <v>103</v>
      </c>
      <c r="Q664" s="2">
        <v>670</v>
      </c>
      <c r="R664" s="18" t="s">
        <v>29</v>
      </c>
      <c r="S664" s="18" t="s">
        <v>29</v>
      </c>
    </row>
    <row r="665" spans="1:19" hidden="1" x14ac:dyDescent="0.3">
      <c r="A665" s="19">
        <v>43916.708333333336</v>
      </c>
      <c r="B665" s="18" t="s">
        <v>23</v>
      </c>
      <c r="C665" s="2">
        <v>1</v>
      </c>
      <c r="D665" s="18" t="s">
        <v>57</v>
      </c>
      <c r="E665" s="2">
        <v>450732745</v>
      </c>
      <c r="F665" s="2">
        <v>7680687483</v>
      </c>
      <c r="G665" s="2">
        <v>2633</v>
      </c>
      <c r="H665" s="2">
        <v>408</v>
      </c>
      <c r="I665" s="2">
        <v>3041</v>
      </c>
      <c r="J665" s="2">
        <v>2909</v>
      </c>
      <c r="K665" s="2">
        <v>5950</v>
      </c>
      <c r="L665" s="2">
        <v>394</v>
      </c>
      <c r="M665" s="2">
        <v>510</v>
      </c>
      <c r="N665" s="2">
        <v>135</v>
      </c>
      <c r="O665" s="2">
        <v>449</v>
      </c>
      <c r="P665" s="2">
        <v>6534</v>
      </c>
      <c r="Q665" s="2">
        <v>18054</v>
      </c>
      <c r="R665" s="18" t="s">
        <v>97</v>
      </c>
      <c r="S665" s="18" t="s">
        <v>98</v>
      </c>
    </row>
    <row r="666" spans="1:19" hidden="1" x14ac:dyDescent="0.3">
      <c r="A666" s="19">
        <v>43916.708333333336</v>
      </c>
      <c r="B666" s="18" t="s">
        <v>23</v>
      </c>
      <c r="C666" s="2">
        <v>16</v>
      </c>
      <c r="D666" s="18" t="s">
        <v>58</v>
      </c>
      <c r="E666" s="2">
        <v>4112559576</v>
      </c>
      <c r="F666" s="2">
        <v>1686736689</v>
      </c>
      <c r="G666" s="2">
        <v>480</v>
      </c>
      <c r="H666" s="2">
        <v>76</v>
      </c>
      <c r="I666" s="2">
        <v>556</v>
      </c>
      <c r="J666" s="2">
        <v>539</v>
      </c>
      <c r="K666" s="2">
        <v>1095</v>
      </c>
      <c r="L666" s="2">
        <v>72</v>
      </c>
      <c r="M666" s="2">
        <v>89</v>
      </c>
      <c r="N666" s="2">
        <v>22</v>
      </c>
      <c r="O666" s="2">
        <v>65</v>
      </c>
      <c r="P666" s="2">
        <v>1182</v>
      </c>
      <c r="Q666" s="2">
        <v>9191</v>
      </c>
      <c r="R666" s="18" t="s">
        <v>29</v>
      </c>
      <c r="S666" s="18" t="s">
        <v>29</v>
      </c>
    </row>
    <row r="667" spans="1:19" hidden="1" x14ac:dyDescent="0.3">
      <c r="A667" s="19">
        <v>43916.708333333336</v>
      </c>
      <c r="B667" s="18" t="s">
        <v>23</v>
      </c>
      <c r="C667" s="2">
        <v>20</v>
      </c>
      <c r="D667" s="18" t="s">
        <v>59</v>
      </c>
      <c r="E667" s="2">
        <v>3921531192</v>
      </c>
      <c r="F667" s="2">
        <v>9110616306</v>
      </c>
      <c r="G667" s="2">
        <v>92</v>
      </c>
      <c r="H667" s="2">
        <v>20</v>
      </c>
      <c r="I667" s="2">
        <v>112</v>
      </c>
      <c r="J667" s="2">
        <v>350</v>
      </c>
      <c r="K667" s="2">
        <v>462</v>
      </c>
      <c r="L667" s="2">
        <v>50</v>
      </c>
      <c r="M667" s="2">
        <v>52</v>
      </c>
      <c r="N667" s="2">
        <v>13</v>
      </c>
      <c r="O667" s="2">
        <v>19</v>
      </c>
      <c r="P667" s="2">
        <v>494</v>
      </c>
      <c r="Q667" s="2">
        <v>3461</v>
      </c>
      <c r="R667" s="18" t="s">
        <v>29</v>
      </c>
      <c r="S667" s="18" t="s">
        <v>29</v>
      </c>
    </row>
    <row r="668" spans="1:19" hidden="1" x14ac:dyDescent="0.3">
      <c r="A668" s="19">
        <v>43916.708333333336</v>
      </c>
      <c r="B668" s="18" t="s">
        <v>23</v>
      </c>
      <c r="C668" s="2">
        <v>19</v>
      </c>
      <c r="D668" s="18" t="s">
        <v>60</v>
      </c>
      <c r="E668" s="2">
        <v>3811569725</v>
      </c>
      <c r="F668" s="2">
        <v>133623567</v>
      </c>
      <c r="G668" s="2">
        <v>346</v>
      </c>
      <c r="H668" s="2">
        <v>68</v>
      </c>
      <c r="I668" s="2">
        <v>414</v>
      </c>
      <c r="J668" s="2">
        <v>681</v>
      </c>
      <c r="K668" s="2">
        <v>1095</v>
      </c>
      <c r="L668" s="2">
        <v>159</v>
      </c>
      <c r="M668" s="2">
        <v>170</v>
      </c>
      <c r="N668" s="2">
        <v>36</v>
      </c>
      <c r="O668" s="2">
        <v>33</v>
      </c>
      <c r="P668" s="2">
        <v>1164</v>
      </c>
      <c r="Q668" s="2">
        <v>9658</v>
      </c>
      <c r="R668" s="18" t="s">
        <v>29</v>
      </c>
      <c r="S668" s="18" t="s">
        <v>29</v>
      </c>
    </row>
    <row r="669" spans="1:19" hidden="1" x14ac:dyDescent="0.3">
      <c r="A669" s="19">
        <v>43916.708333333336</v>
      </c>
      <c r="B669" s="18" t="s">
        <v>23</v>
      </c>
      <c r="C669" s="2">
        <v>9</v>
      </c>
      <c r="D669" s="18" t="s">
        <v>61</v>
      </c>
      <c r="E669" s="2">
        <v>4376923077</v>
      </c>
      <c r="F669" s="2">
        <v>1125588885</v>
      </c>
      <c r="G669" s="2">
        <v>1037</v>
      </c>
      <c r="H669" s="2">
        <v>259</v>
      </c>
      <c r="I669" s="2">
        <v>1296</v>
      </c>
      <c r="J669" s="2">
        <v>1677</v>
      </c>
      <c r="K669" s="2">
        <v>2973</v>
      </c>
      <c r="L669" s="2">
        <v>197</v>
      </c>
      <c r="M669" s="2">
        <v>254</v>
      </c>
      <c r="N669" s="2">
        <v>95</v>
      </c>
      <c r="O669" s="2">
        <v>158</v>
      </c>
      <c r="P669" s="2">
        <v>3226</v>
      </c>
      <c r="Q669" s="2">
        <v>20952</v>
      </c>
      <c r="R669" s="18" t="s">
        <v>29</v>
      </c>
      <c r="S669" s="18" t="s">
        <v>29</v>
      </c>
    </row>
    <row r="670" spans="1:19" hidden="1" x14ac:dyDescent="0.3">
      <c r="A670" s="19">
        <v>43916.708333333336</v>
      </c>
      <c r="B670" s="18" t="s">
        <v>23</v>
      </c>
      <c r="C670" s="2">
        <v>4</v>
      </c>
      <c r="D670" s="18" t="s">
        <v>62</v>
      </c>
      <c r="E670" s="2">
        <v>4606893511</v>
      </c>
      <c r="F670" s="2">
        <v>1112123097</v>
      </c>
      <c r="G670" s="2">
        <v>300</v>
      </c>
      <c r="H670" s="2">
        <v>66</v>
      </c>
      <c r="I670" s="2">
        <v>366</v>
      </c>
      <c r="J670" s="2">
        <v>728</v>
      </c>
      <c r="K670" s="2">
        <v>1094</v>
      </c>
      <c r="L670" s="2">
        <v>36</v>
      </c>
      <c r="M670" s="2">
        <v>75</v>
      </c>
      <c r="N670" s="2">
        <v>117</v>
      </c>
      <c r="O670" s="2">
        <v>86</v>
      </c>
      <c r="P670" s="2">
        <v>1297</v>
      </c>
      <c r="Q670" s="2">
        <v>4600</v>
      </c>
      <c r="R670" s="18" t="s">
        <v>29</v>
      </c>
      <c r="S670" s="18" t="s">
        <v>29</v>
      </c>
    </row>
    <row r="671" spans="1:19" hidden="1" x14ac:dyDescent="0.3">
      <c r="A671" s="19">
        <v>43916.708333333336</v>
      </c>
      <c r="B671" s="18" t="s">
        <v>23</v>
      </c>
      <c r="C671" s="2">
        <v>10</v>
      </c>
      <c r="D671" s="18" t="s">
        <v>63</v>
      </c>
      <c r="E671" s="2">
        <v>4310675841</v>
      </c>
      <c r="F671" s="2">
        <v>1238824698</v>
      </c>
      <c r="G671" s="2">
        <v>144</v>
      </c>
      <c r="H671" s="2">
        <v>46</v>
      </c>
      <c r="I671" s="2">
        <v>190</v>
      </c>
      <c r="J671" s="2">
        <v>580</v>
      </c>
      <c r="K671" s="2">
        <v>770</v>
      </c>
      <c r="L671" s="2">
        <v>84</v>
      </c>
      <c r="M671" s="2">
        <v>92</v>
      </c>
      <c r="N671" s="2">
        <v>12</v>
      </c>
      <c r="O671" s="2">
        <v>20</v>
      </c>
      <c r="P671" s="2">
        <v>802</v>
      </c>
      <c r="Q671" s="2">
        <v>5428</v>
      </c>
      <c r="R671" s="18" t="s">
        <v>29</v>
      </c>
      <c r="S671" s="18" t="s">
        <v>29</v>
      </c>
    </row>
    <row r="672" spans="1:19" hidden="1" x14ac:dyDescent="0.3">
      <c r="A672" s="19">
        <v>43916.708333333336</v>
      </c>
      <c r="B672" s="18" t="s">
        <v>23</v>
      </c>
      <c r="C672" s="2">
        <v>2</v>
      </c>
      <c r="D672" s="18" t="s">
        <v>64</v>
      </c>
      <c r="E672" s="2">
        <v>4573750286</v>
      </c>
      <c r="F672" s="2">
        <v>7320149366</v>
      </c>
      <c r="G672" s="2">
        <v>73</v>
      </c>
      <c r="H672" s="2">
        <v>24</v>
      </c>
      <c r="I672" s="2">
        <v>97</v>
      </c>
      <c r="J672" s="2">
        <v>281</v>
      </c>
      <c r="K672" s="2">
        <v>378</v>
      </c>
      <c r="L672" s="2">
        <v>3</v>
      </c>
      <c r="M672" s="2">
        <v>7</v>
      </c>
      <c r="N672" s="2">
        <v>2</v>
      </c>
      <c r="O672" s="2">
        <v>28</v>
      </c>
      <c r="P672" s="2">
        <v>408</v>
      </c>
      <c r="Q672" s="2">
        <v>1203</v>
      </c>
      <c r="R672" s="18" t="s">
        <v>29</v>
      </c>
      <c r="S672" s="18" t="s">
        <v>29</v>
      </c>
    </row>
    <row r="673" spans="1:19" hidden="1" x14ac:dyDescent="0.3">
      <c r="A673" s="19">
        <v>43916.708333333336</v>
      </c>
      <c r="B673" s="18" t="s">
        <v>23</v>
      </c>
      <c r="C673" s="2">
        <v>5</v>
      </c>
      <c r="D673" s="18" t="s">
        <v>65</v>
      </c>
      <c r="E673" s="2">
        <v>4543490485</v>
      </c>
      <c r="F673" s="2">
        <v>1233845213</v>
      </c>
      <c r="G673" s="2">
        <v>1447</v>
      </c>
      <c r="H673" s="2">
        <v>326</v>
      </c>
      <c r="I673" s="2">
        <v>1773</v>
      </c>
      <c r="J673" s="2">
        <v>4367</v>
      </c>
      <c r="K673" s="2">
        <v>6140</v>
      </c>
      <c r="L673" s="2">
        <v>395</v>
      </c>
      <c r="M673" s="2">
        <v>493</v>
      </c>
      <c r="N673" s="2">
        <v>508</v>
      </c>
      <c r="O673" s="2">
        <v>287</v>
      </c>
      <c r="P673" s="2">
        <v>6935</v>
      </c>
      <c r="Q673" s="2">
        <v>79759</v>
      </c>
      <c r="R673" s="18" t="s">
        <v>29</v>
      </c>
      <c r="S673" s="18" t="s">
        <v>29</v>
      </c>
    </row>
    <row r="674" spans="1:19" hidden="1" x14ac:dyDescent="0.3">
      <c r="A674" s="19">
        <v>43917.708333333336</v>
      </c>
      <c r="B674" s="18" t="s">
        <v>23</v>
      </c>
      <c r="C674" s="2">
        <v>13</v>
      </c>
      <c r="D674" s="18" t="s">
        <v>46</v>
      </c>
      <c r="E674" s="2">
        <v>4235122196</v>
      </c>
      <c r="F674" s="2">
        <v>1339843823</v>
      </c>
      <c r="G674" s="2">
        <v>289</v>
      </c>
      <c r="H674" s="2">
        <v>71</v>
      </c>
      <c r="I674" s="2">
        <v>360</v>
      </c>
      <c r="J674" s="2">
        <v>565</v>
      </c>
      <c r="K674" s="2">
        <v>925</v>
      </c>
      <c r="L674" s="2">
        <v>65</v>
      </c>
      <c r="M674" s="2">
        <v>71</v>
      </c>
      <c r="N674" s="2">
        <v>24</v>
      </c>
      <c r="O674" s="2">
        <v>68</v>
      </c>
      <c r="P674" s="2">
        <v>1017</v>
      </c>
      <c r="Q674" s="2">
        <v>6109</v>
      </c>
      <c r="R674" s="18" t="s">
        <v>29</v>
      </c>
      <c r="S674" s="18" t="s">
        <v>29</v>
      </c>
    </row>
    <row r="675" spans="1:19" hidden="1" x14ac:dyDescent="0.3">
      <c r="A675" s="19">
        <v>43917.708333333336</v>
      </c>
      <c r="B675" s="18" t="s">
        <v>23</v>
      </c>
      <c r="C675" s="2">
        <v>17</v>
      </c>
      <c r="D675" s="18" t="s">
        <v>47</v>
      </c>
      <c r="E675" s="2">
        <v>4063947052</v>
      </c>
      <c r="F675" s="2">
        <v>1580514834</v>
      </c>
      <c r="G675" s="2">
        <v>22</v>
      </c>
      <c r="H675" s="2">
        <v>15</v>
      </c>
      <c r="I675" s="2">
        <v>37</v>
      </c>
      <c r="J675" s="2">
        <v>110</v>
      </c>
      <c r="K675" s="2">
        <v>147</v>
      </c>
      <c r="L675" s="2">
        <v>14</v>
      </c>
      <c r="M675" s="2">
        <v>17</v>
      </c>
      <c r="N675" s="2">
        <v>1</v>
      </c>
      <c r="O675" s="2">
        <v>3</v>
      </c>
      <c r="P675" s="2">
        <v>151</v>
      </c>
      <c r="Q675" s="2">
        <v>1254</v>
      </c>
      <c r="R675" s="18" t="s">
        <v>29</v>
      </c>
      <c r="S675" s="18" t="s">
        <v>29</v>
      </c>
    </row>
    <row r="676" spans="1:19" hidden="1" x14ac:dyDescent="0.3">
      <c r="A676" s="19">
        <v>43917.708333333336</v>
      </c>
      <c r="B676" s="18" t="s">
        <v>23</v>
      </c>
      <c r="C676" s="2">
        <v>4</v>
      </c>
      <c r="D676" s="18" t="s">
        <v>48</v>
      </c>
      <c r="E676" s="2">
        <v>4649933453</v>
      </c>
      <c r="F676" s="2">
        <v>1135662422</v>
      </c>
      <c r="G676" s="2">
        <v>249</v>
      </c>
      <c r="H676" s="2">
        <v>45</v>
      </c>
      <c r="I676" s="2">
        <v>294</v>
      </c>
      <c r="J676" s="2">
        <v>539</v>
      </c>
      <c r="K676" s="2">
        <v>833</v>
      </c>
      <c r="L676" s="2">
        <v>42</v>
      </c>
      <c r="M676" s="2">
        <v>97</v>
      </c>
      <c r="N676" s="2">
        <v>110</v>
      </c>
      <c r="O676" s="2">
        <v>60</v>
      </c>
      <c r="P676" s="2">
        <v>1003</v>
      </c>
      <c r="Q676" s="2">
        <v>8520</v>
      </c>
      <c r="R676" s="18" t="s">
        <v>29</v>
      </c>
      <c r="S676" s="18" t="s">
        <v>29</v>
      </c>
    </row>
    <row r="677" spans="1:19" hidden="1" x14ac:dyDescent="0.3">
      <c r="A677" s="19">
        <v>43917.708333333336</v>
      </c>
      <c r="B677" s="18" t="s">
        <v>23</v>
      </c>
      <c r="C677" s="2">
        <v>18</v>
      </c>
      <c r="D677" s="18" t="s">
        <v>49</v>
      </c>
      <c r="E677" s="2">
        <v>3890597598</v>
      </c>
      <c r="F677" s="2">
        <v>1659440194</v>
      </c>
      <c r="G677" s="2">
        <v>103</v>
      </c>
      <c r="H677" s="2">
        <v>22</v>
      </c>
      <c r="I677" s="2">
        <v>125</v>
      </c>
      <c r="J677" s="2">
        <v>344</v>
      </c>
      <c r="K677" s="2">
        <v>469</v>
      </c>
      <c r="L677" s="2">
        <v>97</v>
      </c>
      <c r="M677" s="2">
        <v>101</v>
      </c>
      <c r="N677" s="2">
        <v>7</v>
      </c>
      <c r="O677" s="2">
        <v>18</v>
      </c>
      <c r="P677" s="2">
        <v>494</v>
      </c>
      <c r="Q677" s="2">
        <v>6901</v>
      </c>
      <c r="R677" s="18" t="s">
        <v>29</v>
      </c>
      <c r="S677" s="18" t="s">
        <v>29</v>
      </c>
    </row>
    <row r="678" spans="1:19" hidden="1" x14ac:dyDescent="0.3">
      <c r="A678" s="19">
        <v>43917.708333333336</v>
      </c>
      <c r="B678" s="18" t="s">
        <v>23</v>
      </c>
      <c r="C678" s="2">
        <v>15</v>
      </c>
      <c r="D678" s="18" t="s">
        <v>50</v>
      </c>
      <c r="E678" s="2">
        <v>4083956555</v>
      </c>
      <c r="F678" s="2">
        <v>1425084984</v>
      </c>
      <c r="G678" s="2">
        <v>456</v>
      </c>
      <c r="H678" s="2">
        <v>113</v>
      </c>
      <c r="I678" s="2">
        <v>569</v>
      </c>
      <c r="J678" s="2">
        <v>723</v>
      </c>
      <c r="K678" s="2">
        <v>1292</v>
      </c>
      <c r="L678" s="2">
        <v>123</v>
      </c>
      <c r="M678" s="2">
        <v>144</v>
      </c>
      <c r="N678" s="2">
        <v>64</v>
      </c>
      <c r="O678" s="2">
        <v>98</v>
      </c>
      <c r="P678" s="2">
        <v>1454</v>
      </c>
      <c r="Q678" s="2">
        <v>9613</v>
      </c>
      <c r="R678" s="18" t="s">
        <v>29</v>
      </c>
      <c r="S678" s="18" t="s">
        <v>29</v>
      </c>
    </row>
    <row r="679" spans="1:19" hidden="1" x14ac:dyDescent="0.3">
      <c r="A679" s="19">
        <v>43917.708333333336</v>
      </c>
      <c r="B679" s="18" t="s">
        <v>23</v>
      </c>
      <c r="C679" s="2">
        <v>8</v>
      </c>
      <c r="D679" s="18" t="s">
        <v>104</v>
      </c>
      <c r="E679" s="2">
        <v>4449436681</v>
      </c>
      <c r="F679" s="2">
        <v>113417208</v>
      </c>
      <c r="G679" s="2">
        <v>3461</v>
      </c>
      <c r="H679" s="2">
        <v>308</v>
      </c>
      <c r="I679" s="2">
        <v>3769</v>
      </c>
      <c r="J679" s="2">
        <v>5592</v>
      </c>
      <c r="K679" s="2">
        <v>9361</v>
      </c>
      <c r="L679" s="2">
        <v>511</v>
      </c>
      <c r="M679" s="2">
        <v>772</v>
      </c>
      <c r="N679" s="2">
        <v>960</v>
      </c>
      <c r="O679" s="2">
        <v>1267</v>
      </c>
      <c r="P679" s="2">
        <v>11588</v>
      </c>
      <c r="Q679" s="2">
        <v>47798</v>
      </c>
      <c r="R679" s="18" t="s">
        <v>29</v>
      </c>
      <c r="S679" s="18" t="s">
        <v>29</v>
      </c>
    </row>
    <row r="680" spans="1:19" hidden="1" x14ac:dyDescent="0.3">
      <c r="A680" s="19">
        <v>43917.708333333336</v>
      </c>
      <c r="B680" s="18" t="s">
        <v>23</v>
      </c>
      <c r="C680" s="2">
        <v>6</v>
      </c>
      <c r="D680" s="18" t="s">
        <v>51</v>
      </c>
      <c r="E680" s="2">
        <v>456494354</v>
      </c>
      <c r="F680" s="2">
        <v>1376813649</v>
      </c>
      <c r="G680" s="2">
        <v>222</v>
      </c>
      <c r="H680" s="2">
        <v>57</v>
      </c>
      <c r="I680" s="2">
        <v>279</v>
      </c>
      <c r="J680" s="2">
        <v>748</v>
      </c>
      <c r="K680" s="2">
        <v>1027</v>
      </c>
      <c r="L680" s="2">
        <v>73</v>
      </c>
      <c r="M680" s="2">
        <v>94</v>
      </c>
      <c r="N680" s="2">
        <v>214</v>
      </c>
      <c r="O680" s="2">
        <v>76</v>
      </c>
      <c r="P680" s="2">
        <v>1317</v>
      </c>
      <c r="Q680" s="2">
        <v>11841</v>
      </c>
      <c r="R680" s="18" t="s">
        <v>29</v>
      </c>
      <c r="S680" s="18" t="s">
        <v>29</v>
      </c>
    </row>
    <row r="681" spans="1:19" hidden="1" x14ac:dyDescent="0.3">
      <c r="A681" s="19">
        <v>43917.708333333336</v>
      </c>
      <c r="B681" s="18" t="s">
        <v>23</v>
      </c>
      <c r="C681" s="2">
        <v>12</v>
      </c>
      <c r="D681" s="18" t="s">
        <v>52</v>
      </c>
      <c r="E681" s="2">
        <v>4189277044</v>
      </c>
      <c r="F681" s="2">
        <v>1248366722</v>
      </c>
      <c r="G681" s="2">
        <v>992</v>
      </c>
      <c r="H681" s="2">
        <v>126</v>
      </c>
      <c r="I681" s="2">
        <v>1118</v>
      </c>
      <c r="J681" s="2">
        <v>895</v>
      </c>
      <c r="K681" s="2">
        <v>2013</v>
      </c>
      <c r="L681" s="2">
        <v>178</v>
      </c>
      <c r="M681" s="2">
        <v>199</v>
      </c>
      <c r="N681" s="2">
        <v>164</v>
      </c>
      <c r="O681" s="2">
        <v>118</v>
      </c>
      <c r="P681" s="2">
        <v>2295</v>
      </c>
      <c r="Q681" s="2">
        <v>24106</v>
      </c>
      <c r="R681" s="18" t="s">
        <v>29</v>
      </c>
      <c r="S681" s="18" t="s">
        <v>29</v>
      </c>
    </row>
    <row r="682" spans="1:19" hidden="1" x14ac:dyDescent="0.3">
      <c r="A682" s="19">
        <v>43917.708333333336</v>
      </c>
      <c r="B682" s="18" t="s">
        <v>23</v>
      </c>
      <c r="C682" s="2">
        <v>7</v>
      </c>
      <c r="D682" s="18" t="s">
        <v>53</v>
      </c>
      <c r="E682" s="2">
        <v>4441149315</v>
      </c>
      <c r="F682" s="2">
        <v>89326992</v>
      </c>
      <c r="G682" s="2">
        <v>1023</v>
      </c>
      <c r="H682" s="2">
        <v>157</v>
      </c>
      <c r="I682" s="2">
        <v>1180</v>
      </c>
      <c r="J682" s="2">
        <v>880</v>
      </c>
      <c r="K682" s="2">
        <v>2060</v>
      </c>
      <c r="L682" s="2">
        <v>33</v>
      </c>
      <c r="M682" s="2">
        <v>129</v>
      </c>
      <c r="N682" s="2">
        <v>305</v>
      </c>
      <c r="O682" s="2">
        <v>331</v>
      </c>
      <c r="P682" s="2">
        <v>2696</v>
      </c>
      <c r="Q682" s="2">
        <v>7804</v>
      </c>
      <c r="R682" s="18" t="s">
        <v>29</v>
      </c>
      <c r="S682" s="18" t="s">
        <v>29</v>
      </c>
    </row>
    <row r="683" spans="1:19" x14ac:dyDescent="0.3">
      <c r="A683" s="19">
        <v>43917.708333333336</v>
      </c>
      <c r="B683" s="18" t="s">
        <v>23</v>
      </c>
      <c r="C683" s="2">
        <v>3</v>
      </c>
      <c r="D683" s="18" t="s">
        <v>54</v>
      </c>
      <c r="E683" s="2">
        <v>4546679409</v>
      </c>
      <c r="F683" s="2">
        <v>9190347404</v>
      </c>
      <c r="G683" s="2">
        <v>11137</v>
      </c>
      <c r="H683" s="2">
        <v>1292</v>
      </c>
      <c r="I683" s="2">
        <v>12429</v>
      </c>
      <c r="J683" s="2">
        <v>11466</v>
      </c>
      <c r="K683" s="2">
        <v>23895</v>
      </c>
      <c r="L683" s="2">
        <v>1706</v>
      </c>
      <c r="M683" s="2">
        <v>2409</v>
      </c>
      <c r="N683" s="2">
        <v>8001</v>
      </c>
      <c r="O683" s="2">
        <v>5402</v>
      </c>
      <c r="P683" s="2">
        <v>37298</v>
      </c>
      <c r="Q683" s="2">
        <v>95860</v>
      </c>
      <c r="R683" s="18" t="s">
        <v>29</v>
      </c>
      <c r="S683" s="18" t="s">
        <v>29</v>
      </c>
    </row>
    <row r="684" spans="1:19" hidden="1" x14ac:dyDescent="0.3">
      <c r="A684" s="19">
        <v>43917.708333333336</v>
      </c>
      <c r="B684" s="18" t="s">
        <v>23</v>
      </c>
      <c r="C684" s="2">
        <v>11</v>
      </c>
      <c r="D684" s="18" t="s">
        <v>55</v>
      </c>
      <c r="E684" s="2">
        <v>4361675973</v>
      </c>
      <c r="F684" s="2">
        <v>135188753</v>
      </c>
      <c r="G684" s="2">
        <v>979</v>
      </c>
      <c r="H684" s="2">
        <v>162</v>
      </c>
      <c r="I684" s="2">
        <v>1141</v>
      </c>
      <c r="J684" s="2">
        <v>1709</v>
      </c>
      <c r="K684" s="2">
        <v>2850</v>
      </c>
      <c r="L684" s="2">
        <v>55</v>
      </c>
      <c r="M684" s="2">
        <v>82</v>
      </c>
      <c r="N684" s="2">
        <v>10</v>
      </c>
      <c r="O684" s="2">
        <v>336</v>
      </c>
      <c r="P684" s="2">
        <v>3196</v>
      </c>
      <c r="Q684" s="2">
        <v>9060</v>
      </c>
      <c r="R684" s="18" t="s">
        <v>29</v>
      </c>
      <c r="S684" s="18" t="s">
        <v>29</v>
      </c>
    </row>
    <row r="685" spans="1:19" hidden="1" x14ac:dyDescent="0.3">
      <c r="A685" s="19">
        <v>43917.708333333336</v>
      </c>
      <c r="B685" s="18" t="s">
        <v>23</v>
      </c>
      <c r="C685" s="2">
        <v>14</v>
      </c>
      <c r="D685" s="18" t="s">
        <v>56</v>
      </c>
      <c r="E685" s="2">
        <v>4155774754</v>
      </c>
      <c r="F685" s="2">
        <v>1465916051</v>
      </c>
      <c r="G685" s="2">
        <v>26</v>
      </c>
      <c r="H685" s="2">
        <v>9</v>
      </c>
      <c r="I685" s="2">
        <v>35</v>
      </c>
      <c r="J685" s="2">
        <v>51</v>
      </c>
      <c r="K685" s="2">
        <v>86</v>
      </c>
      <c r="L685" s="2">
        <v>5</v>
      </c>
      <c r="M685" s="2">
        <v>6</v>
      </c>
      <c r="N685" s="2">
        <v>14</v>
      </c>
      <c r="O685" s="2">
        <v>9</v>
      </c>
      <c r="P685" s="2">
        <v>109</v>
      </c>
      <c r="Q685" s="2">
        <v>710</v>
      </c>
      <c r="R685" s="18" t="s">
        <v>29</v>
      </c>
      <c r="S685" s="18" t="s">
        <v>29</v>
      </c>
    </row>
    <row r="686" spans="1:19" hidden="1" x14ac:dyDescent="0.3">
      <c r="A686" s="19">
        <v>43917.708333333336</v>
      </c>
      <c r="B686" s="18" t="s">
        <v>23</v>
      </c>
      <c r="C686" s="2">
        <v>1</v>
      </c>
      <c r="D686" s="18" t="s">
        <v>57</v>
      </c>
      <c r="E686" s="2">
        <v>450732745</v>
      </c>
      <c r="F686" s="2">
        <v>7680687483</v>
      </c>
      <c r="G686" s="2">
        <v>2852</v>
      </c>
      <c r="H686" s="2">
        <v>431</v>
      </c>
      <c r="I686" s="2">
        <v>3283</v>
      </c>
      <c r="J686" s="2">
        <v>3064</v>
      </c>
      <c r="K686" s="2">
        <v>6347</v>
      </c>
      <c r="L686" s="2">
        <v>397</v>
      </c>
      <c r="M686" s="2">
        <v>558</v>
      </c>
      <c r="N686" s="2">
        <v>176</v>
      </c>
      <c r="O686" s="2">
        <v>569</v>
      </c>
      <c r="P686" s="2">
        <v>7092</v>
      </c>
      <c r="Q686" s="2">
        <v>19705</v>
      </c>
      <c r="R686" s="18" t="s">
        <v>29</v>
      </c>
      <c r="S686" s="18" t="s">
        <v>29</v>
      </c>
    </row>
    <row r="687" spans="1:19" hidden="1" x14ac:dyDescent="0.3">
      <c r="A687" s="19">
        <v>43917.708333333336</v>
      </c>
      <c r="B687" s="18" t="s">
        <v>23</v>
      </c>
      <c r="C687" s="2">
        <v>16</v>
      </c>
      <c r="D687" s="18" t="s">
        <v>58</v>
      </c>
      <c r="E687" s="2">
        <v>4112559576</v>
      </c>
      <c r="F687" s="2">
        <v>1686736689</v>
      </c>
      <c r="G687" s="2">
        <v>530</v>
      </c>
      <c r="H687" s="2">
        <v>82</v>
      </c>
      <c r="I687" s="2">
        <v>612</v>
      </c>
      <c r="J687" s="2">
        <v>624</v>
      </c>
      <c r="K687" s="2">
        <v>1236</v>
      </c>
      <c r="L687" s="2">
        <v>141</v>
      </c>
      <c r="M687" s="2">
        <v>152</v>
      </c>
      <c r="N687" s="2">
        <v>29</v>
      </c>
      <c r="O687" s="2">
        <v>69</v>
      </c>
      <c r="P687" s="2">
        <v>1334</v>
      </c>
      <c r="Q687" s="2">
        <v>10233</v>
      </c>
      <c r="R687" s="18" t="s">
        <v>29</v>
      </c>
      <c r="S687" s="18" t="s">
        <v>29</v>
      </c>
    </row>
    <row r="688" spans="1:19" hidden="1" x14ac:dyDescent="0.3">
      <c r="A688" s="19">
        <v>43917.708333333336</v>
      </c>
      <c r="B688" s="18" t="s">
        <v>23</v>
      </c>
      <c r="C688" s="2">
        <v>20</v>
      </c>
      <c r="D688" s="18" t="s">
        <v>59</v>
      </c>
      <c r="E688" s="2">
        <v>3921531192</v>
      </c>
      <c r="F688" s="2">
        <v>9110616306</v>
      </c>
      <c r="G688" s="2">
        <v>93</v>
      </c>
      <c r="H688" s="2">
        <v>19</v>
      </c>
      <c r="I688" s="2">
        <v>112</v>
      </c>
      <c r="J688" s="2">
        <v>384</v>
      </c>
      <c r="K688" s="2">
        <v>496</v>
      </c>
      <c r="L688" s="2">
        <v>34</v>
      </c>
      <c r="M688" s="2">
        <v>36</v>
      </c>
      <c r="N688" s="2">
        <v>13</v>
      </c>
      <c r="O688" s="2">
        <v>21</v>
      </c>
      <c r="P688" s="2">
        <v>530</v>
      </c>
      <c r="Q688" s="2">
        <v>3801</v>
      </c>
      <c r="R688" s="18" t="s">
        <v>29</v>
      </c>
      <c r="S688" s="18" t="s">
        <v>29</v>
      </c>
    </row>
    <row r="689" spans="1:19" hidden="1" x14ac:dyDescent="0.3">
      <c r="A689" s="19">
        <v>43917.708333333336</v>
      </c>
      <c r="B689" s="18" t="s">
        <v>23</v>
      </c>
      <c r="C689" s="2">
        <v>19</v>
      </c>
      <c r="D689" s="18" t="s">
        <v>60</v>
      </c>
      <c r="E689" s="2">
        <v>3811569725</v>
      </c>
      <c r="F689" s="2">
        <v>133623567</v>
      </c>
      <c r="G689" s="2">
        <v>425</v>
      </c>
      <c r="H689" s="2">
        <v>75</v>
      </c>
      <c r="I689" s="2">
        <v>500</v>
      </c>
      <c r="J689" s="2">
        <v>658</v>
      </c>
      <c r="K689" s="2">
        <v>1158</v>
      </c>
      <c r="L689" s="2">
        <v>63</v>
      </c>
      <c r="M689" s="2">
        <v>86</v>
      </c>
      <c r="N689" s="2">
        <v>53</v>
      </c>
      <c r="O689" s="2">
        <v>39</v>
      </c>
      <c r="P689" s="2">
        <v>1250</v>
      </c>
      <c r="Q689" s="2">
        <v>11079</v>
      </c>
      <c r="R689" s="18" t="s">
        <v>29</v>
      </c>
      <c r="S689" s="18" t="s">
        <v>29</v>
      </c>
    </row>
    <row r="690" spans="1:19" hidden="1" x14ac:dyDescent="0.3">
      <c r="A690" s="19">
        <v>43917.708333333336</v>
      </c>
      <c r="B690" s="18" t="s">
        <v>23</v>
      </c>
      <c r="C690" s="2">
        <v>9</v>
      </c>
      <c r="D690" s="18" t="s">
        <v>61</v>
      </c>
      <c r="E690" s="2">
        <v>4376923077</v>
      </c>
      <c r="F690" s="2">
        <v>1125588885</v>
      </c>
      <c r="G690" s="2">
        <v>1053</v>
      </c>
      <c r="H690" s="2">
        <v>274</v>
      </c>
      <c r="I690" s="2">
        <v>1327</v>
      </c>
      <c r="J690" s="2">
        <v>1843</v>
      </c>
      <c r="K690" s="2">
        <v>3170</v>
      </c>
      <c r="L690" s="2">
        <v>197</v>
      </c>
      <c r="M690" s="2">
        <v>224</v>
      </c>
      <c r="N690" s="2">
        <v>103</v>
      </c>
      <c r="O690" s="2">
        <v>177</v>
      </c>
      <c r="P690" s="2">
        <v>3450</v>
      </c>
      <c r="Q690" s="2">
        <v>23746</v>
      </c>
      <c r="R690" s="18" t="s">
        <v>29</v>
      </c>
      <c r="S690" s="18" t="s">
        <v>29</v>
      </c>
    </row>
    <row r="691" spans="1:19" hidden="1" x14ac:dyDescent="0.3">
      <c r="A691" s="19">
        <v>43917.708333333336</v>
      </c>
      <c r="B691" s="18" t="s">
        <v>23</v>
      </c>
      <c r="C691" s="2">
        <v>4</v>
      </c>
      <c r="D691" s="18" t="s">
        <v>62</v>
      </c>
      <c r="E691" s="2">
        <v>4606893511</v>
      </c>
      <c r="F691" s="2">
        <v>1112123097</v>
      </c>
      <c r="G691" s="2">
        <v>341</v>
      </c>
      <c r="H691" s="2">
        <v>66</v>
      </c>
      <c r="I691" s="2">
        <v>407</v>
      </c>
      <c r="J691" s="2">
        <v>757</v>
      </c>
      <c r="K691" s="2">
        <v>1164</v>
      </c>
      <c r="L691" s="2">
        <v>70</v>
      </c>
      <c r="M691" s="2">
        <v>94</v>
      </c>
      <c r="N691" s="2">
        <v>125</v>
      </c>
      <c r="O691" s="2">
        <v>102</v>
      </c>
      <c r="P691" s="2">
        <v>1391</v>
      </c>
      <c r="Q691" s="2">
        <v>4923</v>
      </c>
      <c r="R691" s="18" t="s">
        <v>29</v>
      </c>
      <c r="S691" s="18" t="s">
        <v>29</v>
      </c>
    </row>
    <row r="692" spans="1:19" hidden="1" x14ac:dyDescent="0.3">
      <c r="A692" s="19">
        <v>43917.708333333336</v>
      </c>
      <c r="B692" s="18" t="s">
        <v>23</v>
      </c>
      <c r="C692" s="2">
        <v>10</v>
      </c>
      <c r="D692" s="18" t="s">
        <v>63</v>
      </c>
      <c r="E692" s="2">
        <v>4310675841</v>
      </c>
      <c r="F692" s="2">
        <v>1238824698</v>
      </c>
      <c r="G692" s="2">
        <v>149</v>
      </c>
      <c r="H692" s="2">
        <v>46</v>
      </c>
      <c r="I692" s="2">
        <v>195</v>
      </c>
      <c r="J692" s="2">
        <v>629</v>
      </c>
      <c r="K692" s="2">
        <v>824</v>
      </c>
      <c r="L692" s="2">
        <v>54</v>
      </c>
      <c r="M692" s="2">
        <v>82</v>
      </c>
      <c r="N692" s="2">
        <v>39</v>
      </c>
      <c r="O692" s="2">
        <v>21</v>
      </c>
      <c r="P692" s="2">
        <v>884</v>
      </c>
      <c r="Q692" s="2">
        <v>6137</v>
      </c>
      <c r="R692" s="18" t="s">
        <v>29</v>
      </c>
      <c r="S692" s="18" t="s">
        <v>29</v>
      </c>
    </row>
    <row r="693" spans="1:19" hidden="1" x14ac:dyDescent="0.3">
      <c r="A693" s="19">
        <v>43917.708333333336</v>
      </c>
      <c r="B693" s="18" t="s">
        <v>23</v>
      </c>
      <c r="C693" s="2">
        <v>2</v>
      </c>
      <c r="D693" s="18" t="s">
        <v>64</v>
      </c>
      <c r="E693" s="2">
        <v>4573750286</v>
      </c>
      <c r="F693" s="2">
        <v>7320149366</v>
      </c>
      <c r="G693" s="2">
        <v>91</v>
      </c>
      <c r="H693" s="2">
        <v>24</v>
      </c>
      <c r="I693" s="2">
        <v>115</v>
      </c>
      <c r="J693" s="2">
        <v>298</v>
      </c>
      <c r="K693" s="2">
        <v>413</v>
      </c>
      <c r="L693" s="2">
        <v>35</v>
      </c>
      <c r="M693" s="2">
        <v>44</v>
      </c>
      <c r="N693" s="2">
        <v>2</v>
      </c>
      <c r="O693" s="2">
        <v>37</v>
      </c>
      <c r="P693" s="2">
        <v>452</v>
      </c>
      <c r="Q693" s="2">
        <v>1252</v>
      </c>
      <c r="R693" s="18" t="s">
        <v>29</v>
      </c>
      <c r="S693" s="18" t="s">
        <v>29</v>
      </c>
    </row>
    <row r="694" spans="1:19" hidden="1" x14ac:dyDescent="0.3">
      <c r="A694" s="19">
        <v>43917.708333333336</v>
      </c>
      <c r="B694" s="18" t="s">
        <v>23</v>
      </c>
      <c r="C694" s="2">
        <v>5</v>
      </c>
      <c r="D694" s="18" t="s">
        <v>65</v>
      </c>
      <c r="E694" s="2">
        <v>4543490485</v>
      </c>
      <c r="F694" s="2">
        <v>1233845213</v>
      </c>
      <c r="G694" s="2">
        <v>1536</v>
      </c>
      <c r="H694" s="2">
        <v>338</v>
      </c>
      <c r="I694" s="2">
        <v>1874</v>
      </c>
      <c r="J694" s="2">
        <v>4774</v>
      </c>
      <c r="K694" s="2">
        <v>6648</v>
      </c>
      <c r="L694" s="2">
        <v>508</v>
      </c>
      <c r="M694" s="2">
        <v>562</v>
      </c>
      <c r="N694" s="2">
        <v>536</v>
      </c>
      <c r="O694" s="2">
        <v>313</v>
      </c>
      <c r="P694" s="2">
        <v>7497</v>
      </c>
      <c r="Q694" s="2">
        <v>83627</v>
      </c>
      <c r="R694" s="18" t="s">
        <v>29</v>
      </c>
      <c r="S694" s="18" t="s">
        <v>29</v>
      </c>
    </row>
    <row r="695" spans="1:19" hidden="1" x14ac:dyDescent="0.3">
      <c r="A695" s="19">
        <v>43918.708333333336</v>
      </c>
      <c r="B695" s="18" t="s">
        <v>23</v>
      </c>
      <c r="C695" s="2">
        <v>13</v>
      </c>
      <c r="D695" s="18" t="s">
        <v>46</v>
      </c>
      <c r="E695" s="2">
        <v>4235122196</v>
      </c>
      <c r="F695" s="2">
        <v>1339843823</v>
      </c>
      <c r="G695" s="2">
        <v>311</v>
      </c>
      <c r="H695" s="2">
        <v>70</v>
      </c>
      <c r="I695" s="2">
        <v>381</v>
      </c>
      <c r="J695" s="2">
        <v>646</v>
      </c>
      <c r="K695" s="2">
        <v>1027</v>
      </c>
      <c r="L695" s="2">
        <v>102</v>
      </c>
      <c r="M695" s="2">
        <v>116</v>
      </c>
      <c r="N695" s="2">
        <v>30</v>
      </c>
      <c r="O695" s="2">
        <v>76</v>
      </c>
      <c r="P695" s="2">
        <v>1133</v>
      </c>
      <c r="Q695" s="2">
        <v>7003</v>
      </c>
      <c r="R695" s="18" t="s">
        <v>29</v>
      </c>
      <c r="S695" s="18" t="s">
        <v>29</v>
      </c>
    </row>
    <row r="696" spans="1:19" hidden="1" x14ac:dyDescent="0.3">
      <c r="A696" s="19">
        <v>43918.708333333336</v>
      </c>
      <c r="B696" s="18" t="s">
        <v>23</v>
      </c>
      <c r="C696" s="2">
        <v>17</v>
      </c>
      <c r="D696" s="18" t="s">
        <v>47</v>
      </c>
      <c r="E696" s="2">
        <v>4063947052</v>
      </c>
      <c r="F696" s="2">
        <v>1580514834</v>
      </c>
      <c r="G696" s="2">
        <v>26</v>
      </c>
      <c r="H696" s="2">
        <v>19</v>
      </c>
      <c r="I696" s="2">
        <v>45</v>
      </c>
      <c r="J696" s="2">
        <v>133</v>
      </c>
      <c r="K696" s="2">
        <v>178</v>
      </c>
      <c r="L696" s="2">
        <v>31</v>
      </c>
      <c r="M696" s="2">
        <v>31</v>
      </c>
      <c r="N696" s="2">
        <v>1</v>
      </c>
      <c r="O696" s="2">
        <v>3</v>
      </c>
      <c r="P696" s="2">
        <v>182</v>
      </c>
      <c r="Q696" s="2">
        <v>1421</v>
      </c>
      <c r="R696" s="18" t="s">
        <v>29</v>
      </c>
      <c r="S696" s="18" t="s">
        <v>29</v>
      </c>
    </row>
    <row r="697" spans="1:19" hidden="1" x14ac:dyDescent="0.3">
      <c r="A697" s="19">
        <v>43918.708333333336</v>
      </c>
      <c r="B697" s="18" t="s">
        <v>23</v>
      </c>
      <c r="C697" s="2">
        <v>4</v>
      </c>
      <c r="D697" s="18" t="s">
        <v>48</v>
      </c>
      <c r="E697" s="2">
        <v>4649933453</v>
      </c>
      <c r="F697" s="2">
        <v>1135662422</v>
      </c>
      <c r="G697" s="2">
        <v>225</v>
      </c>
      <c r="H697" s="2">
        <v>51</v>
      </c>
      <c r="I697" s="2">
        <v>276</v>
      </c>
      <c r="J697" s="2">
        <v>653</v>
      </c>
      <c r="K697" s="2">
        <v>929</v>
      </c>
      <c r="L697" s="2">
        <v>96</v>
      </c>
      <c r="M697" s="2">
        <v>106</v>
      </c>
      <c r="N697" s="2">
        <v>116</v>
      </c>
      <c r="O697" s="2">
        <v>64</v>
      </c>
      <c r="P697" s="2">
        <v>1109</v>
      </c>
      <c r="Q697" s="2">
        <v>9168</v>
      </c>
      <c r="R697" s="18" t="s">
        <v>29</v>
      </c>
      <c r="S697" s="18" t="s">
        <v>29</v>
      </c>
    </row>
    <row r="698" spans="1:19" hidden="1" x14ac:dyDescent="0.3">
      <c r="A698" s="19">
        <v>43918.708333333336</v>
      </c>
      <c r="B698" s="18" t="s">
        <v>23</v>
      </c>
      <c r="C698" s="2">
        <v>18</v>
      </c>
      <c r="D698" s="18" t="s">
        <v>49</v>
      </c>
      <c r="E698" s="2">
        <v>3890597598</v>
      </c>
      <c r="F698" s="2">
        <v>1659440194</v>
      </c>
      <c r="G698" s="2">
        <v>107</v>
      </c>
      <c r="H698" s="2">
        <v>22</v>
      </c>
      <c r="I698" s="2">
        <v>129</v>
      </c>
      <c r="J698" s="2">
        <v>394</v>
      </c>
      <c r="K698" s="2">
        <v>523</v>
      </c>
      <c r="L698" s="2">
        <v>54</v>
      </c>
      <c r="M698" s="2">
        <v>61</v>
      </c>
      <c r="N698" s="2">
        <v>11</v>
      </c>
      <c r="O698" s="2">
        <v>21</v>
      </c>
      <c r="P698" s="2">
        <v>555</v>
      </c>
      <c r="Q698" s="2">
        <v>7760</v>
      </c>
      <c r="R698" s="18" t="s">
        <v>29</v>
      </c>
      <c r="S698" s="18" t="s">
        <v>29</v>
      </c>
    </row>
    <row r="699" spans="1:19" hidden="1" x14ac:dyDescent="0.3">
      <c r="A699" s="19">
        <v>43918.708333333336</v>
      </c>
      <c r="B699" s="18" t="s">
        <v>23</v>
      </c>
      <c r="C699" s="2">
        <v>15</v>
      </c>
      <c r="D699" s="18" t="s">
        <v>50</v>
      </c>
      <c r="E699" s="2">
        <v>4083956555</v>
      </c>
      <c r="F699" s="2">
        <v>1425084984</v>
      </c>
      <c r="G699" s="2">
        <v>463</v>
      </c>
      <c r="H699" s="2">
        <v>132</v>
      </c>
      <c r="I699" s="2">
        <v>595</v>
      </c>
      <c r="J699" s="2">
        <v>812</v>
      </c>
      <c r="K699" s="2">
        <v>1407</v>
      </c>
      <c r="L699" s="2">
        <v>115</v>
      </c>
      <c r="M699" s="2">
        <v>138</v>
      </c>
      <c r="N699" s="2">
        <v>76</v>
      </c>
      <c r="O699" s="2">
        <v>109</v>
      </c>
      <c r="P699" s="2">
        <v>1592</v>
      </c>
      <c r="Q699" s="2">
        <v>10616</v>
      </c>
      <c r="R699" s="18" t="s">
        <v>29</v>
      </c>
      <c r="S699" s="18" t="s">
        <v>29</v>
      </c>
    </row>
    <row r="700" spans="1:19" hidden="1" x14ac:dyDescent="0.3">
      <c r="A700" s="19">
        <v>43918.708333333336</v>
      </c>
      <c r="B700" s="18" t="s">
        <v>23</v>
      </c>
      <c r="C700" s="2">
        <v>8</v>
      </c>
      <c r="D700" s="18" t="s">
        <v>104</v>
      </c>
      <c r="E700" s="2">
        <v>4449436681</v>
      </c>
      <c r="F700" s="2">
        <v>113417208</v>
      </c>
      <c r="G700" s="2">
        <v>3695</v>
      </c>
      <c r="H700" s="2">
        <v>316</v>
      </c>
      <c r="I700" s="2">
        <v>4011</v>
      </c>
      <c r="J700" s="2">
        <v>5953</v>
      </c>
      <c r="K700" s="2">
        <v>9964</v>
      </c>
      <c r="L700" s="2">
        <v>603</v>
      </c>
      <c r="M700" s="2">
        <v>795</v>
      </c>
      <c r="N700" s="2">
        <v>1075</v>
      </c>
      <c r="O700" s="2">
        <v>1344</v>
      </c>
      <c r="P700" s="2">
        <v>12383</v>
      </c>
      <c r="Q700" s="2">
        <v>52991</v>
      </c>
      <c r="R700" s="18" t="s">
        <v>29</v>
      </c>
      <c r="S700" s="18" t="s">
        <v>29</v>
      </c>
    </row>
    <row r="701" spans="1:19" hidden="1" x14ac:dyDescent="0.3">
      <c r="A701" s="19">
        <v>43918.708333333336</v>
      </c>
      <c r="B701" s="18" t="s">
        <v>23</v>
      </c>
      <c r="C701" s="2">
        <v>6</v>
      </c>
      <c r="D701" s="18" t="s">
        <v>51</v>
      </c>
      <c r="E701" s="2">
        <v>456494354</v>
      </c>
      <c r="F701" s="2">
        <v>1376813649</v>
      </c>
      <c r="G701" s="2">
        <v>223</v>
      </c>
      <c r="H701" s="2">
        <v>59</v>
      </c>
      <c r="I701" s="2">
        <v>282</v>
      </c>
      <c r="J701" s="2">
        <v>838</v>
      </c>
      <c r="K701" s="2">
        <v>1120</v>
      </c>
      <c r="L701" s="2">
        <v>93</v>
      </c>
      <c r="M701" s="2">
        <v>119</v>
      </c>
      <c r="N701" s="2">
        <v>229</v>
      </c>
      <c r="O701" s="2">
        <v>87</v>
      </c>
      <c r="P701" s="2">
        <v>1436</v>
      </c>
      <c r="Q701" s="2">
        <v>12723</v>
      </c>
      <c r="R701" s="18" t="s">
        <v>29</v>
      </c>
      <c r="S701" s="18" t="s">
        <v>29</v>
      </c>
    </row>
    <row r="702" spans="1:19" hidden="1" x14ac:dyDescent="0.3">
      <c r="A702" s="19">
        <v>43918.708333333336</v>
      </c>
      <c r="B702" s="18" t="s">
        <v>23</v>
      </c>
      <c r="C702" s="2">
        <v>12</v>
      </c>
      <c r="D702" s="18" t="s">
        <v>52</v>
      </c>
      <c r="E702" s="2">
        <v>4189277044</v>
      </c>
      <c r="F702" s="2">
        <v>1248366722</v>
      </c>
      <c r="G702" s="2">
        <v>985</v>
      </c>
      <c r="H702" s="2">
        <v>133</v>
      </c>
      <c r="I702" s="2">
        <v>1118</v>
      </c>
      <c r="J702" s="2">
        <v>1063</v>
      </c>
      <c r="K702" s="2">
        <v>2181</v>
      </c>
      <c r="L702" s="2">
        <v>168</v>
      </c>
      <c r="M702" s="2">
        <v>210</v>
      </c>
      <c r="N702" s="2">
        <v>200</v>
      </c>
      <c r="O702" s="2">
        <v>124</v>
      </c>
      <c r="P702" s="2">
        <v>2505</v>
      </c>
      <c r="Q702" s="2">
        <v>27179</v>
      </c>
      <c r="R702" s="18" t="s">
        <v>29</v>
      </c>
      <c r="S702" s="18" t="s">
        <v>29</v>
      </c>
    </row>
    <row r="703" spans="1:19" hidden="1" x14ac:dyDescent="0.3">
      <c r="A703" s="19">
        <v>43918.708333333336</v>
      </c>
      <c r="B703" s="18" t="s">
        <v>23</v>
      </c>
      <c r="C703" s="2">
        <v>7</v>
      </c>
      <c r="D703" s="18" t="s">
        <v>53</v>
      </c>
      <c r="E703" s="2">
        <v>4441149315</v>
      </c>
      <c r="F703" s="2">
        <v>89326992</v>
      </c>
      <c r="G703" s="2">
        <v>1031</v>
      </c>
      <c r="H703" s="2">
        <v>167</v>
      </c>
      <c r="I703" s="2">
        <v>1198</v>
      </c>
      <c r="J703" s="2">
        <v>888</v>
      </c>
      <c r="K703" s="2">
        <v>2086</v>
      </c>
      <c r="L703" s="2">
        <v>26</v>
      </c>
      <c r="M703" s="2">
        <v>126</v>
      </c>
      <c r="N703" s="2">
        <v>378</v>
      </c>
      <c r="O703" s="2">
        <v>358</v>
      </c>
      <c r="P703" s="2">
        <v>2822</v>
      </c>
      <c r="Q703" s="2">
        <v>8177</v>
      </c>
      <c r="R703" s="18" t="s">
        <v>29</v>
      </c>
      <c r="S703" s="18" t="s">
        <v>29</v>
      </c>
    </row>
    <row r="704" spans="1:19" x14ac:dyDescent="0.3">
      <c r="A704" s="19">
        <v>43918.708333333336</v>
      </c>
      <c r="B704" s="18" t="s">
        <v>23</v>
      </c>
      <c r="C704" s="2">
        <v>3</v>
      </c>
      <c r="D704" s="18" t="s">
        <v>54</v>
      </c>
      <c r="E704" s="2">
        <v>4546679409</v>
      </c>
      <c r="F704" s="2">
        <v>9190347404</v>
      </c>
      <c r="G704" s="2">
        <v>11152</v>
      </c>
      <c r="H704" s="2">
        <v>1319</v>
      </c>
      <c r="I704" s="2">
        <v>12471</v>
      </c>
      <c r="J704" s="2">
        <v>12038</v>
      </c>
      <c r="K704" s="2">
        <v>24509</v>
      </c>
      <c r="L704" s="2">
        <v>614</v>
      </c>
      <c r="M704" s="2">
        <v>2117</v>
      </c>
      <c r="N704" s="2">
        <v>8962</v>
      </c>
      <c r="O704" s="2">
        <v>5944</v>
      </c>
      <c r="P704" s="2">
        <v>39415</v>
      </c>
      <c r="Q704" s="2">
        <v>102503</v>
      </c>
      <c r="R704" s="18" t="s">
        <v>29</v>
      </c>
      <c r="S704" s="18" t="s">
        <v>29</v>
      </c>
    </row>
    <row r="705" spans="1:19" hidden="1" x14ac:dyDescent="0.3">
      <c r="A705" s="19">
        <v>43918.708333333336</v>
      </c>
      <c r="B705" s="18" t="s">
        <v>23</v>
      </c>
      <c r="C705" s="2">
        <v>11</v>
      </c>
      <c r="D705" s="18" t="s">
        <v>55</v>
      </c>
      <c r="E705" s="2">
        <v>4361675973</v>
      </c>
      <c r="F705" s="2">
        <v>135188753</v>
      </c>
      <c r="G705" s="2">
        <v>987</v>
      </c>
      <c r="H705" s="2">
        <v>166</v>
      </c>
      <c r="I705" s="2">
        <v>1153</v>
      </c>
      <c r="J705" s="2">
        <v>1846</v>
      </c>
      <c r="K705" s="2">
        <v>2999</v>
      </c>
      <c r="L705" s="2">
        <v>149</v>
      </c>
      <c r="M705" s="2">
        <v>177</v>
      </c>
      <c r="N705" s="2">
        <v>10</v>
      </c>
      <c r="O705" s="2">
        <v>364</v>
      </c>
      <c r="P705" s="2">
        <v>3373</v>
      </c>
      <c r="Q705" s="2">
        <v>9884</v>
      </c>
      <c r="R705" s="18" t="s">
        <v>29</v>
      </c>
      <c r="S705" s="18" t="s">
        <v>29</v>
      </c>
    </row>
    <row r="706" spans="1:19" hidden="1" x14ac:dyDescent="0.3">
      <c r="A706" s="19">
        <v>43918.708333333336</v>
      </c>
      <c r="B706" s="18" t="s">
        <v>23</v>
      </c>
      <c r="C706" s="2">
        <v>14</v>
      </c>
      <c r="D706" s="18" t="s">
        <v>56</v>
      </c>
      <c r="E706" s="2">
        <v>4155774754</v>
      </c>
      <c r="F706" s="2">
        <v>1465916051</v>
      </c>
      <c r="G706" s="2">
        <v>26</v>
      </c>
      <c r="H706" s="2">
        <v>9</v>
      </c>
      <c r="I706" s="2">
        <v>35</v>
      </c>
      <c r="J706" s="2">
        <v>63</v>
      </c>
      <c r="K706" s="2">
        <v>98</v>
      </c>
      <c r="L706" s="2">
        <v>12</v>
      </c>
      <c r="M706" s="2">
        <v>14</v>
      </c>
      <c r="N706" s="2">
        <v>16</v>
      </c>
      <c r="O706" s="2">
        <v>9</v>
      </c>
      <c r="P706" s="2">
        <v>123</v>
      </c>
      <c r="Q706" s="2">
        <v>807</v>
      </c>
      <c r="R706" s="18" t="s">
        <v>29</v>
      </c>
      <c r="S706" s="18" t="s">
        <v>29</v>
      </c>
    </row>
    <row r="707" spans="1:19" hidden="1" x14ac:dyDescent="0.3">
      <c r="A707" s="19">
        <v>43918.708333333336</v>
      </c>
      <c r="B707" s="18" t="s">
        <v>23</v>
      </c>
      <c r="C707" s="2">
        <v>1</v>
      </c>
      <c r="D707" s="18" t="s">
        <v>57</v>
      </c>
      <c r="E707" s="2">
        <v>450732745</v>
      </c>
      <c r="F707" s="2">
        <v>7680687483</v>
      </c>
      <c r="G707" s="2">
        <v>3094</v>
      </c>
      <c r="H707" s="2">
        <v>439</v>
      </c>
      <c r="I707" s="2">
        <v>3533</v>
      </c>
      <c r="J707" s="2">
        <v>3318</v>
      </c>
      <c r="K707" s="2">
        <v>6851</v>
      </c>
      <c r="L707" s="2">
        <v>504</v>
      </c>
      <c r="M707" s="2">
        <v>579</v>
      </c>
      <c r="N707" s="2">
        <v>203</v>
      </c>
      <c r="O707" s="2">
        <v>617</v>
      </c>
      <c r="P707" s="2">
        <v>7671</v>
      </c>
      <c r="Q707" s="2">
        <v>21511</v>
      </c>
      <c r="R707" s="18" t="s">
        <v>29</v>
      </c>
      <c r="S707" s="18" t="s">
        <v>29</v>
      </c>
    </row>
    <row r="708" spans="1:19" hidden="1" x14ac:dyDescent="0.3">
      <c r="A708" s="19">
        <v>43918.708333333336</v>
      </c>
      <c r="B708" s="18" t="s">
        <v>23</v>
      </c>
      <c r="C708" s="2">
        <v>16</v>
      </c>
      <c r="D708" s="18" t="s">
        <v>58</v>
      </c>
      <c r="E708" s="2">
        <v>4112559576</v>
      </c>
      <c r="F708" s="2">
        <v>1686736689</v>
      </c>
      <c r="G708" s="2">
        <v>563</v>
      </c>
      <c r="H708" s="2">
        <v>98</v>
      </c>
      <c r="I708" s="2">
        <v>661</v>
      </c>
      <c r="J708" s="2">
        <v>697</v>
      </c>
      <c r="K708" s="2">
        <v>1358</v>
      </c>
      <c r="L708" s="2">
        <v>122</v>
      </c>
      <c r="M708" s="2">
        <v>124</v>
      </c>
      <c r="N708" s="2">
        <v>29</v>
      </c>
      <c r="O708" s="2">
        <v>71</v>
      </c>
      <c r="P708" s="2">
        <v>1458</v>
      </c>
      <c r="Q708" s="2">
        <v>11500</v>
      </c>
      <c r="R708" s="18" t="s">
        <v>29</v>
      </c>
      <c r="S708" s="18" t="s">
        <v>29</v>
      </c>
    </row>
    <row r="709" spans="1:19" hidden="1" x14ac:dyDescent="0.3">
      <c r="A709" s="19">
        <v>43918.708333333336</v>
      </c>
      <c r="B709" s="18" t="s">
        <v>23</v>
      </c>
      <c r="C709" s="2">
        <v>20</v>
      </c>
      <c r="D709" s="18" t="s">
        <v>59</v>
      </c>
      <c r="E709" s="2">
        <v>3921531192</v>
      </c>
      <c r="F709" s="2">
        <v>9110616306</v>
      </c>
      <c r="G709" s="2">
        <v>95</v>
      </c>
      <c r="H709" s="2">
        <v>22</v>
      </c>
      <c r="I709" s="2">
        <v>117</v>
      </c>
      <c r="J709" s="2">
        <v>452</v>
      </c>
      <c r="K709" s="2">
        <v>569</v>
      </c>
      <c r="L709" s="2">
        <v>73</v>
      </c>
      <c r="M709" s="2">
        <v>94</v>
      </c>
      <c r="N709" s="2">
        <v>29</v>
      </c>
      <c r="O709" s="2">
        <v>26</v>
      </c>
      <c r="P709" s="2">
        <v>624</v>
      </c>
      <c r="Q709" s="2">
        <v>4225</v>
      </c>
      <c r="R709" s="18" t="s">
        <v>29</v>
      </c>
      <c r="S709" s="18" t="s">
        <v>29</v>
      </c>
    </row>
    <row r="710" spans="1:19" hidden="1" x14ac:dyDescent="0.3">
      <c r="A710" s="19">
        <v>43918.708333333336</v>
      </c>
      <c r="B710" s="18" t="s">
        <v>23</v>
      </c>
      <c r="C710" s="2">
        <v>19</v>
      </c>
      <c r="D710" s="18" t="s">
        <v>60</v>
      </c>
      <c r="E710" s="2">
        <v>3811569725</v>
      </c>
      <c r="F710" s="2">
        <v>133623567</v>
      </c>
      <c r="G710" s="2">
        <v>441</v>
      </c>
      <c r="H710" s="2">
        <v>71</v>
      </c>
      <c r="I710" s="2">
        <v>512</v>
      </c>
      <c r="J710" s="2">
        <v>730</v>
      </c>
      <c r="K710" s="2">
        <v>1242</v>
      </c>
      <c r="L710" s="2">
        <v>84</v>
      </c>
      <c r="M710" s="2">
        <v>109</v>
      </c>
      <c r="N710" s="2">
        <v>60</v>
      </c>
      <c r="O710" s="2">
        <v>57</v>
      </c>
      <c r="P710" s="2">
        <v>1359</v>
      </c>
      <c r="Q710" s="2">
        <v>13096</v>
      </c>
      <c r="R710" s="18" t="s">
        <v>29</v>
      </c>
      <c r="S710" s="18" t="s">
        <v>29</v>
      </c>
    </row>
    <row r="711" spans="1:19" hidden="1" x14ac:dyDescent="0.3">
      <c r="A711" s="19">
        <v>43918.708333333336</v>
      </c>
      <c r="B711" s="18" t="s">
        <v>23</v>
      </c>
      <c r="C711" s="2">
        <v>9</v>
      </c>
      <c r="D711" s="18" t="s">
        <v>61</v>
      </c>
      <c r="E711" s="2">
        <v>4376923077</v>
      </c>
      <c r="F711" s="2">
        <v>1125588885</v>
      </c>
      <c r="G711" s="2">
        <v>1093</v>
      </c>
      <c r="H711" s="2">
        <v>277</v>
      </c>
      <c r="I711" s="2">
        <v>1370</v>
      </c>
      <c r="J711" s="2">
        <v>2141</v>
      </c>
      <c r="K711" s="2">
        <v>3511</v>
      </c>
      <c r="L711" s="2">
        <v>341</v>
      </c>
      <c r="M711" s="2">
        <v>367</v>
      </c>
      <c r="N711" s="2">
        <v>108</v>
      </c>
      <c r="O711" s="2">
        <v>198</v>
      </c>
      <c r="P711" s="2">
        <v>3817</v>
      </c>
      <c r="Q711" s="2">
        <v>25613</v>
      </c>
      <c r="R711" s="18" t="s">
        <v>29</v>
      </c>
      <c r="S711" s="18" t="s">
        <v>29</v>
      </c>
    </row>
    <row r="712" spans="1:19" hidden="1" x14ac:dyDescent="0.3">
      <c r="A712" s="19">
        <v>43918.708333333336</v>
      </c>
      <c r="B712" s="18" t="s">
        <v>23</v>
      </c>
      <c r="C712" s="2">
        <v>4</v>
      </c>
      <c r="D712" s="18" t="s">
        <v>62</v>
      </c>
      <c r="E712" s="2">
        <v>4606893511</v>
      </c>
      <c r="F712" s="2">
        <v>1112123097</v>
      </c>
      <c r="G712" s="2">
        <v>351</v>
      </c>
      <c r="H712" s="2">
        <v>72</v>
      </c>
      <c r="I712" s="2">
        <v>423</v>
      </c>
      <c r="J712" s="2">
        <v>811</v>
      </c>
      <c r="K712" s="2">
        <v>1234</v>
      </c>
      <c r="L712" s="2">
        <v>70</v>
      </c>
      <c r="M712" s="2">
        <v>114</v>
      </c>
      <c r="N712" s="2">
        <v>151</v>
      </c>
      <c r="O712" s="2">
        <v>120</v>
      </c>
      <c r="P712" s="2">
        <v>1505</v>
      </c>
      <c r="Q712" s="2">
        <v>5561</v>
      </c>
      <c r="R712" s="18" t="s">
        <v>29</v>
      </c>
      <c r="S712" s="18" t="s">
        <v>29</v>
      </c>
    </row>
    <row r="713" spans="1:19" hidden="1" x14ac:dyDescent="0.3">
      <c r="A713" s="19">
        <v>43918.708333333336</v>
      </c>
      <c r="B713" s="18" t="s">
        <v>23</v>
      </c>
      <c r="C713" s="2">
        <v>10</v>
      </c>
      <c r="D713" s="18" t="s">
        <v>63</v>
      </c>
      <c r="E713" s="2">
        <v>4310675841</v>
      </c>
      <c r="F713" s="2">
        <v>1238824698</v>
      </c>
      <c r="G713" s="2">
        <v>159</v>
      </c>
      <c r="H713" s="2">
        <v>44</v>
      </c>
      <c r="I713" s="2">
        <v>203</v>
      </c>
      <c r="J713" s="2">
        <v>695</v>
      </c>
      <c r="K713" s="2">
        <v>898</v>
      </c>
      <c r="L713" s="2">
        <v>74</v>
      </c>
      <c r="M713" s="2">
        <v>85</v>
      </c>
      <c r="N713" s="2">
        <v>43</v>
      </c>
      <c r="O713" s="2">
        <v>28</v>
      </c>
      <c r="P713" s="2">
        <v>969</v>
      </c>
      <c r="Q713" s="2">
        <v>7028</v>
      </c>
      <c r="R713" s="18" t="s">
        <v>29</v>
      </c>
      <c r="S713" s="18" t="s">
        <v>29</v>
      </c>
    </row>
    <row r="714" spans="1:19" hidden="1" x14ac:dyDescent="0.3">
      <c r="A714" s="19">
        <v>43918.708333333336</v>
      </c>
      <c r="B714" s="18" t="s">
        <v>23</v>
      </c>
      <c r="C714" s="2">
        <v>2</v>
      </c>
      <c r="D714" s="18" t="s">
        <v>64</v>
      </c>
      <c r="E714" s="2">
        <v>4573750286</v>
      </c>
      <c r="F714" s="2">
        <v>7320149366</v>
      </c>
      <c r="G714" s="2">
        <v>90</v>
      </c>
      <c r="H714" s="2">
        <v>26</v>
      </c>
      <c r="I714" s="2">
        <v>116</v>
      </c>
      <c r="J714" s="2">
        <v>352</v>
      </c>
      <c r="K714" s="2">
        <v>468</v>
      </c>
      <c r="L714" s="2">
        <v>55</v>
      </c>
      <c r="M714" s="2">
        <v>59</v>
      </c>
      <c r="N714" s="2">
        <v>2</v>
      </c>
      <c r="O714" s="2">
        <v>41</v>
      </c>
      <c r="P714" s="2">
        <v>511</v>
      </c>
      <c r="Q714" s="2">
        <v>1380</v>
      </c>
      <c r="R714" s="18" t="s">
        <v>29</v>
      </c>
      <c r="S714" s="18" t="s">
        <v>29</v>
      </c>
    </row>
    <row r="715" spans="1:19" hidden="1" x14ac:dyDescent="0.3">
      <c r="A715" s="19">
        <v>43918.708333333336</v>
      </c>
      <c r="B715" s="18" t="s">
        <v>23</v>
      </c>
      <c r="C715" s="2">
        <v>5</v>
      </c>
      <c r="D715" s="18" t="s">
        <v>65</v>
      </c>
      <c r="E715" s="2">
        <v>4543490485</v>
      </c>
      <c r="F715" s="2">
        <v>1233845213</v>
      </c>
      <c r="G715" s="2">
        <v>1559</v>
      </c>
      <c r="H715" s="2">
        <v>344</v>
      </c>
      <c r="I715" s="2">
        <v>1903</v>
      </c>
      <c r="J715" s="2">
        <v>5010</v>
      </c>
      <c r="K715" s="2">
        <v>6913</v>
      </c>
      <c r="L715" s="2">
        <v>265</v>
      </c>
      <c r="M715" s="2">
        <v>433</v>
      </c>
      <c r="N715" s="2">
        <v>655</v>
      </c>
      <c r="O715" s="2">
        <v>362</v>
      </c>
      <c r="P715" s="2">
        <v>7930</v>
      </c>
      <c r="Q715" s="2">
        <v>89380</v>
      </c>
      <c r="R715" s="18" t="s">
        <v>29</v>
      </c>
      <c r="S715" s="18" t="s">
        <v>29</v>
      </c>
    </row>
    <row r="716" spans="1:19" hidden="1" x14ac:dyDescent="0.3">
      <c r="A716" s="19">
        <v>43919.708333333336</v>
      </c>
      <c r="B716" s="18" t="s">
        <v>23</v>
      </c>
      <c r="C716" s="2">
        <v>13</v>
      </c>
      <c r="D716" s="18" t="s">
        <v>46</v>
      </c>
      <c r="E716" s="2">
        <v>4235122196</v>
      </c>
      <c r="F716" s="2">
        <v>1339843823</v>
      </c>
      <c r="G716" s="2">
        <v>329</v>
      </c>
      <c r="H716" s="2">
        <v>68</v>
      </c>
      <c r="I716" s="2">
        <v>397</v>
      </c>
      <c r="J716" s="2">
        <v>772</v>
      </c>
      <c r="K716" s="2">
        <v>1169</v>
      </c>
      <c r="L716" s="2">
        <v>142</v>
      </c>
      <c r="M716" s="2">
        <v>160</v>
      </c>
      <c r="N716" s="2">
        <v>36</v>
      </c>
      <c r="O716" s="2">
        <v>88</v>
      </c>
      <c r="P716" s="2">
        <v>1293</v>
      </c>
      <c r="Q716" s="2">
        <v>7730</v>
      </c>
      <c r="R716" s="18" t="s">
        <v>29</v>
      </c>
      <c r="S716" s="18" t="s">
        <v>29</v>
      </c>
    </row>
    <row r="717" spans="1:19" hidden="1" x14ac:dyDescent="0.3">
      <c r="A717" s="19">
        <v>43919.708333333336</v>
      </c>
      <c r="B717" s="18" t="s">
        <v>23</v>
      </c>
      <c r="C717" s="2">
        <v>17</v>
      </c>
      <c r="D717" s="18" t="s">
        <v>47</v>
      </c>
      <c r="E717" s="2">
        <v>4063947052</v>
      </c>
      <c r="F717" s="2">
        <v>1580514834</v>
      </c>
      <c r="G717" s="2">
        <v>32</v>
      </c>
      <c r="H717" s="2">
        <v>18</v>
      </c>
      <c r="I717" s="2">
        <v>50</v>
      </c>
      <c r="J717" s="2">
        <v>147</v>
      </c>
      <c r="K717" s="2">
        <v>197</v>
      </c>
      <c r="L717" s="2">
        <v>19</v>
      </c>
      <c r="M717" s="2">
        <v>20</v>
      </c>
      <c r="N717" s="2">
        <v>1</v>
      </c>
      <c r="O717" s="2">
        <v>4</v>
      </c>
      <c r="P717" s="2">
        <v>202</v>
      </c>
      <c r="Q717" s="2">
        <v>1585</v>
      </c>
      <c r="R717" s="18" t="s">
        <v>29</v>
      </c>
      <c r="S717" s="18" t="s">
        <v>29</v>
      </c>
    </row>
    <row r="718" spans="1:19" hidden="1" x14ac:dyDescent="0.3">
      <c r="A718" s="19">
        <v>43919.708333333336</v>
      </c>
      <c r="B718" s="18" t="s">
        <v>23</v>
      </c>
      <c r="C718" s="2">
        <v>4</v>
      </c>
      <c r="D718" s="18" t="s">
        <v>48</v>
      </c>
      <c r="E718" s="2">
        <v>4649933453</v>
      </c>
      <c r="F718" s="2">
        <v>1135662422</v>
      </c>
      <c r="G718" s="2">
        <v>234</v>
      </c>
      <c r="H718" s="2">
        <v>56</v>
      </c>
      <c r="I718" s="2">
        <v>290</v>
      </c>
      <c r="J718" s="2">
        <v>744</v>
      </c>
      <c r="K718" s="2">
        <v>1034</v>
      </c>
      <c r="L718" s="2">
        <v>105</v>
      </c>
      <c r="M718" s="2">
        <v>105</v>
      </c>
      <c r="N718" s="2">
        <v>116</v>
      </c>
      <c r="O718" s="2">
        <v>64</v>
      </c>
      <c r="P718" s="2">
        <v>1214</v>
      </c>
      <c r="Q718" s="2">
        <v>10137</v>
      </c>
      <c r="R718" s="18" t="s">
        <v>29</v>
      </c>
      <c r="S718" s="18" t="s">
        <v>29</v>
      </c>
    </row>
    <row r="719" spans="1:19" hidden="1" x14ac:dyDescent="0.3">
      <c r="A719" s="19">
        <v>43919.708333333336</v>
      </c>
      <c r="B719" s="18" t="s">
        <v>23</v>
      </c>
      <c r="C719" s="2">
        <v>18</v>
      </c>
      <c r="D719" s="18" t="s">
        <v>49</v>
      </c>
      <c r="E719" s="2">
        <v>3890597598</v>
      </c>
      <c r="F719" s="2">
        <v>1659440194</v>
      </c>
      <c r="G719" s="2">
        <v>124</v>
      </c>
      <c r="H719" s="2">
        <v>19</v>
      </c>
      <c r="I719" s="2">
        <v>143</v>
      </c>
      <c r="J719" s="2">
        <v>434</v>
      </c>
      <c r="K719" s="2">
        <v>577</v>
      </c>
      <c r="L719" s="2">
        <v>54</v>
      </c>
      <c r="M719" s="2">
        <v>59</v>
      </c>
      <c r="N719" s="2">
        <v>12</v>
      </c>
      <c r="O719" s="2">
        <v>25</v>
      </c>
      <c r="P719" s="2">
        <v>614</v>
      </c>
      <c r="Q719" s="2">
        <v>8485</v>
      </c>
      <c r="R719" s="18" t="s">
        <v>29</v>
      </c>
      <c r="S719" s="18" t="s">
        <v>29</v>
      </c>
    </row>
    <row r="720" spans="1:19" hidden="1" x14ac:dyDescent="0.3">
      <c r="A720" s="19">
        <v>43919.708333333336</v>
      </c>
      <c r="B720" s="18" t="s">
        <v>23</v>
      </c>
      <c r="C720" s="2">
        <v>15</v>
      </c>
      <c r="D720" s="18" t="s">
        <v>50</v>
      </c>
      <c r="E720" s="2">
        <v>4083956555</v>
      </c>
      <c r="F720" s="2">
        <v>1425084984</v>
      </c>
      <c r="G720" s="2">
        <v>476</v>
      </c>
      <c r="H720" s="2">
        <v>135</v>
      </c>
      <c r="I720" s="2">
        <v>611</v>
      </c>
      <c r="J720" s="2">
        <v>945</v>
      </c>
      <c r="K720" s="2">
        <v>1556</v>
      </c>
      <c r="L720" s="2">
        <v>149</v>
      </c>
      <c r="M720" s="2">
        <v>167</v>
      </c>
      <c r="N720" s="2">
        <v>86</v>
      </c>
      <c r="O720" s="2">
        <v>117</v>
      </c>
      <c r="P720" s="2">
        <v>1759</v>
      </c>
      <c r="Q720" s="2">
        <v>11805</v>
      </c>
      <c r="R720" s="18" t="s">
        <v>29</v>
      </c>
      <c r="S720" s="18" t="s">
        <v>29</v>
      </c>
    </row>
    <row r="721" spans="1:19" hidden="1" x14ac:dyDescent="0.3">
      <c r="A721" s="19">
        <v>43919.708333333336</v>
      </c>
      <c r="B721" s="18" t="s">
        <v>23</v>
      </c>
      <c r="C721" s="2">
        <v>8</v>
      </c>
      <c r="D721" s="18" t="s">
        <v>104</v>
      </c>
      <c r="E721" s="2">
        <v>4449436681</v>
      </c>
      <c r="F721" s="2">
        <v>113417208</v>
      </c>
      <c r="G721" s="2">
        <v>3769</v>
      </c>
      <c r="H721" s="2">
        <v>333</v>
      </c>
      <c r="I721" s="2">
        <v>4102</v>
      </c>
      <c r="J721" s="2">
        <v>6433</v>
      </c>
      <c r="K721" s="2">
        <v>10535</v>
      </c>
      <c r="L721" s="2">
        <v>571</v>
      </c>
      <c r="M721" s="2">
        <v>736</v>
      </c>
      <c r="N721" s="2">
        <v>1141</v>
      </c>
      <c r="O721" s="2">
        <v>1443</v>
      </c>
      <c r="P721" s="2">
        <v>13119</v>
      </c>
      <c r="Q721" s="2">
        <v>52991</v>
      </c>
      <c r="R721" s="18" t="s">
        <v>105</v>
      </c>
      <c r="S721" s="18" t="s">
        <v>106</v>
      </c>
    </row>
    <row r="722" spans="1:19" hidden="1" x14ac:dyDescent="0.3">
      <c r="A722" s="19">
        <v>43919.708333333336</v>
      </c>
      <c r="B722" s="18" t="s">
        <v>23</v>
      </c>
      <c r="C722" s="2">
        <v>6</v>
      </c>
      <c r="D722" s="18" t="s">
        <v>51</v>
      </c>
      <c r="E722" s="2">
        <v>456494354</v>
      </c>
      <c r="F722" s="2">
        <v>1376813649</v>
      </c>
      <c r="G722" s="2">
        <v>236</v>
      </c>
      <c r="H722" s="2">
        <v>60</v>
      </c>
      <c r="I722" s="2">
        <v>296</v>
      </c>
      <c r="J722" s="2">
        <v>845</v>
      </c>
      <c r="K722" s="2">
        <v>1141</v>
      </c>
      <c r="L722" s="2">
        <v>21</v>
      </c>
      <c r="M722" s="2">
        <v>44</v>
      </c>
      <c r="N722" s="2">
        <v>241</v>
      </c>
      <c r="O722" s="2">
        <v>98</v>
      </c>
      <c r="P722" s="2">
        <v>1480</v>
      </c>
      <c r="Q722" s="2">
        <v>13397</v>
      </c>
      <c r="R722" s="18" t="s">
        <v>29</v>
      </c>
      <c r="S722" s="18" t="s">
        <v>29</v>
      </c>
    </row>
    <row r="723" spans="1:19" hidden="1" x14ac:dyDescent="0.3">
      <c r="A723" s="19">
        <v>43919.708333333336</v>
      </c>
      <c r="B723" s="18" t="s">
        <v>23</v>
      </c>
      <c r="C723" s="2">
        <v>12</v>
      </c>
      <c r="D723" s="18" t="s">
        <v>52</v>
      </c>
      <c r="E723" s="2">
        <v>4189277044</v>
      </c>
      <c r="F723" s="2">
        <v>1248366722</v>
      </c>
      <c r="G723" s="2">
        <v>1062</v>
      </c>
      <c r="H723" s="2">
        <v>133</v>
      </c>
      <c r="I723" s="2">
        <v>1195</v>
      </c>
      <c r="J723" s="2">
        <v>1167</v>
      </c>
      <c r="K723" s="2">
        <v>2362</v>
      </c>
      <c r="L723" s="2">
        <v>181</v>
      </c>
      <c r="M723" s="2">
        <v>201</v>
      </c>
      <c r="N723" s="2">
        <v>208</v>
      </c>
      <c r="O723" s="2">
        <v>136</v>
      </c>
      <c r="P723" s="2">
        <v>2706</v>
      </c>
      <c r="Q723" s="2">
        <v>27744</v>
      </c>
      <c r="R723" s="18" t="s">
        <v>29</v>
      </c>
      <c r="S723" s="18" t="s">
        <v>29</v>
      </c>
    </row>
    <row r="724" spans="1:19" hidden="1" x14ac:dyDescent="0.3">
      <c r="A724" s="19">
        <v>43919.708333333336</v>
      </c>
      <c r="B724" s="18" t="s">
        <v>23</v>
      </c>
      <c r="C724" s="2">
        <v>7</v>
      </c>
      <c r="D724" s="18" t="s">
        <v>53</v>
      </c>
      <c r="E724" s="2">
        <v>4441149315</v>
      </c>
      <c r="F724" s="2">
        <v>89326992</v>
      </c>
      <c r="G724" s="2">
        <v>1077</v>
      </c>
      <c r="H724" s="2">
        <v>166</v>
      </c>
      <c r="I724" s="2">
        <v>1243</v>
      </c>
      <c r="J724" s="2">
        <v>1036</v>
      </c>
      <c r="K724" s="2">
        <v>2279</v>
      </c>
      <c r="L724" s="2">
        <v>193</v>
      </c>
      <c r="M724" s="2">
        <v>254</v>
      </c>
      <c r="N724" s="2">
        <v>420</v>
      </c>
      <c r="O724" s="2">
        <v>377</v>
      </c>
      <c r="P724" s="2">
        <v>3076</v>
      </c>
      <c r="Q724" s="2">
        <v>9100</v>
      </c>
      <c r="R724" s="18" t="s">
        <v>29</v>
      </c>
      <c r="S724" s="18" t="s">
        <v>29</v>
      </c>
    </row>
    <row r="725" spans="1:19" x14ac:dyDescent="0.3">
      <c r="A725" s="19">
        <v>43919.708333333336</v>
      </c>
      <c r="B725" s="18" t="s">
        <v>23</v>
      </c>
      <c r="C725" s="2">
        <v>3</v>
      </c>
      <c r="D725" s="18" t="s">
        <v>54</v>
      </c>
      <c r="E725" s="2">
        <v>4546679409</v>
      </c>
      <c r="F725" s="2">
        <v>9190347404</v>
      </c>
      <c r="G725" s="2">
        <v>11613</v>
      </c>
      <c r="H725" s="2">
        <v>1328</v>
      </c>
      <c r="I725" s="2">
        <v>12941</v>
      </c>
      <c r="J725" s="2">
        <v>12451</v>
      </c>
      <c r="K725" s="2">
        <v>25392</v>
      </c>
      <c r="L725" s="2">
        <v>883</v>
      </c>
      <c r="M725" s="2">
        <v>1592</v>
      </c>
      <c r="N725" s="2">
        <v>9255</v>
      </c>
      <c r="O725" s="2">
        <v>6360</v>
      </c>
      <c r="P725" s="2">
        <v>41007</v>
      </c>
      <c r="Q725" s="2">
        <v>107398</v>
      </c>
      <c r="R725" s="18" t="s">
        <v>29</v>
      </c>
      <c r="S725" s="18" t="s">
        <v>29</v>
      </c>
    </row>
    <row r="726" spans="1:19" hidden="1" x14ac:dyDescent="0.3">
      <c r="A726" s="19">
        <v>43919.708333333336</v>
      </c>
      <c r="B726" s="18" t="s">
        <v>23</v>
      </c>
      <c r="C726" s="2">
        <v>11</v>
      </c>
      <c r="D726" s="18" t="s">
        <v>55</v>
      </c>
      <c r="E726" s="2">
        <v>4361675973</v>
      </c>
      <c r="F726" s="2">
        <v>135188753</v>
      </c>
      <c r="G726" s="2">
        <v>1000</v>
      </c>
      <c r="H726" s="2">
        <v>168</v>
      </c>
      <c r="I726" s="2">
        <v>1168</v>
      </c>
      <c r="J726" s="2">
        <v>1992</v>
      </c>
      <c r="K726" s="2">
        <v>3160</v>
      </c>
      <c r="L726" s="2">
        <v>161</v>
      </c>
      <c r="M726" s="2">
        <v>185</v>
      </c>
      <c r="N726" s="2">
        <v>12</v>
      </c>
      <c r="O726" s="2">
        <v>386</v>
      </c>
      <c r="P726" s="2">
        <v>3558</v>
      </c>
      <c r="Q726" s="2">
        <v>10431</v>
      </c>
      <c r="R726" s="18" t="s">
        <v>29</v>
      </c>
      <c r="S726" s="18" t="s">
        <v>29</v>
      </c>
    </row>
    <row r="727" spans="1:19" hidden="1" x14ac:dyDescent="0.3">
      <c r="A727" s="19">
        <v>43919.708333333336</v>
      </c>
      <c r="B727" s="18" t="s">
        <v>23</v>
      </c>
      <c r="C727" s="2">
        <v>14</v>
      </c>
      <c r="D727" s="18" t="s">
        <v>56</v>
      </c>
      <c r="E727" s="2">
        <v>4155774754</v>
      </c>
      <c r="F727" s="2">
        <v>1465916051</v>
      </c>
      <c r="G727" s="2">
        <v>25</v>
      </c>
      <c r="H727" s="2">
        <v>9</v>
      </c>
      <c r="I727" s="2">
        <v>34</v>
      </c>
      <c r="J727" s="2">
        <v>66</v>
      </c>
      <c r="K727" s="2">
        <v>100</v>
      </c>
      <c r="L727" s="2">
        <v>2</v>
      </c>
      <c r="M727" s="2">
        <v>4</v>
      </c>
      <c r="N727" s="2">
        <v>18</v>
      </c>
      <c r="O727" s="2">
        <v>9</v>
      </c>
      <c r="P727" s="2">
        <v>127</v>
      </c>
      <c r="Q727" s="2">
        <v>918</v>
      </c>
      <c r="R727" s="18" t="s">
        <v>29</v>
      </c>
      <c r="S727" s="18" t="s">
        <v>29</v>
      </c>
    </row>
    <row r="728" spans="1:19" hidden="1" x14ac:dyDescent="0.3">
      <c r="A728" s="19">
        <v>43919.708333333336</v>
      </c>
      <c r="B728" s="18" t="s">
        <v>23</v>
      </c>
      <c r="C728" s="2">
        <v>1</v>
      </c>
      <c r="D728" s="18" t="s">
        <v>57</v>
      </c>
      <c r="E728" s="2">
        <v>450732745</v>
      </c>
      <c r="F728" s="2">
        <v>7680687483</v>
      </c>
      <c r="G728" s="2">
        <v>2985</v>
      </c>
      <c r="H728" s="2">
        <v>443</v>
      </c>
      <c r="I728" s="2">
        <v>3428</v>
      </c>
      <c r="J728" s="2">
        <v>3840</v>
      </c>
      <c r="K728" s="2">
        <v>7268</v>
      </c>
      <c r="L728" s="2">
        <v>417</v>
      </c>
      <c r="M728" s="2">
        <v>535</v>
      </c>
      <c r="N728" s="2">
        <v>254</v>
      </c>
      <c r="O728" s="2">
        <v>684</v>
      </c>
      <c r="P728" s="2">
        <v>8206</v>
      </c>
      <c r="Q728" s="2">
        <v>24058</v>
      </c>
      <c r="R728" s="18" t="s">
        <v>29</v>
      </c>
      <c r="S728" s="18" t="s">
        <v>29</v>
      </c>
    </row>
    <row r="729" spans="1:19" hidden="1" x14ac:dyDescent="0.3">
      <c r="A729" s="19">
        <v>43919.708333333336</v>
      </c>
      <c r="B729" s="18" t="s">
        <v>23</v>
      </c>
      <c r="C729" s="2">
        <v>16</v>
      </c>
      <c r="D729" s="18" t="s">
        <v>58</v>
      </c>
      <c r="E729" s="2">
        <v>4112559576</v>
      </c>
      <c r="F729" s="2">
        <v>1686736689</v>
      </c>
      <c r="G729" s="2">
        <v>559</v>
      </c>
      <c r="H729" s="2">
        <v>99</v>
      </c>
      <c r="I729" s="2">
        <v>658</v>
      </c>
      <c r="J729" s="2">
        <v>774</v>
      </c>
      <c r="K729" s="2">
        <v>1432</v>
      </c>
      <c r="L729" s="2">
        <v>74</v>
      </c>
      <c r="M729" s="2">
        <v>91</v>
      </c>
      <c r="N729" s="2">
        <v>31</v>
      </c>
      <c r="O729" s="2">
        <v>86</v>
      </c>
      <c r="P729" s="2">
        <v>1549</v>
      </c>
      <c r="Q729" s="2">
        <v>12361</v>
      </c>
      <c r="R729" s="18" t="s">
        <v>29</v>
      </c>
      <c r="S729" s="18" t="s">
        <v>29</v>
      </c>
    </row>
    <row r="730" spans="1:19" hidden="1" x14ac:dyDescent="0.3">
      <c r="A730" s="19">
        <v>43919.708333333336</v>
      </c>
      <c r="B730" s="18" t="s">
        <v>23</v>
      </c>
      <c r="C730" s="2">
        <v>20</v>
      </c>
      <c r="D730" s="18" t="s">
        <v>59</v>
      </c>
      <c r="E730" s="2">
        <v>3921531192</v>
      </c>
      <c r="F730" s="2">
        <v>9110616306</v>
      </c>
      <c r="G730" s="2">
        <v>105</v>
      </c>
      <c r="H730" s="2">
        <v>23</v>
      </c>
      <c r="I730" s="2">
        <v>128</v>
      </c>
      <c r="J730" s="2">
        <v>454</v>
      </c>
      <c r="K730" s="2">
        <v>582</v>
      </c>
      <c r="L730" s="2">
        <v>13</v>
      </c>
      <c r="M730" s="2">
        <v>14</v>
      </c>
      <c r="N730" s="2">
        <v>29</v>
      </c>
      <c r="O730" s="2">
        <v>27</v>
      </c>
      <c r="P730" s="2">
        <v>638</v>
      </c>
      <c r="Q730" s="2">
        <v>4598</v>
      </c>
      <c r="R730" s="18" t="s">
        <v>29</v>
      </c>
      <c r="S730" s="18" t="s">
        <v>29</v>
      </c>
    </row>
    <row r="731" spans="1:19" hidden="1" x14ac:dyDescent="0.3">
      <c r="A731" s="19">
        <v>43919.708333333336</v>
      </c>
      <c r="B731" s="18" t="s">
        <v>23</v>
      </c>
      <c r="C731" s="2">
        <v>19</v>
      </c>
      <c r="D731" s="18" t="s">
        <v>60</v>
      </c>
      <c r="E731" s="2">
        <v>3811569725</v>
      </c>
      <c r="F731" s="2">
        <v>133623567</v>
      </c>
      <c r="G731" s="2">
        <v>451</v>
      </c>
      <c r="H731" s="2">
        <v>71</v>
      </c>
      <c r="I731" s="2">
        <v>522</v>
      </c>
      <c r="J731" s="2">
        <v>808</v>
      </c>
      <c r="K731" s="2">
        <v>1330</v>
      </c>
      <c r="L731" s="2">
        <v>88</v>
      </c>
      <c r="M731" s="2">
        <v>101</v>
      </c>
      <c r="N731" s="2">
        <v>65</v>
      </c>
      <c r="O731" s="2">
        <v>65</v>
      </c>
      <c r="P731" s="2">
        <v>1460</v>
      </c>
      <c r="Q731" s="2">
        <v>13814</v>
      </c>
      <c r="R731" s="18" t="s">
        <v>29</v>
      </c>
      <c r="S731" s="18" t="s">
        <v>29</v>
      </c>
    </row>
    <row r="732" spans="1:19" hidden="1" x14ac:dyDescent="0.3">
      <c r="A732" s="19">
        <v>43919.708333333336</v>
      </c>
      <c r="B732" s="18" t="s">
        <v>23</v>
      </c>
      <c r="C732" s="2">
        <v>9</v>
      </c>
      <c r="D732" s="18" t="s">
        <v>61</v>
      </c>
      <c r="E732" s="2">
        <v>4376923077</v>
      </c>
      <c r="F732" s="2">
        <v>1125588885</v>
      </c>
      <c r="G732" s="2">
        <v>1111</v>
      </c>
      <c r="H732" s="2">
        <v>275</v>
      </c>
      <c r="I732" s="2">
        <v>1386</v>
      </c>
      <c r="J732" s="2">
        <v>2400</v>
      </c>
      <c r="K732" s="2">
        <v>3786</v>
      </c>
      <c r="L732" s="2">
        <v>275</v>
      </c>
      <c r="M732" s="2">
        <v>305</v>
      </c>
      <c r="N732" s="2">
        <v>121</v>
      </c>
      <c r="O732" s="2">
        <v>215</v>
      </c>
      <c r="P732" s="2">
        <v>4122</v>
      </c>
      <c r="Q732" s="2">
        <v>27579</v>
      </c>
      <c r="R732" s="18" t="s">
        <v>29</v>
      </c>
      <c r="S732" s="18" t="s">
        <v>29</v>
      </c>
    </row>
    <row r="733" spans="1:19" hidden="1" x14ac:dyDescent="0.3">
      <c r="A733" s="19">
        <v>43919.708333333336</v>
      </c>
      <c r="B733" s="18" t="s">
        <v>23</v>
      </c>
      <c r="C733" s="2">
        <v>4</v>
      </c>
      <c r="D733" s="18" t="s">
        <v>62</v>
      </c>
      <c r="E733" s="2">
        <v>4606893511</v>
      </c>
      <c r="F733" s="2">
        <v>1112123097</v>
      </c>
      <c r="G733" s="2">
        <v>356</v>
      </c>
      <c r="H733" s="2">
        <v>75</v>
      </c>
      <c r="I733" s="2">
        <v>431</v>
      </c>
      <c r="J733" s="2">
        <v>862</v>
      </c>
      <c r="K733" s="2">
        <v>1293</v>
      </c>
      <c r="L733" s="2">
        <v>59</v>
      </c>
      <c r="M733" s="2">
        <v>89</v>
      </c>
      <c r="N733" s="2">
        <v>172</v>
      </c>
      <c r="O733" s="2">
        <v>129</v>
      </c>
      <c r="P733" s="2">
        <v>1594</v>
      </c>
      <c r="Q733" s="2">
        <v>5950</v>
      </c>
      <c r="R733" s="18" t="s">
        <v>29</v>
      </c>
      <c r="S733" s="18" t="s">
        <v>29</v>
      </c>
    </row>
    <row r="734" spans="1:19" hidden="1" x14ac:dyDescent="0.3">
      <c r="A734" s="19">
        <v>43919.708333333336</v>
      </c>
      <c r="B734" s="18" t="s">
        <v>23</v>
      </c>
      <c r="C734" s="2">
        <v>10</v>
      </c>
      <c r="D734" s="18" t="s">
        <v>63</v>
      </c>
      <c r="E734" s="2">
        <v>4310675841</v>
      </c>
      <c r="F734" s="2">
        <v>1238824698</v>
      </c>
      <c r="G734" s="2">
        <v>166</v>
      </c>
      <c r="H734" s="2">
        <v>46</v>
      </c>
      <c r="I734" s="2">
        <v>212</v>
      </c>
      <c r="J734" s="2">
        <v>685</v>
      </c>
      <c r="K734" s="2">
        <v>897</v>
      </c>
      <c r="L734" s="2">
        <v>-1</v>
      </c>
      <c r="M734" s="2">
        <v>54</v>
      </c>
      <c r="N734" s="2">
        <v>95</v>
      </c>
      <c r="O734" s="2">
        <v>31</v>
      </c>
      <c r="P734" s="2">
        <v>1023</v>
      </c>
      <c r="Q734" s="2">
        <v>7685</v>
      </c>
      <c r="R734" s="18" t="s">
        <v>29</v>
      </c>
      <c r="S734" s="18" t="s">
        <v>29</v>
      </c>
    </row>
    <row r="735" spans="1:19" hidden="1" x14ac:dyDescent="0.3">
      <c r="A735" s="19">
        <v>43919.708333333336</v>
      </c>
      <c r="B735" s="18" t="s">
        <v>23</v>
      </c>
      <c r="C735" s="2">
        <v>2</v>
      </c>
      <c r="D735" s="18" t="s">
        <v>64</v>
      </c>
      <c r="E735" s="2">
        <v>4573750286</v>
      </c>
      <c r="F735" s="2">
        <v>7320149366</v>
      </c>
      <c r="G735" s="2">
        <v>90</v>
      </c>
      <c r="H735" s="2">
        <v>26</v>
      </c>
      <c r="I735" s="2">
        <v>116</v>
      </c>
      <c r="J735" s="2">
        <v>423</v>
      </c>
      <c r="K735" s="2">
        <v>539</v>
      </c>
      <c r="L735" s="2">
        <v>71</v>
      </c>
      <c r="M735" s="2">
        <v>73</v>
      </c>
      <c r="N735" s="2">
        <v>2</v>
      </c>
      <c r="O735" s="2">
        <v>43</v>
      </c>
      <c r="P735" s="2">
        <v>584</v>
      </c>
      <c r="Q735" s="2">
        <v>1480</v>
      </c>
      <c r="R735" s="18" t="s">
        <v>29</v>
      </c>
      <c r="S735" s="18" t="s">
        <v>29</v>
      </c>
    </row>
    <row r="736" spans="1:19" hidden="1" x14ac:dyDescent="0.3">
      <c r="A736" s="19">
        <v>43919.708333333336</v>
      </c>
      <c r="B736" s="18" t="s">
        <v>23</v>
      </c>
      <c r="C736" s="2">
        <v>5</v>
      </c>
      <c r="D736" s="18" t="s">
        <v>65</v>
      </c>
      <c r="E736" s="2">
        <v>4543490485</v>
      </c>
      <c r="F736" s="2">
        <v>1233845213</v>
      </c>
      <c r="G736" s="2">
        <v>1586</v>
      </c>
      <c r="H736" s="2">
        <v>355</v>
      </c>
      <c r="I736" s="2">
        <v>1941</v>
      </c>
      <c r="J736" s="2">
        <v>5310</v>
      </c>
      <c r="K736" s="2">
        <v>7251</v>
      </c>
      <c r="L736" s="2">
        <v>338</v>
      </c>
      <c r="M736" s="2">
        <v>428</v>
      </c>
      <c r="N736" s="2">
        <v>715</v>
      </c>
      <c r="O736" s="2">
        <v>392</v>
      </c>
      <c r="P736" s="2">
        <v>8358</v>
      </c>
      <c r="Q736" s="2">
        <v>94784</v>
      </c>
      <c r="R736" s="18" t="s">
        <v>29</v>
      </c>
      <c r="S736" s="18" t="s">
        <v>29</v>
      </c>
    </row>
    <row r="737" spans="1:19" hidden="1" x14ac:dyDescent="0.3">
      <c r="A737" s="19">
        <v>43920.708333333336</v>
      </c>
      <c r="B737" s="18" t="s">
        <v>23</v>
      </c>
      <c r="C737" s="2">
        <v>13</v>
      </c>
      <c r="D737" s="18" t="s">
        <v>46</v>
      </c>
      <c r="E737" s="2">
        <v>4235122196</v>
      </c>
      <c r="F737" s="2">
        <v>1339843823</v>
      </c>
      <c r="G737" s="2">
        <v>322</v>
      </c>
      <c r="H737" s="2">
        <v>69</v>
      </c>
      <c r="I737" s="2">
        <v>391</v>
      </c>
      <c r="J737" s="2">
        <v>778</v>
      </c>
      <c r="K737" s="2">
        <v>1169</v>
      </c>
      <c r="L737" s="2">
        <v>0</v>
      </c>
      <c r="M737" s="2">
        <v>52</v>
      </c>
      <c r="N737" s="2">
        <v>74</v>
      </c>
      <c r="O737" s="2">
        <v>102</v>
      </c>
      <c r="P737" s="2">
        <v>1345</v>
      </c>
      <c r="Q737" s="2">
        <v>7948</v>
      </c>
      <c r="R737" s="18" t="s">
        <v>29</v>
      </c>
      <c r="S737" s="18" t="s">
        <v>29</v>
      </c>
    </row>
    <row r="738" spans="1:19" hidden="1" x14ac:dyDescent="0.3">
      <c r="A738" s="19">
        <v>43920.708333333336</v>
      </c>
      <c r="B738" s="18" t="s">
        <v>23</v>
      </c>
      <c r="C738" s="2">
        <v>17</v>
      </c>
      <c r="D738" s="18" t="s">
        <v>47</v>
      </c>
      <c r="E738" s="2">
        <v>4063947052</v>
      </c>
      <c r="F738" s="2">
        <v>1580514834</v>
      </c>
      <c r="G738" s="2">
        <v>36</v>
      </c>
      <c r="H738" s="2">
        <v>18</v>
      </c>
      <c r="I738" s="2">
        <v>54</v>
      </c>
      <c r="J738" s="2">
        <v>154</v>
      </c>
      <c r="K738" s="2">
        <v>208</v>
      </c>
      <c r="L738" s="2">
        <v>11</v>
      </c>
      <c r="M738" s="2">
        <v>12</v>
      </c>
      <c r="N738" s="2">
        <v>1</v>
      </c>
      <c r="O738" s="2">
        <v>5</v>
      </c>
      <c r="P738" s="2">
        <v>214</v>
      </c>
      <c r="Q738" s="2">
        <v>1833</v>
      </c>
      <c r="R738" s="18" t="s">
        <v>29</v>
      </c>
      <c r="S738" s="18" t="s">
        <v>29</v>
      </c>
    </row>
    <row r="739" spans="1:19" hidden="1" x14ac:dyDescent="0.3">
      <c r="A739" s="19">
        <v>43920.708333333336</v>
      </c>
      <c r="B739" s="18" t="s">
        <v>23</v>
      </c>
      <c r="C739" s="2">
        <v>4</v>
      </c>
      <c r="D739" s="18" t="s">
        <v>48</v>
      </c>
      <c r="E739" s="2">
        <v>4649933453</v>
      </c>
      <c r="F739" s="2">
        <v>1135662422</v>
      </c>
      <c r="G739" s="2">
        <v>231</v>
      </c>
      <c r="H739" s="2">
        <v>62</v>
      </c>
      <c r="I739" s="2">
        <v>293</v>
      </c>
      <c r="J739" s="2">
        <v>805</v>
      </c>
      <c r="K739" s="2">
        <v>1098</v>
      </c>
      <c r="L739" s="2">
        <v>64</v>
      </c>
      <c r="M739" s="2">
        <v>111</v>
      </c>
      <c r="N739" s="2">
        <v>153</v>
      </c>
      <c r="O739" s="2">
        <v>74</v>
      </c>
      <c r="P739" s="2">
        <v>1325</v>
      </c>
      <c r="Q739" s="2">
        <v>10640</v>
      </c>
      <c r="R739" s="18" t="s">
        <v>29</v>
      </c>
      <c r="S739" s="18" t="s">
        <v>29</v>
      </c>
    </row>
    <row r="740" spans="1:19" hidden="1" x14ac:dyDescent="0.3">
      <c r="A740" s="19">
        <v>43920.708333333336</v>
      </c>
      <c r="B740" s="18" t="s">
        <v>23</v>
      </c>
      <c r="C740" s="2">
        <v>18</v>
      </c>
      <c r="D740" s="18" t="s">
        <v>49</v>
      </c>
      <c r="E740" s="2">
        <v>3890597598</v>
      </c>
      <c r="F740" s="2">
        <v>1659440194</v>
      </c>
      <c r="G740" s="2">
        <v>130</v>
      </c>
      <c r="H740" s="2">
        <v>18</v>
      </c>
      <c r="I740" s="2">
        <v>148</v>
      </c>
      <c r="J740" s="2">
        <v>454</v>
      </c>
      <c r="K740" s="2">
        <v>602</v>
      </c>
      <c r="L740" s="2">
        <v>25</v>
      </c>
      <c r="M740" s="2">
        <v>33</v>
      </c>
      <c r="N740" s="2">
        <v>14</v>
      </c>
      <c r="O740" s="2">
        <v>31</v>
      </c>
      <c r="P740" s="2">
        <v>647</v>
      </c>
      <c r="Q740" s="2">
        <v>9013</v>
      </c>
      <c r="R740" s="18" t="s">
        <v>29</v>
      </c>
      <c r="S740" s="18" t="s">
        <v>29</v>
      </c>
    </row>
    <row r="741" spans="1:19" hidden="1" x14ac:dyDescent="0.3">
      <c r="A741" s="19">
        <v>43920.708333333336</v>
      </c>
      <c r="B741" s="18" t="s">
        <v>23</v>
      </c>
      <c r="C741" s="2">
        <v>15</v>
      </c>
      <c r="D741" s="18" t="s">
        <v>50</v>
      </c>
      <c r="E741" s="2">
        <v>4083956555</v>
      </c>
      <c r="F741" s="2">
        <v>1425084984</v>
      </c>
      <c r="G741" s="2">
        <v>468</v>
      </c>
      <c r="H741" s="2">
        <v>126</v>
      </c>
      <c r="I741" s="2">
        <v>594</v>
      </c>
      <c r="J741" s="2">
        <v>1145</v>
      </c>
      <c r="K741" s="2">
        <v>1739</v>
      </c>
      <c r="L741" s="2">
        <v>183</v>
      </c>
      <c r="M741" s="2">
        <v>193</v>
      </c>
      <c r="N741" s="2">
        <v>88</v>
      </c>
      <c r="O741" s="2">
        <v>125</v>
      </c>
      <c r="P741" s="2">
        <v>1952</v>
      </c>
      <c r="Q741" s="2">
        <v>12969</v>
      </c>
      <c r="R741" s="18" t="s">
        <v>29</v>
      </c>
      <c r="S741" s="18" t="s">
        <v>29</v>
      </c>
    </row>
    <row r="742" spans="1:19" hidden="1" x14ac:dyDescent="0.3">
      <c r="A742" s="19">
        <v>43920.708333333336</v>
      </c>
      <c r="B742" s="18" t="s">
        <v>23</v>
      </c>
      <c r="C742" s="2">
        <v>8</v>
      </c>
      <c r="D742" s="18" t="s">
        <v>104</v>
      </c>
      <c r="E742" s="2">
        <v>4449436681</v>
      </c>
      <c r="F742" s="2">
        <v>113417208</v>
      </c>
      <c r="G742" s="2">
        <v>3779</v>
      </c>
      <c r="H742" s="2">
        <v>351</v>
      </c>
      <c r="I742" s="2">
        <v>4130</v>
      </c>
      <c r="J742" s="2">
        <v>6636</v>
      </c>
      <c r="K742" s="2">
        <v>10766</v>
      </c>
      <c r="L742" s="2">
        <v>231</v>
      </c>
      <c r="M742" s="2">
        <v>412</v>
      </c>
      <c r="N742" s="2">
        <v>1227</v>
      </c>
      <c r="O742" s="2">
        <v>1538</v>
      </c>
      <c r="P742" s="2">
        <v>13531</v>
      </c>
      <c r="Q742" s="2">
        <v>50990</v>
      </c>
      <c r="R742" s="18" t="s">
        <v>29</v>
      </c>
      <c r="S742" s="18" t="s">
        <v>29</v>
      </c>
    </row>
    <row r="743" spans="1:19" hidden="1" x14ac:dyDescent="0.3">
      <c r="A743" s="19">
        <v>43920.708333333336</v>
      </c>
      <c r="B743" s="18" t="s">
        <v>23</v>
      </c>
      <c r="C743" s="2">
        <v>6</v>
      </c>
      <c r="D743" s="18" t="s">
        <v>51</v>
      </c>
      <c r="E743" s="2">
        <v>456494354</v>
      </c>
      <c r="F743" s="2">
        <v>1376813649</v>
      </c>
      <c r="G743" s="2">
        <v>229</v>
      </c>
      <c r="H743" s="2">
        <v>60</v>
      </c>
      <c r="I743" s="2">
        <v>289</v>
      </c>
      <c r="J743" s="2">
        <v>820</v>
      </c>
      <c r="K743" s="2">
        <v>1109</v>
      </c>
      <c r="L743" s="2">
        <v>-32</v>
      </c>
      <c r="M743" s="2">
        <v>21</v>
      </c>
      <c r="N743" s="2">
        <v>285</v>
      </c>
      <c r="O743" s="2">
        <v>107</v>
      </c>
      <c r="P743" s="2">
        <v>1501</v>
      </c>
      <c r="Q743" s="2">
        <v>14003</v>
      </c>
      <c r="R743" s="18" t="s">
        <v>29</v>
      </c>
      <c r="S743" s="18" t="s">
        <v>29</v>
      </c>
    </row>
    <row r="744" spans="1:19" hidden="1" x14ac:dyDescent="0.3">
      <c r="A744" s="19">
        <v>43920.708333333336</v>
      </c>
      <c r="B744" s="18" t="s">
        <v>23</v>
      </c>
      <c r="C744" s="2">
        <v>12</v>
      </c>
      <c r="D744" s="18" t="s">
        <v>52</v>
      </c>
      <c r="E744" s="2">
        <v>4189277044</v>
      </c>
      <c r="F744" s="2">
        <v>1248366722</v>
      </c>
      <c r="G744" s="2">
        <v>1079</v>
      </c>
      <c r="H744" s="2">
        <v>154</v>
      </c>
      <c r="I744" s="2">
        <v>1233</v>
      </c>
      <c r="J744" s="2">
        <v>1264</v>
      </c>
      <c r="K744" s="2">
        <v>2497</v>
      </c>
      <c r="L744" s="2">
        <v>135</v>
      </c>
      <c r="M744" s="2">
        <v>208</v>
      </c>
      <c r="N744" s="2">
        <v>267</v>
      </c>
      <c r="O744" s="2">
        <v>150</v>
      </c>
      <c r="P744" s="2">
        <v>2914</v>
      </c>
      <c r="Q744" s="2">
        <v>32846</v>
      </c>
      <c r="R744" s="18" t="s">
        <v>29</v>
      </c>
      <c r="S744" s="18" t="s">
        <v>29</v>
      </c>
    </row>
    <row r="745" spans="1:19" hidden="1" x14ac:dyDescent="0.3">
      <c r="A745" s="19">
        <v>43920.708333333336</v>
      </c>
      <c r="B745" s="18" t="s">
        <v>23</v>
      </c>
      <c r="C745" s="2">
        <v>7</v>
      </c>
      <c r="D745" s="18" t="s">
        <v>53</v>
      </c>
      <c r="E745" s="2">
        <v>4441149315</v>
      </c>
      <c r="F745" s="2">
        <v>89326992</v>
      </c>
      <c r="G745" s="2">
        <v>1142</v>
      </c>
      <c r="H745" s="2">
        <v>175</v>
      </c>
      <c r="I745" s="2">
        <v>1317</v>
      </c>
      <c r="J745" s="2">
        <v>1066</v>
      </c>
      <c r="K745" s="2">
        <v>2383</v>
      </c>
      <c r="L745" s="2">
        <v>104</v>
      </c>
      <c r="M745" s="2">
        <v>141</v>
      </c>
      <c r="N745" s="2">
        <v>437</v>
      </c>
      <c r="O745" s="2">
        <v>397</v>
      </c>
      <c r="P745" s="2">
        <v>3217</v>
      </c>
      <c r="Q745" s="2">
        <v>9677</v>
      </c>
      <c r="R745" s="18" t="s">
        <v>29</v>
      </c>
      <c r="S745" s="18" t="s">
        <v>29</v>
      </c>
    </row>
    <row r="746" spans="1:19" x14ac:dyDescent="0.3">
      <c r="A746" s="19">
        <v>43920.708333333336</v>
      </c>
      <c r="B746" s="18" t="s">
        <v>23</v>
      </c>
      <c r="C746" s="2">
        <v>3</v>
      </c>
      <c r="D746" s="18" t="s">
        <v>54</v>
      </c>
      <c r="E746" s="2">
        <v>4546679409</v>
      </c>
      <c r="F746" s="2">
        <v>9190347404</v>
      </c>
      <c r="G746" s="2">
        <v>11815</v>
      </c>
      <c r="H746" s="2">
        <v>1330</v>
      </c>
      <c r="I746" s="2">
        <v>13145</v>
      </c>
      <c r="J746" s="2">
        <v>11861</v>
      </c>
      <c r="K746" s="2">
        <v>25006</v>
      </c>
      <c r="L746" s="2">
        <v>-386</v>
      </c>
      <c r="M746" s="2">
        <v>1154</v>
      </c>
      <c r="N746" s="2">
        <v>10337</v>
      </c>
      <c r="O746" s="2">
        <v>6818</v>
      </c>
      <c r="P746" s="2">
        <v>42161</v>
      </c>
      <c r="Q746" s="2">
        <v>111057</v>
      </c>
      <c r="R746" s="18" t="s">
        <v>29</v>
      </c>
      <c r="S746" s="18" t="s">
        <v>29</v>
      </c>
    </row>
    <row r="747" spans="1:19" hidden="1" x14ac:dyDescent="0.3">
      <c r="A747" s="19">
        <v>43920.708333333336</v>
      </c>
      <c r="B747" s="18" t="s">
        <v>23</v>
      </c>
      <c r="C747" s="2">
        <v>11</v>
      </c>
      <c r="D747" s="18" t="s">
        <v>55</v>
      </c>
      <c r="E747" s="2">
        <v>4361675973</v>
      </c>
      <c r="F747" s="2">
        <v>135188753</v>
      </c>
      <c r="G747" s="2">
        <v>998</v>
      </c>
      <c r="H747" s="2">
        <v>167</v>
      </c>
      <c r="I747" s="2">
        <v>1165</v>
      </c>
      <c r="J747" s="2">
        <v>2086</v>
      </c>
      <c r="K747" s="2">
        <v>3251</v>
      </c>
      <c r="L747" s="2">
        <v>91</v>
      </c>
      <c r="M747" s="2">
        <v>126</v>
      </c>
      <c r="N747" s="2">
        <v>16</v>
      </c>
      <c r="O747" s="2">
        <v>417</v>
      </c>
      <c r="P747" s="2">
        <v>3684</v>
      </c>
      <c r="Q747" s="2">
        <v>10979</v>
      </c>
      <c r="R747" s="18" t="s">
        <v>29</v>
      </c>
      <c r="S747" s="18" t="s">
        <v>29</v>
      </c>
    </row>
    <row r="748" spans="1:19" hidden="1" x14ac:dyDescent="0.3">
      <c r="A748" s="19">
        <v>43920.708333333336</v>
      </c>
      <c r="B748" s="18" t="s">
        <v>23</v>
      </c>
      <c r="C748" s="2">
        <v>14</v>
      </c>
      <c r="D748" s="18" t="s">
        <v>56</v>
      </c>
      <c r="E748" s="2">
        <v>4155774754</v>
      </c>
      <c r="F748" s="2">
        <v>1465916051</v>
      </c>
      <c r="G748" s="2">
        <v>27</v>
      </c>
      <c r="H748" s="2">
        <v>8</v>
      </c>
      <c r="I748" s="2">
        <v>35</v>
      </c>
      <c r="J748" s="2">
        <v>72</v>
      </c>
      <c r="K748" s="2">
        <v>107</v>
      </c>
      <c r="L748" s="2">
        <v>7</v>
      </c>
      <c r="M748" s="2">
        <v>7</v>
      </c>
      <c r="N748" s="2">
        <v>18</v>
      </c>
      <c r="O748" s="2">
        <v>9</v>
      </c>
      <c r="P748" s="2">
        <v>134</v>
      </c>
      <c r="Q748" s="2">
        <v>955</v>
      </c>
      <c r="R748" s="18" t="s">
        <v>29</v>
      </c>
      <c r="S748" s="18" t="s">
        <v>29</v>
      </c>
    </row>
    <row r="749" spans="1:19" hidden="1" x14ac:dyDescent="0.3">
      <c r="A749" s="19">
        <v>43920.708333333336</v>
      </c>
      <c r="B749" s="18" t="s">
        <v>23</v>
      </c>
      <c r="C749" s="2">
        <v>1</v>
      </c>
      <c r="D749" s="18" t="s">
        <v>57</v>
      </c>
      <c r="E749" s="2">
        <v>450732745</v>
      </c>
      <c r="F749" s="2">
        <v>7680687483</v>
      </c>
      <c r="G749" s="2">
        <v>2985</v>
      </c>
      <c r="H749" s="2">
        <v>452</v>
      </c>
      <c r="I749" s="2">
        <v>3437</v>
      </c>
      <c r="J749" s="2">
        <v>4218</v>
      </c>
      <c r="K749" s="2">
        <v>7655</v>
      </c>
      <c r="L749" s="2">
        <v>387</v>
      </c>
      <c r="M749" s="2">
        <v>506</v>
      </c>
      <c r="N749" s="2">
        <v>308</v>
      </c>
      <c r="O749" s="2">
        <v>749</v>
      </c>
      <c r="P749" s="2">
        <v>8712</v>
      </c>
      <c r="Q749" s="2">
        <v>25478</v>
      </c>
      <c r="R749" s="18" t="s">
        <v>29</v>
      </c>
      <c r="S749" s="18" t="s">
        <v>29</v>
      </c>
    </row>
    <row r="750" spans="1:19" hidden="1" x14ac:dyDescent="0.3">
      <c r="A750" s="19">
        <v>43920.708333333336</v>
      </c>
      <c r="B750" s="18" t="s">
        <v>23</v>
      </c>
      <c r="C750" s="2">
        <v>16</v>
      </c>
      <c r="D750" s="18" t="s">
        <v>58</v>
      </c>
      <c r="E750" s="2">
        <v>4112559576</v>
      </c>
      <c r="F750" s="2">
        <v>1686736689</v>
      </c>
      <c r="G750" s="2">
        <v>590</v>
      </c>
      <c r="H750" s="2">
        <v>106</v>
      </c>
      <c r="I750" s="2">
        <v>696</v>
      </c>
      <c r="J750" s="2">
        <v>889</v>
      </c>
      <c r="K750" s="2">
        <v>1585</v>
      </c>
      <c r="L750" s="2">
        <v>153</v>
      </c>
      <c r="M750" s="2">
        <v>163</v>
      </c>
      <c r="N750" s="2">
        <v>36</v>
      </c>
      <c r="O750" s="2">
        <v>91</v>
      </c>
      <c r="P750" s="2">
        <v>1712</v>
      </c>
      <c r="Q750" s="2">
        <v>13117</v>
      </c>
      <c r="R750" s="18" t="s">
        <v>29</v>
      </c>
      <c r="S750" s="18" t="s">
        <v>29</v>
      </c>
    </row>
    <row r="751" spans="1:19" hidden="1" x14ac:dyDescent="0.3">
      <c r="A751" s="19">
        <v>43920.708333333336</v>
      </c>
      <c r="B751" s="18" t="s">
        <v>23</v>
      </c>
      <c r="C751" s="2">
        <v>20</v>
      </c>
      <c r="D751" s="18" t="s">
        <v>59</v>
      </c>
      <c r="E751" s="2">
        <v>3921531192</v>
      </c>
      <c r="F751" s="2">
        <v>9110616306</v>
      </c>
      <c r="G751" s="2">
        <v>113</v>
      </c>
      <c r="H751" s="2">
        <v>24</v>
      </c>
      <c r="I751" s="2">
        <v>137</v>
      </c>
      <c r="J751" s="2">
        <v>485</v>
      </c>
      <c r="K751" s="2">
        <v>622</v>
      </c>
      <c r="L751" s="2">
        <v>40</v>
      </c>
      <c r="M751" s="2">
        <v>44</v>
      </c>
      <c r="N751" s="2">
        <v>32</v>
      </c>
      <c r="O751" s="2">
        <v>28</v>
      </c>
      <c r="P751" s="2">
        <v>682</v>
      </c>
      <c r="Q751" s="2">
        <v>4993</v>
      </c>
      <c r="R751" s="18" t="s">
        <v>29</v>
      </c>
      <c r="S751" s="18" t="s">
        <v>29</v>
      </c>
    </row>
    <row r="752" spans="1:19" hidden="1" x14ac:dyDescent="0.3">
      <c r="A752" s="19">
        <v>43920.708333333336</v>
      </c>
      <c r="B752" s="18" t="s">
        <v>23</v>
      </c>
      <c r="C752" s="2">
        <v>19</v>
      </c>
      <c r="D752" s="18" t="s">
        <v>60</v>
      </c>
      <c r="E752" s="2">
        <v>3811569725</v>
      </c>
      <c r="F752" s="2">
        <v>133623567</v>
      </c>
      <c r="G752" s="2">
        <v>484</v>
      </c>
      <c r="H752" s="2">
        <v>75</v>
      </c>
      <c r="I752" s="2">
        <v>559</v>
      </c>
      <c r="J752" s="2">
        <v>849</v>
      </c>
      <c r="K752" s="2">
        <v>1408</v>
      </c>
      <c r="L752" s="2">
        <v>78</v>
      </c>
      <c r="M752" s="2">
        <v>95</v>
      </c>
      <c r="N752" s="2">
        <v>71</v>
      </c>
      <c r="O752" s="2">
        <v>76</v>
      </c>
      <c r="P752" s="2">
        <v>1555</v>
      </c>
      <c r="Q752" s="2">
        <v>14758</v>
      </c>
      <c r="R752" s="18" t="s">
        <v>29</v>
      </c>
      <c r="S752" s="18" t="s">
        <v>29</v>
      </c>
    </row>
    <row r="753" spans="1:19" hidden="1" x14ac:dyDescent="0.3">
      <c r="A753" s="19">
        <v>43920.708333333336</v>
      </c>
      <c r="B753" s="18" t="s">
        <v>23</v>
      </c>
      <c r="C753" s="2">
        <v>9</v>
      </c>
      <c r="D753" s="18" t="s">
        <v>61</v>
      </c>
      <c r="E753" s="2">
        <v>4376923077</v>
      </c>
      <c r="F753" s="2">
        <v>1125588885</v>
      </c>
      <c r="G753" s="2">
        <v>1116</v>
      </c>
      <c r="H753" s="2">
        <v>279</v>
      </c>
      <c r="I753" s="2">
        <v>1395</v>
      </c>
      <c r="J753" s="2">
        <v>2655</v>
      </c>
      <c r="K753" s="2">
        <v>4050</v>
      </c>
      <c r="L753" s="2">
        <v>264</v>
      </c>
      <c r="M753" s="2">
        <v>290</v>
      </c>
      <c r="N753" s="2">
        <v>131</v>
      </c>
      <c r="O753" s="2">
        <v>231</v>
      </c>
      <c r="P753" s="2">
        <v>4412</v>
      </c>
      <c r="Q753" s="2">
        <v>30099</v>
      </c>
      <c r="R753" s="18" t="s">
        <v>29</v>
      </c>
      <c r="S753" s="18" t="s">
        <v>29</v>
      </c>
    </row>
    <row r="754" spans="1:19" hidden="1" x14ac:dyDescent="0.3">
      <c r="A754" s="19">
        <v>43920.708333333336</v>
      </c>
      <c r="B754" s="18" t="s">
        <v>23</v>
      </c>
      <c r="C754" s="2">
        <v>4</v>
      </c>
      <c r="D754" s="18" t="s">
        <v>62</v>
      </c>
      <c r="E754" s="2">
        <v>4606893511</v>
      </c>
      <c r="F754" s="2">
        <v>1112123097</v>
      </c>
      <c r="G754" s="2">
        <v>353</v>
      </c>
      <c r="H754" s="2">
        <v>78</v>
      </c>
      <c r="I754" s="2">
        <v>431</v>
      </c>
      <c r="J754" s="2">
        <v>926</v>
      </c>
      <c r="K754" s="2">
        <v>1357</v>
      </c>
      <c r="L754" s="2">
        <v>64</v>
      </c>
      <c r="M754" s="2">
        <v>88</v>
      </c>
      <c r="N754" s="2">
        <v>178</v>
      </c>
      <c r="O754" s="2">
        <v>147</v>
      </c>
      <c r="P754" s="2">
        <v>1682</v>
      </c>
      <c r="Q754" s="2">
        <v>6377</v>
      </c>
      <c r="R754" s="18" t="s">
        <v>29</v>
      </c>
      <c r="S754" s="18" t="s">
        <v>29</v>
      </c>
    </row>
    <row r="755" spans="1:19" hidden="1" x14ac:dyDescent="0.3">
      <c r="A755" s="19">
        <v>43920.708333333336</v>
      </c>
      <c r="B755" s="18" t="s">
        <v>23</v>
      </c>
      <c r="C755" s="2">
        <v>10</v>
      </c>
      <c r="D755" s="18" t="s">
        <v>63</v>
      </c>
      <c r="E755" s="2">
        <v>4310675841</v>
      </c>
      <c r="F755" s="2">
        <v>1238824698</v>
      </c>
      <c r="G755" s="2">
        <v>173</v>
      </c>
      <c r="H755" s="2">
        <v>47</v>
      </c>
      <c r="I755" s="2">
        <v>220</v>
      </c>
      <c r="J755" s="2">
        <v>614</v>
      </c>
      <c r="K755" s="2">
        <v>834</v>
      </c>
      <c r="L755" s="2">
        <v>-63</v>
      </c>
      <c r="M755" s="2">
        <v>28</v>
      </c>
      <c r="N755" s="2">
        <v>184</v>
      </c>
      <c r="O755" s="2">
        <v>33</v>
      </c>
      <c r="P755" s="2">
        <v>1051</v>
      </c>
      <c r="Q755" s="2">
        <v>8150</v>
      </c>
      <c r="R755" s="18" t="s">
        <v>29</v>
      </c>
      <c r="S755" s="18" t="s">
        <v>29</v>
      </c>
    </row>
    <row r="756" spans="1:19" hidden="1" x14ac:dyDescent="0.3">
      <c r="A756" s="19">
        <v>43920.708333333336</v>
      </c>
      <c r="B756" s="18" t="s">
        <v>23</v>
      </c>
      <c r="C756" s="2">
        <v>2</v>
      </c>
      <c r="D756" s="18" t="s">
        <v>64</v>
      </c>
      <c r="E756" s="2">
        <v>4573750286</v>
      </c>
      <c r="F756" s="2">
        <v>7320149366</v>
      </c>
      <c r="G756" s="2">
        <v>92</v>
      </c>
      <c r="H756" s="2">
        <v>26</v>
      </c>
      <c r="I756" s="2">
        <v>118</v>
      </c>
      <c r="J756" s="2">
        <v>400</v>
      </c>
      <c r="K756" s="2">
        <v>518</v>
      </c>
      <c r="L756" s="2">
        <v>-21</v>
      </c>
      <c r="M756" s="2">
        <v>0</v>
      </c>
      <c r="N756" s="2">
        <v>16</v>
      </c>
      <c r="O756" s="2">
        <v>50</v>
      </c>
      <c r="P756" s="2">
        <v>584</v>
      </c>
      <c r="Q756" s="2">
        <v>1536</v>
      </c>
      <c r="R756" s="18" t="s">
        <v>29</v>
      </c>
      <c r="S756" s="18" t="s">
        <v>29</v>
      </c>
    </row>
    <row r="757" spans="1:19" hidden="1" x14ac:dyDescent="0.3">
      <c r="A757" s="19">
        <v>43920.708333333336</v>
      </c>
      <c r="B757" s="18" t="s">
        <v>23</v>
      </c>
      <c r="C757" s="2">
        <v>5</v>
      </c>
      <c r="D757" s="18" t="s">
        <v>65</v>
      </c>
      <c r="E757" s="2">
        <v>4543490485</v>
      </c>
      <c r="F757" s="2">
        <v>1233845213</v>
      </c>
      <c r="G757" s="2">
        <v>1633</v>
      </c>
      <c r="H757" s="2">
        <v>356</v>
      </c>
      <c r="I757" s="2">
        <v>1989</v>
      </c>
      <c r="J757" s="2">
        <v>5575</v>
      </c>
      <c r="K757" s="2">
        <v>7564</v>
      </c>
      <c r="L757" s="2">
        <v>313</v>
      </c>
      <c r="M757" s="2">
        <v>366</v>
      </c>
      <c r="N757" s="2">
        <v>747</v>
      </c>
      <c r="O757" s="2">
        <v>413</v>
      </c>
      <c r="P757" s="2">
        <v>8724</v>
      </c>
      <c r="Q757" s="2">
        <v>99941</v>
      </c>
      <c r="R757" s="18" t="s">
        <v>29</v>
      </c>
      <c r="S757" s="18" t="s">
        <v>29</v>
      </c>
    </row>
    <row r="758" spans="1:19" hidden="1" x14ac:dyDescent="0.3">
      <c r="A758" s="19">
        <v>43921.708333333336</v>
      </c>
      <c r="B758" s="18" t="s">
        <v>23</v>
      </c>
      <c r="C758" s="2">
        <v>13</v>
      </c>
      <c r="D758" s="18" t="s">
        <v>46</v>
      </c>
      <c r="E758" s="2">
        <v>4235122196</v>
      </c>
      <c r="F758" s="2">
        <v>1339843823</v>
      </c>
      <c r="G758" s="2">
        <v>335</v>
      </c>
      <c r="H758" s="2">
        <v>73</v>
      </c>
      <c r="I758" s="2">
        <v>408</v>
      </c>
      <c r="J758" s="2">
        <v>783</v>
      </c>
      <c r="K758" s="2">
        <v>1191</v>
      </c>
      <c r="L758" s="2">
        <v>22</v>
      </c>
      <c r="M758" s="2">
        <v>56</v>
      </c>
      <c r="N758" s="2">
        <v>95</v>
      </c>
      <c r="O758" s="2">
        <v>115</v>
      </c>
      <c r="P758" s="2">
        <v>1401</v>
      </c>
      <c r="Q758" s="2">
        <v>8758</v>
      </c>
      <c r="R758" s="18" t="s">
        <v>29</v>
      </c>
      <c r="S758" s="18" t="s">
        <v>29</v>
      </c>
    </row>
    <row r="759" spans="1:19" hidden="1" x14ac:dyDescent="0.3">
      <c r="A759" s="19">
        <v>43921.708333333336</v>
      </c>
      <c r="B759" s="18" t="s">
        <v>23</v>
      </c>
      <c r="C759" s="2">
        <v>17</v>
      </c>
      <c r="D759" s="18" t="s">
        <v>47</v>
      </c>
      <c r="E759" s="2">
        <v>4063947052</v>
      </c>
      <c r="F759" s="2">
        <v>1580514834</v>
      </c>
      <c r="G759" s="2">
        <v>37</v>
      </c>
      <c r="H759" s="2">
        <v>17</v>
      </c>
      <c r="I759" s="2">
        <v>54</v>
      </c>
      <c r="J759" s="2">
        <v>162</v>
      </c>
      <c r="K759" s="2">
        <v>216</v>
      </c>
      <c r="L759" s="2">
        <v>8</v>
      </c>
      <c r="M759" s="2">
        <v>12</v>
      </c>
      <c r="N759" s="2">
        <v>3</v>
      </c>
      <c r="O759" s="2">
        <v>7</v>
      </c>
      <c r="P759" s="2">
        <v>226</v>
      </c>
      <c r="Q759" s="2">
        <v>2043</v>
      </c>
      <c r="R759" s="18" t="s">
        <v>29</v>
      </c>
      <c r="S759" s="18" t="s">
        <v>29</v>
      </c>
    </row>
    <row r="760" spans="1:19" hidden="1" x14ac:dyDescent="0.3">
      <c r="A760" s="19">
        <v>43921.708333333336</v>
      </c>
      <c r="B760" s="18" t="s">
        <v>23</v>
      </c>
      <c r="C760" s="2">
        <v>4</v>
      </c>
      <c r="D760" s="18" t="s">
        <v>48</v>
      </c>
      <c r="E760" s="2">
        <v>4649933453</v>
      </c>
      <c r="F760" s="2">
        <v>1135662422</v>
      </c>
      <c r="G760" s="2">
        <v>249</v>
      </c>
      <c r="H760" s="2">
        <v>62</v>
      </c>
      <c r="I760" s="2">
        <v>311</v>
      </c>
      <c r="J760" s="2">
        <v>831</v>
      </c>
      <c r="K760" s="2">
        <v>1142</v>
      </c>
      <c r="L760" s="2">
        <v>44</v>
      </c>
      <c r="M760" s="2">
        <v>46</v>
      </c>
      <c r="N760" s="2">
        <v>153</v>
      </c>
      <c r="O760" s="2">
        <v>76</v>
      </c>
      <c r="P760" s="2">
        <v>1371</v>
      </c>
      <c r="Q760" s="2">
        <v>11275</v>
      </c>
      <c r="R760" s="18" t="s">
        <v>29</v>
      </c>
      <c r="S760" s="18" t="s">
        <v>29</v>
      </c>
    </row>
    <row r="761" spans="1:19" hidden="1" x14ac:dyDescent="0.3">
      <c r="A761" s="19">
        <v>43921.708333333336</v>
      </c>
      <c r="B761" s="18" t="s">
        <v>23</v>
      </c>
      <c r="C761" s="2">
        <v>18</v>
      </c>
      <c r="D761" s="18" t="s">
        <v>49</v>
      </c>
      <c r="E761" s="2">
        <v>3890597598</v>
      </c>
      <c r="F761" s="2">
        <v>1659440194</v>
      </c>
      <c r="G761" s="2">
        <v>132</v>
      </c>
      <c r="H761" s="2">
        <v>17</v>
      </c>
      <c r="I761" s="2">
        <v>149</v>
      </c>
      <c r="J761" s="2">
        <v>457</v>
      </c>
      <c r="K761" s="2">
        <v>606</v>
      </c>
      <c r="L761" s="2">
        <v>4</v>
      </c>
      <c r="M761" s="2">
        <v>12</v>
      </c>
      <c r="N761" s="2">
        <v>17</v>
      </c>
      <c r="O761" s="2">
        <v>36</v>
      </c>
      <c r="P761" s="2">
        <v>659</v>
      </c>
      <c r="Q761" s="2">
        <v>9327</v>
      </c>
      <c r="R761" s="18" t="s">
        <v>29</v>
      </c>
      <c r="S761" s="18" t="s">
        <v>29</v>
      </c>
    </row>
    <row r="762" spans="1:19" hidden="1" x14ac:dyDescent="0.3">
      <c r="A762" s="19">
        <v>43921.708333333336</v>
      </c>
      <c r="B762" s="18" t="s">
        <v>23</v>
      </c>
      <c r="C762" s="2">
        <v>15</v>
      </c>
      <c r="D762" s="18" t="s">
        <v>50</v>
      </c>
      <c r="E762" s="2">
        <v>4083956555</v>
      </c>
      <c r="F762" s="2">
        <v>1425084984</v>
      </c>
      <c r="G762" s="2">
        <v>501</v>
      </c>
      <c r="H762" s="2">
        <v>133</v>
      </c>
      <c r="I762" s="2">
        <v>634</v>
      </c>
      <c r="J762" s="2">
        <v>1237</v>
      </c>
      <c r="K762" s="2">
        <v>1871</v>
      </c>
      <c r="L762" s="2">
        <v>132</v>
      </c>
      <c r="M762" s="2">
        <v>140</v>
      </c>
      <c r="N762" s="2">
        <v>88</v>
      </c>
      <c r="O762" s="2">
        <v>133</v>
      </c>
      <c r="P762" s="2">
        <v>2092</v>
      </c>
      <c r="Q762" s="2">
        <v>14403</v>
      </c>
      <c r="R762" s="18" t="s">
        <v>29</v>
      </c>
      <c r="S762" s="18" t="s">
        <v>29</v>
      </c>
    </row>
    <row r="763" spans="1:19" hidden="1" x14ac:dyDescent="0.3">
      <c r="A763" s="19">
        <v>43921.708333333336</v>
      </c>
      <c r="B763" s="18" t="s">
        <v>23</v>
      </c>
      <c r="C763" s="2">
        <v>8</v>
      </c>
      <c r="D763" s="18" t="s">
        <v>104</v>
      </c>
      <c r="E763" s="2">
        <v>4449436681</v>
      </c>
      <c r="F763" s="2">
        <v>113417208</v>
      </c>
      <c r="G763" s="2">
        <v>3765</v>
      </c>
      <c r="H763" s="2">
        <v>353</v>
      </c>
      <c r="I763" s="2">
        <v>4118</v>
      </c>
      <c r="J763" s="2">
        <v>6835</v>
      </c>
      <c r="K763" s="2">
        <v>10953</v>
      </c>
      <c r="L763" s="2">
        <v>187</v>
      </c>
      <c r="M763" s="2">
        <v>543</v>
      </c>
      <c r="N763" s="2">
        <v>1477</v>
      </c>
      <c r="O763" s="2">
        <v>1644</v>
      </c>
      <c r="P763" s="2">
        <v>14074</v>
      </c>
      <c r="Q763" s="2">
        <v>54532</v>
      </c>
      <c r="R763" s="18" t="s">
        <v>29</v>
      </c>
      <c r="S763" s="18" t="s">
        <v>29</v>
      </c>
    </row>
    <row r="764" spans="1:19" hidden="1" x14ac:dyDescent="0.3">
      <c r="A764" s="19">
        <v>43921.708333333336</v>
      </c>
      <c r="B764" s="18" t="s">
        <v>23</v>
      </c>
      <c r="C764" s="2">
        <v>6</v>
      </c>
      <c r="D764" s="18" t="s">
        <v>51</v>
      </c>
      <c r="E764" s="2">
        <v>456494354</v>
      </c>
      <c r="F764" s="2">
        <v>1376813649</v>
      </c>
      <c r="G764" s="2">
        <v>215</v>
      </c>
      <c r="H764" s="2">
        <v>60</v>
      </c>
      <c r="I764" s="2">
        <v>275</v>
      </c>
      <c r="J764" s="2">
        <v>885</v>
      </c>
      <c r="K764" s="2">
        <v>1160</v>
      </c>
      <c r="L764" s="2">
        <v>51</v>
      </c>
      <c r="M764" s="2">
        <v>92</v>
      </c>
      <c r="N764" s="2">
        <v>320</v>
      </c>
      <c r="O764" s="2">
        <v>113</v>
      </c>
      <c r="P764" s="2">
        <v>1593</v>
      </c>
      <c r="Q764" s="2">
        <v>14899</v>
      </c>
      <c r="R764" s="18" t="s">
        <v>29</v>
      </c>
      <c r="S764" s="18" t="s">
        <v>29</v>
      </c>
    </row>
    <row r="765" spans="1:19" hidden="1" x14ac:dyDescent="0.3">
      <c r="A765" s="19">
        <v>43921.708333333336</v>
      </c>
      <c r="B765" s="18" t="s">
        <v>23</v>
      </c>
      <c r="C765" s="2">
        <v>12</v>
      </c>
      <c r="D765" s="18" t="s">
        <v>52</v>
      </c>
      <c r="E765" s="2">
        <v>4189277044</v>
      </c>
      <c r="F765" s="2">
        <v>1248366722</v>
      </c>
      <c r="G765" s="2">
        <v>1127</v>
      </c>
      <c r="H765" s="2">
        <v>173</v>
      </c>
      <c r="I765" s="2">
        <v>1300</v>
      </c>
      <c r="J765" s="2">
        <v>1342</v>
      </c>
      <c r="K765" s="2">
        <v>2642</v>
      </c>
      <c r="L765" s="2">
        <v>145</v>
      </c>
      <c r="M765" s="2">
        <v>181</v>
      </c>
      <c r="N765" s="2">
        <v>291</v>
      </c>
      <c r="O765" s="2">
        <v>162</v>
      </c>
      <c r="P765" s="2">
        <v>3095</v>
      </c>
      <c r="Q765" s="2">
        <v>34677</v>
      </c>
      <c r="R765" s="18" t="s">
        <v>29</v>
      </c>
      <c r="S765" s="18" t="s">
        <v>29</v>
      </c>
    </row>
    <row r="766" spans="1:19" hidden="1" x14ac:dyDescent="0.3">
      <c r="A766" s="19">
        <v>43921.708333333336</v>
      </c>
      <c r="B766" s="18" t="s">
        <v>23</v>
      </c>
      <c r="C766" s="2">
        <v>7</v>
      </c>
      <c r="D766" s="18" t="s">
        <v>53</v>
      </c>
      <c r="E766" s="2">
        <v>4441149315</v>
      </c>
      <c r="F766" s="2">
        <v>89326992</v>
      </c>
      <c r="G766" s="2">
        <v>1153</v>
      </c>
      <c r="H766" s="2">
        <v>179</v>
      </c>
      <c r="I766" s="2">
        <v>1332</v>
      </c>
      <c r="J766" s="2">
        <v>1176</v>
      </c>
      <c r="K766" s="2">
        <v>2508</v>
      </c>
      <c r="L766" s="2">
        <v>125</v>
      </c>
      <c r="M766" s="2">
        <v>199</v>
      </c>
      <c r="N766" s="2">
        <v>480</v>
      </c>
      <c r="O766" s="2">
        <v>428</v>
      </c>
      <c r="P766" s="2">
        <v>3416</v>
      </c>
      <c r="Q766" s="2">
        <v>10376</v>
      </c>
      <c r="R766" s="18" t="s">
        <v>29</v>
      </c>
      <c r="S766" s="18" t="s">
        <v>29</v>
      </c>
    </row>
    <row r="767" spans="1:19" x14ac:dyDescent="0.3">
      <c r="A767" s="19">
        <v>43921.708333333336</v>
      </c>
      <c r="B767" s="18" t="s">
        <v>23</v>
      </c>
      <c r="C767" s="2">
        <v>3</v>
      </c>
      <c r="D767" s="18" t="s">
        <v>54</v>
      </c>
      <c r="E767" s="2">
        <v>4546679409</v>
      </c>
      <c r="F767" s="2">
        <v>9190347404</v>
      </c>
      <c r="G767" s="2">
        <v>11883</v>
      </c>
      <c r="H767" s="2">
        <v>1324</v>
      </c>
      <c r="I767" s="2">
        <v>13207</v>
      </c>
      <c r="J767" s="2">
        <v>11917</v>
      </c>
      <c r="K767" s="2">
        <v>25124</v>
      </c>
      <c r="L767" s="2">
        <v>118</v>
      </c>
      <c r="M767" s="2">
        <v>1047</v>
      </c>
      <c r="N767" s="2">
        <v>10885</v>
      </c>
      <c r="O767" s="2">
        <v>7199</v>
      </c>
      <c r="P767" s="2">
        <v>43208</v>
      </c>
      <c r="Q767" s="2">
        <v>114640</v>
      </c>
      <c r="R767" s="18" t="s">
        <v>29</v>
      </c>
      <c r="S767" s="18" t="s">
        <v>29</v>
      </c>
    </row>
    <row r="768" spans="1:19" hidden="1" x14ac:dyDescent="0.3">
      <c r="A768" s="19">
        <v>43921.708333333336</v>
      </c>
      <c r="B768" s="18" t="s">
        <v>23</v>
      </c>
      <c r="C768" s="2">
        <v>11</v>
      </c>
      <c r="D768" s="18" t="s">
        <v>55</v>
      </c>
      <c r="E768" s="2">
        <v>4361675973</v>
      </c>
      <c r="F768" s="2">
        <v>135188753</v>
      </c>
      <c r="G768" s="2">
        <v>946</v>
      </c>
      <c r="H768" s="2">
        <v>169</v>
      </c>
      <c r="I768" s="2">
        <v>1115</v>
      </c>
      <c r="J768" s="2">
        <v>2237</v>
      </c>
      <c r="K768" s="2">
        <v>3352</v>
      </c>
      <c r="L768" s="2">
        <v>101</v>
      </c>
      <c r="M768" s="2">
        <v>141</v>
      </c>
      <c r="N768" s="2">
        <v>21</v>
      </c>
      <c r="O768" s="2">
        <v>452</v>
      </c>
      <c r="P768" s="2">
        <v>3825</v>
      </c>
      <c r="Q768" s="2">
        <v>11724</v>
      </c>
      <c r="R768" s="18" t="s">
        <v>29</v>
      </c>
      <c r="S768" s="18" t="s">
        <v>29</v>
      </c>
    </row>
    <row r="769" spans="1:19" hidden="1" x14ac:dyDescent="0.3">
      <c r="A769" s="19">
        <v>43921.708333333336</v>
      </c>
      <c r="B769" s="18" t="s">
        <v>23</v>
      </c>
      <c r="C769" s="2">
        <v>14</v>
      </c>
      <c r="D769" s="18" t="s">
        <v>56</v>
      </c>
      <c r="E769" s="2">
        <v>4155774754</v>
      </c>
      <c r="F769" s="2">
        <v>1465916051</v>
      </c>
      <c r="G769" s="2">
        <v>29</v>
      </c>
      <c r="H769" s="2">
        <v>8</v>
      </c>
      <c r="I769" s="2">
        <v>37</v>
      </c>
      <c r="J769" s="2">
        <v>80</v>
      </c>
      <c r="K769" s="2">
        <v>117</v>
      </c>
      <c r="L769" s="2">
        <v>10</v>
      </c>
      <c r="M769" s="2">
        <v>10</v>
      </c>
      <c r="N769" s="2">
        <v>18</v>
      </c>
      <c r="O769" s="2">
        <v>9</v>
      </c>
      <c r="P769" s="2">
        <v>144</v>
      </c>
      <c r="Q769" s="2">
        <v>1049</v>
      </c>
      <c r="R769" s="18" t="s">
        <v>29</v>
      </c>
      <c r="S769" s="18" t="s">
        <v>29</v>
      </c>
    </row>
    <row r="770" spans="1:19" hidden="1" x14ac:dyDescent="0.3">
      <c r="A770" s="19">
        <v>43921.708333333336</v>
      </c>
      <c r="B770" s="18" t="s">
        <v>23</v>
      </c>
      <c r="C770" s="2">
        <v>1</v>
      </c>
      <c r="D770" s="18" t="s">
        <v>57</v>
      </c>
      <c r="E770" s="2">
        <v>450732745</v>
      </c>
      <c r="F770" s="2">
        <v>7680687483</v>
      </c>
      <c r="G770" s="2">
        <v>3174</v>
      </c>
      <c r="H770" s="2">
        <v>452</v>
      </c>
      <c r="I770" s="2">
        <v>3626</v>
      </c>
      <c r="J770" s="2">
        <v>4456</v>
      </c>
      <c r="K770" s="2">
        <v>8082</v>
      </c>
      <c r="L770" s="2">
        <v>427</v>
      </c>
      <c r="M770" s="2">
        <v>589</v>
      </c>
      <c r="N770" s="2">
        <v>365</v>
      </c>
      <c r="O770" s="2">
        <v>854</v>
      </c>
      <c r="P770" s="2">
        <v>9301</v>
      </c>
      <c r="Q770" s="2">
        <v>27658</v>
      </c>
      <c r="R770" s="18" t="s">
        <v>29</v>
      </c>
      <c r="S770" s="18" t="s">
        <v>29</v>
      </c>
    </row>
    <row r="771" spans="1:19" hidden="1" x14ac:dyDescent="0.3">
      <c r="A771" s="19">
        <v>43921.708333333336</v>
      </c>
      <c r="B771" s="18" t="s">
        <v>23</v>
      </c>
      <c r="C771" s="2">
        <v>16</v>
      </c>
      <c r="D771" s="18" t="s">
        <v>58</v>
      </c>
      <c r="E771" s="2">
        <v>4112559576</v>
      </c>
      <c r="F771" s="2">
        <v>1686736689</v>
      </c>
      <c r="G771" s="2">
        <v>609</v>
      </c>
      <c r="H771" s="2">
        <v>105</v>
      </c>
      <c r="I771" s="2">
        <v>714</v>
      </c>
      <c r="J771" s="2">
        <v>940</v>
      </c>
      <c r="K771" s="2">
        <v>1654</v>
      </c>
      <c r="L771" s="2">
        <v>69</v>
      </c>
      <c r="M771" s="2">
        <v>91</v>
      </c>
      <c r="N771" s="2">
        <v>39</v>
      </c>
      <c r="O771" s="2">
        <v>110</v>
      </c>
      <c r="P771" s="2">
        <v>1803</v>
      </c>
      <c r="Q771" s="2">
        <v>14073</v>
      </c>
      <c r="R771" s="18" t="s">
        <v>29</v>
      </c>
      <c r="S771" s="18" t="s">
        <v>29</v>
      </c>
    </row>
    <row r="772" spans="1:19" hidden="1" x14ac:dyDescent="0.3">
      <c r="A772" s="19">
        <v>43921.708333333336</v>
      </c>
      <c r="B772" s="18" t="s">
        <v>23</v>
      </c>
      <c r="C772" s="2">
        <v>20</v>
      </c>
      <c r="D772" s="18" t="s">
        <v>59</v>
      </c>
      <c r="E772" s="2">
        <v>3921531192</v>
      </c>
      <c r="F772" s="2">
        <v>9110616306</v>
      </c>
      <c r="G772" s="2">
        <v>113</v>
      </c>
      <c r="H772" s="2">
        <v>28</v>
      </c>
      <c r="I772" s="2">
        <v>141</v>
      </c>
      <c r="J772" s="2">
        <v>516</v>
      </c>
      <c r="K772" s="2">
        <v>657</v>
      </c>
      <c r="L772" s="2">
        <v>35</v>
      </c>
      <c r="M772" s="2">
        <v>40</v>
      </c>
      <c r="N772" s="2">
        <v>34</v>
      </c>
      <c r="O772" s="2">
        <v>31</v>
      </c>
      <c r="P772" s="2">
        <v>722</v>
      </c>
      <c r="Q772" s="2">
        <v>5257</v>
      </c>
      <c r="R772" s="18" t="s">
        <v>29</v>
      </c>
      <c r="S772" s="18" t="s">
        <v>29</v>
      </c>
    </row>
    <row r="773" spans="1:19" hidden="1" x14ac:dyDescent="0.3">
      <c r="A773" s="19">
        <v>43921.708333333336</v>
      </c>
      <c r="B773" s="18" t="s">
        <v>23</v>
      </c>
      <c r="C773" s="2">
        <v>19</v>
      </c>
      <c r="D773" s="18" t="s">
        <v>60</v>
      </c>
      <c r="E773" s="2">
        <v>3811569725</v>
      </c>
      <c r="F773" s="2">
        <v>133623567</v>
      </c>
      <c r="G773" s="2">
        <v>503</v>
      </c>
      <c r="H773" s="2">
        <v>72</v>
      </c>
      <c r="I773" s="2">
        <v>575</v>
      </c>
      <c r="J773" s="2">
        <v>917</v>
      </c>
      <c r="K773" s="2">
        <v>1492</v>
      </c>
      <c r="L773" s="2">
        <v>84</v>
      </c>
      <c r="M773" s="2">
        <v>92</v>
      </c>
      <c r="N773" s="2">
        <v>74</v>
      </c>
      <c r="O773" s="2">
        <v>81</v>
      </c>
      <c r="P773" s="2">
        <v>1647</v>
      </c>
      <c r="Q773" s="2">
        <v>15634</v>
      </c>
      <c r="R773" s="18" t="s">
        <v>29</v>
      </c>
      <c r="S773" s="18" t="s">
        <v>29</v>
      </c>
    </row>
    <row r="774" spans="1:19" hidden="1" x14ac:dyDescent="0.3">
      <c r="A774" s="19">
        <v>43921.708333333336</v>
      </c>
      <c r="B774" s="18" t="s">
        <v>23</v>
      </c>
      <c r="C774" s="2">
        <v>9</v>
      </c>
      <c r="D774" s="18" t="s">
        <v>61</v>
      </c>
      <c r="E774" s="2">
        <v>4376923077</v>
      </c>
      <c r="F774" s="2">
        <v>1125588885</v>
      </c>
      <c r="G774" s="2">
        <v>1120</v>
      </c>
      <c r="H774" s="2">
        <v>293</v>
      </c>
      <c r="I774" s="2">
        <v>1413</v>
      </c>
      <c r="J774" s="2">
        <v>2813</v>
      </c>
      <c r="K774" s="2">
        <v>4226</v>
      </c>
      <c r="L774" s="2">
        <v>176</v>
      </c>
      <c r="M774" s="2">
        <v>196</v>
      </c>
      <c r="N774" s="2">
        <v>138</v>
      </c>
      <c r="O774" s="2">
        <v>244</v>
      </c>
      <c r="P774" s="2">
        <v>4608</v>
      </c>
      <c r="Q774" s="2">
        <v>33165</v>
      </c>
      <c r="R774" s="18" t="s">
        <v>29</v>
      </c>
      <c r="S774" s="18" t="s">
        <v>29</v>
      </c>
    </row>
    <row r="775" spans="1:19" hidden="1" x14ac:dyDescent="0.3">
      <c r="A775" s="19">
        <v>43921.708333333336</v>
      </c>
      <c r="B775" s="18" t="s">
        <v>23</v>
      </c>
      <c r="C775" s="2">
        <v>4</v>
      </c>
      <c r="D775" s="18" t="s">
        <v>62</v>
      </c>
      <c r="E775" s="2">
        <v>4606893511</v>
      </c>
      <c r="F775" s="2">
        <v>1112123097</v>
      </c>
      <c r="G775" s="2">
        <v>354</v>
      </c>
      <c r="H775" s="2">
        <v>80</v>
      </c>
      <c r="I775" s="2">
        <v>434</v>
      </c>
      <c r="J775" s="2">
        <v>955</v>
      </c>
      <c r="K775" s="2">
        <v>1389</v>
      </c>
      <c r="L775" s="2">
        <v>32</v>
      </c>
      <c r="M775" s="2">
        <v>64</v>
      </c>
      <c r="N775" s="2">
        <v>193</v>
      </c>
      <c r="O775" s="2">
        <v>164</v>
      </c>
      <c r="P775" s="2">
        <v>1746</v>
      </c>
      <c r="Q775" s="2">
        <v>6973</v>
      </c>
      <c r="R775" s="18" t="s">
        <v>29</v>
      </c>
      <c r="S775" s="18" t="s">
        <v>29</v>
      </c>
    </row>
    <row r="776" spans="1:19" hidden="1" x14ac:dyDescent="0.3">
      <c r="A776" s="19">
        <v>43921.708333333336</v>
      </c>
      <c r="B776" s="18" t="s">
        <v>23</v>
      </c>
      <c r="C776" s="2">
        <v>10</v>
      </c>
      <c r="D776" s="18" t="s">
        <v>63</v>
      </c>
      <c r="E776" s="2">
        <v>4310675841</v>
      </c>
      <c r="F776" s="2">
        <v>1238824698</v>
      </c>
      <c r="G776" s="2">
        <v>176</v>
      </c>
      <c r="H776" s="2">
        <v>43</v>
      </c>
      <c r="I776" s="2">
        <v>219</v>
      </c>
      <c r="J776" s="2">
        <v>632</v>
      </c>
      <c r="K776" s="2">
        <v>851</v>
      </c>
      <c r="L776" s="2">
        <v>17</v>
      </c>
      <c r="M776" s="2">
        <v>27</v>
      </c>
      <c r="N776" s="2">
        <v>190</v>
      </c>
      <c r="O776" s="2">
        <v>37</v>
      </c>
      <c r="P776" s="2">
        <v>1078</v>
      </c>
      <c r="Q776" s="2">
        <v>8685</v>
      </c>
      <c r="R776" s="18" t="s">
        <v>29</v>
      </c>
      <c r="S776" s="18" t="s">
        <v>29</v>
      </c>
    </row>
    <row r="777" spans="1:19" hidden="1" x14ac:dyDescent="0.3">
      <c r="A777" s="19">
        <v>43921.708333333336</v>
      </c>
      <c r="B777" s="18" t="s">
        <v>23</v>
      </c>
      <c r="C777" s="2">
        <v>2</v>
      </c>
      <c r="D777" s="18" t="s">
        <v>64</v>
      </c>
      <c r="E777" s="2">
        <v>4573750286</v>
      </c>
      <c r="F777" s="2">
        <v>7320149366</v>
      </c>
      <c r="G777" s="2">
        <v>91</v>
      </c>
      <c r="H777" s="2">
        <v>26</v>
      </c>
      <c r="I777" s="2">
        <v>117</v>
      </c>
      <c r="J777" s="2">
        <v>435</v>
      </c>
      <c r="K777" s="2">
        <v>552</v>
      </c>
      <c r="L777" s="2">
        <v>34</v>
      </c>
      <c r="M777" s="2">
        <v>44</v>
      </c>
      <c r="N777" s="2">
        <v>20</v>
      </c>
      <c r="O777" s="2">
        <v>56</v>
      </c>
      <c r="P777" s="2">
        <v>628</v>
      </c>
      <c r="Q777" s="2">
        <v>1582</v>
      </c>
      <c r="R777" s="18" t="s">
        <v>29</v>
      </c>
      <c r="S777" s="18" t="s">
        <v>29</v>
      </c>
    </row>
    <row r="778" spans="1:19" hidden="1" x14ac:dyDescent="0.3">
      <c r="A778" s="19">
        <v>43921.708333333336</v>
      </c>
      <c r="B778" s="18" t="s">
        <v>23</v>
      </c>
      <c r="C778" s="2">
        <v>5</v>
      </c>
      <c r="D778" s="18" t="s">
        <v>65</v>
      </c>
      <c r="E778" s="2">
        <v>4543490485</v>
      </c>
      <c r="F778" s="2">
        <v>1233845213</v>
      </c>
      <c r="G778" s="2">
        <v>1680</v>
      </c>
      <c r="H778" s="2">
        <v>356</v>
      </c>
      <c r="I778" s="2">
        <v>2036</v>
      </c>
      <c r="J778" s="2">
        <v>5814</v>
      </c>
      <c r="K778" s="2">
        <v>7850</v>
      </c>
      <c r="L778" s="2">
        <v>286</v>
      </c>
      <c r="M778" s="2">
        <v>431</v>
      </c>
      <c r="N778" s="2">
        <v>828</v>
      </c>
      <c r="O778" s="2">
        <v>477</v>
      </c>
      <c r="P778" s="2">
        <v>9155</v>
      </c>
      <c r="Q778" s="2">
        <v>106238</v>
      </c>
      <c r="R778" s="18" t="s">
        <v>29</v>
      </c>
      <c r="S778" s="18" t="s">
        <v>29</v>
      </c>
    </row>
    <row r="779" spans="1:19" hidden="1" x14ac:dyDescent="0.3">
      <c r="A779" s="19">
        <v>43922.708333333336</v>
      </c>
      <c r="B779" s="18" t="s">
        <v>23</v>
      </c>
      <c r="C779" s="2">
        <v>13</v>
      </c>
      <c r="D779" s="18" t="s">
        <v>46</v>
      </c>
      <c r="E779" s="2">
        <v>4235122196</v>
      </c>
      <c r="F779" s="2">
        <v>1339843823</v>
      </c>
      <c r="G779" s="2">
        <v>342</v>
      </c>
      <c r="H779" s="2">
        <v>71</v>
      </c>
      <c r="I779" s="2">
        <v>413</v>
      </c>
      <c r="J779" s="2">
        <v>798</v>
      </c>
      <c r="K779" s="2">
        <v>1211</v>
      </c>
      <c r="L779" s="2">
        <v>20</v>
      </c>
      <c r="M779" s="2">
        <v>35</v>
      </c>
      <c r="N779" s="2">
        <v>102</v>
      </c>
      <c r="O779" s="2">
        <v>123</v>
      </c>
      <c r="P779" s="2">
        <v>1436</v>
      </c>
      <c r="Q779" s="2">
        <v>9610</v>
      </c>
      <c r="R779" s="18" t="s">
        <v>29</v>
      </c>
      <c r="S779" s="18" t="s">
        <v>29</v>
      </c>
    </row>
    <row r="780" spans="1:19" hidden="1" x14ac:dyDescent="0.3">
      <c r="A780" s="19">
        <v>43922.708333333336</v>
      </c>
      <c r="B780" s="18" t="s">
        <v>23</v>
      </c>
      <c r="C780" s="2">
        <v>17</v>
      </c>
      <c r="D780" s="18" t="s">
        <v>47</v>
      </c>
      <c r="E780" s="2">
        <v>4063947052</v>
      </c>
      <c r="F780" s="2">
        <v>1580514834</v>
      </c>
      <c r="G780" s="2">
        <v>39</v>
      </c>
      <c r="H780" s="2">
        <v>15</v>
      </c>
      <c r="I780" s="2">
        <v>54</v>
      </c>
      <c r="J780" s="2">
        <v>171</v>
      </c>
      <c r="K780" s="2">
        <v>225</v>
      </c>
      <c r="L780" s="2">
        <v>9</v>
      </c>
      <c r="M780" s="2">
        <v>11</v>
      </c>
      <c r="N780" s="2">
        <v>3</v>
      </c>
      <c r="O780" s="2">
        <v>9</v>
      </c>
      <c r="P780" s="2">
        <v>237</v>
      </c>
      <c r="Q780" s="2">
        <v>2262</v>
      </c>
      <c r="R780" s="18" t="s">
        <v>29</v>
      </c>
      <c r="S780" s="18" t="s">
        <v>29</v>
      </c>
    </row>
    <row r="781" spans="1:19" hidden="1" x14ac:dyDescent="0.3">
      <c r="A781" s="19">
        <v>43922.708333333336</v>
      </c>
      <c r="B781" s="18" t="s">
        <v>23</v>
      </c>
      <c r="C781" s="2">
        <v>4</v>
      </c>
      <c r="D781" s="18" t="s">
        <v>48</v>
      </c>
      <c r="E781" s="2">
        <v>4649933453</v>
      </c>
      <c r="F781" s="2">
        <v>1135662422</v>
      </c>
      <c r="G781" s="2">
        <v>269</v>
      </c>
      <c r="H781" s="2">
        <v>57</v>
      </c>
      <c r="I781" s="2">
        <v>326</v>
      </c>
      <c r="J781" s="2">
        <v>786</v>
      </c>
      <c r="K781" s="2">
        <v>1112</v>
      </c>
      <c r="L781" s="2">
        <v>-30</v>
      </c>
      <c r="M781" s="2">
        <v>47</v>
      </c>
      <c r="N781" s="2">
        <v>190</v>
      </c>
      <c r="O781" s="2">
        <v>116</v>
      </c>
      <c r="P781" s="2">
        <v>1418</v>
      </c>
      <c r="Q781" s="2">
        <v>11951</v>
      </c>
      <c r="R781" s="18" t="s">
        <v>29</v>
      </c>
      <c r="S781" s="18" t="s">
        <v>29</v>
      </c>
    </row>
    <row r="782" spans="1:19" hidden="1" x14ac:dyDescent="0.3">
      <c r="A782" s="19">
        <v>43922.708333333336</v>
      </c>
      <c r="B782" s="18" t="s">
        <v>23</v>
      </c>
      <c r="C782" s="2">
        <v>18</v>
      </c>
      <c r="D782" s="18" t="s">
        <v>49</v>
      </c>
      <c r="E782" s="2">
        <v>3890597598</v>
      </c>
      <c r="F782" s="2">
        <v>1659440194</v>
      </c>
      <c r="G782" s="2">
        <v>144</v>
      </c>
      <c r="H782" s="2">
        <v>16</v>
      </c>
      <c r="I782" s="2">
        <v>160</v>
      </c>
      <c r="J782" s="2">
        <v>450</v>
      </c>
      <c r="K782" s="2">
        <v>610</v>
      </c>
      <c r="L782" s="2">
        <v>4</v>
      </c>
      <c r="M782" s="2">
        <v>10</v>
      </c>
      <c r="N782" s="2">
        <v>21</v>
      </c>
      <c r="O782" s="2">
        <v>38</v>
      </c>
      <c r="P782" s="2">
        <v>669</v>
      </c>
      <c r="Q782" s="2">
        <v>9983</v>
      </c>
      <c r="R782" s="18" t="s">
        <v>29</v>
      </c>
      <c r="S782" s="18" t="s">
        <v>29</v>
      </c>
    </row>
    <row r="783" spans="1:19" hidden="1" x14ac:dyDescent="0.3">
      <c r="A783" s="19">
        <v>43922.708333333336</v>
      </c>
      <c r="B783" s="18" t="s">
        <v>23</v>
      </c>
      <c r="C783" s="2">
        <v>15</v>
      </c>
      <c r="D783" s="18" t="s">
        <v>50</v>
      </c>
      <c r="E783" s="2">
        <v>4083956555</v>
      </c>
      <c r="F783" s="2">
        <v>1425084984</v>
      </c>
      <c r="G783" s="2">
        <v>478</v>
      </c>
      <c r="H783" s="2">
        <v>129</v>
      </c>
      <c r="I783" s="2">
        <v>607</v>
      </c>
      <c r="J783" s="2">
        <v>1369</v>
      </c>
      <c r="K783" s="2">
        <v>1976</v>
      </c>
      <c r="L783" s="2">
        <v>105</v>
      </c>
      <c r="M783" s="2">
        <v>139</v>
      </c>
      <c r="N783" s="2">
        <v>107</v>
      </c>
      <c r="O783" s="2">
        <v>148</v>
      </c>
      <c r="P783" s="2">
        <v>2231</v>
      </c>
      <c r="Q783" s="2">
        <v>15728</v>
      </c>
      <c r="R783" s="18" t="s">
        <v>29</v>
      </c>
      <c r="S783" s="18" t="s">
        <v>29</v>
      </c>
    </row>
    <row r="784" spans="1:19" hidden="1" x14ac:dyDescent="0.3">
      <c r="A784" s="19">
        <v>43922.708333333336</v>
      </c>
      <c r="B784" s="18" t="s">
        <v>23</v>
      </c>
      <c r="C784" s="2">
        <v>8</v>
      </c>
      <c r="D784" s="18" t="s">
        <v>104</v>
      </c>
      <c r="E784" s="2">
        <v>4449436681</v>
      </c>
      <c r="F784" s="2">
        <v>113417208</v>
      </c>
      <c r="G784" s="2">
        <v>3898</v>
      </c>
      <c r="H784" s="2">
        <v>359</v>
      </c>
      <c r="I784" s="2">
        <v>4257</v>
      </c>
      <c r="J784" s="2">
        <v>7232</v>
      </c>
      <c r="K784" s="2">
        <v>11489</v>
      </c>
      <c r="L784" s="2">
        <v>536</v>
      </c>
      <c r="M784" s="2">
        <v>713</v>
      </c>
      <c r="N784" s="2">
        <v>1566</v>
      </c>
      <c r="O784" s="2">
        <v>1732</v>
      </c>
      <c r="P784" s="2">
        <v>14787</v>
      </c>
      <c r="Q784" s="2">
        <v>58457</v>
      </c>
      <c r="R784" s="18" t="s">
        <v>29</v>
      </c>
      <c r="S784" s="18" t="s">
        <v>29</v>
      </c>
    </row>
    <row r="785" spans="1:19" hidden="1" x14ac:dyDescent="0.3">
      <c r="A785" s="19">
        <v>43922.708333333336</v>
      </c>
      <c r="B785" s="18" t="s">
        <v>23</v>
      </c>
      <c r="C785" s="2">
        <v>6</v>
      </c>
      <c r="D785" s="18" t="s">
        <v>51</v>
      </c>
      <c r="E785" s="2">
        <v>456494354</v>
      </c>
      <c r="F785" s="2">
        <v>1376813649</v>
      </c>
      <c r="G785" s="2">
        <v>206</v>
      </c>
      <c r="H785" s="2">
        <v>60</v>
      </c>
      <c r="I785" s="2">
        <v>266</v>
      </c>
      <c r="J785" s="2">
        <v>940</v>
      </c>
      <c r="K785" s="2">
        <v>1206</v>
      </c>
      <c r="L785" s="2">
        <v>46</v>
      </c>
      <c r="M785" s="2">
        <v>92</v>
      </c>
      <c r="N785" s="2">
        <v>357</v>
      </c>
      <c r="O785" s="2">
        <v>122</v>
      </c>
      <c r="P785" s="2">
        <v>1685</v>
      </c>
      <c r="Q785" s="2">
        <v>15987</v>
      </c>
      <c r="R785" s="18" t="s">
        <v>29</v>
      </c>
      <c r="S785" s="18" t="s">
        <v>29</v>
      </c>
    </row>
    <row r="786" spans="1:19" hidden="1" x14ac:dyDescent="0.3">
      <c r="A786" s="19">
        <v>43922.708333333336</v>
      </c>
      <c r="B786" s="18" t="s">
        <v>23</v>
      </c>
      <c r="C786" s="2">
        <v>12</v>
      </c>
      <c r="D786" s="18" t="s">
        <v>52</v>
      </c>
      <c r="E786" s="2">
        <v>4189277044</v>
      </c>
      <c r="F786" s="2">
        <v>1248366722</v>
      </c>
      <c r="G786" s="2">
        <v>1131</v>
      </c>
      <c r="H786" s="2">
        <v>177</v>
      </c>
      <c r="I786" s="2">
        <v>1308</v>
      </c>
      <c r="J786" s="2">
        <v>1450</v>
      </c>
      <c r="K786" s="2">
        <v>2758</v>
      </c>
      <c r="L786" s="2">
        <v>116</v>
      </c>
      <c r="M786" s="2">
        <v>169</v>
      </c>
      <c r="N786" s="2">
        <v>337</v>
      </c>
      <c r="O786" s="2">
        <v>169</v>
      </c>
      <c r="P786" s="2">
        <v>3264</v>
      </c>
      <c r="Q786" s="2">
        <v>35810</v>
      </c>
      <c r="R786" s="18" t="s">
        <v>29</v>
      </c>
      <c r="S786" s="18" t="s">
        <v>29</v>
      </c>
    </row>
    <row r="787" spans="1:19" hidden="1" x14ac:dyDescent="0.3">
      <c r="A787" s="19">
        <v>43922.708333333336</v>
      </c>
      <c r="B787" s="18" t="s">
        <v>23</v>
      </c>
      <c r="C787" s="2">
        <v>7</v>
      </c>
      <c r="D787" s="18" t="s">
        <v>53</v>
      </c>
      <c r="E787" s="2">
        <v>4441149315</v>
      </c>
      <c r="F787" s="2">
        <v>89326992</v>
      </c>
      <c r="G787" s="2">
        <v>1114</v>
      </c>
      <c r="H787" s="2">
        <v>179</v>
      </c>
      <c r="I787" s="2">
        <v>1293</v>
      </c>
      <c r="J787" s="2">
        <v>1352</v>
      </c>
      <c r="K787" s="2">
        <v>2645</v>
      </c>
      <c r="L787" s="2">
        <v>137</v>
      </c>
      <c r="M787" s="2">
        <v>244</v>
      </c>
      <c r="N787" s="2">
        <v>555</v>
      </c>
      <c r="O787" s="2">
        <v>460</v>
      </c>
      <c r="P787" s="2">
        <v>3660</v>
      </c>
      <c r="Q787" s="2">
        <v>11334</v>
      </c>
      <c r="R787" s="18" t="s">
        <v>29</v>
      </c>
      <c r="S787" s="18" t="s">
        <v>29</v>
      </c>
    </row>
    <row r="788" spans="1:19" x14ac:dyDescent="0.3">
      <c r="A788" s="19">
        <v>43922.708333333336</v>
      </c>
      <c r="B788" s="18" t="s">
        <v>23</v>
      </c>
      <c r="C788" s="2">
        <v>3</v>
      </c>
      <c r="D788" s="18" t="s">
        <v>54</v>
      </c>
      <c r="E788" s="2">
        <v>4546679409</v>
      </c>
      <c r="F788" s="2">
        <v>9190347404</v>
      </c>
      <c r="G788" s="2">
        <v>11927</v>
      </c>
      <c r="H788" s="2">
        <v>1342</v>
      </c>
      <c r="I788" s="2">
        <v>13269</v>
      </c>
      <c r="J788" s="2">
        <v>12496</v>
      </c>
      <c r="K788" s="2">
        <v>25765</v>
      </c>
      <c r="L788" s="2">
        <v>641</v>
      </c>
      <c r="M788" s="2">
        <v>1565</v>
      </c>
      <c r="N788" s="2">
        <v>11415</v>
      </c>
      <c r="O788" s="2">
        <v>7593</v>
      </c>
      <c r="P788" s="2">
        <v>44773</v>
      </c>
      <c r="Q788" s="2">
        <v>121449</v>
      </c>
      <c r="R788" s="18" t="s">
        <v>29</v>
      </c>
      <c r="S788" s="18" t="s">
        <v>29</v>
      </c>
    </row>
    <row r="789" spans="1:19" hidden="1" x14ac:dyDescent="0.3">
      <c r="A789" s="19">
        <v>43922.708333333336</v>
      </c>
      <c r="B789" s="18" t="s">
        <v>23</v>
      </c>
      <c r="C789" s="2">
        <v>11</v>
      </c>
      <c r="D789" s="18" t="s">
        <v>55</v>
      </c>
      <c r="E789" s="2">
        <v>4361675973</v>
      </c>
      <c r="F789" s="2">
        <v>135188753</v>
      </c>
      <c r="G789" s="2">
        <v>984</v>
      </c>
      <c r="H789" s="2">
        <v>168</v>
      </c>
      <c r="I789" s="2">
        <v>1152</v>
      </c>
      <c r="J789" s="2">
        <v>2304</v>
      </c>
      <c r="K789" s="2">
        <v>3456</v>
      </c>
      <c r="L789" s="2">
        <v>104</v>
      </c>
      <c r="M789" s="2">
        <v>137</v>
      </c>
      <c r="N789" s="2">
        <v>29</v>
      </c>
      <c r="O789" s="2">
        <v>477</v>
      </c>
      <c r="P789" s="2">
        <v>3962</v>
      </c>
      <c r="Q789" s="2">
        <v>12296</v>
      </c>
      <c r="R789" s="18" t="s">
        <v>29</v>
      </c>
      <c r="S789" s="18" t="s">
        <v>29</v>
      </c>
    </row>
    <row r="790" spans="1:19" hidden="1" x14ac:dyDescent="0.3">
      <c r="A790" s="19">
        <v>43922.708333333336</v>
      </c>
      <c r="B790" s="18" t="s">
        <v>23</v>
      </c>
      <c r="C790" s="2">
        <v>14</v>
      </c>
      <c r="D790" s="18" t="s">
        <v>56</v>
      </c>
      <c r="E790" s="2">
        <v>4155774754</v>
      </c>
      <c r="F790" s="2">
        <v>1465916051</v>
      </c>
      <c r="G790" s="2">
        <v>32</v>
      </c>
      <c r="H790" s="2">
        <v>8</v>
      </c>
      <c r="I790" s="2">
        <v>40</v>
      </c>
      <c r="J790" s="2">
        <v>91</v>
      </c>
      <c r="K790" s="2">
        <v>131</v>
      </c>
      <c r="L790" s="2">
        <v>14</v>
      </c>
      <c r="M790" s="2">
        <v>16</v>
      </c>
      <c r="N790" s="2">
        <v>19</v>
      </c>
      <c r="O790" s="2">
        <v>10</v>
      </c>
      <c r="P790" s="2">
        <v>160</v>
      </c>
      <c r="Q790" s="2">
        <v>1157</v>
      </c>
      <c r="R790" s="18" t="s">
        <v>29</v>
      </c>
      <c r="S790" s="18" t="s">
        <v>29</v>
      </c>
    </row>
    <row r="791" spans="1:19" hidden="1" x14ac:dyDescent="0.3">
      <c r="A791" s="19">
        <v>43922.708333333336</v>
      </c>
      <c r="B791" s="18" t="s">
        <v>23</v>
      </c>
      <c r="C791" s="2">
        <v>1</v>
      </c>
      <c r="D791" s="18" t="s">
        <v>57</v>
      </c>
      <c r="E791" s="2">
        <v>450732745</v>
      </c>
      <c r="F791" s="2">
        <v>7680687483</v>
      </c>
      <c r="G791" s="2">
        <v>3146</v>
      </c>
      <c r="H791" s="2">
        <v>453</v>
      </c>
      <c r="I791" s="2">
        <v>3599</v>
      </c>
      <c r="J791" s="2">
        <v>4871</v>
      </c>
      <c r="K791" s="2">
        <v>8470</v>
      </c>
      <c r="L791" s="2">
        <v>388</v>
      </c>
      <c r="M791" s="2">
        <v>494</v>
      </c>
      <c r="N791" s="2">
        <v>439</v>
      </c>
      <c r="O791" s="2">
        <v>886</v>
      </c>
      <c r="P791" s="2">
        <v>9795</v>
      </c>
      <c r="Q791" s="2">
        <v>30060</v>
      </c>
      <c r="R791" s="18" t="s">
        <v>29</v>
      </c>
      <c r="S791" s="18" t="s">
        <v>29</v>
      </c>
    </row>
    <row r="792" spans="1:19" hidden="1" x14ac:dyDescent="0.3">
      <c r="A792" s="19">
        <v>43922.708333333336</v>
      </c>
      <c r="B792" s="18" t="s">
        <v>23</v>
      </c>
      <c r="C792" s="2">
        <v>16</v>
      </c>
      <c r="D792" s="18" t="s">
        <v>58</v>
      </c>
      <c r="E792" s="2">
        <v>4112559576</v>
      </c>
      <c r="F792" s="2">
        <v>1686736689</v>
      </c>
      <c r="G792" s="2">
        <v>637</v>
      </c>
      <c r="H792" s="2">
        <v>107</v>
      </c>
      <c r="I792" s="2">
        <v>744</v>
      </c>
      <c r="J792" s="2">
        <v>1012</v>
      </c>
      <c r="K792" s="2">
        <v>1756</v>
      </c>
      <c r="L792" s="2">
        <v>102</v>
      </c>
      <c r="M792" s="2">
        <v>143</v>
      </c>
      <c r="N792" s="2">
        <v>61</v>
      </c>
      <c r="O792" s="2">
        <v>129</v>
      </c>
      <c r="P792" s="2">
        <v>1946</v>
      </c>
      <c r="Q792" s="2">
        <v>15209</v>
      </c>
      <c r="R792" s="18" t="s">
        <v>29</v>
      </c>
      <c r="S792" s="18" t="s">
        <v>29</v>
      </c>
    </row>
    <row r="793" spans="1:19" hidden="1" x14ac:dyDescent="0.3">
      <c r="A793" s="19">
        <v>43922.708333333336</v>
      </c>
      <c r="B793" s="18" t="s">
        <v>23</v>
      </c>
      <c r="C793" s="2">
        <v>20</v>
      </c>
      <c r="D793" s="18" t="s">
        <v>59</v>
      </c>
      <c r="E793" s="2">
        <v>3921531192</v>
      </c>
      <c r="F793" s="2">
        <v>9110616306</v>
      </c>
      <c r="G793" s="2">
        <v>119</v>
      </c>
      <c r="H793" s="2">
        <v>27</v>
      </c>
      <c r="I793" s="2">
        <v>146</v>
      </c>
      <c r="J793" s="2">
        <v>529</v>
      </c>
      <c r="K793" s="2">
        <v>675</v>
      </c>
      <c r="L793" s="2">
        <v>18</v>
      </c>
      <c r="M793" s="2">
        <v>23</v>
      </c>
      <c r="N793" s="2">
        <v>36</v>
      </c>
      <c r="O793" s="2">
        <v>34</v>
      </c>
      <c r="P793" s="2">
        <v>745</v>
      </c>
      <c r="Q793" s="2">
        <v>5501</v>
      </c>
      <c r="R793" s="18" t="s">
        <v>29</v>
      </c>
      <c r="S793" s="18" t="s">
        <v>29</v>
      </c>
    </row>
    <row r="794" spans="1:19" hidden="1" x14ac:dyDescent="0.3">
      <c r="A794" s="19">
        <v>43922.708333333336</v>
      </c>
      <c r="B794" s="18" t="s">
        <v>23</v>
      </c>
      <c r="C794" s="2">
        <v>19</v>
      </c>
      <c r="D794" s="18" t="s">
        <v>60</v>
      </c>
      <c r="E794" s="2">
        <v>3811569725</v>
      </c>
      <c r="F794" s="2">
        <v>133623567</v>
      </c>
      <c r="G794" s="2">
        <v>496</v>
      </c>
      <c r="H794" s="2">
        <v>72</v>
      </c>
      <c r="I794" s="2">
        <v>568</v>
      </c>
      <c r="J794" s="2">
        <v>976</v>
      </c>
      <c r="K794" s="2">
        <v>1544</v>
      </c>
      <c r="L794" s="2">
        <v>52</v>
      </c>
      <c r="M794" s="2">
        <v>71</v>
      </c>
      <c r="N794" s="2">
        <v>86</v>
      </c>
      <c r="O794" s="2">
        <v>88</v>
      </c>
      <c r="P794" s="2">
        <v>1718</v>
      </c>
      <c r="Q794" s="2">
        <v>16836</v>
      </c>
      <c r="R794" s="18" t="s">
        <v>29</v>
      </c>
      <c r="S794" s="18" t="s">
        <v>29</v>
      </c>
    </row>
    <row r="795" spans="1:19" hidden="1" x14ac:dyDescent="0.3">
      <c r="A795" s="19">
        <v>43922.708333333336</v>
      </c>
      <c r="B795" s="18" t="s">
        <v>23</v>
      </c>
      <c r="C795" s="2">
        <v>9</v>
      </c>
      <c r="D795" s="18" t="s">
        <v>61</v>
      </c>
      <c r="E795" s="2">
        <v>4376923077</v>
      </c>
      <c r="F795" s="2">
        <v>1125588885</v>
      </c>
      <c r="G795" s="2">
        <v>1120</v>
      </c>
      <c r="H795" s="2">
        <v>297</v>
      </c>
      <c r="I795" s="2">
        <v>1417</v>
      </c>
      <c r="J795" s="2">
        <v>3015</v>
      </c>
      <c r="K795" s="2">
        <v>4432</v>
      </c>
      <c r="L795" s="2">
        <v>206</v>
      </c>
      <c r="M795" s="2">
        <v>259</v>
      </c>
      <c r="N795" s="2">
        <v>182</v>
      </c>
      <c r="O795" s="2">
        <v>253</v>
      </c>
      <c r="P795" s="2">
        <v>4867</v>
      </c>
      <c r="Q795" s="2">
        <v>36575</v>
      </c>
      <c r="R795" s="18" t="s">
        <v>29</v>
      </c>
      <c r="S795" s="18" t="s">
        <v>29</v>
      </c>
    </row>
    <row r="796" spans="1:19" hidden="1" x14ac:dyDescent="0.3">
      <c r="A796" s="19">
        <v>43922.708333333336</v>
      </c>
      <c r="B796" s="18" t="s">
        <v>23</v>
      </c>
      <c r="C796" s="2">
        <v>4</v>
      </c>
      <c r="D796" s="18" t="s">
        <v>62</v>
      </c>
      <c r="E796" s="2">
        <v>4606893511</v>
      </c>
      <c r="F796" s="2">
        <v>1112123097</v>
      </c>
      <c r="G796" s="2">
        <v>345</v>
      </c>
      <c r="H796" s="2">
        <v>76</v>
      </c>
      <c r="I796" s="2">
        <v>421</v>
      </c>
      <c r="J796" s="2">
        <v>1062</v>
      </c>
      <c r="K796" s="2">
        <v>1483</v>
      </c>
      <c r="L796" s="2">
        <v>94</v>
      </c>
      <c r="M796" s="2">
        <v>124</v>
      </c>
      <c r="N796" s="2">
        <v>214</v>
      </c>
      <c r="O796" s="2">
        <v>173</v>
      </c>
      <c r="P796" s="2">
        <v>1870</v>
      </c>
      <c r="Q796" s="2">
        <v>7675</v>
      </c>
      <c r="R796" s="18" t="s">
        <v>29</v>
      </c>
      <c r="S796" s="18" t="s">
        <v>29</v>
      </c>
    </row>
    <row r="797" spans="1:19" hidden="1" x14ac:dyDescent="0.3">
      <c r="A797" s="19">
        <v>43922.708333333336</v>
      </c>
      <c r="B797" s="18" t="s">
        <v>23</v>
      </c>
      <c r="C797" s="2">
        <v>10</v>
      </c>
      <c r="D797" s="18" t="s">
        <v>63</v>
      </c>
      <c r="E797" s="2">
        <v>4310675841</v>
      </c>
      <c r="F797" s="2">
        <v>1238824698</v>
      </c>
      <c r="G797" s="2">
        <v>173</v>
      </c>
      <c r="H797" s="2">
        <v>45</v>
      </c>
      <c r="I797" s="2">
        <v>218</v>
      </c>
      <c r="J797" s="2">
        <v>646</v>
      </c>
      <c r="K797" s="2">
        <v>864</v>
      </c>
      <c r="L797" s="2">
        <v>13</v>
      </c>
      <c r="M797" s="2">
        <v>17</v>
      </c>
      <c r="N797" s="2">
        <v>194</v>
      </c>
      <c r="O797" s="2">
        <v>37</v>
      </c>
      <c r="P797" s="2">
        <v>1095</v>
      </c>
      <c r="Q797" s="2">
        <v>9080</v>
      </c>
      <c r="R797" s="18" t="s">
        <v>29</v>
      </c>
      <c r="S797" s="18" t="s">
        <v>29</v>
      </c>
    </row>
    <row r="798" spans="1:19" hidden="1" x14ac:dyDescent="0.3">
      <c r="A798" s="19">
        <v>43922.708333333336</v>
      </c>
      <c r="B798" s="18" t="s">
        <v>23</v>
      </c>
      <c r="C798" s="2">
        <v>2</v>
      </c>
      <c r="D798" s="18" t="s">
        <v>64</v>
      </c>
      <c r="E798" s="2">
        <v>4573750286</v>
      </c>
      <c r="F798" s="2">
        <v>7320149366</v>
      </c>
      <c r="G798" s="2">
        <v>85</v>
      </c>
      <c r="H798" s="2">
        <v>27</v>
      </c>
      <c r="I798" s="2">
        <v>112</v>
      </c>
      <c r="J798" s="2">
        <v>428</v>
      </c>
      <c r="K798" s="2">
        <v>540</v>
      </c>
      <c r="L798" s="2">
        <v>-12</v>
      </c>
      <c r="M798" s="2">
        <v>3</v>
      </c>
      <c r="N798" s="2">
        <v>32</v>
      </c>
      <c r="O798" s="2">
        <v>59</v>
      </c>
      <c r="P798" s="2">
        <v>631</v>
      </c>
      <c r="Q798" s="2">
        <v>1717</v>
      </c>
      <c r="R798" s="18" t="s">
        <v>29</v>
      </c>
      <c r="S798" s="18" t="s">
        <v>29</v>
      </c>
    </row>
    <row r="799" spans="1:19" hidden="1" x14ac:dyDescent="0.3">
      <c r="A799" s="19">
        <v>43922.708333333336</v>
      </c>
      <c r="B799" s="18" t="s">
        <v>23</v>
      </c>
      <c r="C799" s="2">
        <v>5</v>
      </c>
      <c r="D799" s="18" t="s">
        <v>65</v>
      </c>
      <c r="E799" s="2">
        <v>4543490485</v>
      </c>
      <c r="F799" s="2">
        <v>1233845213</v>
      </c>
      <c r="G799" s="2">
        <v>1718</v>
      </c>
      <c r="H799" s="2">
        <v>350</v>
      </c>
      <c r="I799" s="2">
        <v>2068</v>
      </c>
      <c r="J799" s="2">
        <v>6156</v>
      </c>
      <c r="K799" s="2">
        <v>8224</v>
      </c>
      <c r="L799" s="2">
        <v>374</v>
      </c>
      <c r="M799" s="2">
        <v>470</v>
      </c>
      <c r="N799" s="2">
        <v>902</v>
      </c>
      <c r="O799" s="2">
        <v>499</v>
      </c>
      <c r="P799" s="2">
        <v>9625</v>
      </c>
      <c r="Q799" s="2">
        <v>112746</v>
      </c>
      <c r="R799" s="18" t="s">
        <v>29</v>
      </c>
      <c r="S799" s="18" t="s">
        <v>29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F5467-0F8B-406C-BDFD-F0DB074DB755}">
  <dimension ref="B2:V68"/>
  <sheetViews>
    <sheetView zoomScale="70" zoomScaleNormal="70" workbookViewId="0">
      <selection activeCell="AE10" sqref="AE10"/>
    </sheetView>
  </sheetViews>
  <sheetFormatPr defaultRowHeight="14.4" x14ac:dyDescent="0.3"/>
  <cols>
    <col min="1" max="1" width="2.77734375" style="2" customWidth="1"/>
    <col min="2" max="2" width="8.88671875" style="2"/>
    <col min="3" max="3" width="4.44140625" style="2" customWidth="1"/>
    <col min="4" max="4" width="14.6640625" style="2" customWidth="1"/>
    <col min="5" max="5" width="7.44140625" style="2" bestFit="1" customWidth="1"/>
    <col min="6" max="6" width="8.5546875" style="2" bestFit="1" customWidth="1"/>
    <col min="7" max="7" width="9.109375" style="2" customWidth="1"/>
    <col min="8" max="8" width="9.6640625" style="2" bestFit="1" customWidth="1"/>
    <col min="9" max="9" width="9" style="2" bestFit="1" customWidth="1"/>
    <col min="10" max="10" width="10.21875" style="2" bestFit="1" customWidth="1"/>
    <col min="11" max="11" width="10.109375" style="2" bestFit="1" customWidth="1"/>
    <col min="12" max="12" width="8" style="2" bestFit="1" customWidth="1"/>
    <col min="13" max="13" width="11.6640625" style="2" customWidth="1"/>
    <col min="14" max="14" width="11.88671875" style="2" bestFit="1" customWidth="1"/>
    <col min="15" max="15" width="11.6640625" style="2" bestFit="1" customWidth="1"/>
    <col min="16" max="16" width="1.77734375" style="2" customWidth="1"/>
    <col min="17" max="17" width="10.33203125" style="2" customWidth="1"/>
    <col min="18" max="18" width="11.44140625" style="2" bestFit="1" customWidth="1"/>
    <col min="19" max="22" width="8.88671875" style="2"/>
    <col min="23" max="23" width="11" style="2" bestFit="1" customWidth="1"/>
    <col min="24" max="16384" width="8.88671875" style="2"/>
  </cols>
  <sheetData>
    <row r="2" spans="2:22" ht="31.2" x14ac:dyDescent="0.6">
      <c r="B2" s="12" t="s">
        <v>12</v>
      </c>
    </row>
    <row r="3" spans="2:22" ht="17.399999999999999" customHeight="1" x14ac:dyDescent="0.6">
      <c r="B3" s="13"/>
      <c r="C3" s="14"/>
      <c r="D3" s="14"/>
      <c r="E3" s="14"/>
      <c r="F3" s="14"/>
      <c r="H3" s="14"/>
      <c r="I3" s="14"/>
      <c r="J3" s="14"/>
      <c r="L3" s="14"/>
      <c r="M3" s="14"/>
      <c r="N3" s="14"/>
      <c r="S3" s="21" t="s">
        <v>0</v>
      </c>
      <c r="T3" s="20" t="s">
        <v>108</v>
      </c>
      <c r="U3" s="17"/>
      <c r="V3" s="17"/>
    </row>
    <row r="4" spans="2:22" ht="20.399999999999999" x14ac:dyDescent="0.35">
      <c r="B4" s="16" t="s">
        <v>24</v>
      </c>
      <c r="C4" s="15"/>
      <c r="D4" s="14"/>
      <c r="E4" s="14"/>
      <c r="F4" s="14"/>
      <c r="H4" s="14"/>
      <c r="I4" s="14"/>
      <c r="J4" s="14"/>
      <c r="L4" s="14"/>
      <c r="M4" s="14"/>
      <c r="N4" s="14"/>
      <c r="S4" s="21" t="s">
        <v>25</v>
      </c>
      <c r="T4" s="20" t="s">
        <v>109</v>
      </c>
      <c r="U4" s="17"/>
      <c r="V4" s="17"/>
    </row>
    <row r="5" spans="2:22" ht="18" x14ac:dyDescent="0.35">
      <c r="B5" s="25" t="s">
        <v>107</v>
      </c>
      <c r="C5" s="14"/>
      <c r="D5" s="14"/>
      <c r="E5" s="14"/>
      <c r="F5" s="14"/>
      <c r="H5" s="14"/>
      <c r="I5" s="14"/>
      <c r="J5" s="14"/>
      <c r="L5" s="14"/>
      <c r="M5" s="14"/>
      <c r="N5" s="14"/>
      <c r="S5" s="21" t="s">
        <v>1</v>
      </c>
      <c r="T5" s="20" t="s">
        <v>110</v>
      </c>
      <c r="U5" s="17"/>
      <c r="V5" s="17"/>
    </row>
    <row r="6" spans="2:22" ht="28.8" x14ac:dyDescent="0.3">
      <c r="B6" s="4" t="s">
        <v>10</v>
      </c>
      <c r="C6" s="4" t="s">
        <v>11</v>
      </c>
      <c r="D6" s="4" t="s">
        <v>92</v>
      </c>
      <c r="E6" s="9" t="s">
        <v>93</v>
      </c>
      <c r="F6" s="9" t="s">
        <v>8</v>
      </c>
      <c r="G6" s="9" t="s">
        <v>9</v>
      </c>
      <c r="H6" s="4" t="s">
        <v>91</v>
      </c>
      <c r="I6" s="9" t="s">
        <v>83</v>
      </c>
      <c r="J6" s="9" t="s">
        <v>84</v>
      </c>
      <c r="K6" s="9" t="s">
        <v>85</v>
      </c>
      <c r="L6" s="4" t="s">
        <v>94</v>
      </c>
      <c r="M6" s="9" t="s">
        <v>86</v>
      </c>
      <c r="N6" s="9" t="s">
        <v>87</v>
      </c>
      <c r="O6" s="9" t="s">
        <v>88</v>
      </c>
      <c r="P6" s="9"/>
      <c r="Q6" s="26" t="s">
        <v>89</v>
      </c>
      <c r="R6" s="28">
        <f>Kr+Ko</f>
        <v>17547</v>
      </c>
      <c r="S6" s="3"/>
    </row>
    <row r="7" spans="2:22" x14ac:dyDescent="0.3">
      <c r="B7" s="23">
        <v>43885</v>
      </c>
      <c r="C7" s="4">
        <v>1</v>
      </c>
      <c r="D7" s="11">
        <f>'dpc-covid19-ita-andamento-naz'!K2</f>
        <v>7</v>
      </c>
      <c r="E7" s="11">
        <f>I7+M7</f>
        <v>45.643647549066323</v>
      </c>
      <c r="F7" s="11">
        <f t="shared" ref="F7:F29" si="0">E7+CI</f>
        <v>269.24742834290674</v>
      </c>
      <c r="G7" s="11">
        <f t="shared" ref="G7:G33" si="1">MAX(E7-CI,0)</f>
        <v>0</v>
      </c>
      <c r="H7" s="11">
        <v>6</v>
      </c>
      <c r="I7" s="11">
        <f t="shared" ref="I7:I38" si="2">Kr/(1+EXP(-($C7-t0r)/wr))</f>
        <v>35.036428472920434</v>
      </c>
      <c r="J7" s="11">
        <f t="shared" ref="J7:J44" si="3">I7+CIr</f>
        <v>212.68459514265743</v>
      </c>
      <c r="K7" s="11">
        <f t="shared" ref="K7:K44" si="4">MAX(I7-CIr,0)</f>
        <v>0</v>
      </c>
      <c r="L7" s="11">
        <f>D7-H7</f>
        <v>1</v>
      </c>
      <c r="M7" s="11">
        <f t="shared" ref="M7:M38" si="5">Ko/(1+EXP(-($C7-t0o)/wo))</f>
        <v>10.607219076145888</v>
      </c>
      <c r="N7" s="11">
        <f t="shared" ref="N7:N44" si="6">M7+CIo</f>
        <v>92.662878537239976</v>
      </c>
      <c r="O7" s="11">
        <f t="shared" ref="O7:O44" si="7">MAX(M7-CIo,0)</f>
        <v>0</v>
      </c>
      <c r="P7" s="1"/>
      <c r="Q7" s="22"/>
      <c r="R7" s="5"/>
    </row>
    <row r="8" spans="2:22" x14ac:dyDescent="0.3">
      <c r="B8" s="10">
        <v>43886</v>
      </c>
      <c r="C8" s="4">
        <v>2</v>
      </c>
      <c r="D8" s="11">
        <f>'dpc-covid19-ita-andamento-naz'!K3</f>
        <v>10</v>
      </c>
      <c r="E8" s="11">
        <f t="shared" ref="E8:E66" si="8">I8+M8</f>
        <v>55.037584504779922</v>
      </c>
      <c r="F8" s="11">
        <f t="shared" si="0"/>
        <v>278.64136529862037</v>
      </c>
      <c r="G8" s="11">
        <f t="shared" si="1"/>
        <v>0</v>
      </c>
      <c r="H8" s="11">
        <v>9</v>
      </c>
      <c r="I8" s="11">
        <f t="shared" si="2"/>
        <v>42.022965718395547</v>
      </c>
      <c r="J8" s="11">
        <f t="shared" si="3"/>
        <v>219.67113238813255</v>
      </c>
      <c r="K8" s="11">
        <f t="shared" si="4"/>
        <v>0</v>
      </c>
      <c r="L8" s="11">
        <f t="shared" ref="L8:L44" si="9">D8-H8</f>
        <v>1</v>
      </c>
      <c r="M8" s="11">
        <f t="shared" si="5"/>
        <v>13.014618786384375</v>
      </c>
      <c r="N8" s="11">
        <f t="shared" si="6"/>
        <v>95.070278247478456</v>
      </c>
      <c r="O8" s="11">
        <f t="shared" si="7"/>
        <v>0</v>
      </c>
      <c r="P8" s="1"/>
      <c r="Q8" s="22"/>
      <c r="R8" s="5"/>
    </row>
    <row r="9" spans="2:22" x14ac:dyDescent="0.3">
      <c r="B9" s="10">
        <v>43887</v>
      </c>
      <c r="C9" s="4">
        <v>3</v>
      </c>
      <c r="D9" s="11">
        <f>'dpc-covid19-ita-andamento-naz'!K4</f>
        <v>12</v>
      </c>
      <c r="E9" s="11">
        <f t="shared" si="8"/>
        <v>66.362910949268269</v>
      </c>
      <c r="F9" s="11">
        <f t="shared" si="0"/>
        <v>289.9666917431087</v>
      </c>
      <c r="G9" s="11">
        <f t="shared" si="1"/>
        <v>0</v>
      </c>
      <c r="H9" s="11">
        <v>9</v>
      </c>
      <c r="I9" s="11">
        <f t="shared" si="2"/>
        <v>50.395682070403709</v>
      </c>
      <c r="J9" s="11">
        <f t="shared" si="3"/>
        <v>228.04384874014073</v>
      </c>
      <c r="K9" s="11">
        <f t="shared" si="4"/>
        <v>0</v>
      </c>
      <c r="L9" s="11">
        <f t="shared" si="9"/>
        <v>3</v>
      </c>
      <c r="M9" s="11">
        <f t="shared" si="5"/>
        <v>15.967228878864562</v>
      </c>
      <c r="N9" s="11">
        <f t="shared" si="6"/>
        <v>98.022888339958641</v>
      </c>
      <c r="O9" s="11">
        <f t="shared" si="7"/>
        <v>0</v>
      </c>
      <c r="P9" s="1"/>
      <c r="Q9" s="22"/>
      <c r="R9" s="5"/>
    </row>
    <row r="10" spans="2:22" x14ac:dyDescent="0.3">
      <c r="B10" s="10">
        <v>43888</v>
      </c>
      <c r="C10" s="4">
        <v>4</v>
      </c>
      <c r="D10" s="11">
        <f>'dpc-covid19-ita-andamento-naz'!K5</f>
        <v>17</v>
      </c>
      <c r="E10" s="11">
        <f t="shared" si="8"/>
        <v>80.014480424103084</v>
      </c>
      <c r="F10" s="11">
        <f t="shared" si="0"/>
        <v>303.61826121794354</v>
      </c>
      <c r="G10" s="11">
        <f t="shared" si="1"/>
        <v>0</v>
      </c>
      <c r="H10" s="11">
        <v>14</v>
      </c>
      <c r="I10" s="11">
        <f t="shared" si="2"/>
        <v>60.426546342101886</v>
      </c>
      <c r="J10" s="11">
        <f t="shared" si="3"/>
        <v>238.0747130118389</v>
      </c>
      <c r="K10" s="11">
        <f t="shared" si="4"/>
        <v>0</v>
      </c>
      <c r="L10" s="11">
        <f t="shared" si="9"/>
        <v>3</v>
      </c>
      <c r="M10" s="11">
        <f t="shared" si="5"/>
        <v>19.587934082001194</v>
      </c>
      <c r="N10" s="11">
        <f t="shared" si="6"/>
        <v>101.64359354309528</v>
      </c>
      <c r="O10" s="11">
        <f t="shared" si="7"/>
        <v>0</v>
      </c>
      <c r="P10" s="1"/>
      <c r="Q10" s="6" t="s">
        <v>2</v>
      </c>
      <c r="R10" s="1">
        <f>AVERAGE(D7:D44)</f>
        <v>3416.2368421052633</v>
      </c>
    </row>
    <row r="11" spans="2:22" x14ac:dyDescent="0.3">
      <c r="B11" s="10">
        <v>43889</v>
      </c>
      <c r="C11" s="4">
        <v>5</v>
      </c>
      <c r="D11" s="11">
        <f>'dpc-covid19-ita-andamento-naz'!K6</f>
        <v>21</v>
      </c>
      <c r="E11" s="11">
        <f t="shared" si="8"/>
        <v>96.466570293337057</v>
      </c>
      <c r="F11" s="11">
        <f t="shared" si="0"/>
        <v>320.07035108717747</v>
      </c>
      <c r="G11" s="11">
        <f t="shared" si="1"/>
        <v>0</v>
      </c>
      <c r="H11" s="11">
        <v>17</v>
      </c>
      <c r="I11" s="11">
        <f t="shared" si="2"/>
        <v>72.439552067042712</v>
      </c>
      <c r="J11" s="11">
        <f t="shared" si="3"/>
        <v>250.08771873677972</v>
      </c>
      <c r="K11" s="11">
        <f t="shared" si="4"/>
        <v>0</v>
      </c>
      <c r="L11" s="11">
        <f t="shared" si="9"/>
        <v>4</v>
      </c>
      <c r="M11" s="11">
        <f t="shared" si="5"/>
        <v>24.027018226294349</v>
      </c>
      <c r="N11" s="11">
        <f t="shared" si="6"/>
        <v>106.08267768738843</v>
      </c>
      <c r="O11" s="11">
        <f t="shared" si="7"/>
        <v>0</v>
      </c>
      <c r="P11" s="1"/>
      <c r="Q11" s="6" t="s">
        <v>3</v>
      </c>
      <c r="R11" s="1">
        <f>COUNT(D7:D44)-COUNT(R7:R9)</f>
        <v>38</v>
      </c>
    </row>
    <row r="12" spans="2:22" x14ac:dyDescent="0.3">
      <c r="B12" s="10">
        <v>43890</v>
      </c>
      <c r="C12" s="4">
        <v>6</v>
      </c>
      <c r="D12" s="11">
        <f>'dpc-covid19-ita-andamento-naz'!K7</f>
        <v>29</v>
      </c>
      <c r="E12" s="11">
        <f t="shared" si="8"/>
        <v>116.28820970428642</v>
      </c>
      <c r="F12" s="11">
        <f t="shared" si="0"/>
        <v>339.89199049812686</v>
      </c>
      <c r="G12" s="11">
        <f t="shared" si="1"/>
        <v>0</v>
      </c>
      <c r="H12" s="11">
        <v>23</v>
      </c>
      <c r="I12" s="11">
        <f t="shared" si="2"/>
        <v>86.820086510163833</v>
      </c>
      <c r="J12" s="11">
        <f t="shared" si="3"/>
        <v>264.46825317990084</v>
      </c>
      <c r="K12" s="11">
        <f t="shared" si="4"/>
        <v>0</v>
      </c>
      <c r="L12" s="11">
        <f t="shared" si="9"/>
        <v>6</v>
      </c>
      <c r="M12" s="11">
        <f t="shared" si="5"/>
        <v>29.46812319412258</v>
      </c>
      <c r="N12" s="11">
        <f t="shared" si="6"/>
        <v>111.52378265521666</v>
      </c>
      <c r="O12" s="11">
        <f t="shared" si="7"/>
        <v>0</v>
      </c>
      <c r="P12" s="1"/>
      <c r="Q12" s="6" t="s">
        <v>4</v>
      </c>
      <c r="R12" s="7" cm="1">
        <f t="array" ref="R12">SQRT(SUM((D7:D44-E7:E44)^2)/df)</f>
        <v>110.45466578590855</v>
      </c>
    </row>
    <row r="13" spans="2:22" ht="16.2" x14ac:dyDescent="0.3">
      <c r="B13" s="23">
        <v>43891</v>
      </c>
      <c r="C13" s="4">
        <v>7</v>
      </c>
      <c r="D13" s="11">
        <f>'dpc-covid19-ita-andamento-naz'!K8</f>
        <v>34</v>
      </c>
      <c r="E13" s="11">
        <f t="shared" si="8"/>
        <v>140.16115920689867</v>
      </c>
      <c r="F13" s="11">
        <f t="shared" si="0"/>
        <v>363.7649400007391</v>
      </c>
      <c r="G13" s="11">
        <f t="shared" si="1"/>
        <v>0</v>
      </c>
      <c r="H13" s="11">
        <v>24</v>
      </c>
      <c r="I13" s="11">
        <f t="shared" si="2"/>
        <v>104.02573114267915</v>
      </c>
      <c r="J13" s="11">
        <f t="shared" si="3"/>
        <v>281.67389781241616</v>
      </c>
      <c r="K13" s="11">
        <f t="shared" si="4"/>
        <v>0</v>
      </c>
      <c r="L13" s="11">
        <f t="shared" si="9"/>
        <v>10</v>
      </c>
      <c r="M13" s="11">
        <f t="shared" si="5"/>
        <v>36.135428064219532</v>
      </c>
      <c r="N13" s="11">
        <f t="shared" si="6"/>
        <v>118.19108752531361</v>
      </c>
      <c r="O13" s="11">
        <f t="shared" si="7"/>
        <v>0</v>
      </c>
      <c r="P13" s="1"/>
      <c r="Q13" s="6" t="s">
        <v>5</v>
      </c>
      <c r="R13" s="8" cm="1">
        <f t="array" ref="R13">1-SUM((D7:D44-E7:E44)^2)/SUM((D7:D44-Mean_of_y)^2)</f>
        <v>0.99927027305656713</v>
      </c>
    </row>
    <row r="14" spans="2:22" x14ac:dyDescent="0.3">
      <c r="B14" s="10">
        <v>43892</v>
      </c>
      <c r="C14" s="4">
        <v>8</v>
      </c>
      <c r="D14" s="11">
        <f>'dpc-covid19-ita-andamento-naz'!K9</f>
        <v>52</v>
      </c>
      <c r="E14" s="11">
        <f t="shared" si="8"/>
        <v>168.90085627850087</v>
      </c>
      <c r="F14" s="11">
        <f t="shared" si="0"/>
        <v>392.50463707234132</v>
      </c>
      <c r="G14" s="11">
        <f t="shared" si="1"/>
        <v>0</v>
      </c>
      <c r="H14" s="11">
        <v>38</v>
      </c>
      <c r="I14" s="11">
        <f t="shared" si="2"/>
        <v>124.59859663494686</v>
      </c>
      <c r="J14" s="11">
        <f t="shared" si="3"/>
        <v>302.2467633046839</v>
      </c>
      <c r="K14" s="11">
        <f t="shared" si="4"/>
        <v>0</v>
      </c>
      <c r="L14" s="11">
        <f t="shared" si="9"/>
        <v>14</v>
      </c>
      <c r="M14" s="11">
        <f t="shared" si="5"/>
        <v>44.302259643554002</v>
      </c>
      <c r="N14" s="11">
        <f t="shared" si="6"/>
        <v>126.35791910464809</v>
      </c>
      <c r="O14" s="11">
        <f t="shared" si="7"/>
        <v>0</v>
      </c>
      <c r="P14" s="1"/>
      <c r="Q14" s="6" t="s">
        <v>6</v>
      </c>
      <c r="R14" s="8">
        <f>TINV(0.05,df)</f>
        <v>2.0243941639119702</v>
      </c>
    </row>
    <row r="15" spans="2:22" x14ac:dyDescent="0.3">
      <c r="B15" s="10">
        <v>43893</v>
      </c>
      <c r="C15" s="4">
        <v>9</v>
      </c>
      <c r="D15" s="11">
        <f>'dpc-covid19-ita-andamento-naz'!K10</f>
        <v>79</v>
      </c>
      <c r="E15" s="11">
        <f t="shared" si="8"/>
        <v>203.48060543806096</v>
      </c>
      <c r="F15" s="11">
        <f t="shared" si="0"/>
        <v>427.08438623190136</v>
      </c>
      <c r="G15" s="11">
        <f t="shared" si="1"/>
        <v>0</v>
      </c>
      <c r="H15" s="11">
        <v>55</v>
      </c>
      <c r="I15" s="11">
        <f t="shared" si="2"/>
        <v>149.17924376648961</v>
      </c>
      <c r="J15" s="11">
        <f t="shared" si="3"/>
        <v>326.82741043622661</v>
      </c>
      <c r="K15" s="11">
        <f t="shared" si="4"/>
        <v>0</v>
      </c>
      <c r="L15" s="11">
        <f t="shared" si="9"/>
        <v>24</v>
      </c>
      <c r="M15" s="11">
        <f t="shared" si="5"/>
        <v>54.30136167157135</v>
      </c>
      <c r="N15" s="11">
        <f t="shared" si="6"/>
        <v>136.35702113266544</v>
      </c>
      <c r="O15" s="11">
        <f t="shared" si="7"/>
        <v>0</v>
      </c>
      <c r="P15" s="1"/>
      <c r="Q15" s="6" t="s">
        <v>7</v>
      </c>
      <c r="R15" s="1">
        <f>Critical_t*SE_of_y</f>
        <v>223.60378079384043</v>
      </c>
    </row>
    <row r="16" spans="2:22" x14ac:dyDescent="0.3">
      <c r="B16" s="10">
        <v>43894</v>
      </c>
      <c r="C16" s="4">
        <v>10</v>
      </c>
      <c r="D16" s="11">
        <f>'dpc-covid19-ita-andamento-naz'!K11</f>
        <v>107</v>
      </c>
      <c r="E16" s="11">
        <f t="shared" si="8"/>
        <v>245.05920857639904</v>
      </c>
      <c r="F16" s="11">
        <f t="shared" si="0"/>
        <v>468.66298937023947</v>
      </c>
      <c r="G16" s="11">
        <f t="shared" si="1"/>
        <v>21.455427782558615</v>
      </c>
      <c r="H16" s="11">
        <v>73</v>
      </c>
      <c r="I16" s="11">
        <f t="shared" si="2"/>
        <v>178.52215368103089</v>
      </c>
      <c r="J16" s="11">
        <f t="shared" si="3"/>
        <v>356.17032035076789</v>
      </c>
      <c r="K16" s="11">
        <f t="shared" si="4"/>
        <v>0.87398701129387746</v>
      </c>
      <c r="L16" s="11">
        <f t="shared" si="9"/>
        <v>34</v>
      </c>
      <c r="M16" s="11">
        <f t="shared" si="5"/>
        <v>66.537054895368144</v>
      </c>
      <c r="N16" s="11">
        <f t="shared" si="6"/>
        <v>148.59271435646224</v>
      </c>
      <c r="O16" s="11">
        <f t="shared" si="7"/>
        <v>0</v>
      </c>
      <c r="P16" s="1"/>
      <c r="Q16" s="24" t="s">
        <v>82</v>
      </c>
    </row>
    <row r="17" spans="2:21" x14ac:dyDescent="0.3">
      <c r="B17" s="23">
        <v>43895</v>
      </c>
      <c r="C17" s="4">
        <v>11</v>
      </c>
      <c r="D17" s="11">
        <f>'dpc-covid19-ita-andamento-naz'!K12</f>
        <v>148</v>
      </c>
      <c r="E17" s="11">
        <f t="shared" si="8"/>
        <v>295.01207677221259</v>
      </c>
      <c r="F17" s="11">
        <f t="shared" si="0"/>
        <v>518.61585756605302</v>
      </c>
      <c r="G17" s="11">
        <f t="shared" si="1"/>
        <v>71.408295978372166</v>
      </c>
      <c r="H17" s="11">
        <v>98</v>
      </c>
      <c r="I17" s="11">
        <f t="shared" si="2"/>
        <v>213.51257179966916</v>
      </c>
      <c r="J17" s="11">
        <f t="shared" si="3"/>
        <v>391.16073846940617</v>
      </c>
      <c r="K17" s="11">
        <f t="shared" si="4"/>
        <v>35.864405129932152</v>
      </c>
      <c r="L17" s="11">
        <f t="shared" si="9"/>
        <v>50</v>
      </c>
      <c r="M17" s="11">
        <f t="shared" si="5"/>
        <v>81.499504972543434</v>
      </c>
      <c r="N17" s="11">
        <f t="shared" si="6"/>
        <v>163.55516443363751</v>
      </c>
      <c r="O17" s="11">
        <f t="shared" si="7"/>
        <v>0</v>
      </c>
      <c r="P17" s="1"/>
      <c r="Q17" s="22" t="s">
        <v>0</v>
      </c>
      <c r="R17" s="5">
        <v>10078</v>
      </c>
    </row>
    <row r="18" spans="2:21" ht="15.6" x14ac:dyDescent="0.35">
      <c r="B18" s="10">
        <v>43896</v>
      </c>
      <c r="C18" s="4">
        <v>12</v>
      </c>
      <c r="D18" s="11">
        <f>'dpc-covid19-ita-andamento-naz'!K13</f>
        <v>197</v>
      </c>
      <c r="E18" s="11">
        <f t="shared" si="8"/>
        <v>354.9656071001358</v>
      </c>
      <c r="F18" s="11">
        <f t="shared" si="0"/>
        <v>578.56938789397623</v>
      </c>
      <c r="G18" s="11">
        <f t="shared" si="1"/>
        <v>131.36182630629537</v>
      </c>
      <c r="H18" s="11">
        <v>135</v>
      </c>
      <c r="I18" s="11">
        <f t="shared" si="2"/>
        <v>255.18434076104131</v>
      </c>
      <c r="J18" s="11">
        <f t="shared" si="3"/>
        <v>432.83250743077832</v>
      </c>
      <c r="K18" s="11">
        <f t="shared" si="4"/>
        <v>77.536174091304304</v>
      </c>
      <c r="L18" s="11">
        <f t="shared" si="9"/>
        <v>62</v>
      </c>
      <c r="M18" s="11">
        <f t="shared" si="5"/>
        <v>99.781266339094458</v>
      </c>
      <c r="N18" s="11">
        <f t="shared" si="6"/>
        <v>181.83692580018854</v>
      </c>
      <c r="O18" s="11">
        <f t="shared" si="7"/>
        <v>17.725606878000377</v>
      </c>
      <c r="P18" s="1"/>
      <c r="Q18" s="22" t="s">
        <v>26</v>
      </c>
      <c r="R18" s="5">
        <v>32</v>
      </c>
    </row>
    <row r="19" spans="2:21" x14ac:dyDescent="0.3">
      <c r="B19" s="10">
        <v>43897</v>
      </c>
      <c r="C19" s="4">
        <v>13</v>
      </c>
      <c r="D19" s="11">
        <f>'dpc-covid19-ita-andamento-naz'!K14</f>
        <v>233</v>
      </c>
      <c r="E19" s="11">
        <f t="shared" si="8"/>
        <v>426.83420500634702</v>
      </c>
      <c r="F19" s="11">
        <f t="shared" si="0"/>
        <v>650.43798580018745</v>
      </c>
      <c r="G19" s="11">
        <f t="shared" si="1"/>
        <v>203.23042421250659</v>
      </c>
      <c r="H19" s="11">
        <v>154</v>
      </c>
      <c r="I19" s="11">
        <f t="shared" si="2"/>
        <v>304.73803666722392</v>
      </c>
      <c r="J19" s="11">
        <f t="shared" si="3"/>
        <v>482.38620333696093</v>
      </c>
      <c r="K19" s="11">
        <f t="shared" si="4"/>
        <v>127.08986999748691</v>
      </c>
      <c r="L19" s="11">
        <f t="shared" si="9"/>
        <v>79</v>
      </c>
      <c r="M19" s="11">
        <f t="shared" si="5"/>
        <v>122.09616833912311</v>
      </c>
      <c r="N19" s="11">
        <f t="shared" si="6"/>
        <v>204.15182780021718</v>
      </c>
      <c r="O19" s="11">
        <f t="shared" si="7"/>
        <v>40.04050887802903</v>
      </c>
      <c r="P19" s="1"/>
      <c r="Q19" s="22" t="s">
        <v>1</v>
      </c>
      <c r="R19" s="5">
        <v>5.4787362191413189</v>
      </c>
    </row>
    <row r="20" spans="2:21" x14ac:dyDescent="0.3">
      <c r="B20" s="23">
        <v>43898</v>
      </c>
      <c r="C20" s="4">
        <v>14</v>
      </c>
      <c r="D20" s="11">
        <f>'dpc-covid19-ita-andamento-naz'!K15</f>
        <v>366</v>
      </c>
      <c r="E20" s="11">
        <f t="shared" si="8"/>
        <v>512.85873293945633</v>
      </c>
      <c r="F20" s="11">
        <f t="shared" si="0"/>
        <v>736.46251373329676</v>
      </c>
      <c r="G20" s="11">
        <f t="shared" si="1"/>
        <v>289.2549521456159</v>
      </c>
      <c r="H20" s="11">
        <v>267</v>
      </c>
      <c r="I20" s="11">
        <f t="shared" si="2"/>
        <v>363.55830510786018</v>
      </c>
      <c r="J20" s="11">
        <f t="shared" si="3"/>
        <v>541.20647177759724</v>
      </c>
      <c r="K20" s="11">
        <f t="shared" si="4"/>
        <v>185.91013843812317</v>
      </c>
      <c r="L20" s="11">
        <f t="shared" si="9"/>
        <v>99</v>
      </c>
      <c r="M20" s="11">
        <f t="shared" si="5"/>
        <v>149.30042783159612</v>
      </c>
      <c r="N20" s="11">
        <f t="shared" si="6"/>
        <v>231.35608729269021</v>
      </c>
      <c r="O20" s="11">
        <f t="shared" si="7"/>
        <v>67.244768370502044</v>
      </c>
      <c r="P20" s="1"/>
      <c r="Q20" s="6" t="s">
        <v>2</v>
      </c>
      <c r="R20" s="1">
        <f>AVERAGE(H7:H44)</f>
        <v>2080.2631578947367</v>
      </c>
    </row>
    <row r="21" spans="2:21" x14ac:dyDescent="0.3">
      <c r="B21" s="10">
        <v>43899</v>
      </c>
      <c r="C21" s="4">
        <v>15</v>
      </c>
      <c r="D21" s="11">
        <f>'dpc-covid19-ita-andamento-naz'!K16</f>
        <v>463</v>
      </c>
      <c r="E21" s="11">
        <f t="shared" si="8"/>
        <v>615.64430908774125</v>
      </c>
      <c r="F21" s="11">
        <f t="shared" si="0"/>
        <v>839.24808988158168</v>
      </c>
      <c r="G21" s="11">
        <f t="shared" si="1"/>
        <v>392.04052829390082</v>
      </c>
      <c r="H21" s="11">
        <v>333</v>
      </c>
      <c r="I21" s="11">
        <f t="shared" si="2"/>
        <v>433.22873550136541</v>
      </c>
      <c r="J21" s="11">
        <f t="shared" si="3"/>
        <v>610.87690217110242</v>
      </c>
      <c r="K21" s="11">
        <f t="shared" si="4"/>
        <v>255.5805688316284</v>
      </c>
      <c r="L21" s="11">
        <f t="shared" si="9"/>
        <v>130</v>
      </c>
      <c r="M21" s="11">
        <f t="shared" si="5"/>
        <v>182.41557358637579</v>
      </c>
      <c r="N21" s="11">
        <f t="shared" si="6"/>
        <v>264.47123304746987</v>
      </c>
      <c r="O21" s="11">
        <f t="shared" si="7"/>
        <v>100.3599141252817</v>
      </c>
      <c r="P21" s="1"/>
      <c r="Q21" s="6" t="s">
        <v>3</v>
      </c>
      <c r="R21" s="1">
        <f>COUNT(H7:H44)-COUNT(R17:R19)</f>
        <v>35</v>
      </c>
    </row>
    <row r="22" spans="2:21" x14ac:dyDescent="0.3">
      <c r="B22" s="23">
        <v>43900</v>
      </c>
      <c r="C22" s="4">
        <v>16</v>
      </c>
      <c r="D22" s="11">
        <f>'dpc-covid19-ita-andamento-naz'!K17</f>
        <v>631</v>
      </c>
      <c r="E22" s="11">
        <f t="shared" si="8"/>
        <v>738.19420414723766</v>
      </c>
      <c r="F22" s="11">
        <f t="shared" si="0"/>
        <v>961.79798494107808</v>
      </c>
      <c r="G22" s="11">
        <f t="shared" si="1"/>
        <v>514.59042335339723</v>
      </c>
      <c r="H22" s="11">
        <v>468</v>
      </c>
      <c r="I22" s="11">
        <f t="shared" si="2"/>
        <v>515.54189867940249</v>
      </c>
      <c r="J22" s="11">
        <f t="shared" si="3"/>
        <v>693.19006534913956</v>
      </c>
      <c r="K22" s="11">
        <f t="shared" si="4"/>
        <v>337.89373200966548</v>
      </c>
      <c r="L22" s="11">
        <f t="shared" si="9"/>
        <v>163</v>
      </c>
      <c r="M22" s="11">
        <f t="shared" si="5"/>
        <v>222.65230546783513</v>
      </c>
      <c r="N22" s="11">
        <f t="shared" si="6"/>
        <v>304.70796492892919</v>
      </c>
      <c r="O22" s="11">
        <f t="shared" si="7"/>
        <v>140.59664600674105</v>
      </c>
      <c r="P22" s="1"/>
      <c r="Q22" s="6" t="s">
        <v>4</v>
      </c>
      <c r="R22" s="7" cm="1">
        <f t="array" ref="R22">SQRT(SUM((H7:H44-I7:I44)^2)/dfr)</f>
        <v>87.506759713432459</v>
      </c>
    </row>
    <row r="23" spans="2:21" ht="16.2" x14ac:dyDescent="0.3">
      <c r="B23" s="10">
        <v>43901</v>
      </c>
      <c r="C23" s="4">
        <v>17</v>
      </c>
      <c r="D23" s="11">
        <f>'dpc-covid19-ita-andamento-naz'!K18</f>
        <v>827</v>
      </c>
      <c r="E23" s="11">
        <f t="shared" si="8"/>
        <v>883.93503802892542</v>
      </c>
      <c r="F23" s="11">
        <f t="shared" si="0"/>
        <v>1107.5388188227657</v>
      </c>
      <c r="G23" s="11">
        <f t="shared" si="1"/>
        <v>660.33125723508499</v>
      </c>
      <c r="H23" s="11">
        <v>617</v>
      </c>
      <c r="I23" s="11">
        <f t="shared" si="2"/>
        <v>612.50130719014851</v>
      </c>
      <c r="J23" s="11">
        <f t="shared" si="3"/>
        <v>790.14947385988557</v>
      </c>
      <c r="K23" s="11">
        <f t="shared" si="4"/>
        <v>434.8531405204115</v>
      </c>
      <c r="L23" s="11">
        <f t="shared" si="9"/>
        <v>210</v>
      </c>
      <c r="M23" s="11">
        <f t="shared" si="5"/>
        <v>271.43373083877697</v>
      </c>
      <c r="N23" s="11">
        <f t="shared" si="6"/>
        <v>353.48939029987105</v>
      </c>
      <c r="O23" s="11">
        <f t="shared" si="7"/>
        <v>189.37807137768289</v>
      </c>
      <c r="P23" s="1"/>
      <c r="Q23" s="6" t="s">
        <v>5</v>
      </c>
      <c r="R23" s="8" cm="1">
        <f t="array" ref="R23">1-SUM((H7:H44-I7:I44)^2)/SUM((H7:H44-Mean_of_yr)^2)</f>
        <v>0.99876897706972501</v>
      </c>
    </row>
    <row r="24" spans="2:21" x14ac:dyDescent="0.3">
      <c r="B24" s="23">
        <v>43902</v>
      </c>
      <c r="C24" s="4">
        <v>18</v>
      </c>
      <c r="D24" s="11">
        <f>'dpc-covid19-ita-andamento-naz'!K19</f>
        <v>1016</v>
      </c>
      <c r="E24" s="11">
        <f t="shared" si="8"/>
        <v>1056.7265470104721</v>
      </c>
      <c r="F24" s="11">
        <f t="shared" si="0"/>
        <v>1280.3303278043127</v>
      </c>
      <c r="G24" s="11">
        <f t="shared" si="1"/>
        <v>833.1227662166317</v>
      </c>
      <c r="H24" s="11">
        <v>744</v>
      </c>
      <c r="I24" s="11">
        <f t="shared" si="2"/>
        <v>726.31108161563475</v>
      </c>
      <c r="J24" s="11">
        <f t="shared" si="3"/>
        <v>903.95924828537181</v>
      </c>
      <c r="K24" s="11">
        <f t="shared" si="4"/>
        <v>548.66291494589768</v>
      </c>
      <c r="L24" s="11">
        <f t="shared" si="9"/>
        <v>272</v>
      </c>
      <c r="M24" s="11">
        <f t="shared" si="5"/>
        <v>330.4154653948375</v>
      </c>
      <c r="N24" s="11">
        <f t="shared" si="6"/>
        <v>412.47112485593158</v>
      </c>
      <c r="O24" s="11">
        <f t="shared" si="7"/>
        <v>248.35980593374342</v>
      </c>
      <c r="P24" s="1"/>
      <c r="Q24" s="6" t="s">
        <v>6</v>
      </c>
      <c r="R24" s="8">
        <f>TINV(0.05,dfr)</f>
        <v>2.0301079282503438</v>
      </c>
    </row>
    <row r="25" spans="2:21" x14ac:dyDescent="0.3">
      <c r="B25" s="10">
        <v>43903</v>
      </c>
      <c r="C25" s="4">
        <v>19</v>
      </c>
      <c r="D25" s="11">
        <f>'dpc-covid19-ita-andamento-naz'!K20</f>
        <v>1266</v>
      </c>
      <c r="E25" s="11">
        <f t="shared" si="8"/>
        <v>1260.846935828753</v>
      </c>
      <c r="F25" s="11">
        <f t="shared" si="0"/>
        <v>1484.4507166225935</v>
      </c>
      <c r="G25" s="11">
        <f t="shared" si="1"/>
        <v>1037.2431550349124</v>
      </c>
      <c r="H25" s="11">
        <v>890</v>
      </c>
      <c r="I25" s="11">
        <f t="shared" si="2"/>
        <v>859.3481225214415</v>
      </c>
      <c r="J25" s="11">
        <f t="shared" si="3"/>
        <v>1036.9962891911784</v>
      </c>
      <c r="K25" s="11">
        <f t="shared" si="4"/>
        <v>681.69995585170454</v>
      </c>
      <c r="L25" s="11">
        <f t="shared" si="9"/>
        <v>376</v>
      </c>
      <c r="M25" s="11">
        <f t="shared" si="5"/>
        <v>401.49881330731154</v>
      </c>
      <c r="N25" s="11">
        <f t="shared" si="6"/>
        <v>483.55447276840562</v>
      </c>
      <c r="O25" s="11">
        <f t="shared" si="7"/>
        <v>319.44315384621746</v>
      </c>
      <c r="P25" s="1"/>
      <c r="Q25" s="6" t="s">
        <v>7</v>
      </c>
      <c r="R25" s="1">
        <f>Critical_tr*SE_of_yr</f>
        <v>177.64816666973701</v>
      </c>
    </row>
    <row r="26" spans="2:21" x14ac:dyDescent="0.3">
      <c r="B26" s="10">
        <v>43904</v>
      </c>
      <c r="C26" s="4">
        <v>20</v>
      </c>
      <c r="D26" s="11">
        <f>'dpc-covid19-ita-andamento-naz'!K21</f>
        <v>1441</v>
      </c>
      <c r="E26" s="11">
        <f t="shared" si="8"/>
        <v>1500.9424450454944</v>
      </c>
      <c r="F26" s="11">
        <f t="shared" si="0"/>
        <v>1724.546225839335</v>
      </c>
      <c r="G26" s="11">
        <f t="shared" si="1"/>
        <v>1277.3386642516539</v>
      </c>
      <c r="H26" s="11">
        <v>966</v>
      </c>
      <c r="I26" s="11">
        <f t="shared" si="2"/>
        <v>1014.1107918416848</v>
      </c>
      <c r="J26" s="11">
        <f t="shared" si="3"/>
        <v>1191.7589585114217</v>
      </c>
      <c r="K26" s="11">
        <f t="shared" si="4"/>
        <v>836.46262517194782</v>
      </c>
      <c r="L26" s="11">
        <f t="shared" si="9"/>
        <v>475</v>
      </c>
      <c r="M26" s="11">
        <f t="shared" si="5"/>
        <v>486.83165320380976</v>
      </c>
      <c r="N26" s="11">
        <f t="shared" si="6"/>
        <v>568.8873126649039</v>
      </c>
      <c r="O26" s="11">
        <f t="shared" si="7"/>
        <v>404.77599374271568</v>
      </c>
      <c r="P26" s="1"/>
      <c r="Q26" s="27" t="s">
        <v>90</v>
      </c>
    </row>
    <row r="27" spans="2:21" x14ac:dyDescent="0.3">
      <c r="B27" s="10">
        <v>43905</v>
      </c>
      <c r="C27" s="4">
        <v>21</v>
      </c>
      <c r="D27" s="11">
        <f>'dpc-covid19-ita-andamento-naz'!K22</f>
        <v>1809</v>
      </c>
      <c r="E27" s="11">
        <f t="shared" si="8"/>
        <v>1781.9276613141246</v>
      </c>
      <c r="F27" s="11">
        <f t="shared" si="0"/>
        <v>2005.5314421079652</v>
      </c>
      <c r="G27" s="11">
        <f t="shared" si="1"/>
        <v>1558.3238805202841</v>
      </c>
      <c r="H27" s="11">
        <v>1218</v>
      </c>
      <c r="I27" s="11">
        <f t="shared" si="2"/>
        <v>1193.1378153061669</v>
      </c>
      <c r="J27" s="11">
        <f t="shared" si="3"/>
        <v>1370.785981975904</v>
      </c>
      <c r="K27" s="11">
        <f t="shared" si="4"/>
        <v>1015.4896486364298</v>
      </c>
      <c r="L27" s="11">
        <f t="shared" si="9"/>
        <v>591</v>
      </c>
      <c r="M27" s="11">
        <f t="shared" si="5"/>
        <v>588.78984600795764</v>
      </c>
      <c r="N27" s="11">
        <f t="shared" si="6"/>
        <v>670.84550546905166</v>
      </c>
      <c r="O27" s="11">
        <f t="shared" si="7"/>
        <v>506.73418654686355</v>
      </c>
      <c r="P27" s="1"/>
      <c r="Q27" s="22" t="s">
        <v>0</v>
      </c>
      <c r="R27" s="5">
        <v>7469</v>
      </c>
    </row>
    <row r="28" spans="2:21" ht="15.6" x14ac:dyDescent="0.35">
      <c r="B28" s="10">
        <v>43906</v>
      </c>
      <c r="C28" s="4">
        <v>22</v>
      </c>
      <c r="D28" s="11">
        <f>'dpc-covid19-ita-andamento-naz'!K23</f>
        <v>2158</v>
      </c>
      <c r="E28" s="11">
        <f t="shared" si="8"/>
        <v>2108.8219826518603</v>
      </c>
      <c r="F28" s="11">
        <f t="shared" si="0"/>
        <v>2332.4257634457008</v>
      </c>
      <c r="G28" s="11">
        <f t="shared" si="1"/>
        <v>1885.2182018580197</v>
      </c>
      <c r="H28" s="11">
        <v>1420</v>
      </c>
      <c r="I28" s="11">
        <f t="shared" si="2"/>
        <v>1398.8917765811118</v>
      </c>
      <c r="J28" s="11">
        <f t="shared" si="3"/>
        <v>1576.5399432508489</v>
      </c>
      <c r="K28" s="11">
        <f t="shared" si="4"/>
        <v>1221.2436099113747</v>
      </c>
      <c r="L28" s="11">
        <f t="shared" si="9"/>
        <v>738</v>
      </c>
      <c r="M28" s="11">
        <f t="shared" si="5"/>
        <v>709.93020607074834</v>
      </c>
      <c r="N28" s="11">
        <f t="shared" si="6"/>
        <v>791.98586553184236</v>
      </c>
      <c r="O28" s="11">
        <f t="shared" si="7"/>
        <v>627.87454660965432</v>
      </c>
      <c r="P28" s="1"/>
      <c r="Q28" s="22" t="s">
        <v>26</v>
      </c>
      <c r="R28" s="5">
        <v>33</v>
      </c>
    </row>
    <row r="29" spans="2:21" x14ac:dyDescent="0.3">
      <c r="B29" s="10">
        <v>43907</v>
      </c>
      <c r="C29" s="4">
        <v>23</v>
      </c>
      <c r="D29" s="11">
        <f>'dpc-covid19-ita-andamento-naz'!K24</f>
        <v>2503</v>
      </c>
      <c r="E29" s="11">
        <f t="shared" si="8"/>
        <v>2486.5085800113511</v>
      </c>
      <c r="F29" s="11">
        <f t="shared" si="0"/>
        <v>2710.1123608051917</v>
      </c>
      <c r="G29" s="11">
        <f t="shared" si="1"/>
        <v>2262.9047992175106</v>
      </c>
      <c r="H29" s="11">
        <v>1640</v>
      </c>
      <c r="I29" s="11">
        <f t="shared" si="2"/>
        <v>1633.6037328637478</v>
      </c>
      <c r="J29" s="11">
        <f t="shared" si="3"/>
        <v>1811.2518995334849</v>
      </c>
      <c r="K29" s="11">
        <f t="shared" si="4"/>
        <v>1455.9555661940108</v>
      </c>
      <c r="L29" s="11">
        <f t="shared" si="9"/>
        <v>863</v>
      </c>
      <c r="M29" s="11">
        <f t="shared" si="5"/>
        <v>852.90484714760328</v>
      </c>
      <c r="N29" s="11">
        <f t="shared" si="6"/>
        <v>934.96050660869741</v>
      </c>
      <c r="O29" s="11">
        <f t="shared" si="7"/>
        <v>770.84918768650914</v>
      </c>
      <c r="P29" s="1"/>
      <c r="Q29" s="22" t="s">
        <v>1</v>
      </c>
      <c r="R29" s="5">
        <v>4.8813523168964608</v>
      </c>
    </row>
    <row r="30" spans="2:21" x14ac:dyDescent="0.3">
      <c r="B30" s="10">
        <v>43908</v>
      </c>
      <c r="C30" s="4">
        <v>24</v>
      </c>
      <c r="D30" s="11">
        <f>'dpc-covid19-ita-andamento-naz'!K25</f>
        <v>2978</v>
      </c>
      <c r="E30" s="11">
        <f t="shared" si="8"/>
        <v>2919.4065459541025</v>
      </c>
      <c r="F30" s="11">
        <f t="shared" ref="F30:F38" si="10">E30+CI</f>
        <v>3143.0103267479431</v>
      </c>
      <c r="G30" s="11">
        <f t="shared" si="1"/>
        <v>2695.802765160262</v>
      </c>
      <c r="H30" s="11">
        <v>1959</v>
      </c>
      <c r="I30" s="11">
        <f t="shared" si="2"/>
        <v>1899.0796838174297</v>
      </c>
      <c r="J30" s="11">
        <f t="shared" si="3"/>
        <v>2076.7278504871665</v>
      </c>
      <c r="K30" s="11">
        <f t="shared" si="4"/>
        <v>1721.4315171476926</v>
      </c>
      <c r="L30" s="11">
        <f t="shared" si="9"/>
        <v>1019</v>
      </c>
      <c r="M30" s="11">
        <f t="shared" si="5"/>
        <v>1020.326862136673</v>
      </c>
      <c r="N30" s="11">
        <f t="shared" si="6"/>
        <v>1102.382521597767</v>
      </c>
      <c r="O30" s="11">
        <f t="shared" si="7"/>
        <v>938.27120267557893</v>
      </c>
      <c r="Q30" s="6" t="s">
        <v>2</v>
      </c>
      <c r="R30" s="1">
        <f>AVERAGE(L7:L44)</f>
        <v>1335.9736842105262</v>
      </c>
      <c r="U30" s="1"/>
    </row>
    <row r="31" spans="2:21" x14ac:dyDescent="0.3">
      <c r="B31" s="10">
        <v>43909</v>
      </c>
      <c r="C31" s="4">
        <v>25</v>
      </c>
      <c r="D31" s="11">
        <f>'dpc-covid19-ita-andamento-naz'!K26</f>
        <v>3405</v>
      </c>
      <c r="E31" s="11">
        <f t="shared" si="8"/>
        <v>3411.0561682147645</v>
      </c>
      <c r="F31" s="11">
        <f t="shared" si="10"/>
        <v>3634.6599490086051</v>
      </c>
      <c r="G31" s="11">
        <f t="shared" si="1"/>
        <v>3187.452387420924</v>
      </c>
      <c r="H31" s="11">
        <v>2168</v>
      </c>
      <c r="I31" s="11">
        <f t="shared" si="2"/>
        <v>2196.4761956031698</v>
      </c>
      <c r="J31" s="11">
        <f t="shared" si="3"/>
        <v>2374.1243622729066</v>
      </c>
      <c r="K31" s="11">
        <f t="shared" si="4"/>
        <v>2018.8280289334327</v>
      </c>
      <c r="L31" s="11">
        <f t="shared" si="9"/>
        <v>1237</v>
      </c>
      <c r="M31" s="11">
        <f t="shared" si="5"/>
        <v>1214.5799726115945</v>
      </c>
      <c r="N31" s="11">
        <f t="shared" si="6"/>
        <v>1296.6356320726886</v>
      </c>
      <c r="O31" s="11">
        <f t="shared" si="7"/>
        <v>1132.5243131505003</v>
      </c>
      <c r="Q31" s="6" t="s">
        <v>3</v>
      </c>
      <c r="R31" s="1">
        <f>COUNT(L7:L44)-COUNT(R27:R29)</f>
        <v>35</v>
      </c>
    </row>
    <row r="32" spans="2:21" x14ac:dyDescent="0.3">
      <c r="B32" s="10">
        <v>43910</v>
      </c>
      <c r="C32" s="4">
        <v>26</v>
      </c>
      <c r="D32" s="11">
        <f>'dpc-covid19-ita-andamento-naz'!K27</f>
        <v>4032</v>
      </c>
      <c r="E32" s="11">
        <f t="shared" si="8"/>
        <v>3963.6324867726216</v>
      </c>
      <c r="F32" s="11">
        <f t="shared" si="10"/>
        <v>4187.2362675664617</v>
      </c>
      <c r="G32" s="11">
        <f t="shared" si="1"/>
        <v>3740.0287059787811</v>
      </c>
      <c r="H32" s="11">
        <v>2549</v>
      </c>
      <c r="I32" s="11">
        <f t="shared" si="2"/>
        <v>2526.0612072603144</v>
      </c>
      <c r="J32" s="11">
        <f t="shared" si="3"/>
        <v>2703.7093739300512</v>
      </c>
      <c r="K32" s="11">
        <f t="shared" si="4"/>
        <v>2348.4130405905776</v>
      </c>
      <c r="L32" s="11">
        <f t="shared" si="9"/>
        <v>1483</v>
      </c>
      <c r="M32" s="11">
        <f t="shared" si="5"/>
        <v>1437.5712795123072</v>
      </c>
      <c r="N32" s="11">
        <f t="shared" si="6"/>
        <v>1519.6269389734014</v>
      </c>
      <c r="O32" s="11">
        <f t="shared" si="7"/>
        <v>1355.5156200512131</v>
      </c>
      <c r="Q32" s="6" t="s">
        <v>4</v>
      </c>
      <c r="R32" s="7" cm="1">
        <f t="array" ref="R32">SQRT(SUM((L7:L44-M7:M44)^2)/dfo)</f>
        <v>40.41935816280175</v>
      </c>
    </row>
    <row r="33" spans="2:18" ht="16.2" x14ac:dyDescent="0.3">
      <c r="B33" s="10">
        <v>43911</v>
      </c>
      <c r="C33" s="4">
        <v>27</v>
      </c>
      <c r="D33" s="11">
        <f>'dpc-covid19-ita-andamento-naz'!K28</f>
        <v>4825</v>
      </c>
      <c r="E33" s="11">
        <f t="shared" si="8"/>
        <v>4577.4233265207886</v>
      </c>
      <c r="F33" s="11">
        <f t="shared" si="10"/>
        <v>4801.0271073146287</v>
      </c>
      <c r="G33" s="11">
        <f t="shared" si="1"/>
        <v>4353.8195457269485</v>
      </c>
      <c r="H33" s="11">
        <v>3095</v>
      </c>
      <c r="I33" s="11">
        <f t="shared" si="2"/>
        <v>2886.985825047751</v>
      </c>
      <c r="J33" s="11">
        <f t="shared" si="3"/>
        <v>3064.6339917174878</v>
      </c>
      <c r="K33" s="11">
        <f t="shared" si="4"/>
        <v>2709.3376583780141</v>
      </c>
      <c r="L33" s="11">
        <f t="shared" si="9"/>
        <v>1730</v>
      </c>
      <c r="M33" s="11">
        <f t="shared" si="5"/>
        <v>1690.4375014730374</v>
      </c>
      <c r="N33" s="11">
        <f t="shared" si="6"/>
        <v>1772.4931609341315</v>
      </c>
      <c r="O33" s="11">
        <f t="shared" si="7"/>
        <v>1608.3818420119433</v>
      </c>
      <c r="Q33" s="6" t="s">
        <v>5</v>
      </c>
      <c r="R33" s="8" cm="1">
        <f t="array" ref="R33">1-SUM((L7:L44-M7:M44)^2)/SUM((L7:L44-Mean_of_yo)^2)</f>
        <v>0.99947889445997506</v>
      </c>
    </row>
    <row r="34" spans="2:18" x14ac:dyDescent="0.3">
      <c r="B34" s="10">
        <v>43912</v>
      </c>
      <c r="C34" s="4">
        <v>28</v>
      </c>
      <c r="D34" s="11">
        <f>'dpc-covid19-ita-andamento-naz'!K29</f>
        <v>5476</v>
      </c>
      <c r="E34" s="11">
        <f t="shared" si="8"/>
        <v>5250.3323968999503</v>
      </c>
      <c r="F34" s="11">
        <f t="shared" si="10"/>
        <v>5473.9361776937903</v>
      </c>
      <c r="G34" s="11">
        <f>MAX(E34-CI,0)</f>
        <v>5026.7286161061102</v>
      </c>
      <c r="H34" s="11">
        <v>3456</v>
      </c>
      <c r="I34" s="11">
        <f t="shared" si="2"/>
        <v>3277.101529750199</v>
      </c>
      <c r="J34" s="11">
        <f t="shared" si="3"/>
        <v>3454.7496964199358</v>
      </c>
      <c r="K34" s="11">
        <f t="shared" si="4"/>
        <v>3099.4533630804622</v>
      </c>
      <c r="L34" s="11">
        <f t="shared" si="9"/>
        <v>2020</v>
      </c>
      <c r="M34" s="11">
        <f t="shared" si="5"/>
        <v>1973.230867149751</v>
      </c>
      <c r="N34" s="11">
        <f t="shared" si="6"/>
        <v>2055.2865266108452</v>
      </c>
      <c r="O34" s="11">
        <f t="shared" si="7"/>
        <v>1891.1752076886569</v>
      </c>
      <c r="Q34" s="6" t="s">
        <v>6</v>
      </c>
      <c r="R34" s="8">
        <f>TINV(0.05,dfo)</f>
        <v>2.0301079282503438</v>
      </c>
    </row>
    <row r="35" spans="2:18" x14ac:dyDescent="0.3">
      <c r="B35" s="23">
        <v>43913</v>
      </c>
      <c r="C35" s="4">
        <v>29</v>
      </c>
      <c r="D35" s="11">
        <f>'dpc-covid19-ita-andamento-naz'!K30</f>
        <v>6077</v>
      </c>
      <c r="E35" s="11">
        <f t="shared" si="8"/>
        <v>5977.4902533943859</v>
      </c>
      <c r="F35" s="11">
        <f t="shared" si="10"/>
        <v>6201.094034188226</v>
      </c>
      <c r="G35" s="11">
        <f>MAX(E35-CI,0)</f>
        <v>5753.8864726005459</v>
      </c>
      <c r="H35" s="11">
        <v>3776</v>
      </c>
      <c r="I35" s="11">
        <f t="shared" si="2"/>
        <v>3692.8615331821616</v>
      </c>
      <c r="J35" s="11">
        <f t="shared" si="3"/>
        <v>3870.5096998518984</v>
      </c>
      <c r="K35" s="11">
        <f t="shared" si="4"/>
        <v>3515.2133665124247</v>
      </c>
      <c r="L35" s="11">
        <f t="shared" si="9"/>
        <v>2301</v>
      </c>
      <c r="M35" s="11">
        <f t="shared" si="5"/>
        <v>2284.6287202122248</v>
      </c>
      <c r="N35" s="11">
        <f t="shared" si="6"/>
        <v>2366.6843796733187</v>
      </c>
      <c r="O35" s="11">
        <f t="shared" si="7"/>
        <v>2202.5730607511309</v>
      </c>
      <c r="Q35" s="6" t="s">
        <v>7</v>
      </c>
      <c r="R35" s="1">
        <f>Critical_to*SE_of_yo</f>
        <v>82.055659461094081</v>
      </c>
    </row>
    <row r="36" spans="2:18" x14ac:dyDescent="0.3">
      <c r="B36" s="10">
        <v>43914</v>
      </c>
      <c r="C36" s="4">
        <v>30</v>
      </c>
      <c r="D36" s="11">
        <f>'dpc-covid19-ita-andamento-naz'!K31</f>
        <v>6820</v>
      </c>
      <c r="E36" s="11">
        <f t="shared" si="8"/>
        <v>6751.0674104391455</v>
      </c>
      <c r="F36" s="11">
        <f t="shared" si="10"/>
        <v>6974.6711912329856</v>
      </c>
      <c r="G36" s="11">
        <f>MAX(E36-CI,0)</f>
        <v>6527.4636296453054</v>
      </c>
      <c r="H36" s="11">
        <v>4178</v>
      </c>
      <c r="I36" s="11">
        <f t="shared" si="2"/>
        <v>4129.341721701162</v>
      </c>
      <c r="J36" s="11">
        <f t="shared" si="3"/>
        <v>4306.9898883708993</v>
      </c>
      <c r="K36" s="11">
        <f t="shared" si="4"/>
        <v>3951.6935550314251</v>
      </c>
      <c r="L36" s="11">
        <f t="shared" si="9"/>
        <v>2642</v>
      </c>
      <c r="M36" s="11">
        <f t="shared" si="5"/>
        <v>2621.7256887379831</v>
      </c>
      <c r="N36" s="11">
        <f t="shared" si="6"/>
        <v>2703.781348199077</v>
      </c>
      <c r="O36" s="11">
        <f t="shared" si="7"/>
        <v>2539.6700292768892</v>
      </c>
    </row>
    <row r="37" spans="2:18" x14ac:dyDescent="0.3">
      <c r="B37" s="10">
        <v>43915</v>
      </c>
      <c r="C37" s="4">
        <v>31</v>
      </c>
      <c r="D37" s="11">
        <f>'dpc-covid19-ita-andamento-naz'!K32</f>
        <v>7503</v>
      </c>
      <c r="E37" s="11">
        <f t="shared" si="8"/>
        <v>7560.3752255611789</v>
      </c>
      <c r="F37" s="11">
        <f t="shared" si="10"/>
        <v>7783.979006355019</v>
      </c>
      <c r="G37" s="11">
        <f>MAX(E37-CI,0)</f>
        <v>7336.7714447673388</v>
      </c>
      <c r="H37" s="11">
        <v>4474</v>
      </c>
      <c r="I37" s="11">
        <f t="shared" si="2"/>
        <v>4580.4036427408691</v>
      </c>
      <c r="J37" s="11">
        <f t="shared" si="3"/>
        <v>4758.0518094106064</v>
      </c>
      <c r="K37" s="11">
        <f t="shared" si="4"/>
        <v>4402.7554760711319</v>
      </c>
      <c r="L37" s="11">
        <f t="shared" si="9"/>
        <v>3029</v>
      </c>
      <c r="M37" s="11">
        <f t="shared" si="5"/>
        <v>2979.9715828203098</v>
      </c>
      <c r="N37" s="11">
        <f t="shared" si="6"/>
        <v>3062.0272422814037</v>
      </c>
      <c r="O37" s="11">
        <f t="shared" si="7"/>
        <v>2897.9159233592159</v>
      </c>
    </row>
    <row r="38" spans="2:18" x14ac:dyDescent="0.3">
      <c r="B38" s="10">
        <v>43916</v>
      </c>
      <c r="C38" s="4">
        <v>32</v>
      </c>
      <c r="D38" s="11">
        <f>'dpc-covid19-ita-andamento-naz'!K33</f>
        <v>8165</v>
      </c>
      <c r="E38" s="11">
        <f t="shared" si="8"/>
        <v>8392.3050455571556</v>
      </c>
      <c r="F38" s="11">
        <f t="shared" si="10"/>
        <v>8615.9088263509966</v>
      </c>
      <c r="G38" s="11">
        <f>MAX(E38-CI,0)</f>
        <v>8168.7012647633155</v>
      </c>
      <c r="H38" s="11">
        <v>4861</v>
      </c>
      <c r="I38" s="11">
        <f t="shared" si="2"/>
        <v>5039</v>
      </c>
      <c r="J38" s="11">
        <f t="shared" si="3"/>
        <v>5216.6481666697373</v>
      </c>
      <c r="K38" s="11">
        <f t="shared" si="4"/>
        <v>4861.3518333302627</v>
      </c>
      <c r="L38" s="11">
        <f t="shared" si="9"/>
        <v>3304</v>
      </c>
      <c r="M38" s="11">
        <f t="shared" si="5"/>
        <v>3353.3050455571556</v>
      </c>
      <c r="N38" s="11">
        <f t="shared" si="6"/>
        <v>3435.3607050182495</v>
      </c>
      <c r="O38" s="11">
        <f t="shared" si="7"/>
        <v>3271.2493860960617</v>
      </c>
    </row>
    <row r="39" spans="2:18" x14ac:dyDescent="0.3">
      <c r="B39" s="10">
        <v>43917</v>
      </c>
      <c r="C39" s="4">
        <v>33</v>
      </c>
      <c r="D39" s="11">
        <f>'dpc-covid19-ita-andamento-naz'!K34</f>
        <v>9134</v>
      </c>
      <c r="E39" s="11">
        <f t="shared" si="8"/>
        <v>9232.0963572591318</v>
      </c>
      <c r="F39" s="11">
        <f t="shared" ref="F39:F44" si="11">E39+CI</f>
        <v>9455.7001380529728</v>
      </c>
      <c r="G39" s="11">
        <f t="shared" ref="G39:G44" si="12">MAX(E39-CI,0)</f>
        <v>9008.4925764652908</v>
      </c>
      <c r="H39" s="11">
        <v>5402</v>
      </c>
      <c r="I39" s="11">
        <f t="shared" ref="I39:I66" si="13">Kr/(1+EXP(-($C39-t0r)/wr))</f>
        <v>5497.5963572591309</v>
      </c>
      <c r="J39" s="11">
        <f t="shared" si="3"/>
        <v>5675.2445239288681</v>
      </c>
      <c r="K39" s="11">
        <f t="shared" si="4"/>
        <v>5319.9481905893936</v>
      </c>
      <c r="L39" s="11">
        <f t="shared" si="9"/>
        <v>3732</v>
      </c>
      <c r="M39" s="11">
        <f t="shared" ref="M39:M66" si="14">Ko/(1+EXP(-($C39-t0o)/wo))</f>
        <v>3734.5</v>
      </c>
      <c r="N39" s="11">
        <f t="shared" si="6"/>
        <v>3816.5556594610939</v>
      </c>
      <c r="O39" s="11">
        <f t="shared" si="7"/>
        <v>3652.4443405389061</v>
      </c>
    </row>
    <row r="40" spans="2:18" x14ac:dyDescent="0.3">
      <c r="B40" s="10">
        <v>43918</v>
      </c>
      <c r="C40" s="4">
        <v>34</v>
      </c>
      <c r="D40" s="11">
        <f>'dpc-covid19-ita-andamento-naz'!K35</f>
        <v>10023</v>
      </c>
      <c r="E40" s="11">
        <f t="shared" si="8"/>
        <v>10064.353232741683</v>
      </c>
      <c r="F40" s="11">
        <f t="shared" si="11"/>
        <v>10287.957013535524</v>
      </c>
      <c r="G40" s="11">
        <f t="shared" si="12"/>
        <v>9840.7494519478423</v>
      </c>
      <c r="H40" s="11">
        <v>5944</v>
      </c>
      <c r="I40" s="11">
        <f t="shared" si="13"/>
        <v>5948.6582782988389</v>
      </c>
      <c r="J40" s="11">
        <f t="shared" si="3"/>
        <v>6126.3064449685762</v>
      </c>
      <c r="K40" s="11">
        <f t="shared" si="4"/>
        <v>5771.0101116291016</v>
      </c>
      <c r="L40" s="11">
        <f>D40-H40</f>
        <v>4079</v>
      </c>
      <c r="M40" s="11">
        <f t="shared" si="14"/>
        <v>4115.6949544428435</v>
      </c>
      <c r="N40" s="11">
        <f t="shared" si="6"/>
        <v>4197.7506139039378</v>
      </c>
      <c r="O40" s="11">
        <f t="shared" si="7"/>
        <v>4033.6392949817496</v>
      </c>
    </row>
    <row r="41" spans="2:18" x14ac:dyDescent="0.3">
      <c r="B41" s="10">
        <v>43919</v>
      </c>
      <c r="C41" s="4">
        <v>35</v>
      </c>
      <c r="D41" s="11">
        <f>'dpc-covid19-ita-andamento-naz'!K36</f>
        <v>10779</v>
      </c>
      <c r="E41" s="11">
        <f t="shared" si="8"/>
        <v>10874.166883997528</v>
      </c>
      <c r="F41" s="11">
        <f t="shared" si="11"/>
        <v>11097.770664791369</v>
      </c>
      <c r="G41" s="11">
        <f t="shared" si="12"/>
        <v>10650.563103203687</v>
      </c>
      <c r="H41" s="11">
        <v>6360</v>
      </c>
      <c r="I41" s="11">
        <f t="shared" si="13"/>
        <v>6385.138466817838</v>
      </c>
      <c r="J41" s="11">
        <f t="shared" si="3"/>
        <v>6562.7866334875753</v>
      </c>
      <c r="K41" s="11">
        <f t="shared" si="4"/>
        <v>6207.4903001481007</v>
      </c>
      <c r="L41" s="11">
        <f t="shared" si="9"/>
        <v>4419</v>
      </c>
      <c r="M41" s="11">
        <f t="shared" si="14"/>
        <v>4489.0284171796902</v>
      </c>
      <c r="N41" s="11">
        <f t="shared" si="6"/>
        <v>4571.0840766407846</v>
      </c>
      <c r="O41" s="11">
        <f t="shared" si="7"/>
        <v>4406.9727577185959</v>
      </c>
    </row>
    <row r="42" spans="2:18" x14ac:dyDescent="0.3">
      <c r="B42" s="10">
        <v>43920</v>
      </c>
      <c r="C42" s="4">
        <v>36</v>
      </c>
      <c r="D42" s="11">
        <f>'dpc-covid19-ita-andamento-naz'!K37</f>
        <v>11591</v>
      </c>
      <c r="E42" s="11">
        <f t="shared" si="8"/>
        <v>11648.172781511817</v>
      </c>
      <c r="F42" s="11">
        <f t="shared" si="11"/>
        <v>11871.776562305658</v>
      </c>
      <c r="G42" s="11">
        <f t="shared" si="12"/>
        <v>11424.569000717976</v>
      </c>
      <c r="H42" s="11">
        <v>6818</v>
      </c>
      <c r="I42" s="11">
        <f t="shared" si="13"/>
        <v>6800.8984702498001</v>
      </c>
      <c r="J42" s="11">
        <f t="shared" si="3"/>
        <v>6978.5466369195374</v>
      </c>
      <c r="K42" s="11">
        <f t="shared" si="4"/>
        <v>6623.2503035800628</v>
      </c>
      <c r="L42" s="11">
        <f t="shared" si="9"/>
        <v>4773</v>
      </c>
      <c r="M42" s="11">
        <f t="shared" si="14"/>
        <v>4847.2743112620165</v>
      </c>
      <c r="N42" s="11">
        <f t="shared" si="6"/>
        <v>4929.3299707231108</v>
      </c>
      <c r="O42" s="11">
        <f t="shared" si="7"/>
        <v>4765.2186518009221</v>
      </c>
    </row>
    <row r="43" spans="2:18" x14ac:dyDescent="0.3">
      <c r="B43" s="10">
        <v>43921</v>
      </c>
      <c r="C43" s="4">
        <v>37</v>
      </c>
      <c r="D43" s="11">
        <f>'dpc-covid19-ita-andamento-naz'!K38</f>
        <v>12428</v>
      </c>
      <c r="E43" s="11">
        <f t="shared" si="8"/>
        <v>12375.385454740022</v>
      </c>
      <c r="F43" s="11">
        <f t="shared" si="11"/>
        <v>12598.989235533863</v>
      </c>
      <c r="G43" s="11">
        <f t="shared" si="12"/>
        <v>12151.781673946181</v>
      </c>
      <c r="H43" s="11">
        <v>7199</v>
      </c>
      <c r="I43" s="11">
        <f t="shared" si="13"/>
        <v>7191.0141749522481</v>
      </c>
      <c r="J43" s="11">
        <f t="shared" si="3"/>
        <v>7368.6623416219854</v>
      </c>
      <c r="K43" s="11">
        <f t="shared" si="4"/>
        <v>7013.3660082825108</v>
      </c>
      <c r="L43" s="11">
        <f t="shared" si="9"/>
        <v>5229</v>
      </c>
      <c r="M43" s="11">
        <f t="shared" si="14"/>
        <v>5184.3712797877752</v>
      </c>
      <c r="N43" s="11">
        <f t="shared" si="6"/>
        <v>5266.4269392488695</v>
      </c>
      <c r="O43" s="11">
        <f t="shared" si="7"/>
        <v>5102.3156203266808</v>
      </c>
    </row>
    <row r="44" spans="2:18" x14ac:dyDescent="0.3">
      <c r="B44" s="10">
        <v>43922</v>
      </c>
      <c r="C44" s="4">
        <v>38</v>
      </c>
      <c r="D44" s="11">
        <f>'dpc-covid19-ita-andamento-naz'!K39</f>
        <v>13155</v>
      </c>
      <c r="E44" s="11">
        <f t="shared" si="8"/>
        <v>13047.707925589935</v>
      </c>
      <c r="F44" s="11">
        <f t="shared" si="11"/>
        <v>13271.311706383776</v>
      </c>
      <c r="G44" s="11">
        <f t="shared" si="12"/>
        <v>12824.104144796094</v>
      </c>
      <c r="H44" s="11">
        <v>7593</v>
      </c>
      <c r="I44" s="11">
        <f t="shared" si="13"/>
        <v>7551.9387927396856</v>
      </c>
      <c r="J44" s="11">
        <f t="shared" si="3"/>
        <v>7729.5869594094229</v>
      </c>
      <c r="K44" s="11">
        <f t="shared" si="4"/>
        <v>7374.2906260699483</v>
      </c>
      <c r="L44" s="11">
        <f t="shared" si="9"/>
        <v>5562</v>
      </c>
      <c r="M44" s="11">
        <f t="shared" si="14"/>
        <v>5495.7691328502497</v>
      </c>
      <c r="N44" s="11">
        <f t="shared" si="6"/>
        <v>5577.824792311344</v>
      </c>
      <c r="O44" s="11">
        <f t="shared" si="7"/>
        <v>5413.7134733891553</v>
      </c>
    </row>
    <row r="45" spans="2:18" x14ac:dyDescent="0.3">
      <c r="B45" s="10">
        <v>43923</v>
      </c>
      <c r="C45" s="4">
        <v>39</v>
      </c>
      <c r="E45" s="11">
        <f t="shared" si="8"/>
        <v>13660.086302923792</v>
      </c>
      <c r="I45" s="11">
        <f t="shared" si="13"/>
        <v>7881.5238043968302</v>
      </c>
      <c r="M45" s="11">
        <f t="shared" si="14"/>
        <v>5778.5624985269624</v>
      </c>
    </row>
    <row r="46" spans="2:18" x14ac:dyDescent="0.3">
      <c r="B46" s="10">
        <v>43924</v>
      </c>
      <c r="C46" s="4">
        <v>40</v>
      </c>
      <c r="E46" s="11">
        <f t="shared" si="8"/>
        <v>14210.349036670264</v>
      </c>
      <c r="I46" s="11">
        <f t="shared" si="13"/>
        <v>8178.9203161825708</v>
      </c>
      <c r="M46" s="11">
        <f t="shared" si="14"/>
        <v>6031.4287204876928</v>
      </c>
    </row>
    <row r="47" spans="2:18" x14ac:dyDescent="0.3">
      <c r="B47" s="10">
        <v>43925</v>
      </c>
      <c r="C47" s="4">
        <v>41</v>
      </c>
      <c r="E47" s="11">
        <f t="shared" si="8"/>
        <v>14698.816294524657</v>
      </c>
      <c r="I47" s="11">
        <f t="shared" si="13"/>
        <v>8444.3962671362515</v>
      </c>
      <c r="M47" s="11">
        <f t="shared" si="14"/>
        <v>6254.4200273884053</v>
      </c>
    </row>
    <row r="48" spans="2:18" x14ac:dyDescent="0.3">
      <c r="B48" s="10">
        <v>43926</v>
      </c>
      <c r="C48" s="4">
        <v>42</v>
      </c>
      <c r="E48" s="11">
        <f t="shared" si="8"/>
        <v>15127.781361282217</v>
      </c>
      <c r="I48" s="11">
        <f t="shared" si="13"/>
        <v>8679.1082234188889</v>
      </c>
      <c r="M48" s="11">
        <f t="shared" si="14"/>
        <v>6448.6731378633276</v>
      </c>
    </row>
    <row r="49" spans="2:13" x14ac:dyDescent="0.3">
      <c r="B49" s="10">
        <v>43927</v>
      </c>
      <c r="C49" s="4">
        <v>43</v>
      </c>
      <c r="E49" s="11">
        <f t="shared" si="8"/>
        <v>15500.957337546231</v>
      </c>
      <c r="I49" s="11">
        <f t="shared" si="13"/>
        <v>8884.8621846938331</v>
      </c>
      <c r="M49" s="11">
        <f t="shared" si="14"/>
        <v>6616.0951528523974</v>
      </c>
    </row>
    <row r="50" spans="2:13" x14ac:dyDescent="0.3">
      <c r="B50" s="10">
        <v>43928</v>
      </c>
      <c r="C50" s="4">
        <v>44</v>
      </c>
      <c r="E50" s="11">
        <f t="shared" si="8"/>
        <v>15822.959002087569</v>
      </c>
      <c r="I50" s="11">
        <f t="shared" si="13"/>
        <v>9063.8892081583163</v>
      </c>
      <c r="M50" s="11">
        <f t="shared" si="14"/>
        <v>6759.0697939292522</v>
      </c>
    </row>
    <row r="51" spans="2:13" x14ac:dyDescent="0.3">
      <c r="B51" s="10">
        <v>43929</v>
      </c>
      <c r="C51" s="4">
        <v>45</v>
      </c>
      <c r="E51" s="11">
        <f t="shared" si="8"/>
        <v>16098.862031470599</v>
      </c>
      <c r="I51" s="11">
        <f t="shared" si="13"/>
        <v>9218.6518774785582</v>
      </c>
      <c r="M51" s="11">
        <f t="shared" si="14"/>
        <v>6880.2101539920413</v>
      </c>
    </row>
    <row r="52" spans="2:13" x14ac:dyDescent="0.3">
      <c r="B52" s="10">
        <v>43930</v>
      </c>
      <c r="C52" s="4">
        <v>46</v>
      </c>
      <c r="E52" s="11">
        <f t="shared" si="8"/>
        <v>16333.857265180555</v>
      </c>
      <c r="I52" s="11">
        <f t="shared" si="13"/>
        <v>9351.688918384365</v>
      </c>
      <c r="M52" s="11">
        <f t="shared" si="14"/>
        <v>6982.1683467961902</v>
      </c>
    </row>
    <row r="53" spans="2:13" x14ac:dyDescent="0.3">
      <c r="B53" s="10">
        <v>43931</v>
      </c>
      <c r="C53" s="4">
        <v>47</v>
      </c>
      <c r="E53" s="11">
        <f t="shared" si="8"/>
        <v>16532.999879502539</v>
      </c>
      <c r="I53" s="11">
        <f t="shared" si="13"/>
        <v>9465.4986928098515</v>
      </c>
      <c r="M53" s="11">
        <f t="shared" si="14"/>
        <v>7067.5011866926889</v>
      </c>
    </row>
    <row r="54" spans="2:13" x14ac:dyDescent="0.3">
      <c r="B54" s="10">
        <v>43932</v>
      </c>
      <c r="C54" s="4">
        <v>48</v>
      </c>
      <c r="E54" s="11">
        <f t="shared" si="8"/>
        <v>16701.042635925758</v>
      </c>
      <c r="I54" s="11">
        <f t="shared" si="13"/>
        <v>9562.4581013205971</v>
      </c>
      <c r="M54" s="11">
        <f t="shared" si="14"/>
        <v>7138.5845346051619</v>
      </c>
    </row>
    <row r="55" spans="2:13" x14ac:dyDescent="0.3">
      <c r="B55" s="10">
        <v>43933</v>
      </c>
      <c r="C55" s="4">
        <v>49</v>
      </c>
      <c r="E55" s="11">
        <f t="shared" si="8"/>
        <v>16842.337533659855</v>
      </c>
      <c r="I55" s="11">
        <f t="shared" si="13"/>
        <v>9644.7712644986332</v>
      </c>
      <c r="M55" s="11">
        <f t="shared" si="14"/>
        <v>7197.5662691612224</v>
      </c>
    </row>
    <row r="56" spans="2:13" x14ac:dyDescent="0.3">
      <c r="B56" s="10">
        <v>43934</v>
      </c>
      <c r="C56" s="4">
        <v>50</v>
      </c>
      <c r="E56" s="11">
        <f t="shared" si="8"/>
        <v>16960.789389424306</v>
      </c>
      <c r="I56" s="11">
        <f t="shared" si="13"/>
        <v>9714.4416948921407</v>
      </c>
      <c r="M56" s="11">
        <f t="shared" si="14"/>
        <v>7246.3476945321654</v>
      </c>
    </row>
    <row r="57" spans="2:13" x14ac:dyDescent="0.3">
      <c r="B57" s="10">
        <v>43935</v>
      </c>
      <c r="C57" s="4">
        <v>51</v>
      </c>
      <c r="E57" s="11">
        <f t="shared" si="8"/>
        <v>17059.846389746399</v>
      </c>
      <c r="I57" s="11">
        <f t="shared" si="13"/>
        <v>9773.2619633327758</v>
      </c>
      <c r="M57" s="11">
        <f t="shared" si="14"/>
        <v>7286.584426413624</v>
      </c>
    </row>
    <row r="58" spans="2:13" x14ac:dyDescent="0.3">
      <c r="B58" s="10">
        <v>43936</v>
      </c>
      <c r="C58" s="4">
        <v>52</v>
      </c>
      <c r="E58" s="11">
        <f t="shared" si="8"/>
        <v>17142.515231407364</v>
      </c>
      <c r="I58" s="11">
        <f t="shared" si="13"/>
        <v>9822.8156592389587</v>
      </c>
      <c r="M58" s="11">
        <f t="shared" si="14"/>
        <v>7319.6995721684034</v>
      </c>
    </row>
    <row r="59" spans="2:13" x14ac:dyDescent="0.3">
      <c r="B59" s="10">
        <v>43937</v>
      </c>
      <c r="C59" s="4">
        <v>53</v>
      </c>
      <c r="E59" s="11">
        <f t="shared" si="8"/>
        <v>17211.391259861208</v>
      </c>
      <c r="I59" s="11">
        <f t="shared" si="13"/>
        <v>9864.4874282003311</v>
      </c>
      <c r="M59" s="11">
        <f t="shared" si="14"/>
        <v>7346.9038316608767</v>
      </c>
    </row>
    <row r="60" spans="2:13" x14ac:dyDescent="0.3">
      <c r="B60" s="10">
        <v>43938</v>
      </c>
      <c r="C60" s="4">
        <v>54</v>
      </c>
      <c r="E60" s="11">
        <f t="shared" si="8"/>
        <v>17268.696579979875</v>
      </c>
      <c r="I60" s="11">
        <f t="shared" si="13"/>
        <v>9899.4778463189705</v>
      </c>
      <c r="M60" s="11">
        <f t="shared" si="14"/>
        <v>7369.2187336609049</v>
      </c>
    </row>
    <row r="61" spans="2:13" x14ac:dyDescent="0.3">
      <c r="B61" s="10">
        <v>43939</v>
      </c>
      <c r="C61" s="4">
        <v>55</v>
      </c>
      <c r="E61" s="11">
        <f t="shared" si="8"/>
        <v>17316.321251260968</v>
      </c>
      <c r="I61" s="11">
        <f t="shared" si="13"/>
        <v>9928.8207562335119</v>
      </c>
      <c r="M61" s="11">
        <f t="shared" si="14"/>
        <v>7387.5004950274561</v>
      </c>
    </row>
    <row r="62" spans="2:13" x14ac:dyDescent="0.3">
      <c r="B62" s="10">
        <v>43940</v>
      </c>
      <c r="C62" s="4">
        <v>56</v>
      </c>
      <c r="E62" s="11">
        <f t="shared" si="8"/>
        <v>17355.864348469684</v>
      </c>
      <c r="I62" s="11">
        <f t="shared" si="13"/>
        <v>9953.4014033650528</v>
      </c>
      <c r="M62" s="11">
        <f t="shared" si="14"/>
        <v>7402.4629451046312</v>
      </c>
    </row>
    <row r="63" spans="2:13" x14ac:dyDescent="0.3">
      <c r="B63" s="10">
        <v>43941</v>
      </c>
      <c r="C63" s="4">
        <v>57</v>
      </c>
      <c r="E63" s="11">
        <f t="shared" si="8"/>
        <v>17388.672907185748</v>
      </c>
      <c r="I63" s="11">
        <f t="shared" si="13"/>
        <v>9973.9742688573206</v>
      </c>
      <c r="M63" s="11">
        <f t="shared" si="14"/>
        <v>7414.6986383284293</v>
      </c>
    </row>
    <row r="64" spans="2:13" x14ac:dyDescent="0.3">
      <c r="B64" s="10">
        <v>43942</v>
      </c>
      <c r="C64" s="4">
        <v>58</v>
      </c>
      <c r="E64" s="11">
        <f t="shared" si="8"/>
        <v>17415.877653846281</v>
      </c>
      <c r="I64" s="11">
        <f t="shared" si="13"/>
        <v>9991.1799134898356</v>
      </c>
      <c r="M64" s="11">
        <f t="shared" si="14"/>
        <v>7424.697740356446</v>
      </c>
    </row>
    <row r="65" spans="2:13" x14ac:dyDescent="0.3">
      <c r="B65" s="10">
        <v>43943</v>
      </c>
      <c r="C65" s="4">
        <v>59</v>
      </c>
      <c r="E65" s="11">
        <f t="shared" si="8"/>
        <v>17438.425019868737</v>
      </c>
      <c r="I65" s="11">
        <f t="shared" si="13"/>
        <v>10005.560447932958</v>
      </c>
      <c r="M65" s="11">
        <f t="shared" si="14"/>
        <v>7432.8645719357801</v>
      </c>
    </row>
    <row r="66" spans="2:13" x14ac:dyDescent="0.3">
      <c r="B66" s="10">
        <v>43944</v>
      </c>
      <c r="C66" s="4">
        <v>60</v>
      </c>
      <c r="E66" s="11">
        <f t="shared" si="8"/>
        <v>17457.105330463775</v>
      </c>
      <c r="I66" s="11">
        <f t="shared" si="13"/>
        <v>10017.573453657897</v>
      </c>
      <c r="M66" s="11">
        <f t="shared" si="14"/>
        <v>7439.5318768058769</v>
      </c>
    </row>
    <row r="67" spans="2:13" x14ac:dyDescent="0.3">
      <c r="B67" s="10"/>
      <c r="C67" s="4"/>
    </row>
    <row r="68" spans="2:13" x14ac:dyDescent="0.3">
      <c r="B68" s="10"/>
      <c r="C68" s="4"/>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18362-6FC9-4707-AB92-36337F425925}">
  <dimension ref="B2:AB68"/>
  <sheetViews>
    <sheetView tabSelected="1" zoomScale="70" zoomScaleNormal="70" workbookViewId="0"/>
  </sheetViews>
  <sheetFormatPr defaultRowHeight="14.4" x14ac:dyDescent="0.3"/>
  <cols>
    <col min="1" max="1" width="2.77734375" style="2" customWidth="1"/>
    <col min="2" max="2" width="8.88671875" style="2"/>
    <col min="3" max="3" width="6.5546875" style="2" customWidth="1"/>
    <col min="4" max="4" width="11.109375" style="2" bestFit="1" customWidth="1"/>
    <col min="5" max="6" width="9.6640625" style="2" bestFit="1" customWidth="1"/>
    <col min="7" max="7" width="9.77734375" style="2" bestFit="1" customWidth="1"/>
    <col min="8" max="8" width="14.5546875" style="2" bestFit="1" customWidth="1"/>
    <col min="9" max="9" width="14.21875" style="2" customWidth="1"/>
    <col min="10" max="10" width="9.33203125" style="2" bestFit="1" customWidth="1"/>
    <col min="11" max="11" width="9.6640625" style="2" bestFit="1" customWidth="1"/>
    <col min="12" max="12" width="9.44140625" style="2" bestFit="1" customWidth="1"/>
    <col min="13" max="13" width="8.5546875" style="2" bestFit="1" customWidth="1"/>
    <col min="14" max="14" width="10.21875" style="2" bestFit="1" customWidth="1"/>
    <col min="15" max="15" width="10.109375" style="2" bestFit="1" customWidth="1"/>
    <col min="16" max="16" width="6.88671875" style="2" bestFit="1" customWidth="1"/>
    <col min="17" max="17" width="7.5546875" style="2" bestFit="1" customWidth="1"/>
    <col min="18" max="18" width="9.5546875" style="2" customWidth="1"/>
    <col min="19" max="19" width="12.21875" style="2" bestFit="1" customWidth="1"/>
    <col min="20" max="20" width="12.33203125" style="2" bestFit="1" customWidth="1"/>
    <col min="21" max="21" width="12.21875" style="2" bestFit="1" customWidth="1"/>
    <col min="22" max="22" width="1.77734375" style="2" customWidth="1"/>
    <col min="23" max="23" width="10.33203125" style="2" customWidth="1"/>
    <col min="24" max="24" width="11.44140625" style="2" bestFit="1" customWidth="1"/>
    <col min="25" max="28" width="8.88671875" style="2"/>
    <col min="29" max="29" width="11" style="2" bestFit="1" customWidth="1"/>
    <col min="30" max="16384" width="8.88671875" style="2"/>
  </cols>
  <sheetData>
    <row r="2" spans="2:28" ht="31.2" x14ac:dyDescent="0.6">
      <c r="B2" s="12" t="s">
        <v>12</v>
      </c>
    </row>
    <row r="3" spans="2:28" ht="17.399999999999999" customHeight="1" x14ac:dyDescent="0.6">
      <c r="B3" s="12"/>
      <c r="Y3" s="21" t="s">
        <v>0</v>
      </c>
      <c r="Z3" s="20" t="s">
        <v>108</v>
      </c>
      <c r="AA3" s="17"/>
      <c r="AB3" s="17"/>
    </row>
    <row r="4" spans="2:28" ht="20.399999999999999" x14ac:dyDescent="0.35">
      <c r="B4" s="25" t="s">
        <v>24</v>
      </c>
      <c r="C4" s="29"/>
      <c r="Y4" s="21" t="s">
        <v>25</v>
      </c>
      <c r="Z4" s="20" t="s">
        <v>109</v>
      </c>
      <c r="AA4" s="17"/>
      <c r="AB4" s="17"/>
    </row>
    <row r="5" spans="2:28" ht="18" x14ac:dyDescent="0.35">
      <c r="B5" s="25" t="s">
        <v>107</v>
      </c>
      <c r="Y5" s="21" t="s">
        <v>1</v>
      </c>
      <c r="Z5" s="20" t="s">
        <v>110</v>
      </c>
      <c r="AA5" s="17"/>
      <c r="AB5" s="17"/>
    </row>
    <row r="6" spans="2:28" ht="28.8" x14ac:dyDescent="0.3">
      <c r="B6" s="4" t="s">
        <v>10</v>
      </c>
      <c r="C6" s="4" t="s">
        <v>11</v>
      </c>
      <c r="D6" s="4" t="s">
        <v>112</v>
      </c>
      <c r="E6" s="4" t="s">
        <v>89</v>
      </c>
      <c r="F6" s="9" t="s">
        <v>111</v>
      </c>
      <c r="G6" s="9" t="s">
        <v>113</v>
      </c>
      <c r="H6" s="9" t="s">
        <v>114</v>
      </c>
      <c r="I6" s="9" t="s">
        <v>115</v>
      </c>
      <c r="J6" s="4" t="s">
        <v>116</v>
      </c>
      <c r="K6" s="4" t="s">
        <v>91</v>
      </c>
      <c r="L6" s="9" t="s">
        <v>118</v>
      </c>
      <c r="M6" s="9" t="s">
        <v>117</v>
      </c>
      <c r="N6" s="9" t="s">
        <v>124</v>
      </c>
      <c r="O6" s="9" t="s">
        <v>125</v>
      </c>
      <c r="P6" s="4" t="s">
        <v>119</v>
      </c>
      <c r="Q6" s="4" t="s">
        <v>90</v>
      </c>
      <c r="R6" s="9" t="s">
        <v>120</v>
      </c>
      <c r="S6" s="9" t="s">
        <v>121</v>
      </c>
      <c r="T6" s="9" t="s">
        <v>122</v>
      </c>
      <c r="U6" s="9" t="s">
        <v>123</v>
      </c>
      <c r="V6" s="9"/>
      <c r="W6" s="38" t="s">
        <v>89</v>
      </c>
      <c r="X6" s="3"/>
      <c r="Y6" s="3"/>
    </row>
    <row r="7" spans="2:28" x14ac:dyDescent="0.3">
      <c r="B7" s="23">
        <v>43885</v>
      </c>
      <c r="C7" s="4">
        <v>1</v>
      </c>
      <c r="D7" s="11">
        <f>'dpc-covid19-ita-andamento-naz'!K2</f>
        <v>7</v>
      </c>
      <c r="E7" s="11">
        <f>D7-D7</f>
        <v>0</v>
      </c>
      <c r="F7" s="11">
        <f>L7+R7</f>
        <v>82.616653095293302</v>
      </c>
      <c r="G7" s="11">
        <f>F7-F7</f>
        <v>0</v>
      </c>
      <c r="H7" s="11" cm="1">
        <f t="array" ref="H7">G7+CIw</f>
        <v>126.98409812159569</v>
      </c>
      <c r="I7" s="11" cm="1">
        <f t="array" ref="I7">MAX(G7-CIw,0)</f>
        <v>0</v>
      </c>
      <c r="J7" s="11">
        <f>'Cumul_deaths - Boltzmann fit'!H7</f>
        <v>6</v>
      </c>
      <c r="K7" s="11">
        <f>J7-J7</f>
        <v>0</v>
      </c>
      <c r="L7" s="11">
        <f t="shared" ref="L7:L66" si="0">Kl/(1+EXP(-($C7-t0l)/wl))</f>
        <v>60.120334810491769</v>
      </c>
      <c r="M7" s="11">
        <f>L7-L7</f>
        <v>0</v>
      </c>
      <c r="N7" s="11">
        <f t="shared" ref="N7:N44" si="1">M7+CIl</f>
        <v>120.63084657344321</v>
      </c>
      <c r="O7" s="11">
        <f t="shared" ref="O7:O44" si="2">MAX(M7-CIl,0)</f>
        <v>0</v>
      </c>
      <c r="P7" s="11">
        <f>'Cumul_deaths - Boltzmann fit'!L7</f>
        <v>1</v>
      </c>
      <c r="Q7" s="11">
        <f>P7-P7</f>
        <v>0</v>
      </c>
      <c r="R7" s="11">
        <f t="shared" ref="R7:R38" si="3">Ka/(1+EXP(-($C7-t0a)/wa))</f>
        <v>22.496318284801536</v>
      </c>
      <c r="S7" s="11">
        <f>R7-R7</f>
        <v>0</v>
      </c>
      <c r="T7" s="11" cm="1">
        <f t="array" ref="T7">S7+CIa</f>
        <v>59.090094585806547</v>
      </c>
      <c r="U7" s="11" cm="1">
        <f t="array" ref="U7">MAX(S7-CIa,0)</f>
        <v>0</v>
      </c>
      <c r="V7" s="9"/>
      <c r="W7" s="22"/>
      <c r="X7" s="5"/>
      <c r="Y7" s="3"/>
    </row>
    <row r="8" spans="2:28" x14ac:dyDescent="0.3">
      <c r="B8" s="10">
        <v>43886</v>
      </c>
      <c r="C8" s="4">
        <v>2</v>
      </c>
      <c r="D8" s="11">
        <f>'dpc-covid19-ita-andamento-naz'!K3</f>
        <v>10</v>
      </c>
      <c r="E8" s="11">
        <f t="shared" ref="E8:E44" si="4">D8-D7</f>
        <v>3</v>
      </c>
      <c r="F8" s="11">
        <f>L8+R8</f>
        <v>97.602434902744392</v>
      </c>
      <c r="G8" s="11">
        <f>F8-F7</f>
        <v>14.98578180745109</v>
      </c>
      <c r="H8" s="11" cm="1">
        <f t="array" ref="H8">G8+CIw</f>
        <v>141.96987992904678</v>
      </c>
      <c r="I8" s="11" cm="1">
        <f t="array" ref="I8">MAX(G8-CIw,0)</f>
        <v>0</v>
      </c>
      <c r="J8" s="11">
        <f>'Cumul_deaths - Boltzmann fit'!H8</f>
        <v>9</v>
      </c>
      <c r="K8" s="11">
        <f t="shared" ref="K8:K44" si="5">J8-J7</f>
        <v>3</v>
      </c>
      <c r="L8" s="11">
        <f t="shared" si="0"/>
        <v>70.687038011668776</v>
      </c>
      <c r="M8" s="11">
        <f t="shared" ref="M8:M39" si="6">L8-L7</f>
        <v>10.566703201177006</v>
      </c>
      <c r="N8" s="11">
        <f t="shared" si="1"/>
        <v>131.1975497746202</v>
      </c>
      <c r="O8" s="11">
        <f t="shared" si="2"/>
        <v>0</v>
      </c>
      <c r="P8" s="11">
        <f>'Cumul_deaths - Boltzmann fit'!L8</f>
        <v>1</v>
      </c>
      <c r="Q8" s="11">
        <f t="shared" ref="Q8:Q44" si="7">P8-P7</f>
        <v>0</v>
      </c>
      <c r="R8" s="11">
        <f t="shared" si="3"/>
        <v>26.915396891075623</v>
      </c>
      <c r="S8" s="11">
        <f>R8-R7</f>
        <v>4.4190786062740877</v>
      </c>
      <c r="T8" s="11">
        <f t="shared" ref="T8:T44" si="8">S8+CIl</f>
        <v>125.04992517971729</v>
      </c>
      <c r="U8" s="11">
        <f t="shared" ref="U8:U44" si="9">MAX(S8-CIl,0)</f>
        <v>0</v>
      </c>
      <c r="V8" s="9"/>
      <c r="W8" s="22"/>
      <c r="X8" s="5"/>
      <c r="Y8" s="3"/>
    </row>
    <row r="9" spans="2:28" x14ac:dyDescent="0.3">
      <c r="B9" s="10">
        <v>43887</v>
      </c>
      <c r="C9" s="4">
        <v>3</v>
      </c>
      <c r="D9" s="11">
        <f>'dpc-covid19-ita-andamento-naz'!K4</f>
        <v>12</v>
      </c>
      <c r="E9" s="11">
        <f t="shared" si="4"/>
        <v>2</v>
      </c>
      <c r="F9" s="11">
        <f t="shared" ref="F9:F66" si="10">L9+R9</f>
        <v>115.29619905270354</v>
      </c>
      <c r="G9" s="11">
        <f t="shared" ref="G9:G66" si="11">F9-F8</f>
        <v>17.693764149959151</v>
      </c>
      <c r="H9" s="11" cm="1">
        <f t="array" ref="H9">G9+CIw</f>
        <v>144.67786227155483</v>
      </c>
      <c r="I9" s="11" cm="1">
        <f t="array" ref="I9">MAX(G9-CIw,0)</f>
        <v>0</v>
      </c>
      <c r="J9" s="11">
        <f>'Cumul_deaths - Boltzmann fit'!H9</f>
        <v>9</v>
      </c>
      <c r="K9" s="11">
        <f t="shared" si="5"/>
        <v>0</v>
      </c>
      <c r="L9" s="11">
        <f t="shared" si="0"/>
        <v>83.096943719648309</v>
      </c>
      <c r="M9" s="11">
        <f t="shared" si="6"/>
        <v>12.409905707979533</v>
      </c>
      <c r="N9" s="11">
        <f t="shared" si="1"/>
        <v>133.04075228142273</v>
      </c>
      <c r="O9" s="11">
        <f t="shared" si="2"/>
        <v>0</v>
      </c>
      <c r="P9" s="11">
        <f>'Cumul_deaths - Boltzmann fit'!L9</f>
        <v>3</v>
      </c>
      <c r="Q9" s="11">
        <f t="shared" si="7"/>
        <v>2</v>
      </c>
      <c r="R9" s="11">
        <f t="shared" si="3"/>
        <v>32.199255333055234</v>
      </c>
      <c r="S9" s="11">
        <f t="shared" ref="S9:S66" si="12">R9-R8</f>
        <v>5.2838584419796106</v>
      </c>
      <c r="T9" s="11">
        <f t="shared" si="8"/>
        <v>125.91470501542281</v>
      </c>
      <c r="U9" s="11">
        <f t="shared" si="9"/>
        <v>0</v>
      </c>
      <c r="V9" s="9"/>
      <c r="W9" s="22"/>
      <c r="X9" s="31"/>
      <c r="Y9" s="3"/>
    </row>
    <row r="10" spans="2:28" x14ac:dyDescent="0.3">
      <c r="B10" s="10">
        <v>43888</v>
      </c>
      <c r="C10" s="4">
        <v>4</v>
      </c>
      <c r="D10" s="11">
        <f>'dpc-covid19-ita-andamento-naz'!K5</f>
        <v>17</v>
      </c>
      <c r="E10" s="11">
        <f t="shared" si="4"/>
        <v>5</v>
      </c>
      <c r="F10" s="11">
        <f t="shared" si="10"/>
        <v>136.18194579498891</v>
      </c>
      <c r="G10" s="11">
        <f t="shared" si="11"/>
        <v>20.885746742285363</v>
      </c>
      <c r="H10" s="11" cm="1">
        <f t="array" ref="H10">G10+CIw</f>
        <v>147.86984486388104</v>
      </c>
      <c r="I10" s="11" cm="1">
        <f t="array" ref="I10">MAX(G10-CIw,0)</f>
        <v>0</v>
      </c>
      <c r="J10" s="11">
        <f>'Cumul_deaths - Boltzmann fit'!H10</f>
        <v>14</v>
      </c>
      <c r="K10" s="11">
        <f t="shared" si="5"/>
        <v>5</v>
      </c>
      <c r="L10" s="11">
        <f t="shared" si="0"/>
        <v>97.66623618618199</v>
      </c>
      <c r="M10" s="11">
        <f t="shared" si="6"/>
        <v>14.569292466533682</v>
      </c>
      <c r="N10" s="11">
        <f t="shared" si="1"/>
        <v>135.20013903997688</v>
      </c>
      <c r="O10" s="11">
        <f t="shared" si="2"/>
        <v>0</v>
      </c>
      <c r="P10" s="11">
        <f>'Cumul_deaths - Boltzmann fit'!L10</f>
        <v>3</v>
      </c>
      <c r="Q10" s="11">
        <f t="shared" si="7"/>
        <v>0</v>
      </c>
      <c r="R10" s="11">
        <f t="shared" si="3"/>
        <v>38.515709608806922</v>
      </c>
      <c r="S10" s="11">
        <f t="shared" si="12"/>
        <v>6.3164542757516884</v>
      </c>
      <c r="T10" s="11">
        <f t="shared" si="8"/>
        <v>126.9473008491949</v>
      </c>
      <c r="U10" s="11">
        <f t="shared" si="9"/>
        <v>0</v>
      </c>
      <c r="V10" s="9"/>
      <c r="W10" s="2" t="s">
        <v>2</v>
      </c>
      <c r="X10" s="1">
        <f>AVERAGE(E7:E44)</f>
        <v>346</v>
      </c>
      <c r="Y10" s="3"/>
    </row>
    <row r="11" spans="2:28" x14ac:dyDescent="0.3">
      <c r="B11" s="10">
        <v>43889</v>
      </c>
      <c r="C11" s="4">
        <v>5</v>
      </c>
      <c r="D11" s="11">
        <f>'dpc-covid19-ita-andamento-naz'!K6</f>
        <v>21</v>
      </c>
      <c r="E11" s="11">
        <f t="shared" si="4"/>
        <v>4</v>
      </c>
      <c r="F11" s="11">
        <f t="shared" si="10"/>
        <v>160.82784316180857</v>
      </c>
      <c r="G11" s="11">
        <f t="shared" si="11"/>
        <v>24.645897366819668</v>
      </c>
      <c r="H11" s="11" cm="1">
        <f t="array" ref="H11">G11+CIw</f>
        <v>151.62999548841537</v>
      </c>
      <c r="I11" s="11" cm="1">
        <f t="array" ref="I11">MAX(G11-CIw,0)</f>
        <v>0</v>
      </c>
      <c r="J11" s="11">
        <f>'Cumul_deaths - Boltzmann fit'!H11</f>
        <v>17</v>
      </c>
      <c r="K11" s="11">
        <f t="shared" si="5"/>
        <v>3</v>
      </c>
      <c r="L11" s="11">
        <f t="shared" si="0"/>
        <v>114.76331008620699</v>
      </c>
      <c r="M11" s="11">
        <f t="shared" si="6"/>
        <v>17.097073900024995</v>
      </c>
      <c r="N11" s="11">
        <f t="shared" si="1"/>
        <v>137.7279204734682</v>
      </c>
      <c r="O11" s="11">
        <f t="shared" si="2"/>
        <v>0</v>
      </c>
      <c r="P11" s="11">
        <f>'Cumul_deaths - Boltzmann fit'!L11</f>
        <v>4</v>
      </c>
      <c r="Q11" s="11">
        <f t="shared" si="7"/>
        <v>1</v>
      </c>
      <c r="R11" s="11">
        <f t="shared" si="3"/>
        <v>46.064533075601602</v>
      </c>
      <c r="S11" s="11">
        <f t="shared" si="12"/>
        <v>7.5488234667946799</v>
      </c>
      <c r="T11" s="11">
        <f t="shared" si="8"/>
        <v>128.17967004023788</v>
      </c>
      <c r="U11" s="11">
        <f t="shared" si="9"/>
        <v>0</v>
      </c>
      <c r="V11" s="1"/>
      <c r="W11" s="2" t="s">
        <v>3</v>
      </c>
      <c r="X11" s="1">
        <f>COUNT(E7:E44)-COUNT(X7:X9)</f>
        <v>38</v>
      </c>
    </row>
    <row r="12" spans="2:28" x14ac:dyDescent="0.3">
      <c r="B12" s="10">
        <v>43890</v>
      </c>
      <c r="C12" s="4">
        <v>6</v>
      </c>
      <c r="D12" s="11">
        <f>'dpc-covid19-ita-andamento-naz'!K7</f>
        <v>29</v>
      </c>
      <c r="E12" s="11">
        <f t="shared" si="4"/>
        <v>8</v>
      </c>
      <c r="F12" s="11">
        <f t="shared" si="10"/>
        <v>189.89990164924046</v>
      </c>
      <c r="G12" s="11">
        <f t="shared" si="11"/>
        <v>29.072058487431889</v>
      </c>
      <c r="H12" s="11" cm="1">
        <f t="array" ref="H12">G12+CIw</f>
        <v>156.0561566090276</v>
      </c>
      <c r="I12" s="11" cm="1">
        <f t="array" ref="I12">MAX(G12-CIw,0)</f>
        <v>0</v>
      </c>
      <c r="J12" s="11">
        <f>'Cumul_deaths - Boltzmann fit'!H12</f>
        <v>23</v>
      </c>
      <c r="K12" s="11">
        <f t="shared" si="5"/>
        <v>6</v>
      </c>
      <c r="L12" s="11">
        <f t="shared" si="0"/>
        <v>134.81662101784102</v>
      </c>
      <c r="M12" s="11">
        <f t="shared" si="6"/>
        <v>20.05331093163403</v>
      </c>
      <c r="N12" s="11">
        <f t="shared" si="1"/>
        <v>140.68415750507722</v>
      </c>
      <c r="O12" s="11">
        <f t="shared" si="2"/>
        <v>0</v>
      </c>
      <c r="P12" s="11">
        <f>'Cumul_deaths - Boltzmann fit'!L12</f>
        <v>6</v>
      </c>
      <c r="Q12" s="11">
        <f t="shared" si="7"/>
        <v>2</v>
      </c>
      <c r="R12" s="11">
        <f t="shared" si="3"/>
        <v>55.08328063139944</v>
      </c>
      <c r="S12" s="11">
        <f t="shared" si="12"/>
        <v>9.0187475557978374</v>
      </c>
      <c r="T12" s="11">
        <f t="shared" si="8"/>
        <v>129.64959412924105</v>
      </c>
      <c r="U12" s="11">
        <f t="shared" si="9"/>
        <v>0</v>
      </c>
      <c r="V12" s="1"/>
      <c r="W12" s="2" t="s">
        <v>4</v>
      </c>
      <c r="X12" s="7" cm="1">
        <f t="array" ref="X12">SQRT(SUM((E7:E44-G7:G44)^2)/dfw)</f>
        <v>62.726963150402334</v>
      </c>
    </row>
    <row r="13" spans="2:28" ht="16.2" x14ac:dyDescent="0.3">
      <c r="B13" s="23">
        <v>43891</v>
      </c>
      <c r="C13" s="4">
        <v>7</v>
      </c>
      <c r="D13" s="11">
        <f>'dpc-covid19-ita-andamento-naz'!K8</f>
        <v>34</v>
      </c>
      <c r="E13" s="11">
        <f t="shared" si="4"/>
        <v>5</v>
      </c>
      <c r="F13" s="11">
        <f t="shared" si="10"/>
        <v>224.17748167648466</v>
      </c>
      <c r="G13" s="11">
        <f t="shared" si="11"/>
        <v>34.277580027244198</v>
      </c>
      <c r="H13" s="11" cm="1">
        <f t="array" ref="H13">G13+CIw</f>
        <v>161.26167814883991</v>
      </c>
      <c r="I13" s="11" cm="1">
        <f t="array" ref="I13">MAX(G13-CIw,0)</f>
        <v>0</v>
      </c>
      <c r="J13" s="11">
        <f>'Cumul_deaths - Boltzmann fit'!H13</f>
        <v>24</v>
      </c>
      <c r="K13" s="11">
        <f t="shared" si="5"/>
        <v>1</v>
      </c>
      <c r="L13" s="11">
        <f t="shared" si="0"/>
        <v>158.32342020018169</v>
      </c>
      <c r="M13" s="11">
        <f t="shared" si="6"/>
        <v>23.506799182340671</v>
      </c>
      <c r="N13" s="11">
        <f t="shared" si="1"/>
        <v>144.13764575578386</v>
      </c>
      <c r="O13" s="11">
        <f t="shared" si="2"/>
        <v>0</v>
      </c>
      <c r="P13" s="11">
        <f>'Cumul_deaths - Boltzmann fit'!L13</f>
        <v>10</v>
      </c>
      <c r="Q13" s="11">
        <f t="shared" si="7"/>
        <v>4</v>
      </c>
      <c r="R13" s="11">
        <f t="shared" si="3"/>
        <v>65.854061476302959</v>
      </c>
      <c r="S13" s="11">
        <f t="shared" si="12"/>
        <v>10.77078084490352</v>
      </c>
      <c r="T13" s="11">
        <f t="shared" si="8"/>
        <v>131.40162741834672</v>
      </c>
      <c r="U13" s="11">
        <f t="shared" si="9"/>
        <v>0</v>
      </c>
      <c r="V13" s="1"/>
      <c r="W13" s="2" t="s">
        <v>5</v>
      </c>
      <c r="X13" s="8" cm="1">
        <f t="array" ref="X13">1-SUM((E7:E44-G7:G44)^2)/SUM((E7:E44-Mean_of_yw)^2)</f>
        <v>0.9618379124772245</v>
      </c>
    </row>
    <row r="14" spans="2:28" x14ac:dyDescent="0.3">
      <c r="B14" s="10">
        <v>43892</v>
      </c>
      <c r="C14" s="4">
        <v>8</v>
      </c>
      <c r="D14" s="11">
        <f>'dpc-covid19-ita-andamento-naz'!K9</f>
        <v>52</v>
      </c>
      <c r="E14" s="11">
        <f t="shared" si="4"/>
        <v>18</v>
      </c>
      <c r="F14" s="11">
        <f t="shared" si="10"/>
        <v>264.57071816421364</v>
      </c>
      <c r="G14" s="11">
        <f t="shared" si="11"/>
        <v>40.393236487728984</v>
      </c>
      <c r="H14" s="11" cm="1">
        <f t="array" ref="H14">G14+CIw</f>
        <v>167.37733460932469</v>
      </c>
      <c r="I14" s="11" cm="1">
        <f t="array" ref="I14">MAX(G14-CIw,0)</f>
        <v>0</v>
      </c>
      <c r="J14" s="11">
        <f>'Cumul_deaths - Boltzmann fit'!H14</f>
        <v>38</v>
      </c>
      <c r="K14" s="11">
        <f t="shared" si="5"/>
        <v>14</v>
      </c>
      <c r="L14" s="11">
        <f t="shared" si="0"/>
        <v>185.85935295008301</v>
      </c>
      <c r="M14" s="11">
        <f t="shared" si="6"/>
        <v>27.53593274990132</v>
      </c>
      <c r="N14" s="11">
        <f t="shared" si="1"/>
        <v>148.16677932334454</v>
      </c>
      <c r="O14" s="11">
        <f t="shared" si="2"/>
        <v>0</v>
      </c>
      <c r="P14" s="11">
        <f>'Cumul_deaths - Boltzmann fit'!L14</f>
        <v>14</v>
      </c>
      <c r="Q14" s="11">
        <f t="shared" si="7"/>
        <v>4</v>
      </c>
      <c r="R14" s="11">
        <f t="shared" si="3"/>
        <v>78.711365214130652</v>
      </c>
      <c r="S14" s="11">
        <f t="shared" si="12"/>
        <v>12.857303737827692</v>
      </c>
      <c r="T14" s="11">
        <f t="shared" si="8"/>
        <v>133.48815031127089</v>
      </c>
      <c r="U14" s="11">
        <f t="shared" si="9"/>
        <v>0</v>
      </c>
      <c r="V14" s="1"/>
      <c r="W14" s="2" t="s">
        <v>6</v>
      </c>
      <c r="X14" s="8">
        <f>TINV(0.05,dfw)</f>
        <v>2.0243941639119702</v>
      </c>
    </row>
    <row r="15" spans="2:28" x14ac:dyDescent="0.3">
      <c r="B15" s="10">
        <v>43893</v>
      </c>
      <c r="C15" s="4">
        <v>9</v>
      </c>
      <c r="D15" s="11">
        <f>'dpc-covid19-ita-andamento-naz'!K10</f>
        <v>79</v>
      </c>
      <c r="E15" s="11">
        <f t="shared" si="4"/>
        <v>27</v>
      </c>
      <c r="F15" s="11">
        <f t="shared" si="10"/>
        <v>312.1398730878899</v>
      </c>
      <c r="G15" s="11">
        <f t="shared" si="11"/>
        <v>47.569154923676251</v>
      </c>
      <c r="H15" s="11" cm="1">
        <f t="array" ref="H15">G15+CIw</f>
        <v>174.55325304527196</v>
      </c>
      <c r="I15" s="11" cm="1">
        <f t="array" ref="I15">MAX(G15-CIw,0)</f>
        <v>0</v>
      </c>
      <c r="J15" s="11">
        <f>'Cumul_deaths - Boltzmann fit'!H15</f>
        <v>55</v>
      </c>
      <c r="K15" s="11">
        <f t="shared" si="5"/>
        <v>17</v>
      </c>
      <c r="L15" s="11">
        <f t="shared" si="0"/>
        <v>218.08883916117355</v>
      </c>
      <c r="M15" s="11">
        <f t="shared" si="6"/>
        <v>32.229486211090546</v>
      </c>
      <c r="N15" s="11">
        <f t="shared" si="1"/>
        <v>152.86033278453374</v>
      </c>
      <c r="O15" s="11">
        <f t="shared" si="2"/>
        <v>0</v>
      </c>
      <c r="P15" s="11">
        <f>'Cumul_deaths - Boltzmann fit'!L15</f>
        <v>24</v>
      </c>
      <c r="Q15" s="11">
        <f t="shared" si="7"/>
        <v>10</v>
      </c>
      <c r="R15" s="11">
        <f t="shared" si="3"/>
        <v>94.051033926716372</v>
      </c>
      <c r="S15" s="11">
        <f t="shared" si="12"/>
        <v>15.33966871258572</v>
      </c>
      <c r="T15" s="11">
        <f t="shared" si="8"/>
        <v>135.97051528602893</v>
      </c>
      <c r="U15" s="11">
        <f t="shared" si="9"/>
        <v>0</v>
      </c>
      <c r="V15" s="1"/>
      <c r="W15" s="2" t="s">
        <v>7</v>
      </c>
      <c r="X15" s="1">
        <f>Critical_tw*SE_of_yw</f>
        <v>126.98409812159569</v>
      </c>
    </row>
    <row r="16" spans="2:28" x14ac:dyDescent="0.3">
      <c r="B16" s="10">
        <v>43894</v>
      </c>
      <c r="C16" s="4">
        <v>10</v>
      </c>
      <c r="D16" s="11">
        <f>'dpc-covid19-ita-andamento-naz'!K11</f>
        <v>107</v>
      </c>
      <c r="E16" s="11">
        <f t="shared" si="4"/>
        <v>28</v>
      </c>
      <c r="F16" s="11">
        <f t="shared" si="10"/>
        <v>368.11651158044339</v>
      </c>
      <c r="G16" s="11">
        <f t="shared" si="11"/>
        <v>55.976638492553491</v>
      </c>
      <c r="H16" s="11" cm="1">
        <f t="array" ref="H16">G16+CIw</f>
        <v>182.9607366141492</v>
      </c>
      <c r="I16" s="11" cm="1">
        <f t="array" ref="I16">MAX(G16-CIw,0)</f>
        <v>0</v>
      </c>
      <c r="J16" s="11">
        <f>'Cumul_deaths - Boltzmann fit'!H16</f>
        <v>73</v>
      </c>
      <c r="K16" s="11">
        <f t="shared" si="5"/>
        <v>18</v>
      </c>
      <c r="L16" s="11">
        <f t="shared" si="0"/>
        <v>255.77606552107292</v>
      </c>
      <c r="M16" s="11">
        <f t="shared" si="6"/>
        <v>37.68722635989937</v>
      </c>
      <c r="N16" s="11">
        <f t="shared" si="1"/>
        <v>158.31807293334259</v>
      </c>
      <c r="O16" s="11">
        <f t="shared" si="2"/>
        <v>0</v>
      </c>
      <c r="P16" s="11">
        <f>'Cumul_deaths - Boltzmann fit'!L16</f>
        <v>34</v>
      </c>
      <c r="Q16" s="11">
        <f t="shared" si="7"/>
        <v>10</v>
      </c>
      <c r="R16" s="11">
        <f t="shared" si="3"/>
        <v>112.34044605937045</v>
      </c>
      <c r="S16" s="11">
        <f t="shared" si="12"/>
        <v>18.289412132654078</v>
      </c>
      <c r="T16" s="11">
        <f t="shared" si="8"/>
        <v>138.92025870609729</v>
      </c>
      <c r="U16" s="11">
        <f t="shared" si="9"/>
        <v>0</v>
      </c>
      <c r="V16" s="1"/>
      <c r="W16" s="30" t="s">
        <v>126</v>
      </c>
      <c r="X16" s="32">
        <f>MAX(G7:G66)</f>
        <v>833.15194162895568</v>
      </c>
    </row>
    <row r="17" spans="2:24" x14ac:dyDescent="0.3">
      <c r="B17" s="23">
        <v>43895</v>
      </c>
      <c r="C17" s="4">
        <v>11</v>
      </c>
      <c r="D17" s="11">
        <f>'dpc-covid19-ita-andamento-naz'!K12</f>
        <v>148</v>
      </c>
      <c r="E17" s="11">
        <f t="shared" si="4"/>
        <v>41</v>
      </c>
      <c r="F17" s="11">
        <f t="shared" si="10"/>
        <v>433.92622536251724</v>
      </c>
      <c r="G17" s="11">
        <f t="shared" si="11"/>
        <v>65.809713782073857</v>
      </c>
      <c r="H17" s="11" cm="1">
        <f t="array" ref="H17">G17+CIw</f>
        <v>192.79381190366956</v>
      </c>
      <c r="I17" s="11" cm="1">
        <f t="array" ref="I17">MAX(G17-CIw,0)</f>
        <v>0</v>
      </c>
      <c r="J17" s="11">
        <f>'Cumul_deaths - Boltzmann fit'!H17</f>
        <v>98</v>
      </c>
      <c r="K17" s="11">
        <f t="shared" si="5"/>
        <v>25</v>
      </c>
      <c r="L17" s="11">
        <f t="shared" si="0"/>
        <v>299.79629579925472</v>
      </c>
      <c r="M17" s="11">
        <f t="shared" si="6"/>
        <v>44.020230278181799</v>
      </c>
      <c r="N17" s="11">
        <f t="shared" si="1"/>
        <v>164.65107685162502</v>
      </c>
      <c r="O17" s="11">
        <f t="shared" si="2"/>
        <v>0</v>
      </c>
      <c r="P17" s="11">
        <f>'Cumul_deaths - Boltzmann fit'!L17</f>
        <v>50</v>
      </c>
      <c r="Q17" s="11">
        <f t="shared" si="7"/>
        <v>16</v>
      </c>
      <c r="R17" s="11">
        <f t="shared" si="3"/>
        <v>134.12992956326252</v>
      </c>
      <c r="S17" s="11">
        <f t="shared" si="12"/>
        <v>21.789483503892072</v>
      </c>
      <c r="T17" s="11">
        <f t="shared" si="8"/>
        <v>142.42033007733528</v>
      </c>
      <c r="U17" s="11">
        <f t="shared" si="9"/>
        <v>0</v>
      </c>
      <c r="V17" s="1"/>
      <c r="W17" s="33" t="s">
        <v>82</v>
      </c>
      <c r="X17" s="3"/>
    </row>
    <row r="18" spans="2:24" x14ac:dyDescent="0.3">
      <c r="B18" s="10">
        <v>43896</v>
      </c>
      <c r="C18" s="4">
        <v>12</v>
      </c>
      <c r="D18" s="11">
        <f>'dpc-covid19-ita-andamento-naz'!K13</f>
        <v>197</v>
      </c>
      <c r="E18" s="11">
        <f t="shared" si="4"/>
        <v>49</v>
      </c>
      <c r="F18" s="11">
        <f t="shared" si="10"/>
        <v>511.21238109256109</v>
      </c>
      <c r="G18" s="11">
        <f t="shared" si="11"/>
        <v>77.286155730043845</v>
      </c>
      <c r="H18" s="11" cm="1">
        <f t="array" ref="H18">G18+CIw</f>
        <v>204.27025385163955</v>
      </c>
      <c r="I18" s="11" cm="1">
        <f t="array" ref="I18">MAX(G18-CIw,0)</f>
        <v>0</v>
      </c>
      <c r="J18" s="11">
        <f>'Cumul_deaths - Boltzmann fit'!H18</f>
        <v>135</v>
      </c>
      <c r="K18" s="11">
        <f t="shared" si="5"/>
        <v>37</v>
      </c>
      <c r="L18" s="11">
        <f t="shared" si="0"/>
        <v>351.14703857364725</v>
      </c>
      <c r="M18" s="11">
        <f t="shared" si="6"/>
        <v>51.350742774392529</v>
      </c>
      <c r="N18" s="11">
        <f t="shared" si="1"/>
        <v>171.98158934783572</v>
      </c>
      <c r="O18" s="11">
        <f t="shared" si="2"/>
        <v>0</v>
      </c>
      <c r="P18" s="11">
        <f>'Cumul_deaths - Boltzmann fit'!L18</f>
        <v>62</v>
      </c>
      <c r="Q18" s="11">
        <f t="shared" si="7"/>
        <v>12</v>
      </c>
      <c r="R18" s="11">
        <f t="shared" si="3"/>
        <v>160.06534251891384</v>
      </c>
      <c r="S18" s="11">
        <f t="shared" si="12"/>
        <v>25.935412955651316</v>
      </c>
      <c r="T18" s="11">
        <f t="shared" si="8"/>
        <v>146.56625952909451</v>
      </c>
      <c r="U18" s="11">
        <f t="shared" si="9"/>
        <v>0</v>
      </c>
      <c r="V18" s="1"/>
      <c r="W18" s="22" t="s">
        <v>0</v>
      </c>
      <c r="X18" s="5">
        <v>11089</v>
      </c>
    </row>
    <row r="19" spans="2:24" ht="15.6" x14ac:dyDescent="0.35">
      <c r="B19" s="10">
        <v>43897</v>
      </c>
      <c r="C19" s="4">
        <v>13</v>
      </c>
      <c r="D19" s="11">
        <f>'dpc-covid19-ita-andamento-naz'!K14</f>
        <v>233</v>
      </c>
      <c r="E19" s="11">
        <f t="shared" si="4"/>
        <v>36</v>
      </c>
      <c r="F19" s="11">
        <f t="shared" si="10"/>
        <v>601.86003004254042</v>
      </c>
      <c r="G19" s="11">
        <f t="shared" si="11"/>
        <v>90.647648949979327</v>
      </c>
      <c r="H19" s="11" cm="1">
        <f t="array" ref="H19">G19+CIw</f>
        <v>217.63174707157503</v>
      </c>
      <c r="I19" s="11" cm="1">
        <f t="array" ref="I19">MAX(G19-CIw,0)</f>
        <v>0</v>
      </c>
      <c r="J19" s="11">
        <f>'Cumul_deaths - Boltzmann fit'!H19</f>
        <v>154</v>
      </c>
      <c r="K19" s="11">
        <f t="shared" si="5"/>
        <v>19</v>
      </c>
      <c r="L19" s="11">
        <f t="shared" si="0"/>
        <v>410.95839252035267</v>
      </c>
      <c r="M19" s="11">
        <f t="shared" si="6"/>
        <v>59.811353946705424</v>
      </c>
      <c r="N19" s="11">
        <f t="shared" si="1"/>
        <v>180.44220052014862</v>
      </c>
      <c r="O19" s="11">
        <f t="shared" si="2"/>
        <v>0</v>
      </c>
      <c r="P19" s="11">
        <f>'Cumul_deaths - Boltzmann fit'!L19</f>
        <v>79</v>
      </c>
      <c r="Q19" s="11">
        <f t="shared" si="7"/>
        <v>17</v>
      </c>
      <c r="R19" s="11">
        <f t="shared" si="3"/>
        <v>190.90163752218774</v>
      </c>
      <c r="S19" s="11">
        <f t="shared" si="12"/>
        <v>30.836295003273904</v>
      </c>
      <c r="T19" s="11">
        <f t="shared" si="8"/>
        <v>151.4671415767171</v>
      </c>
      <c r="U19" s="11">
        <f t="shared" si="9"/>
        <v>0</v>
      </c>
      <c r="V19" s="1"/>
      <c r="W19" s="22" t="s">
        <v>26</v>
      </c>
      <c r="X19" s="5">
        <v>33</v>
      </c>
    </row>
    <row r="20" spans="2:24" x14ac:dyDescent="0.3">
      <c r="B20" s="23">
        <v>43898</v>
      </c>
      <c r="C20" s="4">
        <v>14</v>
      </c>
      <c r="D20" s="11">
        <f>'dpc-covid19-ita-andamento-naz'!K15</f>
        <v>366</v>
      </c>
      <c r="E20" s="11">
        <f t="shared" si="4"/>
        <v>133</v>
      </c>
      <c r="F20" s="11">
        <f t="shared" si="10"/>
        <v>708.018657349965</v>
      </c>
      <c r="G20" s="11">
        <f t="shared" si="11"/>
        <v>106.15862730742458</v>
      </c>
      <c r="H20" s="11" cm="1">
        <f t="array" ref="H20">G20+CIw</f>
        <v>233.14272542902029</v>
      </c>
      <c r="I20" s="11" cm="1">
        <f t="array" ref="I20">MAX(G20-CIw,0)</f>
        <v>0</v>
      </c>
      <c r="J20" s="11">
        <f>'Cumul_deaths - Boltzmann fit'!H20</f>
        <v>267</v>
      </c>
      <c r="K20" s="11">
        <f t="shared" si="5"/>
        <v>113</v>
      </c>
      <c r="L20" s="11">
        <f t="shared" si="0"/>
        <v>480.50161058405257</v>
      </c>
      <c r="M20" s="11">
        <f t="shared" si="6"/>
        <v>69.543218063699896</v>
      </c>
      <c r="N20" s="11">
        <f t="shared" si="1"/>
        <v>190.17406463714309</v>
      </c>
      <c r="O20" s="11">
        <f t="shared" si="2"/>
        <v>0</v>
      </c>
      <c r="P20" s="11">
        <f>'Cumul_deaths - Boltzmann fit'!L20</f>
        <v>99</v>
      </c>
      <c r="Q20" s="11">
        <f t="shared" si="7"/>
        <v>20</v>
      </c>
      <c r="R20" s="11">
        <f t="shared" si="3"/>
        <v>227.51704676591237</v>
      </c>
      <c r="S20" s="11">
        <f t="shared" si="12"/>
        <v>36.615409243724628</v>
      </c>
      <c r="T20" s="11">
        <f t="shared" si="8"/>
        <v>157.24625581716782</v>
      </c>
      <c r="U20" s="11">
        <f t="shared" si="9"/>
        <v>0</v>
      </c>
      <c r="V20" s="1"/>
      <c r="W20" s="22" t="s">
        <v>1</v>
      </c>
      <c r="X20" s="31">
        <v>6.1397667223103021</v>
      </c>
    </row>
    <row r="21" spans="2:24" x14ac:dyDescent="0.3">
      <c r="B21" s="10">
        <v>43899</v>
      </c>
      <c r="C21" s="4">
        <v>15</v>
      </c>
      <c r="D21" s="11">
        <f>'dpc-covid19-ita-andamento-naz'!K16</f>
        <v>463</v>
      </c>
      <c r="E21" s="11">
        <f t="shared" si="4"/>
        <v>97</v>
      </c>
      <c r="F21" s="11">
        <f t="shared" si="10"/>
        <v>832.12185360978833</v>
      </c>
      <c r="G21" s="11">
        <f t="shared" si="11"/>
        <v>124.10319625982333</v>
      </c>
      <c r="H21" s="11" cm="1">
        <f t="array" ref="H21">G21+CIw</f>
        <v>251.08729438141904</v>
      </c>
      <c r="I21" s="11" cm="1">
        <f t="array" ref="I21">MAX(G21-CIw,0)</f>
        <v>0</v>
      </c>
      <c r="J21" s="11">
        <f>'Cumul_deaths - Boltzmann fit'!H21</f>
        <v>333</v>
      </c>
      <c r="K21" s="11">
        <f t="shared" si="5"/>
        <v>66</v>
      </c>
      <c r="L21" s="11">
        <f t="shared" si="0"/>
        <v>561.19458269521488</v>
      </c>
      <c r="M21" s="11">
        <f t="shared" si="6"/>
        <v>80.692972111162305</v>
      </c>
      <c r="N21" s="11">
        <f t="shared" si="1"/>
        <v>201.3238186846055</v>
      </c>
      <c r="O21" s="11">
        <f t="shared" si="2"/>
        <v>0</v>
      </c>
      <c r="P21" s="11">
        <f>'Cumul_deaths - Boltzmann fit'!L21</f>
        <v>130</v>
      </c>
      <c r="Q21" s="11">
        <f t="shared" si="7"/>
        <v>31</v>
      </c>
      <c r="R21" s="11">
        <f t="shared" si="3"/>
        <v>270.92727091457351</v>
      </c>
      <c r="S21" s="11">
        <f t="shared" si="12"/>
        <v>43.410224148661143</v>
      </c>
      <c r="T21" s="11">
        <f t="shared" si="8"/>
        <v>164.04107072210434</v>
      </c>
      <c r="U21" s="11">
        <f t="shared" si="9"/>
        <v>0</v>
      </c>
      <c r="V21" s="1"/>
      <c r="W21" s="2" t="s">
        <v>2</v>
      </c>
      <c r="X21" s="1">
        <f>AVERAGE(K7:K44)</f>
        <v>199.65789473684211</v>
      </c>
    </row>
    <row r="22" spans="2:24" x14ac:dyDescent="0.3">
      <c r="B22" s="23">
        <v>43900</v>
      </c>
      <c r="C22" s="4">
        <v>16</v>
      </c>
      <c r="D22" s="11">
        <f>'dpc-covid19-ita-andamento-naz'!K17</f>
        <v>631</v>
      </c>
      <c r="E22" s="11">
        <f t="shared" si="4"/>
        <v>168</v>
      </c>
      <c r="F22" s="11">
        <f t="shared" si="10"/>
        <v>976.90124537484076</v>
      </c>
      <c r="G22" s="11">
        <f t="shared" si="11"/>
        <v>144.77939176505242</v>
      </c>
      <c r="H22" s="11" cm="1">
        <f t="array" ref="H22">G22+CIw</f>
        <v>271.76348988664813</v>
      </c>
      <c r="I22" s="11" cm="1">
        <f t="array" ref="I22">MAX(G22-CIw,0)</f>
        <v>17.795293643456731</v>
      </c>
      <c r="J22" s="11">
        <f>'Cumul_deaths - Boltzmann fit'!H22</f>
        <v>468</v>
      </c>
      <c r="K22" s="11">
        <f t="shared" si="5"/>
        <v>135</v>
      </c>
      <c r="L22" s="11">
        <f t="shared" si="0"/>
        <v>654.60253692073593</v>
      </c>
      <c r="M22" s="11">
        <f t="shared" si="6"/>
        <v>93.407954225521053</v>
      </c>
      <c r="N22" s="11">
        <f t="shared" si="1"/>
        <v>214.03880079896425</v>
      </c>
      <c r="O22" s="11">
        <f t="shared" si="2"/>
        <v>0</v>
      </c>
      <c r="P22" s="11">
        <f>'Cumul_deaths - Boltzmann fit'!L22</f>
        <v>163</v>
      </c>
      <c r="Q22" s="11">
        <f t="shared" si="7"/>
        <v>33</v>
      </c>
      <c r="R22" s="11">
        <f t="shared" si="3"/>
        <v>322.29870845410477</v>
      </c>
      <c r="S22" s="11">
        <f t="shared" si="12"/>
        <v>51.371437539531257</v>
      </c>
      <c r="T22" s="11">
        <f t="shared" si="8"/>
        <v>172.00228411297445</v>
      </c>
      <c r="U22" s="11">
        <f t="shared" si="9"/>
        <v>0</v>
      </c>
      <c r="V22" s="1"/>
      <c r="W22" s="2" t="s">
        <v>3</v>
      </c>
      <c r="X22" s="1">
        <f>COUNT(K7:K44)-COUNT(X18:X20)</f>
        <v>35</v>
      </c>
    </row>
    <row r="23" spans="2:24" x14ac:dyDescent="0.3">
      <c r="B23" s="10">
        <v>43901</v>
      </c>
      <c r="C23" s="4">
        <v>17</v>
      </c>
      <c r="D23" s="11">
        <f>'dpc-covid19-ita-andamento-naz'!K18</f>
        <v>827</v>
      </c>
      <c r="E23" s="11">
        <f t="shared" si="4"/>
        <v>196</v>
      </c>
      <c r="F23" s="11">
        <f t="shared" si="10"/>
        <v>1145.3911266532436</v>
      </c>
      <c r="G23" s="11">
        <f t="shared" si="11"/>
        <v>168.48988127840289</v>
      </c>
      <c r="H23" s="11" cm="1">
        <f t="array" ref="H23">G23+CIw</f>
        <v>295.4739793999986</v>
      </c>
      <c r="I23" s="11" cm="1">
        <f t="array" ref="I23">MAX(G23-CIw,0)</f>
        <v>41.505783156807198</v>
      </c>
      <c r="J23" s="11">
        <f>'Cumul_deaths - Boltzmann fit'!H23</f>
        <v>617</v>
      </c>
      <c r="K23" s="11">
        <f t="shared" si="5"/>
        <v>149</v>
      </c>
      <c r="L23" s="11">
        <f t="shared" si="0"/>
        <v>762.43181947300729</v>
      </c>
      <c r="M23" s="11">
        <f t="shared" si="6"/>
        <v>107.82928255227137</v>
      </c>
      <c r="N23" s="11">
        <f t="shared" si="1"/>
        <v>228.46012912571456</v>
      </c>
      <c r="O23" s="11">
        <f t="shared" si="2"/>
        <v>0</v>
      </c>
      <c r="P23" s="11">
        <f>'Cumul_deaths - Boltzmann fit'!L23</f>
        <v>210</v>
      </c>
      <c r="Q23" s="11">
        <f t="shared" si="7"/>
        <v>47</v>
      </c>
      <c r="R23" s="11">
        <f t="shared" si="3"/>
        <v>382.95930718023635</v>
      </c>
      <c r="S23" s="11">
        <f t="shared" si="12"/>
        <v>60.660598726131582</v>
      </c>
      <c r="T23" s="11">
        <f t="shared" si="8"/>
        <v>181.29144529957478</v>
      </c>
      <c r="U23" s="11">
        <f t="shared" si="9"/>
        <v>0</v>
      </c>
      <c r="V23" s="1"/>
      <c r="W23" s="2" t="s">
        <v>4</v>
      </c>
      <c r="X23" s="7" cm="1">
        <f t="array" ref="X23">SQRT(SUM((K7:K44-M7:M44)^2)/dfl)</f>
        <v>59.420903142528665</v>
      </c>
    </row>
    <row r="24" spans="2:24" ht="16.2" x14ac:dyDescent="0.3">
      <c r="B24" s="23">
        <v>43902</v>
      </c>
      <c r="C24" s="4">
        <v>18</v>
      </c>
      <c r="D24" s="11">
        <f>'dpc-covid19-ita-andamento-naz'!K19</f>
        <v>1016</v>
      </c>
      <c r="E24" s="11">
        <f t="shared" si="4"/>
        <v>189</v>
      </c>
      <c r="F24" s="11">
        <f t="shared" si="10"/>
        <v>1340.9192221699968</v>
      </c>
      <c r="G24" s="11">
        <f t="shared" si="11"/>
        <v>195.52809551675318</v>
      </c>
      <c r="H24" s="11" cm="1">
        <f t="array" ref="H24">G24+CIw</f>
        <v>322.51219363834889</v>
      </c>
      <c r="I24" s="11" cm="1">
        <f t="array" ref="I24">MAX(G24-CIw,0)</f>
        <v>68.54399739515749</v>
      </c>
      <c r="J24" s="11">
        <f>'Cumul_deaths - Boltzmann fit'!H24</f>
        <v>744</v>
      </c>
      <c r="K24" s="11">
        <f t="shared" si="5"/>
        <v>127</v>
      </c>
      <c r="L24" s="11">
        <f t="shared" si="0"/>
        <v>886.5141745434405</v>
      </c>
      <c r="M24" s="11">
        <f t="shared" si="6"/>
        <v>124.08235507043321</v>
      </c>
      <c r="N24" s="11">
        <f t="shared" si="1"/>
        <v>244.7132016438764</v>
      </c>
      <c r="O24" s="11">
        <f t="shared" si="2"/>
        <v>3.4515084969900016</v>
      </c>
      <c r="P24" s="11">
        <f>'Cumul_deaths - Boltzmann fit'!L24</f>
        <v>272</v>
      </c>
      <c r="Q24" s="11">
        <f t="shared" si="7"/>
        <v>62</v>
      </c>
      <c r="R24" s="11">
        <f t="shared" si="3"/>
        <v>454.40504762655632</v>
      </c>
      <c r="S24" s="11">
        <f t="shared" si="12"/>
        <v>71.445740446319974</v>
      </c>
      <c r="T24" s="11">
        <f t="shared" si="8"/>
        <v>192.07658701976317</v>
      </c>
      <c r="U24" s="11">
        <f t="shared" si="9"/>
        <v>0</v>
      </c>
      <c r="V24" s="1"/>
      <c r="W24" s="2" t="s">
        <v>5</v>
      </c>
      <c r="X24" s="8" cm="1">
        <f t="array" ref="X24">1-SUM((K7:K44-M7:M44)^2)/SUM((K7:K44-Mean_of_yl)^2)</f>
        <v>0.89969279865694674</v>
      </c>
    </row>
    <row r="25" spans="2:24" x14ac:dyDescent="0.3">
      <c r="B25" s="10">
        <v>43903</v>
      </c>
      <c r="C25" s="4">
        <v>19</v>
      </c>
      <c r="D25" s="11">
        <f>'dpc-covid19-ita-andamento-naz'!K20</f>
        <v>1266</v>
      </c>
      <c r="E25" s="11">
        <f t="shared" si="4"/>
        <v>250</v>
      </c>
      <c r="F25" s="11">
        <f t="shared" si="10"/>
        <v>1567.0779636356383</v>
      </c>
      <c r="G25" s="11">
        <f t="shared" si="11"/>
        <v>226.15874146564147</v>
      </c>
      <c r="H25" s="11" cm="1">
        <f t="array" ref="H25">G25+CIw</f>
        <v>353.14283958723718</v>
      </c>
      <c r="I25" s="11" cm="1">
        <f t="array" ref="I25">MAX(G25-CIw,0)</f>
        <v>99.174643344045776</v>
      </c>
      <c r="J25" s="11">
        <f>'Cumul_deaths - Boltzmann fit'!H25</f>
        <v>890</v>
      </c>
      <c r="K25" s="11">
        <f t="shared" si="5"/>
        <v>146</v>
      </c>
      <c r="L25" s="11">
        <f t="shared" si="0"/>
        <v>1028.778575117303</v>
      </c>
      <c r="M25" s="11">
        <f t="shared" si="6"/>
        <v>142.26440057386253</v>
      </c>
      <c r="N25" s="11">
        <f t="shared" si="1"/>
        <v>262.89524714730572</v>
      </c>
      <c r="O25" s="11">
        <f t="shared" si="2"/>
        <v>21.633554000419323</v>
      </c>
      <c r="P25" s="11">
        <f>'Cumul_deaths - Boltzmann fit'!L25</f>
        <v>376</v>
      </c>
      <c r="Q25" s="11">
        <f t="shared" si="7"/>
        <v>104</v>
      </c>
      <c r="R25" s="11">
        <f t="shared" si="3"/>
        <v>538.29938851833538</v>
      </c>
      <c r="S25" s="11">
        <f t="shared" si="12"/>
        <v>83.894340891779052</v>
      </c>
      <c r="T25" s="11">
        <f t="shared" si="8"/>
        <v>204.52518746522225</v>
      </c>
      <c r="U25" s="11">
        <f t="shared" si="9"/>
        <v>0</v>
      </c>
      <c r="V25" s="1"/>
      <c r="W25" s="2" t="s">
        <v>6</v>
      </c>
      <c r="X25" s="8">
        <f>TINV(0.05,dfl)</f>
        <v>2.0301079282503438</v>
      </c>
    </row>
    <row r="26" spans="2:24" x14ac:dyDescent="0.3">
      <c r="B26" s="10">
        <v>43904</v>
      </c>
      <c r="C26" s="4">
        <v>20</v>
      </c>
      <c r="D26" s="11">
        <f>'dpc-covid19-ita-andamento-naz'!K21</f>
        <v>1441</v>
      </c>
      <c r="E26" s="11">
        <f t="shared" si="4"/>
        <v>175</v>
      </c>
      <c r="F26" s="11">
        <f t="shared" si="10"/>
        <v>1827.6697207625905</v>
      </c>
      <c r="G26" s="11">
        <f t="shared" si="11"/>
        <v>260.59175712695219</v>
      </c>
      <c r="H26" s="11" cm="1">
        <f t="array" ref="H26">G26+CIw</f>
        <v>387.5758552485479</v>
      </c>
      <c r="I26" s="11" cm="1">
        <f t="array" ref="I26">MAX(G26-CIw,0)</f>
        <v>133.60765900535648</v>
      </c>
      <c r="J26" s="11">
        <f>'Cumul_deaths - Boltzmann fit'!H26</f>
        <v>966</v>
      </c>
      <c r="K26" s="11">
        <f t="shared" si="5"/>
        <v>76</v>
      </c>
      <c r="L26" s="11">
        <f t="shared" si="0"/>
        <v>1191.2074636353339</v>
      </c>
      <c r="M26" s="11">
        <f t="shared" si="6"/>
        <v>162.42888851803082</v>
      </c>
      <c r="N26" s="11">
        <f t="shared" si="1"/>
        <v>283.05973509147401</v>
      </c>
      <c r="O26" s="11">
        <f t="shared" si="2"/>
        <v>41.798041944587609</v>
      </c>
      <c r="P26" s="11">
        <f>'Cumul_deaths - Boltzmann fit'!L26</f>
        <v>475</v>
      </c>
      <c r="Q26" s="11">
        <f t="shared" si="7"/>
        <v>99</v>
      </c>
      <c r="R26" s="11">
        <f t="shared" si="3"/>
        <v>636.46225712725663</v>
      </c>
      <c r="S26" s="11">
        <f t="shared" si="12"/>
        <v>98.162868608921258</v>
      </c>
      <c r="T26" s="11">
        <f t="shared" si="8"/>
        <v>218.79371518236445</v>
      </c>
      <c r="U26" s="11">
        <f t="shared" si="9"/>
        <v>0</v>
      </c>
      <c r="V26" s="1"/>
      <c r="W26" s="2" t="s">
        <v>7</v>
      </c>
      <c r="X26" s="1">
        <f>Critical_tl*SE_of_yl</f>
        <v>120.63084657344321</v>
      </c>
    </row>
    <row r="27" spans="2:24" x14ac:dyDescent="0.3">
      <c r="B27" s="10">
        <v>43905</v>
      </c>
      <c r="C27" s="4">
        <v>21</v>
      </c>
      <c r="D27" s="11">
        <f>'dpc-covid19-ita-andamento-naz'!K22</f>
        <v>1809</v>
      </c>
      <c r="E27" s="11">
        <f t="shared" si="4"/>
        <v>368</v>
      </c>
      <c r="F27" s="11">
        <f t="shared" si="10"/>
        <v>2126.6188404330987</v>
      </c>
      <c r="G27" s="11">
        <f t="shared" si="11"/>
        <v>298.94911967050825</v>
      </c>
      <c r="H27" s="11" cm="1">
        <f t="array" ref="H27">G27+CIw</f>
        <v>425.93321779210396</v>
      </c>
      <c r="I27" s="11" cm="1">
        <f t="array" ref="I27">MAX(G27-CIw,0)</f>
        <v>171.96502154891255</v>
      </c>
      <c r="J27" s="11">
        <f>'Cumul_deaths - Boltzmann fit'!H27</f>
        <v>1218</v>
      </c>
      <c r="K27" s="11">
        <f t="shared" si="5"/>
        <v>252</v>
      </c>
      <c r="L27" s="11">
        <f t="shared" si="0"/>
        <v>1375.7743970856645</v>
      </c>
      <c r="M27" s="11">
        <f t="shared" si="6"/>
        <v>184.56693345033068</v>
      </c>
      <c r="N27" s="11">
        <f t="shared" si="1"/>
        <v>305.19778002377387</v>
      </c>
      <c r="O27" s="11">
        <f t="shared" si="2"/>
        <v>63.936086876887472</v>
      </c>
      <c r="P27" s="11">
        <f>'Cumul_deaths - Boltzmann fit'!L27</f>
        <v>591</v>
      </c>
      <c r="Q27" s="11">
        <f t="shared" si="7"/>
        <v>116</v>
      </c>
      <c r="R27" s="11">
        <f t="shared" si="3"/>
        <v>750.84444334743398</v>
      </c>
      <c r="S27" s="11">
        <f t="shared" si="12"/>
        <v>114.38218622017735</v>
      </c>
      <c r="T27" s="11">
        <f t="shared" si="8"/>
        <v>235.01303279362054</v>
      </c>
      <c r="U27" s="11">
        <f t="shared" si="9"/>
        <v>0</v>
      </c>
      <c r="V27" s="1"/>
      <c r="W27" s="34" t="s">
        <v>126</v>
      </c>
      <c r="X27" s="35">
        <f>Kl/(4*wl)</f>
        <v>451.52366944600197</v>
      </c>
    </row>
    <row r="28" spans="2:24" x14ac:dyDescent="0.3">
      <c r="B28" s="10">
        <v>43906</v>
      </c>
      <c r="C28" s="4">
        <v>22</v>
      </c>
      <c r="D28" s="11">
        <f>'dpc-covid19-ita-andamento-naz'!K23</f>
        <v>2158</v>
      </c>
      <c r="E28" s="11">
        <f t="shared" si="4"/>
        <v>349</v>
      </c>
      <c r="F28" s="11">
        <f t="shared" si="10"/>
        <v>2467.8434610256386</v>
      </c>
      <c r="G28" s="11">
        <f t="shared" si="11"/>
        <v>341.22462059253985</v>
      </c>
      <c r="H28" s="11" cm="1">
        <f t="array" ref="H28">G28+CIw</f>
        <v>468.20871871413556</v>
      </c>
      <c r="I28" s="11" cm="1">
        <f t="array" ref="I28">MAX(G28-CIw,0)</f>
        <v>214.24052247094414</v>
      </c>
      <c r="J28" s="11">
        <f>'Cumul_deaths - Boltzmann fit'!H28</f>
        <v>1420</v>
      </c>
      <c r="K28" s="11">
        <f t="shared" si="5"/>
        <v>202</v>
      </c>
      <c r="L28" s="11">
        <f t="shared" si="0"/>
        <v>1584.3607429320739</v>
      </c>
      <c r="M28" s="11">
        <f t="shared" si="6"/>
        <v>208.58634584640936</v>
      </c>
      <c r="N28" s="11">
        <f t="shared" si="1"/>
        <v>329.21719241985255</v>
      </c>
      <c r="O28" s="11">
        <f t="shared" si="2"/>
        <v>87.955499272966151</v>
      </c>
      <c r="P28" s="11">
        <f>'Cumul_deaths - Boltzmann fit'!L28</f>
        <v>738</v>
      </c>
      <c r="Q28" s="11">
        <f t="shared" si="7"/>
        <v>147</v>
      </c>
      <c r="R28" s="11">
        <f t="shared" si="3"/>
        <v>883.48271809356459</v>
      </c>
      <c r="S28" s="11">
        <f t="shared" si="12"/>
        <v>132.63827474613061</v>
      </c>
      <c r="T28" s="11">
        <f t="shared" si="8"/>
        <v>253.2691213195738</v>
      </c>
      <c r="U28" s="11">
        <f t="shared" si="9"/>
        <v>12.007428172687398</v>
      </c>
      <c r="V28" s="1"/>
      <c r="W28" s="36" t="s">
        <v>90</v>
      </c>
      <c r="X28" s="37"/>
    </row>
    <row r="29" spans="2:24" x14ac:dyDescent="0.3">
      <c r="B29" s="10">
        <v>43907</v>
      </c>
      <c r="C29" s="4">
        <v>23</v>
      </c>
      <c r="D29" s="11">
        <f>'dpc-covid19-ita-andamento-naz'!K24</f>
        <v>2503</v>
      </c>
      <c r="E29" s="11">
        <f t="shared" si="4"/>
        <v>345</v>
      </c>
      <c r="F29" s="11">
        <f t="shared" si="10"/>
        <v>2855.0813414135882</v>
      </c>
      <c r="G29" s="11">
        <f t="shared" si="11"/>
        <v>387.23788038794964</v>
      </c>
      <c r="H29" s="11" cm="1">
        <f t="array" ref="H29">G29+CIw</f>
        <v>514.22197850954535</v>
      </c>
      <c r="I29" s="11" cm="1">
        <f t="array" ref="I29">MAX(G29-CIw,0)</f>
        <v>260.25378226635394</v>
      </c>
      <c r="J29" s="11">
        <f>'Cumul_deaths - Boltzmann fit'!H29</f>
        <v>1640</v>
      </c>
      <c r="K29" s="11">
        <f t="shared" si="5"/>
        <v>220</v>
      </c>
      <c r="L29" s="11">
        <f t="shared" si="0"/>
        <v>1818.6504439012656</v>
      </c>
      <c r="M29" s="11">
        <f t="shared" si="6"/>
        <v>234.2897009691917</v>
      </c>
      <c r="N29" s="11">
        <f t="shared" si="1"/>
        <v>354.92054754263489</v>
      </c>
      <c r="O29" s="11">
        <f t="shared" si="2"/>
        <v>113.65885439574849</v>
      </c>
      <c r="P29" s="11">
        <f>'Cumul_deaths - Boltzmann fit'!L29</f>
        <v>863</v>
      </c>
      <c r="Q29" s="11">
        <f t="shared" si="7"/>
        <v>125</v>
      </c>
      <c r="R29" s="11">
        <f t="shared" si="3"/>
        <v>1036.4308975123229</v>
      </c>
      <c r="S29" s="11">
        <f t="shared" si="12"/>
        <v>152.94817941875829</v>
      </c>
      <c r="T29" s="11">
        <f t="shared" si="8"/>
        <v>273.57902599220148</v>
      </c>
      <c r="U29" s="11">
        <f t="shared" si="9"/>
        <v>32.317332845315079</v>
      </c>
      <c r="V29" s="1"/>
      <c r="W29" s="22" t="s">
        <v>0</v>
      </c>
      <c r="X29" s="5">
        <v>8532</v>
      </c>
    </row>
    <row r="30" spans="2:24" ht="15.6" x14ac:dyDescent="0.35">
      <c r="B30" s="10">
        <v>43908</v>
      </c>
      <c r="C30" s="4">
        <v>24</v>
      </c>
      <c r="D30" s="11">
        <f>'dpc-covid19-ita-andamento-naz'!K25</f>
        <v>2978</v>
      </c>
      <c r="E30" s="11">
        <f t="shared" si="4"/>
        <v>475</v>
      </c>
      <c r="F30" s="11">
        <f t="shared" si="10"/>
        <v>3291.6668951040747</v>
      </c>
      <c r="G30" s="11">
        <f t="shared" si="11"/>
        <v>436.58555369048645</v>
      </c>
      <c r="H30" s="11" cm="1">
        <f t="array" ref="H30">G30+CIw</f>
        <v>563.56965181208216</v>
      </c>
      <c r="I30" s="11" cm="1">
        <f t="array" ref="I30">MAX(G30-CIw,0)</f>
        <v>309.60145556889074</v>
      </c>
      <c r="J30" s="11">
        <f>'Cumul_deaths - Boltzmann fit'!H30</f>
        <v>1959</v>
      </c>
      <c r="K30" s="11">
        <f t="shared" si="5"/>
        <v>319</v>
      </c>
      <c r="L30" s="11">
        <f t="shared" si="0"/>
        <v>2080.004133391541</v>
      </c>
      <c r="M30" s="11">
        <f t="shared" si="6"/>
        <v>261.35368949027543</v>
      </c>
      <c r="N30" s="11">
        <f t="shared" si="1"/>
        <v>381.98453606371862</v>
      </c>
      <c r="O30" s="11">
        <f t="shared" si="2"/>
        <v>140.72284291683224</v>
      </c>
      <c r="P30" s="11">
        <f>'Cumul_deaths - Boltzmann fit'!L30</f>
        <v>1019</v>
      </c>
      <c r="Q30" s="11">
        <f t="shared" si="7"/>
        <v>156</v>
      </c>
      <c r="R30" s="11">
        <f t="shared" si="3"/>
        <v>1211.6627617125339</v>
      </c>
      <c r="S30" s="11">
        <f t="shared" si="12"/>
        <v>175.23186420021102</v>
      </c>
      <c r="T30" s="11">
        <f t="shared" si="8"/>
        <v>295.86271077365421</v>
      </c>
      <c r="U30" s="11">
        <f t="shared" si="9"/>
        <v>54.601017626767813</v>
      </c>
      <c r="V30" s="1"/>
      <c r="W30" s="22" t="s">
        <v>26</v>
      </c>
      <c r="X30" s="5">
        <v>34</v>
      </c>
    </row>
    <row r="31" spans="2:24" x14ac:dyDescent="0.3">
      <c r="B31" s="10">
        <v>43909</v>
      </c>
      <c r="C31" s="4">
        <v>25</v>
      </c>
      <c r="D31" s="11">
        <f>'dpc-covid19-ita-andamento-naz'!K26</f>
        <v>3405</v>
      </c>
      <c r="E31" s="11">
        <f t="shared" si="4"/>
        <v>427</v>
      </c>
      <c r="F31" s="11">
        <f t="shared" si="10"/>
        <v>3780.2617240553855</v>
      </c>
      <c r="G31" s="11">
        <f t="shared" si="11"/>
        <v>488.59482895131077</v>
      </c>
      <c r="H31" s="11" cm="1">
        <f t="array" ref="H31">G31+CIw</f>
        <v>615.57892707290648</v>
      </c>
      <c r="I31" s="11" cm="1">
        <f t="array" ref="I31">MAX(G31-CIw,0)</f>
        <v>361.61073082971507</v>
      </c>
      <c r="J31" s="11">
        <f>'Cumul_deaths - Boltzmann fit'!H31</f>
        <v>2168</v>
      </c>
      <c r="K31" s="11">
        <f t="shared" si="5"/>
        <v>209</v>
      </c>
      <c r="L31" s="11">
        <f t="shared" si="0"/>
        <v>2369.3171037647007</v>
      </c>
      <c r="M31" s="11">
        <f t="shared" si="6"/>
        <v>289.31297037315971</v>
      </c>
      <c r="N31" s="11">
        <f t="shared" si="1"/>
        <v>409.94381694660291</v>
      </c>
      <c r="O31" s="11">
        <f t="shared" si="2"/>
        <v>168.68212379971652</v>
      </c>
      <c r="P31" s="11">
        <f>'Cumul_deaths - Boltzmann fit'!L31</f>
        <v>1237</v>
      </c>
      <c r="Q31" s="11">
        <f t="shared" si="7"/>
        <v>218</v>
      </c>
      <c r="R31" s="11">
        <f t="shared" si="3"/>
        <v>1410.944620290685</v>
      </c>
      <c r="S31" s="11">
        <f t="shared" si="12"/>
        <v>199.28185857815106</v>
      </c>
      <c r="T31" s="11">
        <f t="shared" si="8"/>
        <v>319.91270515159425</v>
      </c>
      <c r="U31" s="11">
        <f t="shared" si="9"/>
        <v>78.651012004707852</v>
      </c>
      <c r="V31" s="1"/>
      <c r="W31" s="22" t="s">
        <v>1</v>
      </c>
      <c r="X31" s="31">
        <v>5.5596857899148375</v>
      </c>
    </row>
    <row r="32" spans="2:24" x14ac:dyDescent="0.3">
      <c r="B32" s="10">
        <v>43910</v>
      </c>
      <c r="C32" s="4">
        <v>26</v>
      </c>
      <c r="D32" s="11">
        <f>'dpc-covid19-ita-andamento-naz'!K27</f>
        <v>4032</v>
      </c>
      <c r="E32" s="11">
        <f t="shared" si="4"/>
        <v>627</v>
      </c>
      <c r="F32" s="11">
        <f t="shared" si="10"/>
        <v>4322.5484441673398</v>
      </c>
      <c r="G32" s="11">
        <f t="shared" si="11"/>
        <v>542.28672011195431</v>
      </c>
      <c r="H32" s="11" cm="1">
        <f t="array" ref="H32">G32+CIw</f>
        <v>669.27081823355002</v>
      </c>
      <c r="I32" s="11" cm="1">
        <f t="array" ref="I32">MAX(G32-CIw,0)</f>
        <v>415.3026219903586</v>
      </c>
      <c r="J32" s="11">
        <f>'Cumul_deaths - Boltzmann fit'!H32</f>
        <v>2549</v>
      </c>
      <c r="K32" s="11">
        <f t="shared" si="5"/>
        <v>381</v>
      </c>
      <c r="L32" s="11">
        <f t="shared" si="0"/>
        <v>2686.8696639240529</v>
      </c>
      <c r="M32" s="11">
        <f t="shared" si="6"/>
        <v>317.5525601593522</v>
      </c>
      <c r="N32" s="11">
        <f t="shared" si="1"/>
        <v>438.18340673279539</v>
      </c>
      <c r="O32" s="11">
        <f t="shared" si="2"/>
        <v>196.921713585909</v>
      </c>
      <c r="P32" s="11">
        <f>'Cumul_deaths - Boltzmann fit'!L32</f>
        <v>1483</v>
      </c>
      <c r="Q32" s="11">
        <f t="shared" si="7"/>
        <v>246</v>
      </c>
      <c r="R32" s="11">
        <f t="shared" si="3"/>
        <v>1635.6787802432871</v>
      </c>
      <c r="S32" s="11">
        <f t="shared" si="12"/>
        <v>224.73415995260211</v>
      </c>
      <c r="T32" s="11">
        <f t="shared" si="8"/>
        <v>345.36500652604531</v>
      </c>
      <c r="U32" s="11">
        <f t="shared" si="9"/>
        <v>104.10331337915891</v>
      </c>
      <c r="V32" s="1"/>
      <c r="W32" s="2" t="s">
        <v>2</v>
      </c>
      <c r="X32" s="1">
        <f>AVERAGE(Q7:Q44)</f>
        <v>146.34210526315789</v>
      </c>
    </row>
    <row r="33" spans="2:27" x14ac:dyDescent="0.3">
      <c r="B33" s="10">
        <v>43911</v>
      </c>
      <c r="C33" s="4">
        <v>27</v>
      </c>
      <c r="D33" s="11">
        <f>'dpc-covid19-ita-andamento-naz'!K28</f>
        <v>4825</v>
      </c>
      <c r="E33" s="11">
        <f t="shared" si="4"/>
        <v>793</v>
      </c>
      <c r="F33" s="11">
        <f t="shared" si="10"/>
        <v>4918.9072244086319</v>
      </c>
      <c r="G33" s="11">
        <f t="shared" si="11"/>
        <v>596.35878024129215</v>
      </c>
      <c r="H33" s="11" cm="1">
        <f t="array" ref="H33">G33+CIw</f>
        <v>723.34287836288786</v>
      </c>
      <c r="I33" s="11" cm="1">
        <f t="array" ref="I33">MAX(G33-CIw,0)</f>
        <v>469.37468211969644</v>
      </c>
      <c r="J33" s="11">
        <f>'Cumul_deaths - Boltzmann fit'!H33</f>
        <v>3095</v>
      </c>
      <c r="K33" s="11">
        <f t="shared" si="5"/>
        <v>546</v>
      </c>
      <c r="L33" s="11">
        <f t="shared" si="0"/>
        <v>3032.1828191583127</v>
      </c>
      <c r="M33" s="11">
        <f t="shared" si="6"/>
        <v>345.31315523425974</v>
      </c>
      <c r="N33" s="11">
        <f t="shared" si="1"/>
        <v>465.94400180770293</v>
      </c>
      <c r="O33" s="11">
        <f t="shared" si="2"/>
        <v>224.68230866081655</v>
      </c>
      <c r="P33" s="11">
        <f>'Cumul_deaths - Boltzmann fit'!L33</f>
        <v>1730</v>
      </c>
      <c r="Q33" s="11">
        <f t="shared" si="7"/>
        <v>247</v>
      </c>
      <c r="R33" s="11">
        <f t="shared" si="3"/>
        <v>1886.7244052503195</v>
      </c>
      <c r="S33" s="11">
        <f t="shared" si="12"/>
        <v>251.04562500703241</v>
      </c>
      <c r="T33" s="11">
        <f t="shared" si="8"/>
        <v>371.67647158047561</v>
      </c>
      <c r="U33" s="11">
        <f t="shared" si="9"/>
        <v>130.41477843358922</v>
      </c>
      <c r="V33" s="1"/>
      <c r="W33" s="2" t="s">
        <v>3</v>
      </c>
      <c r="X33" s="1">
        <f>COUNT(Q7:Q44)-COUNT(X29:X31)</f>
        <v>35</v>
      </c>
    </row>
    <row r="34" spans="2:27" x14ac:dyDescent="0.3">
      <c r="B34" s="10">
        <v>43912</v>
      </c>
      <c r="C34" s="4">
        <v>28</v>
      </c>
      <c r="D34" s="11">
        <f>'dpc-covid19-ita-andamento-naz'!K29</f>
        <v>5476</v>
      </c>
      <c r="E34" s="11">
        <f t="shared" si="4"/>
        <v>651</v>
      </c>
      <c r="F34" s="11">
        <f t="shared" si="10"/>
        <v>5568.1051704998436</v>
      </c>
      <c r="G34" s="11">
        <f t="shared" si="11"/>
        <v>649.19794609121163</v>
      </c>
      <c r="H34" s="11" cm="1">
        <f t="array" ref="H34">G34+CIw</f>
        <v>776.18204421280734</v>
      </c>
      <c r="I34" s="11" cm="1">
        <f t="array" ref="I34">MAX(G34-CIw,0)</f>
        <v>522.21384796961593</v>
      </c>
      <c r="J34" s="11">
        <f>'Cumul_deaths - Boltzmann fit'!H34</f>
        <v>3456</v>
      </c>
      <c r="K34" s="11">
        <f t="shared" si="5"/>
        <v>361</v>
      </c>
      <c r="L34" s="11">
        <f t="shared" si="0"/>
        <v>3403.8961511096441</v>
      </c>
      <c r="M34" s="11">
        <f t="shared" si="6"/>
        <v>371.71333195133138</v>
      </c>
      <c r="N34" s="11">
        <f t="shared" si="1"/>
        <v>492.34417852477458</v>
      </c>
      <c r="O34" s="11">
        <f t="shared" si="2"/>
        <v>251.08248537788819</v>
      </c>
      <c r="P34" s="11">
        <f>'Cumul_deaths - Boltzmann fit'!L34</f>
        <v>2020</v>
      </c>
      <c r="Q34" s="11">
        <f t="shared" si="7"/>
        <v>290</v>
      </c>
      <c r="R34" s="11">
        <f t="shared" si="3"/>
        <v>2164.2090193901995</v>
      </c>
      <c r="S34" s="11">
        <f t="shared" si="12"/>
        <v>277.48461413988002</v>
      </c>
      <c r="T34" s="11">
        <f t="shared" si="8"/>
        <v>398.11546071332322</v>
      </c>
      <c r="U34" s="11">
        <f t="shared" si="9"/>
        <v>156.85376756643683</v>
      </c>
      <c r="W34" s="2" t="s">
        <v>4</v>
      </c>
      <c r="X34" s="7" cm="1">
        <f t="array" ref="X34">SQRT(SUM((Q7:Q44-S7:S44)^2)/dfa)</f>
        <v>29.106873463980591</v>
      </c>
      <c r="AA34" s="1"/>
    </row>
    <row r="35" spans="2:27" ht="16.2" x14ac:dyDescent="0.3">
      <c r="B35" s="23">
        <v>43913</v>
      </c>
      <c r="C35" s="4">
        <v>29</v>
      </c>
      <c r="D35" s="11">
        <f>'dpc-covid19-ita-andamento-naz'!K30</f>
        <v>6077</v>
      </c>
      <c r="E35" s="11">
        <f t="shared" si="4"/>
        <v>601</v>
      </c>
      <c r="F35" s="11">
        <f t="shared" si="10"/>
        <v>6267.0384303367955</v>
      </c>
      <c r="G35" s="11">
        <f t="shared" si="11"/>
        <v>698.93325983695195</v>
      </c>
      <c r="H35" s="11" cm="1">
        <f t="array" ref="H35">G35+CIw</f>
        <v>825.91735795854765</v>
      </c>
      <c r="I35" s="11" cm="1">
        <f t="array" ref="I35">MAX(G35-CIw,0)</f>
        <v>571.94916171535624</v>
      </c>
      <c r="J35" s="11">
        <f>'Cumul_deaths - Boltzmann fit'!H35</f>
        <v>3776</v>
      </c>
      <c r="K35" s="11">
        <f t="shared" si="5"/>
        <v>320</v>
      </c>
      <c r="L35" s="11">
        <f t="shared" si="0"/>
        <v>3799.6871443195364</v>
      </c>
      <c r="M35" s="11">
        <f t="shared" si="6"/>
        <v>395.79099320989235</v>
      </c>
      <c r="N35" s="11">
        <f t="shared" si="1"/>
        <v>516.4218397833356</v>
      </c>
      <c r="O35" s="11">
        <f t="shared" si="2"/>
        <v>275.16014663644916</v>
      </c>
      <c r="P35" s="11">
        <f>'Cumul_deaths - Boltzmann fit'!L35</f>
        <v>2301</v>
      </c>
      <c r="Q35" s="11">
        <f t="shared" si="7"/>
        <v>281</v>
      </c>
      <c r="R35" s="11">
        <f t="shared" si="3"/>
        <v>2467.3512860172586</v>
      </c>
      <c r="S35" s="11">
        <f t="shared" si="12"/>
        <v>303.14226662705914</v>
      </c>
      <c r="T35" s="11">
        <f t="shared" si="8"/>
        <v>423.77311320050234</v>
      </c>
      <c r="U35" s="11">
        <f t="shared" si="9"/>
        <v>182.51142005361595</v>
      </c>
      <c r="W35" s="2" t="s">
        <v>5</v>
      </c>
      <c r="X35" s="8" cm="1">
        <f t="array" ref="X35">1-SUM((Q7:Q44-S7:S44)^2)/SUM((Q7:Q44-Mean_of_ya)^2)</f>
        <v>0.96420469066586367</v>
      </c>
    </row>
    <row r="36" spans="2:27" x14ac:dyDescent="0.3">
      <c r="B36" s="10">
        <v>43914</v>
      </c>
      <c r="C36" s="4">
        <v>30</v>
      </c>
      <c r="D36" s="11">
        <f>'dpc-covid19-ita-andamento-naz'!K31</f>
        <v>6820</v>
      </c>
      <c r="E36" s="11">
        <f t="shared" si="4"/>
        <v>743</v>
      </c>
      <c r="F36" s="11">
        <f t="shared" si="10"/>
        <v>7010.5727361592872</v>
      </c>
      <c r="G36" s="11">
        <f t="shared" si="11"/>
        <v>743.53430582249166</v>
      </c>
      <c r="H36" s="11" cm="1">
        <f t="array" ref="H36">G36+CIw</f>
        <v>870.51840394408737</v>
      </c>
      <c r="I36" s="11" cm="1">
        <f t="array" ref="I36">MAX(G36-CIw,0)</f>
        <v>616.55020770089595</v>
      </c>
      <c r="J36" s="11">
        <f>'Cumul_deaths - Boltzmann fit'!H36</f>
        <v>4178</v>
      </c>
      <c r="K36" s="11">
        <f t="shared" si="5"/>
        <v>402</v>
      </c>
      <c r="L36" s="11">
        <f t="shared" si="0"/>
        <v>4216.2507766765593</v>
      </c>
      <c r="M36" s="11">
        <f t="shared" si="6"/>
        <v>416.56363235702293</v>
      </c>
      <c r="N36" s="11">
        <f t="shared" si="1"/>
        <v>537.19447893046618</v>
      </c>
      <c r="O36" s="11">
        <f t="shared" si="2"/>
        <v>295.93278578357973</v>
      </c>
      <c r="P36" s="11">
        <f>'Cumul_deaths - Boltzmann fit'!L36</f>
        <v>2642</v>
      </c>
      <c r="Q36" s="11">
        <f t="shared" si="7"/>
        <v>341</v>
      </c>
      <c r="R36" s="11">
        <f t="shared" si="3"/>
        <v>2794.3219594827283</v>
      </c>
      <c r="S36" s="11">
        <f t="shared" si="12"/>
        <v>326.97067346546964</v>
      </c>
      <c r="T36" s="11">
        <f t="shared" si="8"/>
        <v>447.60152003891284</v>
      </c>
      <c r="U36" s="11">
        <f t="shared" si="9"/>
        <v>206.33982689202645</v>
      </c>
      <c r="W36" s="2" t="s">
        <v>6</v>
      </c>
      <c r="X36" s="8">
        <f>TINV(0.05,dfa)</f>
        <v>2.0301079282503438</v>
      </c>
    </row>
    <row r="37" spans="2:27" x14ac:dyDescent="0.3">
      <c r="B37" s="10">
        <v>43915</v>
      </c>
      <c r="C37" s="4">
        <v>31</v>
      </c>
      <c r="D37" s="11">
        <f>'dpc-covid19-ita-andamento-naz'!K32</f>
        <v>7503</v>
      </c>
      <c r="E37" s="11">
        <f t="shared" si="4"/>
        <v>683</v>
      </c>
      <c r="F37" s="11">
        <f t="shared" si="10"/>
        <v>7791.526726856644</v>
      </c>
      <c r="G37" s="11">
        <f t="shared" si="11"/>
        <v>780.95399069735686</v>
      </c>
      <c r="H37" s="11" cm="1">
        <f t="array" ref="H37">G37+CIw</f>
        <v>907.93808881895256</v>
      </c>
      <c r="I37" s="11" cm="1">
        <f t="array" ref="I37">MAX(G37-CIw,0)</f>
        <v>653.96989257576115</v>
      </c>
      <c r="J37" s="11">
        <f>'Cumul_deaths - Boltzmann fit'!H37</f>
        <v>4474</v>
      </c>
      <c r="K37" s="11">
        <f t="shared" si="5"/>
        <v>296</v>
      </c>
      <c r="L37" s="11">
        <f t="shared" si="0"/>
        <v>4649.3540252330304</v>
      </c>
      <c r="M37" s="11">
        <f t="shared" si="6"/>
        <v>433.10324855647104</v>
      </c>
      <c r="N37" s="11">
        <f t="shared" si="1"/>
        <v>553.73409512991429</v>
      </c>
      <c r="O37" s="11">
        <f t="shared" si="2"/>
        <v>312.47240198302785</v>
      </c>
      <c r="P37" s="11">
        <f>'Cumul_deaths - Boltzmann fit'!L37</f>
        <v>3029</v>
      </c>
      <c r="Q37" s="11">
        <f t="shared" si="7"/>
        <v>387</v>
      </c>
      <c r="R37" s="11">
        <f t="shared" si="3"/>
        <v>3142.1727016236136</v>
      </c>
      <c r="S37" s="11">
        <f t="shared" si="12"/>
        <v>347.85074214088536</v>
      </c>
      <c r="T37" s="11">
        <f t="shared" si="8"/>
        <v>468.48158871432855</v>
      </c>
      <c r="U37" s="11">
        <f t="shared" si="9"/>
        <v>227.21989556744217</v>
      </c>
      <c r="W37" s="2" t="s">
        <v>7</v>
      </c>
      <c r="X37" s="1">
        <f>Critical_ta*SE_of_ya</f>
        <v>59.090094585806547</v>
      </c>
    </row>
    <row r="38" spans="2:27" x14ac:dyDescent="0.3">
      <c r="B38" s="10">
        <v>43916</v>
      </c>
      <c r="C38" s="4">
        <v>32</v>
      </c>
      <c r="D38" s="11">
        <f>'dpc-covid19-ita-andamento-naz'!K33</f>
        <v>8165</v>
      </c>
      <c r="E38" s="11">
        <f t="shared" si="4"/>
        <v>662</v>
      </c>
      <c r="F38" s="11">
        <f t="shared" si="10"/>
        <v>8600.8312286423134</v>
      </c>
      <c r="G38" s="11">
        <f t="shared" si="11"/>
        <v>809.30450178566934</v>
      </c>
      <c r="H38" s="11" cm="1">
        <f t="array" ref="H38">G38+CIw</f>
        <v>936.28859990726505</v>
      </c>
      <c r="I38" s="11" cm="1">
        <f t="array" ref="I38">MAX(G38-CIw,0)</f>
        <v>682.32040366407364</v>
      </c>
      <c r="J38" s="11">
        <f>'Cumul_deaths - Boltzmann fit'!H38</f>
        <v>4861</v>
      </c>
      <c r="K38" s="11">
        <f t="shared" si="5"/>
        <v>387</v>
      </c>
      <c r="L38" s="11">
        <f t="shared" si="0"/>
        <v>5093.9718391658971</v>
      </c>
      <c r="M38" s="11">
        <f t="shared" si="6"/>
        <v>444.61781393286674</v>
      </c>
      <c r="N38" s="11">
        <f t="shared" si="1"/>
        <v>565.24866050630999</v>
      </c>
      <c r="O38" s="11">
        <f t="shared" si="2"/>
        <v>323.98696735942355</v>
      </c>
      <c r="P38" s="11">
        <f>'Cumul_deaths - Boltzmann fit'!L38</f>
        <v>3304</v>
      </c>
      <c r="Q38" s="11">
        <f t="shared" si="7"/>
        <v>275</v>
      </c>
      <c r="R38" s="11">
        <f t="shared" si="3"/>
        <v>3506.8593894764158</v>
      </c>
      <c r="S38" s="11">
        <f t="shared" si="12"/>
        <v>364.68668785280215</v>
      </c>
      <c r="T38" s="11">
        <f t="shared" si="8"/>
        <v>485.31753442624535</v>
      </c>
      <c r="U38" s="11">
        <f t="shared" si="9"/>
        <v>244.05584127935896</v>
      </c>
      <c r="W38" s="39" t="s">
        <v>126</v>
      </c>
      <c r="X38" s="40">
        <f>Ka/(4*wa)</f>
        <v>383.65477485602167</v>
      </c>
    </row>
    <row r="39" spans="2:27" x14ac:dyDescent="0.3">
      <c r="B39" s="10">
        <v>43917</v>
      </c>
      <c r="C39" s="4">
        <v>33</v>
      </c>
      <c r="D39" s="11">
        <f>'dpc-covid19-ita-andamento-naz'!K34</f>
        <v>9134</v>
      </c>
      <c r="E39" s="11">
        <f t="shared" si="4"/>
        <v>969</v>
      </c>
      <c r="F39" s="11">
        <f t="shared" si="10"/>
        <v>9427.8762192051472</v>
      </c>
      <c r="G39" s="11">
        <f t="shared" si="11"/>
        <v>827.04499056283385</v>
      </c>
      <c r="H39" s="11" cm="1">
        <f t="array" ref="H39">G39+CIw</f>
        <v>954.02908868442955</v>
      </c>
      <c r="I39" s="11" cm="1">
        <f t="array" ref="I39">MAX(G39-CIw,0)</f>
        <v>700.06089244123814</v>
      </c>
      <c r="J39" s="11">
        <f>'Cumul_deaths - Boltzmann fit'!H39</f>
        <v>5402</v>
      </c>
      <c r="K39" s="11">
        <f t="shared" si="5"/>
        <v>541</v>
      </c>
      <c r="L39" s="11">
        <f t="shared" si="0"/>
        <v>5544.5</v>
      </c>
      <c r="M39" s="11">
        <f t="shared" si="6"/>
        <v>450.52816083410289</v>
      </c>
      <c r="N39" s="11">
        <f t="shared" si="1"/>
        <v>571.15900740754614</v>
      </c>
      <c r="O39" s="11">
        <f t="shared" si="2"/>
        <v>329.8973142606597</v>
      </c>
      <c r="P39" s="11">
        <f>'Cumul_deaths - Boltzmann fit'!L39</f>
        <v>3732</v>
      </c>
      <c r="Q39" s="11">
        <f t="shared" si="7"/>
        <v>428</v>
      </c>
      <c r="R39" s="11">
        <f t="shared" ref="R39:R66" si="13">Ka/(1+EXP(-($C39-t0a)/wa))</f>
        <v>3883.3762192051477</v>
      </c>
      <c r="S39" s="11">
        <f t="shared" si="12"/>
        <v>376.51682972873186</v>
      </c>
      <c r="T39" s="11">
        <f t="shared" si="8"/>
        <v>497.14767630217506</v>
      </c>
      <c r="U39" s="11">
        <f t="shared" si="9"/>
        <v>255.88598315528867</v>
      </c>
    </row>
    <row r="40" spans="2:27" x14ac:dyDescent="0.3">
      <c r="B40" s="10">
        <v>43918</v>
      </c>
      <c r="C40" s="4">
        <v>34</v>
      </c>
      <c r="D40" s="11">
        <f>'dpc-covid19-ita-andamento-naz'!K35</f>
        <v>10023</v>
      </c>
      <c r="E40" s="11">
        <f t="shared" si="4"/>
        <v>889</v>
      </c>
      <c r="F40" s="11">
        <f t="shared" si="10"/>
        <v>10261.028160834103</v>
      </c>
      <c r="G40" s="11">
        <f t="shared" si="11"/>
        <v>833.15194162895568</v>
      </c>
      <c r="H40" s="11" cm="1">
        <f t="array" ref="H40">G40+CIw</f>
        <v>960.13603975055139</v>
      </c>
      <c r="I40" s="11" cm="1">
        <f t="array" ref="I40">MAX(G40-CIw,0)</f>
        <v>706.16784350735998</v>
      </c>
      <c r="J40" s="11">
        <f>'Cumul_deaths - Boltzmann fit'!H40</f>
        <v>5944</v>
      </c>
      <c r="K40" s="11">
        <f t="shared" si="5"/>
        <v>542</v>
      </c>
      <c r="L40" s="11">
        <f t="shared" si="0"/>
        <v>5995.0281608341029</v>
      </c>
      <c r="M40" s="11">
        <f t="shared" ref="M40:M66" si="14">L40-L39</f>
        <v>450.52816083410289</v>
      </c>
      <c r="N40" s="11">
        <f t="shared" si="1"/>
        <v>571.15900740754614</v>
      </c>
      <c r="O40" s="11">
        <f t="shared" si="2"/>
        <v>329.8973142606597</v>
      </c>
      <c r="P40" s="11">
        <f>'Cumul_deaths - Boltzmann fit'!L40</f>
        <v>4079</v>
      </c>
      <c r="Q40" s="11">
        <f t="shared" si="7"/>
        <v>347</v>
      </c>
      <c r="R40" s="11">
        <f t="shared" si="13"/>
        <v>4266</v>
      </c>
      <c r="S40" s="11">
        <f t="shared" si="12"/>
        <v>382.62378079485234</v>
      </c>
      <c r="T40" s="11">
        <f t="shared" si="8"/>
        <v>503.25462736829553</v>
      </c>
      <c r="U40" s="11">
        <f t="shared" si="9"/>
        <v>261.99293422140914</v>
      </c>
    </row>
    <row r="41" spans="2:27" x14ac:dyDescent="0.3">
      <c r="B41" s="10">
        <v>43919</v>
      </c>
      <c r="C41" s="4">
        <v>35</v>
      </c>
      <c r="D41" s="11">
        <f>'dpc-covid19-ita-andamento-naz'!K36</f>
        <v>10779</v>
      </c>
      <c r="E41" s="11">
        <f t="shared" si="4"/>
        <v>756</v>
      </c>
      <c r="F41" s="11">
        <f t="shared" si="10"/>
        <v>11088.269755561823</v>
      </c>
      <c r="G41" s="11">
        <f t="shared" si="11"/>
        <v>827.24159472772044</v>
      </c>
      <c r="H41" s="11" cm="1">
        <f t="array" ref="H41">G41+CIw</f>
        <v>954.22569284931615</v>
      </c>
      <c r="I41" s="11" cm="1">
        <f t="array" ref="I41">MAX(G41-CIw,0)</f>
        <v>700.25749660612473</v>
      </c>
      <c r="J41" s="11">
        <f>'Cumul_deaths - Boltzmann fit'!H41</f>
        <v>6360</v>
      </c>
      <c r="K41" s="11">
        <f t="shared" si="5"/>
        <v>416</v>
      </c>
      <c r="L41" s="11">
        <f t="shared" si="0"/>
        <v>6439.6459747669705</v>
      </c>
      <c r="M41" s="11">
        <f t="shared" si="14"/>
        <v>444.61781393286765</v>
      </c>
      <c r="N41" s="11">
        <f t="shared" si="1"/>
        <v>565.2486605063109</v>
      </c>
      <c r="O41" s="11">
        <f t="shared" si="2"/>
        <v>323.98696735942445</v>
      </c>
      <c r="P41" s="11">
        <f>'Cumul_deaths - Boltzmann fit'!L41</f>
        <v>4419</v>
      </c>
      <c r="Q41" s="11">
        <f t="shared" si="7"/>
        <v>340</v>
      </c>
      <c r="R41" s="11">
        <f t="shared" si="13"/>
        <v>4648.6237807948528</v>
      </c>
      <c r="S41" s="11">
        <f t="shared" si="12"/>
        <v>382.62378079485279</v>
      </c>
      <c r="T41" s="11">
        <f t="shared" si="8"/>
        <v>503.25462736829598</v>
      </c>
      <c r="U41" s="11">
        <f t="shared" si="9"/>
        <v>261.9929342214096</v>
      </c>
    </row>
    <row r="42" spans="2:27" x14ac:dyDescent="0.3">
      <c r="B42" s="10">
        <v>43920</v>
      </c>
      <c r="C42" s="4">
        <v>36</v>
      </c>
      <c r="D42" s="11">
        <f>'dpc-covid19-ita-andamento-naz'!K37</f>
        <v>11591</v>
      </c>
      <c r="E42" s="11">
        <f t="shared" si="4"/>
        <v>812</v>
      </c>
      <c r="F42" s="11">
        <f t="shared" si="10"/>
        <v>11897.889833847024</v>
      </c>
      <c r="G42" s="11">
        <f t="shared" si="11"/>
        <v>809.62007828520109</v>
      </c>
      <c r="H42" s="11" cm="1">
        <f t="array" ref="H42">G42+CIw</f>
        <v>936.6041764067968</v>
      </c>
      <c r="I42" s="11" cm="1">
        <f t="array" ref="I42">MAX(G42-CIw,0)</f>
        <v>682.63598016360538</v>
      </c>
      <c r="J42" s="11">
        <f>'Cumul_deaths - Boltzmann fit'!H42</f>
        <v>6818</v>
      </c>
      <c r="K42" s="11">
        <f t="shared" si="5"/>
        <v>458</v>
      </c>
      <c r="L42" s="11">
        <f t="shared" si="0"/>
        <v>6872.7492233234416</v>
      </c>
      <c r="M42" s="11">
        <f t="shared" si="14"/>
        <v>433.10324855647104</v>
      </c>
      <c r="N42" s="11">
        <f t="shared" si="1"/>
        <v>553.73409512991429</v>
      </c>
      <c r="O42" s="11">
        <f t="shared" si="2"/>
        <v>312.47240198302785</v>
      </c>
      <c r="P42" s="11">
        <f>'Cumul_deaths - Boltzmann fit'!L42</f>
        <v>4773</v>
      </c>
      <c r="Q42" s="11">
        <f t="shared" si="7"/>
        <v>354</v>
      </c>
      <c r="R42" s="11">
        <f t="shared" si="13"/>
        <v>5025.1406105235837</v>
      </c>
      <c r="S42" s="11">
        <f t="shared" si="12"/>
        <v>376.51682972873095</v>
      </c>
      <c r="T42" s="11">
        <f t="shared" si="8"/>
        <v>497.14767630217415</v>
      </c>
      <c r="U42" s="11">
        <f t="shared" si="9"/>
        <v>255.88598315528776</v>
      </c>
    </row>
    <row r="43" spans="2:27" x14ac:dyDescent="0.3">
      <c r="B43" s="10">
        <v>43921</v>
      </c>
      <c r="C43" s="4">
        <v>37</v>
      </c>
      <c r="D43" s="11">
        <f>'dpc-covid19-ita-andamento-naz'!K38</f>
        <v>12428</v>
      </c>
      <c r="E43" s="11">
        <f t="shared" si="4"/>
        <v>837</v>
      </c>
      <c r="F43" s="11">
        <f t="shared" si="10"/>
        <v>12679.140154056851</v>
      </c>
      <c r="G43" s="11">
        <f t="shared" si="11"/>
        <v>781.2503202098269</v>
      </c>
      <c r="H43" s="11" cm="1">
        <f t="array" ref="H43">G43+CIw</f>
        <v>908.2344183314226</v>
      </c>
      <c r="I43" s="11" cm="1">
        <f t="array" ref="I43">MAX(G43-CIw,0)</f>
        <v>654.26622208823119</v>
      </c>
      <c r="J43" s="11">
        <f>'Cumul_deaths - Boltzmann fit'!H43</f>
        <v>7199</v>
      </c>
      <c r="K43" s="11">
        <f t="shared" si="5"/>
        <v>381</v>
      </c>
      <c r="L43" s="11">
        <f t="shared" si="0"/>
        <v>7289.312855680465</v>
      </c>
      <c r="M43" s="11">
        <f t="shared" si="14"/>
        <v>416.56363235702338</v>
      </c>
      <c r="N43" s="11">
        <f t="shared" si="1"/>
        <v>537.19447893046663</v>
      </c>
      <c r="O43" s="11">
        <f t="shared" si="2"/>
        <v>295.93278578358019</v>
      </c>
      <c r="P43" s="11">
        <f>'Cumul_deaths - Boltzmann fit'!L43</f>
        <v>5229</v>
      </c>
      <c r="Q43" s="11">
        <f t="shared" si="7"/>
        <v>456</v>
      </c>
      <c r="R43" s="11">
        <f t="shared" si="13"/>
        <v>5389.8272983763864</v>
      </c>
      <c r="S43" s="11">
        <f t="shared" si="12"/>
        <v>364.68668785280261</v>
      </c>
      <c r="T43" s="11">
        <f t="shared" si="8"/>
        <v>485.3175344262458</v>
      </c>
      <c r="U43" s="11">
        <f t="shared" si="9"/>
        <v>244.05584127935941</v>
      </c>
    </row>
    <row r="44" spans="2:27" x14ac:dyDescent="0.3">
      <c r="B44" s="10">
        <v>43922</v>
      </c>
      <c r="C44" s="4">
        <v>38</v>
      </c>
      <c r="D44" s="11">
        <f>'dpc-covid19-ita-andamento-naz'!K39</f>
        <v>13155</v>
      </c>
      <c r="E44" s="11">
        <f t="shared" si="4"/>
        <v>727</v>
      </c>
      <c r="F44" s="11">
        <f t="shared" si="10"/>
        <v>13422.781889407628</v>
      </c>
      <c r="G44" s="11">
        <f t="shared" si="11"/>
        <v>743.6417353507768</v>
      </c>
      <c r="H44" s="11" cm="1">
        <f t="array" ref="H44">G44+CIw</f>
        <v>870.62583347237251</v>
      </c>
      <c r="I44" s="11" cm="1">
        <f t="array" ref="I44">MAX(G44-CIw,0)</f>
        <v>616.65763722918109</v>
      </c>
      <c r="J44" s="11">
        <f>'Cumul_deaths - Boltzmann fit'!H44</f>
        <v>7593</v>
      </c>
      <c r="K44" s="11">
        <f t="shared" si="5"/>
        <v>394</v>
      </c>
      <c r="L44" s="11">
        <f t="shared" si="0"/>
        <v>7685.1038488903569</v>
      </c>
      <c r="M44" s="11">
        <f t="shared" si="14"/>
        <v>395.79099320989189</v>
      </c>
      <c r="N44" s="11">
        <f t="shared" si="1"/>
        <v>516.42183978333514</v>
      </c>
      <c r="O44" s="11">
        <f t="shared" si="2"/>
        <v>275.1601466364487</v>
      </c>
      <c r="P44" s="11">
        <f>'Cumul_deaths - Boltzmann fit'!L44</f>
        <v>5562</v>
      </c>
      <c r="Q44" s="11">
        <f t="shared" si="7"/>
        <v>333</v>
      </c>
      <c r="R44" s="11">
        <f t="shared" si="13"/>
        <v>5737.6780405172713</v>
      </c>
      <c r="S44" s="11">
        <f t="shared" si="12"/>
        <v>347.8507421408849</v>
      </c>
      <c r="T44" s="11">
        <f t="shared" si="8"/>
        <v>468.4815887143281</v>
      </c>
      <c r="U44" s="11">
        <f t="shared" si="9"/>
        <v>227.21989556744171</v>
      </c>
    </row>
    <row r="45" spans="2:27" x14ac:dyDescent="0.3">
      <c r="B45" s="10">
        <v>43923</v>
      </c>
      <c r="C45" s="4">
        <v>39</v>
      </c>
      <c r="E45" s="11"/>
      <c r="F45" s="11">
        <f t="shared" si="10"/>
        <v>14121.465894824429</v>
      </c>
      <c r="G45" s="11">
        <f t="shared" si="11"/>
        <v>698.68400541680057</v>
      </c>
      <c r="K45" s="11"/>
      <c r="L45" s="11">
        <f t="shared" si="0"/>
        <v>8056.8171808416873</v>
      </c>
      <c r="M45" s="11">
        <f t="shared" si="14"/>
        <v>371.71333195133047</v>
      </c>
      <c r="Q45" s="11"/>
      <c r="R45" s="11">
        <f t="shared" si="13"/>
        <v>6064.6487139827414</v>
      </c>
      <c r="S45" s="11">
        <f t="shared" si="12"/>
        <v>326.9706734654701</v>
      </c>
    </row>
    <row r="46" spans="2:27" x14ac:dyDescent="0.3">
      <c r="B46" s="10">
        <v>43924</v>
      </c>
      <c r="C46" s="4">
        <v>40</v>
      </c>
      <c r="E46" s="11"/>
      <c r="F46" s="11">
        <f t="shared" si="10"/>
        <v>14769.921316685748</v>
      </c>
      <c r="G46" s="11">
        <f t="shared" si="11"/>
        <v>648.45542186131934</v>
      </c>
      <c r="K46" s="11"/>
      <c r="L46" s="11">
        <f t="shared" si="0"/>
        <v>8402.1303360759484</v>
      </c>
      <c r="M46" s="11">
        <f t="shared" si="14"/>
        <v>345.3131552342611</v>
      </c>
      <c r="Q46" s="11"/>
      <c r="R46" s="11">
        <f t="shared" si="13"/>
        <v>6367.7909806098005</v>
      </c>
      <c r="S46" s="11">
        <f t="shared" si="12"/>
        <v>303.14226662705914</v>
      </c>
    </row>
    <row r="47" spans="2:27" x14ac:dyDescent="0.3">
      <c r="B47" s="10">
        <v>43925</v>
      </c>
      <c r="C47" s="4">
        <v>41</v>
      </c>
      <c r="E47" s="11"/>
      <c r="F47" s="11">
        <f t="shared" si="10"/>
        <v>15364.95849098498</v>
      </c>
      <c r="G47" s="11">
        <f t="shared" si="11"/>
        <v>595.03717429923199</v>
      </c>
      <c r="K47" s="11"/>
      <c r="L47" s="11">
        <f t="shared" si="0"/>
        <v>8719.6828962352993</v>
      </c>
      <c r="M47" s="11">
        <f t="shared" si="14"/>
        <v>317.55256015935083</v>
      </c>
      <c r="Q47" s="11"/>
      <c r="R47" s="11">
        <f t="shared" si="13"/>
        <v>6645.2755947496798</v>
      </c>
      <c r="S47" s="11">
        <f t="shared" si="12"/>
        <v>277.48461413987934</v>
      </c>
    </row>
    <row r="48" spans="2:27" x14ac:dyDescent="0.3">
      <c r="B48" s="10">
        <v>43926</v>
      </c>
      <c r="C48" s="4">
        <v>42</v>
      </c>
      <c r="E48" s="11"/>
      <c r="F48" s="11">
        <f t="shared" si="10"/>
        <v>15905.317086365172</v>
      </c>
      <c r="G48" s="11">
        <f t="shared" si="11"/>
        <v>540.35859538019213</v>
      </c>
      <c r="K48" s="11"/>
      <c r="L48" s="11">
        <f t="shared" si="0"/>
        <v>9008.9958666084585</v>
      </c>
      <c r="M48" s="11">
        <f t="shared" si="14"/>
        <v>289.31297037315926</v>
      </c>
      <c r="Q48" s="11"/>
      <c r="R48" s="11">
        <f t="shared" si="13"/>
        <v>6896.3212197567136</v>
      </c>
      <c r="S48" s="11">
        <f t="shared" si="12"/>
        <v>251.04562500703378</v>
      </c>
    </row>
    <row r="49" spans="2:19" x14ac:dyDescent="0.3">
      <c r="B49" s="10">
        <v>43927</v>
      </c>
      <c r="C49" s="4">
        <v>43</v>
      </c>
      <c r="E49" s="11"/>
      <c r="F49" s="11">
        <f t="shared" si="10"/>
        <v>16391.404935808048</v>
      </c>
      <c r="G49" s="11">
        <f t="shared" si="11"/>
        <v>486.08784944287618</v>
      </c>
      <c r="K49" s="11"/>
      <c r="L49" s="11">
        <f t="shared" si="0"/>
        <v>9270.349556098734</v>
      </c>
      <c r="M49" s="11">
        <f t="shared" si="14"/>
        <v>261.35368949027543</v>
      </c>
      <c r="Q49" s="11"/>
      <c r="R49" s="11">
        <f t="shared" si="13"/>
        <v>7121.0553797093153</v>
      </c>
      <c r="S49" s="11">
        <f t="shared" si="12"/>
        <v>224.73415995260166</v>
      </c>
    </row>
    <row r="50" spans="2:19" x14ac:dyDescent="0.3">
      <c r="B50" s="10">
        <v>43928</v>
      </c>
      <c r="C50" s="4">
        <v>44</v>
      </c>
      <c r="E50" s="11"/>
      <c r="F50" s="11">
        <f t="shared" si="10"/>
        <v>16824.976495355393</v>
      </c>
      <c r="G50" s="11">
        <f t="shared" si="11"/>
        <v>433.5715595473448</v>
      </c>
      <c r="K50" s="11"/>
      <c r="L50" s="11">
        <f t="shared" si="0"/>
        <v>9504.6392570679272</v>
      </c>
      <c r="M50" s="11">
        <f t="shared" si="14"/>
        <v>234.28970096919329</v>
      </c>
      <c r="Q50" s="11"/>
      <c r="R50" s="11">
        <f t="shared" si="13"/>
        <v>7320.3372382874659</v>
      </c>
      <c r="S50" s="11">
        <f t="shared" si="12"/>
        <v>199.2818585781506</v>
      </c>
    </row>
    <row r="51" spans="2:19" x14ac:dyDescent="0.3">
      <c r="B51" s="10">
        <v>43929</v>
      </c>
      <c r="C51" s="4">
        <v>45</v>
      </c>
      <c r="E51" s="11"/>
      <c r="F51" s="11">
        <f t="shared" si="10"/>
        <v>17208.794705402011</v>
      </c>
      <c r="G51" s="11">
        <f t="shared" si="11"/>
        <v>383.81821004661833</v>
      </c>
      <c r="K51" s="11"/>
      <c r="L51" s="11">
        <f t="shared" si="0"/>
        <v>9713.2256029143355</v>
      </c>
      <c r="M51" s="11">
        <f t="shared" si="14"/>
        <v>208.58634584640822</v>
      </c>
      <c r="Q51" s="11"/>
      <c r="R51" s="11">
        <f t="shared" si="13"/>
        <v>7495.5691024876769</v>
      </c>
      <c r="S51" s="11">
        <f t="shared" si="12"/>
        <v>175.23186420021102</v>
      </c>
    </row>
    <row r="52" spans="2:19" x14ac:dyDescent="0.3">
      <c r="B52" s="10">
        <v>43930</v>
      </c>
      <c r="C52" s="4">
        <v>46</v>
      </c>
      <c r="E52" s="11"/>
      <c r="F52" s="11">
        <f t="shared" si="10"/>
        <v>17546.309818271104</v>
      </c>
      <c r="G52" s="11">
        <f t="shared" si="11"/>
        <v>337.51511286909226</v>
      </c>
      <c r="K52" s="11"/>
      <c r="L52" s="11">
        <f t="shared" si="0"/>
        <v>9897.7925363646664</v>
      </c>
      <c r="M52" s="11">
        <f t="shared" si="14"/>
        <v>184.56693345033091</v>
      </c>
      <c r="Q52" s="11"/>
      <c r="R52" s="11">
        <f t="shared" si="13"/>
        <v>7648.5172819064355</v>
      </c>
      <c r="S52" s="11">
        <f t="shared" si="12"/>
        <v>152.94817941875863</v>
      </c>
    </row>
    <row r="53" spans="2:19" x14ac:dyDescent="0.3">
      <c r="B53" s="10">
        <v>43931</v>
      </c>
      <c r="C53" s="4">
        <v>47</v>
      </c>
      <c r="E53" s="11"/>
      <c r="F53" s="11">
        <f t="shared" si="10"/>
        <v>17841.376981535264</v>
      </c>
      <c r="G53" s="11">
        <f t="shared" si="11"/>
        <v>295.06716326416063</v>
      </c>
      <c r="K53" s="11"/>
      <c r="L53" s="11">
        <f t="shared" si="0"/>
        <v>10060.221424882697</v>
      </c>
      <c r="M53" s="11">
        <f t="shared" si="14"/>
        <v>162.42888851803036</v>
      </c>
      <c r="Q53" s="11"/>
      <c r="R53" s="11">
        <f t="shared" si="13"/>
        <v>7781.1555566525658</v>
      </c>
      <c r="S53" s="11">
        <f t="shared" si="12"/>
        <v>132.63827474613026</v>
      </c>
    </row>
    <row r="54" spans="2:19" x14ac:dyDescent="0.3">
      <c r="B54" s="10">
        <v>43932</v>
      </c>
      <c r="C54" s="4">
        <v>48</v>
      </c>
      <c r="E54" s="11"/>
      <c r="F54" s="11">
        <f t="shared" si="10"/>
        <v>18098.023568329303</v>
      </c>
      <c r="G54" s="11">
        <f t="shared" si="11"/>
        <v>256.64658679403874</v>
      </c>
      <c r="K54" s="11"/>
      <c r="L54" s="11">
        <f t="shared" si="0"/>
        <v>10202.485825456561</v>
      </c>
      <c r="M54" s="11">
        <f t="shared" si="14"/>
        <v>142.2644005738639</v>
      </c>
      <c r="Q54" s="11"/>
      <c r="R54" s="11">
        <f t="shared" si="13"/>
        <v>7895.5377428727434</v>
      </c>
      <c r="S54" s="11">
        <f t="shared" si="12"/>
        <v>114.38218622017757</v>
      </c>
    </row>
    <row r="55" spans="2:19" x14ac:dyDescent="0.3">
      <c r="B55" s="10">
        <v>43933</v>
      </c>
      <c r="C55" s="4">
        <v>49</v>
      </c>
      <c r="E55" s="11"/>
      <c r="F55" s="11">
        <f t="shared" si="10"/>
        <v>18320.268792008661</v>
      </c>
      <c r="G55" s="11">
        <f t="shared" si="11"/>
        <v>222.24522367935788</v>
      </c>
      <c r="K55" s="11"/>
      <c r="L55" s="11">
        <f t="shared" si="0"/>
        <v>10326.568180526994</v>
      </c>
      <c r="M55" s="11">
        <f t="shared" si="14"/>
        <v>124.08235507043355</v>
      </c>
      <c r="Q55" s="11"/>
      <c r="R55" s="11">
        <f t="shared" si="13"/>
        <v>7993.700611481665</v>
      </c>
      <c r="S55" s="11">
        <f t="shared" si="12"/>
        <v>98.162868608921599</v>
      </c>
    </row>
    <row r="56" spans="2:19" x14ac:dyDescent="0.3">
      <c r="B56" s="10">
        <v>43934</v>
      </c>
      <c r="C56" s="4">
        <v>50</v>
      </c>
      <c r="E56" s="11"/>
      <c r="F56" s="11">
        <f t="shared" si="10"/>
        <v>18511.992415452707</v>
      </c>
      <c r="G56" s="11">
        <f t="shared" si="11"/>
        <v>191.7236234440461</v>
      </c>
      <c r="K56" s="11"/>
      <c r="L56" s="11">
        <f t="shared" si="0"/>
        <v>10434.397463079264</v>
      </c>
      <c r="M56" s="11">
        <f t="shared" si="14"/>
        <v>107.82928255226943</v>
      </c>
      <c r="Q56" s="11"/>
      <c r="R56" s="11">
        <f t="shared" si="13"/>
        <v>8077.5949523734434</v>
      </c>
      <c r="S56" s="11">
        <f t="shared" si="12"/>
        <v>83.894340891778484</v>
      </c>
    </row>
    <row r="57" spans="2:19" x14ac:dyDescent="0.3">
      <c r="B57" s="10">
        <v>43935</v>
      </c>
      <c r="C57" s="4">
        <v>51</v>
      </c>
      <c r="E57" s="11"/>
      <c r="F57" s="11">
        <f t="shared" si="10"/>
        <v>18676.846110124548</v>
      </c>
      <c r="G57" s="11">
        <f t="shared" si="11"/>
        <v>164.85369467184137</v>
      </c>
      <c r="K57" s="11"/>
      <c r="L57" s="11">
        <f t="shared" si="0"/>
        <v>10527.805417304786</v>
      </c>
      <c r="M57" s="11">
        <f t="shared" si="14"/>
        <v>93.40795422552219</v>
      </c>
      <c r="Q57" s="11"/>
      <c r="R57" s="11">
        <f t="shared" si="13"/>
        <v>8149.0406928197635</v>
      </c>
      <c r="S57" s="11">
        <f t="shared" si="12"/>
        <v>71.445740446320087</v>
      </c>
    </row>
    <row r="58" spans="2:19" x14ac:dyDescent="0.3">
      <c r="B58" s="10">
        <v>43936</v>
      </c>
      <c r="C58" s="4">
        <v>52</v>
      </c>
      <c r="E58" s="11"/>
      <c r="F58" s="11">
        <f t="shared" si="10"/>
        <v>18818.199680961843</v>
      </c>
      <c r="G58" s="11">
        <f t="shared" si="11"/>
        <v>141.35357083729468</v>
      </c>
      <c r="K58" s="11"/>
      <c r="L58" s="11">
        <f t="shared" si="0"/>
        <v>10608.498389415947</v>
      </c>
      <c r="M58" s="11">
        <f t="shared" si="14"/>
        <v>80.692972111160998</v>
      </c>
      <c r="Q58" s="11"/>
      <c r="R58" s="11">
        <f t="shared" si="13"/>
        <v>8209.7012915458963</v>
      </c>
      <c r="S58" s="11">
        <f t="shared" si="12"/>
        <v>60.660598726132775</v>
      </c>
    </row>
    <row r="59" spans="2:19" x14ac:dyDescent="0.3">
      <c r="B59" s="10">
        <v>43937</v>
      </c>
      <c r="C59" s="4">
        <v>53</v>
      </c>
      <c r="E59" s="11"/>
      <c r="F59" s="11">
        <f t="shared" si="10"/>
        <v>18939.114336565075</v>
      </c>
      <c r="G59" s="11">
        <f t="shared" si="11"/>
        <v>120.91465560323195</v>
      </c>
      <c r="K59" s="11"/>
      <c r="L59" s="11">
        <f t="shared" si="0"/>
        <v>10678.041607479649</v>
      </c>
      <c r="M59" s="11">
        <f t="shared" si="14"/>
        <v>69.543218063701715</v>
      </c>
      <c r="Q59" s="11"/>
      <c r="R59" s="11">
        <f t="shared" si="13"/>
        <v>8261.0727290854265</v>
      </c>
      <c r="S59" s="11">
        <f t="shared" si="12"/>
        <v>51.371437539530234</v>
      </c>
    </row>
    <row r="60" spans="2:19" x14ac:dyDescent="0.3">
      <c r="B60" s="10">
        <v>43938</v>
      </c>
      <c r="C60" s="4">
        <v>54</v>
      </c>
      <c r="E60" s="11"/>
      <c r="F60" s="11">
        <f t="shared" si="10"/>
        <v>19042.335914660442</v>
      </c>
      <c r="G60" s="11">
        <f t="shared" si="11"/>
        <v>103.22157809536657</v>
      </c>
      <c r="K60" s="11"/>
      <c r="L60" s="11">
        <f t="shared" si="0"/>
        <v>10737.852961426352</v>
      </c>
      <c r="M60" s="11">
        <f t="shared" si="14"/>
        <v>59.811353946703093</v>
      </c>
      <c r="Q60" s="11"/>
      <c r="R60" s="11">
        <f t="shared" si="13"/>
        <v>8304.4829532340882</v>
      </c>
      <c r="S60" s="11">
        <f t="shared" si="12"/>
        <v>43.410224148661655</v>
      </c>
    </row>
    <row r="61" spans="2:19" x14ac:dyDescent="0.3">
      <c r="B61" s="10">
        <v>43939</v>
      </c>
      <c r="C61" s="4">
        <v>55</v>
      </c>
      <c r="E61" s="11"/>
      <c r="F61" s="11">
        <f t="shared" si="10"/>
        <v>19130.30206667856</v>
      </c>
      <c r="G61" s="11">
        <f t="shared" si="11"/>
        <v>87.966152018118009</v>
      </c>
      <c r="K61" s="11"/>
      <c r="L61" s="11">
        <f t="shared" si="0"/>
        <v>10789.203704200745</v>
      </c>
      <c r="M61" s="11">
        <f t="shared" si="14"/>
        <v>51.350742774393439</v>
      </c>
      <c r="Q61" s="11"/>
      <c r="R61" s="11">
        <f t="shared" si="13"/>
        <v>8341.0983624778128</v>
      </c>
      <c r="S61" s="11">
        <f t="shared" si="12"/>
        <v>36.615409243724571</v>
      </c>
    </row>
    <row r="62" spans="2:19" x14ac:dyDescent="0.3">
      <c r="B62" s="10">
        <v>43940</v>
      </c>
      <c r="C62" s="4">
        <v>56</v>
      </c>
      <c r="E62" s="11"/>
      <c r="F62" s="11">
        <f t="shared" si="10"/>
        <v>19205.158591960011</v>
      </c>
      <c r="G62" s="11">
        <f t="shared" si="11"/>
        <v>74.856525281451468</v>
      </c>
      <c r="K62" s="11"/>
      <c r="L62" s="11">
        <f t="shared" si="0"/>
        <v>10833.223934478927</v>
      </c>
      <c r="M62" s="11">
        <f t="shared" si="14"/>
        <v>44.020230278181771</v>
      </c>
      <c r="Q62" s="11"/>
      <c r="R62" s="11">
        <f t="shared" si="13"/>
        <v>8371.9346574810861</v>
      </c>
      <c r="S62" s="11">
        <f t="shared" si="12"/>
        <v>30.836295003273335</v>
      </c>
    </row>
    <row r="63" spans="2:19" x14ac:dyDescent="0.3">
      <c r="B63" s="10">
        <v>43941</v>
      </c>
      <c r="C63" s="4">
        <v>57</v>
      </c>
      <c r="E63" s="11"/>
      <c r="F63" s="11">
        <f t="shared" si="10"/>
        <v>19268.781231275563</v>
      </c>
      <c r="G63" s="11">
        <f t="shared" si="11"/>
        <v>63.622639315552078</v>
      </c>
      <c r="K63" s="11"/>
      <c r="L63" s="11">
        <f t="shared" si="0"/>
        <v>10870.911160838827</v>
      </c>
      <c r="M63" s="11">
        <f t="shared" si="14"/>
        <v>37.687226359899796</v>
      </c>
      <c r="Q63" s="11"/>
      <c r="R63" s="11">
        <f t="shared" si="13"/>
        <v>8397.8700704367366</v>
      </c>
      <c r="S63" s="11">
        <f t="shared" si="12"/>
        <v>25.935412955650463</v>
      </c>
    </row>
    <row r="64" spans="2:19" x14ac:dyDescent="0.3">
      <c r="B64" s="10">
        <v>43942</v>
      </c>
      <c r="C64" s="4">
        <v>58</v>
      </c>
      <c r="E64" s="11"/>
      <c r="F64" s="11">
        <f t="shared" si="10"/>
        <v>19322.800200990547</v>
      </c>
      <c r="G64" s="11">
        <f t="shared" si="11"/>
        <v>54.018969714983541</v>
      </c>
      <c r="K64" s="11"/>
      <c r="L64" s="11">
        <f t="shared" si="0"/>
        <v>10903.140647049917</v>
      </c>
      <c r="M64" s="11">
        <f t="shared" si="14"/>
        <v>32.229486211090261</v>
      </c>
      <c r="Q64" s="11"/>
      <c r="R64" s="11">
        <f t="shared" si="13"/>
        <v>8419.6595539406298</v>
      </c>
      <c r="S64" s="11">
        <f t="shared" si="12"/>
        <v>21.78948350389328</v>
      </c>
    </row>
    <row r="65" spans="2:19" x14ac:dyDescent="0.3">
      <c r="B65" s="10">
        <v>43943</v>
      </c>
      <c r="C65" s="4">
        <v>59</v>
      </c>
      <c r="E65" s="11"/>
      <c r="F65" s="11">
        <f t="shared" si="10"/>
        <v>19368.625545873103</v>
      </c>
      <c r="G65" s="11">
        <f t="shared" si="11"/>
        <v>45.825344882556237</v>
      </c>
      <c r="K65" s="11"/>
      <c r="L65" s="11">
        <f t="shared" si="0"/>
        <v>10930.676579799818</v>
      </c>
      <c r="M65" s="11">
        <f t="shared" si="14"/>
        <v>27.535932749900894</v>
      </c>
      <c r="Q65" s="11"/>
      <c r="R65" s="11">
        <f t="shared" si="13"/>
        <v>8437.9489660732834</v>
      </c>
      <c r="S65" s="11">
        <f t="shared" si="12"/>
        <v>18.289412132653524</v>
      </c>
    </row>
    <row r="66" spans="2:19" x14ac:dyDescent="0.3">
      <c r="B66" s="10">
        <v>43944</v>
      </c>
      <c r="C66" s="4">
        <v>60</v>
      </c>
      <c r="E66" s="11"/>
      <c r="F66" s="11">
        <f t="shared" si="10"/>
        <v>19407.472013768027</v>
      </c>
      <c r="G66" s="11">
        <f t="shared" si="11"/>
        <v>38.84646789492399</v>
      </c>
      <c r="K66" s="11"/>
      <c r="L66" s="11">
        <f t="shared" si="0"/>
        <v>10954.183378982159</v>
      </c>
      <c r="M66" s="11">
        <f t="shared" si="14"/>
        <v>23.506799182341638</v>
      </c>
      <c r="Q66" s="11"/>
      <c r="R66" s="11">
        <f t="shared" si="13"/>
        <v>8453.2886347858694</v>
      </c>
      <c r="S66" s="11">
        <f t="shared" si="12"/>
        <v>15.33966871258599</v>
      </c>
    </row>
    <row r="67" spans="2:19" x14ac:dyDescent="0.3">
      <c r="B67" s="10"/>
      <c r="C67" s="4"/>
    </row>
    <row r="68" spans="2:19" x14ac:dyDescent="0.3">
      <c r="B68" s="10"/>
      <c r="C68" s="4"/>
    </row>
  </sheetData>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05EB14-AEBC-4B5D-B827-B6FF39F422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4</vt:i4>
      </vt:variant>
      <vt:variant>
        <vt:lpstr>Intervalli denominati</vt:lpstr>
      </vt:variant>
      <vt:variant>
        <vt:i4>60</vt:i4>
      </vt:variant>
    </vt:vector>
  </HeadingPairs>
  <TitlesOfParts>
    <vt:vector size="64" baseType="lpstr">
      <vt:lpstr>dpc-covid19-ita-andamento-naz</vt:lpstr>
      <vt:lpstr>dpc-covid19-ita-regioni</vt:lpstr>
      <vt:lpstr>Cumul_deaths - Boltzmann fit</vt:lpstr>
      <vt:lpstr>New_deaths - Boltzmann fit</vt:lpstr>
      <vt:lpstr>CI</vt:lpstr>
      <vt:lpstr>CIa</vt:lpstr>
      <vt:lpstr>CIl</vt:lpstr>
      <vt:lpstr>CIo</vt:lpstr>
      <vt:lpstr>CIr</vt:lpstr>
      <vt:lpstr>CIw</vt:lpstr>
      <vt:lpstr>Critical_t</vt:lpstr>
      <vt:lpstr>Critical_ta</vt:lpstr>
      <vt:lpstr>Critical_tl</vt:lpstr>
      <vt:lpstr>Critical_to</vt:lpstr>
      <vt:lpstr>Critical_tr</vt:lpstr>
      <vt:lpstr>Critical_tw</vt:lpstr>
      <vt:lpstr>df</vt:lpstr>
      <vt:lpstr>dfa</vt:lpstr>
      <vt:lpstr>dfl</vt:lpstr>
      <vt:lpstr>dfo</vt:lpstr>
      <vt:lpstr>dfr</vt:lpstr>
      <vt:lpstr>dfw</vt:lpstr>
      <vt:lpstr>K</vt:lpstr>
      <vt:lpstr>Ka</vt:lpstr>
      <vt:lpstr>Kl</vt:lpstr>
      <vt:lpstr>Ko</vt:lpstr>
      <vt:lpstr>Kr</vt:lpstr>
      <vt:lpstr>Kw</vt:lpstr>
      <vt:lpstr>Mean_of_y</vt:lpstr>
      <vt:lpstr>Mean_of_ya</vt:lpstr>
      <vt:lpstr>Mean_of_yl</vt:lpstr>
      <vt:lpstr>Mean_of_yo</vt:lpstr>
      <vt:lpstr>Mean_of_yr</vt:lpstr>
      <vt:lpstr>Mean_of_yw</vt:lpstr>
      <vt:lpstr>N_outside</vt:lpstr>
      <vt:lpstr>N_region</vt:lpstr>
      <vt:lpstr>outside</vt:lpstr>
      <vt:lpstr>outside_fit</vt:lpstr>
      <vt:lpstr>region</vt:lpstr>
      <vt:lpstr>region_fit</vt:lpstr>
      <vt:lpstr>RSQ</vt:lpstr>
      <vt:lpstr>RSQa</vt:lpstr>
      <vt:lpstr>RSQl</vt:lpstr>
      <vt:lpstr>RSQo</vt:lpstr>
      <vt:lpstr>RSQr</vt:lpstr>
      <vt:lpstr>RSQw</vt:lpstr>
      <vt:lpstr>SE_of_y</vt:lpstr>
      <vt:lpstr>SE_of_ya</vt:lpstr>
      <vt:lpstr>SE_of_yl</vt:lpstr>
      <vt:lpstr>SE_of_yo</vt:lpstr>
      <vt:lpstr>SE_of_yr</vt:lpstr>
      <vt:lpstr>SE_of_yw</vt:lpstr>
      <vt:lpstr>t0</vt:lpstr>
      <vt:lpstr>t0a</vt:lpstr>
      <vt:lpstr>t0l</vt:lpstr>
      <vt:lpstr>t0o</vt:lpstr>
      <vt:lpstr>t0r</vt:lpstr>
      <vt:lpstr>t0w</vt:lpstr>
      <vt:lpstr>w</vt:lpstr>
      <vt:lpstr>wa</vt:lpstr>
      <vt:lpstr>wl</vt:lpstr>
      <vt:lpstr>wo</vt:lpstr>
      <vt:lpstr>wr</vt:lpstr>
      <vt:lpstr>ww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 Franco Nali</dc:creator>
  <cp:lastModifiedBy>ampfn</cp:lastModifiedBy>
  <dcterms:created xsi:type="dcterms:W3CDTF">2015-06-05T18:17:20Z</dcterms:created>
  <dcterms:modified xsi:type="dcterms:W3CDTF">2020-04-02T00:56:43Z</dcterms:modified>
</cp:coreProperties>
</file>