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7A45DBC1-C3A7-4D18-A02F-9790C25D6D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ltzmann fit" sheetId="12" r:id="rId1"/>
    <sheet name="dpc-covid19-ita-andamento-naz" sheetId="17" r:id="rId2"/>
  </sheets>
  <definedNames>
    <definedName name="_xlcn.WorksheetConnection_COVID19ItalycasestrendBfit.xlsxdpc_covid19_ita_andamento_nazionale" hidden="1">dpc_covid19_ita_andamento_nazionale</definedName>
    <definedName name="CI">'Boltzmann fit'!$J$15</definedName>
    <definedName name="Critical_t">'Boltzmann fit'!$J$14</definedName>
    <definedName name="DatiEsterni_3" localSheetId="1" hidden="1">'dpc-covid19-ita-andamento-naz'!$A$1:$L$29</definedName>
    <definedName name="df">'Boltzmann fit'!$J$11</definedName>
    <definedName name="dpc_covid19_ita_andamento_nazionale_1" localSheetId="0" hidden="1">'Boltzmann fit'!#REF!</definedName>
    <definedName name="K">'Boltzmann fit'!$J$7</definedName>
    <definedName name="Mean_of_y">'Boltzmann fit'!$J$10</definedName>
    <definedName name="RSQ">'Boltzmann fit'!$J$13</definedName>
    <definedName name="SE_of_y">'Boltzmann fit'!$J$12</definedName>
    <definedName name="solver_adj" localSheetId="0" hidden="1">'Boltzmann fit'!$J$7,'Boltzmann fit'!$J$8,'Boltzmann fit'!$J$9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'Boltzmann fit'!$J$13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0">'Boltzmann fit'!$J$8</definedName>
    <definedName name="w">'Boltzmann fit'!$J$9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2" l="1"/>
  <c r="J10" i="12"/>
  <c r="E34" i="12"/>
  <c r="D34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7" i="12"/>
  <c r="E33" i="12" l="1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2" i="12" l="1" a="1"/>
  <c r="J12" i="12" s="1"/>
  <c r="J15" i="12" s="1"/>
  <c r="J13" i="12" a="1"/>
  <c r="J13" i="12" s="1"/>
  <c r="G33" i="12" l="1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4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<sst xmlns="http://schemas.openxmlformats.org/spreadsheetml/2006/main" count="63" uniqueCount="34">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</sst>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5" Type="http://schemas.openxmlformats.org/officeDocument/2006/relationships/styles" Target="styles.xml"/><Relationship Id="rId10" Type="http://schemas.openxmlformats.org/officeDocument/2006/relationships/calcChain" Target="calcChain.xml"/><Relationship Id="rId4" Type="http://schemas.openxmlformats.org/officeDocument/2006/relationships/connections" Target="connection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cases (Italy)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'Boltzmann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'Boltzmann fit'!$D$7:$D$34</c:f>
              <c:numCache>
                <c:formatCode>0</c:formatCode>
                <c:ptCount val="28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'Boltzmann fit'!$E$7:$E$34</c:f>
              <c:numCache>
                <c:formatCode>0</c:formatCode>
                <c:ptCount val="28"/>
                <c:pt idx="0">
                  <c:v>619.48429233269826</c:v>
                </c:pt>
                <c:pt idx="1">
                  <c:v>750.7544279407806</c:v>
                </c:pt>
                <c:pt idx="2">
                  <c:v>909.62905540488805</c:v>
                </c:pt>
                <c:pt idx="3">
                  <c:v>1101.814081690628</c:v>
                </c:pt>
                <c:pt idx="4">
                  <c:v>1334.1487786198857</c:v>
                </c:pt>
                <c:pt idx="5">
                  <c:v>1614.8094987203747</c:v>
                </c:pt>
                <c:pt idx="6">
                  <c:v>1953.539963690883</c:v>
                </c:pt>
                <c:pt idx="7">
                  <c:v>2361.9066179701235</c:v>
                </c:pt>
                <c:pt idx="8">
                  <c:v>2853.5744100683373</c:v>
                </c:pt>
                <c:pt idx="9">
                  <c:v>3444.5936504662741</c:v>
                </c:pt>
                <c:pt idx="10">
                  <c:v>4153.6817997923299</c:v>
                </c:pt>
                <c:pt idx="11">
                  <c:v>5002.4746511551375</c:v>
                </c:pt>
                <c:pt idx="12">
                  <c:v>6015.7089760626477</c:v>
                </c:pt>
                <c:pt idx="13">
                  <c:v>7221.2832218003796</c:v>
                </c:pt>
                <c:pt idx="14">
                  <c:v>8650.1248930778238</c:v>
                </c:pt>
                <c:pt idx="15">
                  <c:v>10335.774672013444</c:v>
                </c:pt>
                <c:pt idx="16">
                  <c:v>12313.58189779872</c:v>
                </c:pt>
                <c:pt idx="17">
                  <c:v>14619.400107515192</c:v>
                </c:pt>
                <c:pt idx="18">
                  <c:v>17287.684206349775</c:v>
                </c:pt>
                <c:pt idx="19">
                  <c:v>20348.93396961705</c:v>
                </c:pt>
                <c:pt idx="20">
                  <c:v>23826.513090449298</c:v>
                </c:pt>
                <c:pt idx="21">
                  <c:v>27733.004413149421</c:v>
                </c:pt>
                <c:pt idx="22">
                  <c:v>32066.432640659961</c:v>
                </c:pt>
                <c:pt idx="23">
                  <c:v>36806.866847260346</c:v>
                </c:pt>
                <c:pt idx="24">
                  <c:v>41914.053427879182</c:v>
                </c:pt>
                <c:pt idx="25">
                  <c:v>47326.756475313552</c:v>
                </c:pt>
                <c:pt idx="26">
                  <c:v>52964.335646222615</c:v>
                </c:pt>
                <c:pt idx="27">
                  <c:v>58730.752938231904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3E-4701-8801-5EF8CEC0085F}"/>
            </c:ext>
          </c:extLst>
        </c:ser>
        <c:ser>
          <c:idx val="2"/>
          <c:order val="2"/>
          <c:tx>
            <c:strRef>
              <c:f>'Boltzmann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'Boltzmann fit'!$F$7:$F$34</c:f>
              <c:numCache>
                <c:formatCode>0</c:formatCode>
                <c:ptCount val="28"/>
                <c:pt idx="0">
                  <c:v>1718.1961399910913</c:v>
                </c:pt>
                <c:pt idx="1">
                  <c:v>1849.4662755991735</c:v>
                </c:pt>
                <c:pt idx="2">
                  <c:v>2008.3409030632811</c:v>
                </c:pt>
                <c:pt idx="3">
                  <c:v>2200.5259293490208</c:v>
                </c:pt>
                <c:pt idx="4">
                  <c:v>2432.8606262782787</c:v>
                </c:pt>
                <c:pt idx="5">
                  <c:v>2713.5213463787677</c:v>
                </c:pt>
                <c:pt idx="6">
                  <c:v>3052.2518113492761</c:v>
                </c:pt>
                <c:pt idx="7">
                  <c:v>3460.6184656285168</c:v>
                </c:pt>
                <c:pt idx="8">
                  <c:v>3952.2862577267306</c:v>
                </c:pt>
                <c:pt idx="9">
                  <c:v>4543.3054981246669</c:v>
                </c:pt>
                <c:pt idx="10">
                  <c:v>5252.3936474507227</c:v>
                </c:pt>
                <c:pt idx="11">
                  <c:v>6101.1864988135303</c:v>
                </c:pt>
                <c:pt idx="12">
                  <c:v>7114.4208237210405</c:v>
                </c:pt>
                <c:pt idx="13">
                  <c:v>8319.9950694587733</c:v>
                </c:pt>
                <c:pt idx="14">
                  <c:v>9748.8367407362166</c:v>
                </c:pt>
                <c:pt idx="15">
                  <c:v>11434.486519671837</c:v>
                </c:pt>
                <c:pt idx="16">
                  <c:v>13412.293745457113</c:v>
                </c:pt>
                <c:pt idx="17">
                  <c:v>15718.111955173585</c:v>
                </c:pt>
                <c:pt idx="18">
                  <c:v>18386.396054008168</c:v>
                </c:pt>
                <c:pt idx="19">
                  <c:v>21447.645817275443</c:v>
                </c:pt>
                <c:pt idx="20">
                  <c:v>24925.224938107691</c:v>
                </c:pt>
                <c:pt idx="21">
                  <c:v>28831.716260807814</c:v>
                </c:pt>
                <c:pt idx="22">
                  <c:v>33165.144488318358</c:v>
                </c:pt>
                <c:pt idx="23">
                  <c:v>37905.578694918739</c:v>
                </c:pt>
                <c:pt idx="24">
                  <c:v>43012.765275537575</c:v>
                </c:pt>
                <c:pt idx="25">
                  <c:v>48425.468322971945</c:v>
                </c:pt>
                <c:pt idx="26">
                  <c:v>54063.047493881008</c:v>
                </c:pt>
                <c:pt idx="27">
                  <c:v>59829.464785890297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E-4701-8801-5EF8CEC0085F}"/>
            </c:ext>
          </c:extLst>
        </c:ser>
        <c:ser>
          <c:idx val="3"/>
          <c:order val="3"/>
          <c:tx>
            <c:strRef>
              <c:f>'Boltzmann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'Boltzmann fit'!$G$7:$G$34</c:f>
              <c:numCache>
                <c:formatCode>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3.1022340322349464</c:v>
                </c:pt>
                <c:pt idx="4">
                  <c:v>235.43693096149264</c:v>
                </c:pt>
                <c:pt idx="5">
                  <c:v>516.09765106198165</c:v>
                </c:pt>
                <c:pt idx="6">
                  <c:v>854.82811603249002</c:v>
                </c:pt>
                <c:pt idx="7">
                  <c:v>1263.1947703117305</c:v>
                </c:pt>
                <c:pt idx="8">
                  <c:v>1754.8625624099443</c:v>
                </c:pt>
                <c:pt idx="9">
                  <c:v>2345.8818028078813</c:v>
                </c:pt>
                <c:pt idx="10">
                  <c:v>3054.9699521339371</c:v>
                </c:pt>
                <c:pt idx="11">
                  <c:v>3903.7628034967447</c:v>
                </c:pt>
                <c:pt idx="12">
                  <c:v>4916.9971284042549</c:v>
                </c:pt>
                <c:pt idx="13">
                  <c:v>6122.5713741419868</c:v>
                </c:pt>
                <c:pt idx="14">
                  <c:v>7551.413045419431</c:v>
                </c:pt>
                <c:pt idx="15">
                  <c:v>9237.0628243550509</c:v>
                </c:pt>
                <c:pt idx="16">
                  <c:v>11214.870050140327</c:v>
                </c:pt>
                <c:pt idx="17">
                  <c:v>13520.688259856799</c:v>
                </c:pt>
                <c:pt idx="18">
                  <c:v>16188.972358691382</c:v>
                </c:pt>
                <c:pt idx="19">
                  <c:v>19250.222121958657</c:v>
                </c:pt>
                <c:pt idx="20">
                  <c:v>22727.801242790905</c:v>
                </c:pt>
                <c:pt idx="21">
                  <c:v>26634.292565491029</c:v>
                </c:pt>
                <c:pt idx="22">
                  <c:v>30967.720793001568</c:v>
                </c:pt>
                <c:pt idx="23">
                  <c:v>35708.154999601953</c:v>
                </c:pt>
                <c:pt idx="24">
                  <c:v>40815.341580220789</c:v>
                </c:pt>
                <c:pt idx="25">
                  <c:v>46228.044627655159</c:v>
                </c:pt>
                <c:pt idx="26">
                  <c:v>51865.623798564222</c:v>
                </c:pt>
                <c:pt idx="27">
                  <c:v>57632.041090573512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3E-4701-8801-5EF8CEC00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83820</xdr:colOff>
      <xdr:row>17</xdr:row>
      <xdr:rowOff>99060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9144000" y="35433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9144000" y="354330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3AED2960-89FC-4693-BE93-BAE916048C21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B7D382-E431-4915-B07A-7125AD0C2B51}" name="dpc_covid19_ita_andamento_nazionale__2" displayName="dpc_covid19_ita_andamento_nazionale__2" ref="A1:L29" tableType="queryTable" totalsRowShown="0">
  <autoFilter ref="A1:L29" xr:uid="{BB96BF8D-178A-46B1-9499-B25188D94FF9}"/>
  <tableColumns count="12">
    <tableColumn id="1" xr3:uid="{9C160CBC-23E5-4579-8363-467FBC782937}" uniqueName="1" name="data" queryTableFieldId="1" dataDxfId="1"/>
    <tableColumn id="2" xr3:uid="{95D9554A-A740-4FA0-93DE-B80E64B991B1}" uniqueName="2" name="stato" queryTableFieldId="2" dataDxfId="0"/>
    <tableColumn id="3" xr3:uid="{1403EF3B-4889-4F5A-A48E-97BB449D399A}" uniqueName="3" name="ricoverati_con_sintomi" queryTableFieldId="3"/>
    <tableColumn id="4" xr3:uid="{F0E51243-271A-43F1-84EE-5FD0EF1CC90C}" uniqueName="4" name="terapia_intensiva" queryTableFieldId="4"/>
    <tableColumn id="5" xr3:uid="{1C996736-085A-4F3A-AC35-14BC930F5872}" uniqueName="5" name="totale_ospedalizzati" queryTableFieldId="5"/>
    <tableColumn id="6" xr3:uid="{6C45463B-2697-4FA7-8C96-9C9287D6E014}" uniqueName="6" name="isolamento_domiciliare" queryTableFieldId="6"/>
    <tableColumn id="7" xr3:uid="{526B1A5B-39B4-4E75-83A8-F3705638587F}" uniqueName="7" name="totale_attualmente_positivi" queryTableFieldId="7"/>
    <tableColumn id="8" xr3:uid="{28060BF1-B214-4BC7-A34B-4BCBB50A3C19}" uniqueName="8" name="nuovi_attualmente_positivi" queryTableFieldId="8"/>
    <tableColumn id="9" xr3:uid="{553F5BAA-6475-43DD-A4CF-7C01A29301BC}" uniqueName="9" name="dimessi_guariti" queryTableFieldId="9"/>
    <tableColumn id="10" xr3:uid="{74659A01-B8BC-4B5F-AB38-A20526E25C4D}" uniqueName="10" name="deceduti" queryTableFieldId="10"/>
    <tableColumn id="11" xr3:uid="{CCCFD230-F624-4F5C-B727-A39CDE5A5E49}" uniqueName="11" name="totale_casi" queryTableFieldId="11"/>
    <tableColumn id="12" xr3:uid="{9D26F81E-628F-4642-82CF-FF29C7D803CE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4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3" t="s">
        <v>13</v>
      </c>
    </row>
    <row r="3" spans="2:14" ht="17.399999999999999" customHeight="1" x14ac:dyDescent="0.6">
      <c r="B3" s="14"/>
      <c r="C3" s="15"/>
      <c r="D3" s="15"/>
      <c r="E3" s="15"/>
      <c r="F3" s="15"/>
      <c r="K3" s="22" t="s">
        <v>0</v>
      </c>
      <c r="L3" s="21" t="s">
        <v>15</v>
      </c>
      <c r="M3" s="18"/>
      <c r="N3" s="18"/>
    </row>
    <row r="4" spans="2:14" ht="20.399999999999999" x14ac:dyDescent="0.35">
      <c r="B4" s="17" t="s">
        <v>31</v>
      </c>
      <c r="C4" s="16"/>
      <c r="D4" s="15"/>
      <c r="E4" s="15"/>
      <c r="F4" s="15"/>
      <c r="K4" s="22" t="s">
        <v>32</v>
      </c>
      <c r="L4" s="21" t="s">
        <v>16</v>
      </c>
      <c r="M4" s="18"/>
      <c r="N4" s="18"/>
    </row>
    <row r="5" spans="2:14" ht="18" x14ac:dyDescent="0.3">
      <c r="B5" s="15"/>
      <c r="C5" s="15"/>
      <c r="D5" s="15"/>
      <c r="E5" s="15"/>
      <c r="F5" s="15"/>
      <c r="K5" s="22" t="s">
        <v>1</v>
      </c>
      <c r="L5" s="21" t="s">
        <v>17</v>
      </c>
      <c r="M5" s="18"/>
      <c r="N5" s="18"/>
    </row>
    <row r="6" spans="2:14" x14ac:dyDescent="0.3">
      <c r="B6" s="5" t="s">
        <v>10</v>
      </c>
      <c r="C6" s="5" t="s">
        <v>11</v>
      </c>
      <c r="D6" s="5" t="s">
        <v>12</v>
      </c>
      <c r="E6" s="10" t="s">
        <v>14</v>
      </c>
      <c r="F6" s="10" t="s">
        <v>8</v>
      </c>
      <c r="G6" s="10" t="s">
        <v>9</v>
      </c>
      <c r="H6" s="10"/>
      <c r="J6" s="3"/>
      <c r="K6" s="3"/>
    </row>
    <row r="7" spans="2:14" x14ac:dyDescent="0.3">
      <c r="B7" s="24">
        <v>43885</v>
      </c>
      <c r="C7" s="5">
        <v>1</v>
      </c>
      <c r="D7" s="12">
        <f>'dpc-covid19-ita-andamento-naz'!K2</f>
        <v>229</v>
      </c>
      <c r="E7" s="12">
        <f t="shared" ref="E7:E33" si="0">K/(1+EXP(-(C7-t0)/w))</f>
        <v>619.48429233269826</v>
      </c>
      <c r="F7" s="12">
        <f t="shared" ref="F7:F29" si="1">E7+CI</f>
        <v>1718.1961399910913</v>
      </c>
      <c r="G7" s="12">
        <f t="shared" ref="G7:G33" si="2">MAX(E7-CI,0)</f>
        <v>0</v>
      </c>
      <c r="H7" s="1"/>
      <c r="I7" s="23" t="s">
        <v>0</v>
      </c>
      <c r="J7" s="6">
        <v>120000.00000309551</v>
      </c>
    </row>
    <row r="8" spans="2:14" ht="15.6" x14ac:dyDescent="0.35">
      <c r="B8" s="11">
        <v>43886</v>
      </c>
      <c r="C8" s="5">
        <v>2</v>
      </c>
      <c r="D8" s="12">
        <f>'dpc-covid19-ita-andamento-naz'!K3</f>
        <v>322</v>
      </c>
      <c r="E8" s="12">
        <f t="shared" si="0"/>
        <v>750.7544279407806</v>
      </c>
      <c r="F8" s="12">
        <f t="shared" si="1"/>
        <v>1849.4662755991735</v>
      </c>
      <c r="G8" s="12">
        <f t="shared" si="2"/>
        <v>0</v>
      </c>
      <c r="H8" s="1"/>
      <c r="I8" s="23" t="s">
        <v>33</v>
      </c>
      <c r="J8" s="6">
        <v>28.218915767553739</v>
      </c>
    </row>
    <row r="9" spans="2:14" x14ac:dyDescent="0.3">
      <c r="B9" s="11">
        <v>43887</v>
      </c>
      <c r="C9" s="5">
        <v>3</v>
      </c>
      <c r="D9" s="12">
        <f>'dpc-covid19-ita-andamento-naz'!K4</f>
        <v>400</v>
      </c>
      <c r="E9" s="12">
        <f t="shared" si="0"/>
        <v>909.62905540488805</v>
      </c>
      <c r="F9" s="12">
        <f t="shared" si="1"/>
        <v>2008.3409030632811</v>
      </c>
      <c r="G9" s="12">
        <f t="shared" si="2"/>
        <v>0</v>
      </c>
      <c r="H9" s="1"/>
      <c r="I9" s="23" t="s">
        <v>1</v>
      </c>
      <c r="J9" s="6">
        <v>5.1735343407992103</v>
      </c>
    </row>
    <row r="10" spans="2:14" x14ac:dyDescent="0.3">
      <c r="B10" s="11">
        <v>43888</v>
      </c>
      <c r="C10" s="5">
        <v>4</v>
      </c>
      <c r="D10" s="12">
        <f>'dpc-covid19-ita-andamento-naz'!K5</f>
        <v>650</v>
      </c>
      <c r="E10" s="12">
        <f t="shared" si="0"/>
        <v>1101.814081690628</v>
      </c>
      <c r="F10" s="12">
        <f t="shared" si="1"/>
        <v>2200.5259293490208</v>
      </c>
      <c r="G10" s="12">
        <f t="shared" si="2"/>
        <v>3.1022340322349464</v>
      </c>
      <c r="H10" s="1"/>
      <c r="I10" s="7" t="s">
        <v>2</v>
      </c>
      <c r="J10" s="1">
        <f>AVERAGE(D7:D34)</f>
        <v>15754.321428571429</v>
      </c>
    </row>
    <row r="11" spans="2:14" x14ac:dyDescent="0.3">
      <c r="B11" s="11">
        <v>43889</v>
      </c>
      <c r="C11" s="5">
        <v>5</v>
      </c>
      <c r="D11" s="12">
        <f>'dpc-covid19-ita-andamento-naz'!K6</f>
        <v>888</v>
      </c>
      <c r="E11" s="12">
        <f t="shared" si="0"/>
        <v>1334.1487786198857</v>
      </c>
      <c r="F11" s="12">
        <f t="shared" si="1"/>
        <v>2432.8606262782787</v>
      </c>
      <c r="G11" s="12">
        <f t="shared" si="2"/>
        <v>235.43693096149264</v>
      </c>
      <c r="H11" s="1"/>
      <c r="I11" s="7" t="s">
        <v>3</v>
      </c>
      <c r="J11" s="1">
        <f>COUNT(D7:D34)-COUNT(J7:J9)</f>
        <v>25</v>
      </c>
    </row>
    <row r="12" spans="2:14" x14ac:dyDescent="0.3">
      <c r="B12" s="11">
        <v>43890</v>
      </c>
      <c r="C12" s="5">
        <v>6</v>
      </c>
      <c r="D12" s="12">
        <f>'dpc-covid19-ita-andamento-naz'!K7</f>
        <v>1128</v>
      </c>
      <c r="E12" s="12">
        <f t="shared" si="0"/>
        <v>1614.8094987203747</v>
      </c>
      <c r="F12" s="12">
        <f t="shared" si="1"/>
        <v>2713.5213463787677</v>
      </c>
      <c r="G12" s="12">
        <f t="shared" si="2"/>
        <v>516.09765106198165</v>
      </c>
      <c r="H12" s="1"/>
      <c r="I12" s="7" t="s">
        <v>4</v>
      </c>
      <c r="J12" s="8" cm="1">
        <f t="array" ref="J12">SQRT(SUM((D7:D34-E7:E34)^2)/df)</f>
        <v>533.47476607785666</v>
      </c>
    </row>
    <row r="13" spans="2:14" ht="16.2" x14ac:dyDescent="0.3">
      <c r="B13" s="24">
        <v>43891</v>
      </c>
      <c r="C13" s="5">
        <v>7</v>
      </c>
      <c r="D13" s="12">
        <f>'dpc-covid19-ita-andamento-naz'!K8</f>
        <v>1694</v>
      </c>
      <c r="E13" s="12">
        <f t="shared" si="0"/>
        <v>1953.539963690883</v>
      </c>
      <c r="F13" s="12">
        <f t="shared" si="1"/>
        <v>3052.2518113492761</v>
      </c>
      <c r="G13" s="12">
        <f t="shared" si="2"/>
        <v>854.82811603249002</v>
      </c>
      <c r="H13" s="1"/>
      <c r="I13" s="7" t="s">
        <v>5</v>
      </c>
      <c r="J13" s="9" cm="1">
        <f t="array" ref="J13">1-SUM((D7:D34-E7:E34)^2)/SUM((D7:D34-Mean_of_y)^2)</f>
        <v>0.99915878340116349</v>
      </c>
    </row>
    <row r="14" spans="2:14" x14ac:dyDescent="0.3">
      <c r="B14" s="11">
        <v>43892</v>
      </c>
      <c r="C14" s="5">
        <v>8</v>
      </c>
      <c r="D14" s="12">
        <f>'dpc-covid19-ita-andamento-naz'!K9</f>
        <v>2036</v>
      </c>
      <c r="E14" s="12">
        <f t="shared" si="0"/>
        <v>2361.9066179701235</v>
      </c>
      <c r="F14" s="12">
        <f t="shared" si="1"/>
        <v>3460.6184656285168</v>
      </c>
      <c r="G14" s="12">
        <f t="shared" si="2"/>
        <v>1263.1947703117305</v>
      </c>
      <c r="H14" s="1"/>
      <c r="I14" s="7" t="s">
        <v>6</v>
      </c>
      <c r="J14" s="9">
        <f>TINV(0.05,df)</f>
        <v>2.0595385527532977</v>
      </c>
    </row>
    <row r="15" spans="2:14" x14ac:dyDescent="0.3">
      <c r="B15" s="11">
        <v>43893</v>
      </c>
      <c r="C15" s="5">
        <v>9</v>
      </c>
      <c r="D15" s="12">
        <f>'dpc-covid19-ita-andamento-naz'!K10</f>
        <v>2502</v>
      </c>
      <c r="E15" s="12">
        <f t="shared" si="0"/>
        <v>2853.5744100683373</v>
      </c>
      <c r="F15" s="12">
        <f t="shared" si="1"/>
        <v>3952.2862577267306</v>
      </c>
      <c r="G15" s="12">
        <f t="shared" si="2"/>
        <v>1754.8625624099443</v>
      </c>
      <c r="H15" s="1"/>
      <c r="I15" s="7" t="s">
        <v>7</v>
      </c>
      <c r="J15" s="1">
        <f>Critical_t*SE_of_y</f>
        <v>1098.711847658393</v>
      </c>
    </row>
    <row r="16" spans="2:14" x14ac:dyDescent="0.3">
      <c r="B16" s="11">
        <v>43894</v>
      </c>
      <c r="C16" s="5">
        <v>10</v>
      </c>
      <c r="D16" s="12">
        <f>'dpc-covid19-ita-andamento-naz'!K11</f>
        <v>3089</v>
      </c>
      <c r="E16" s="12">
        <f t="shared" si="0"/>
        <v>3444.5936504662741</v>
      </c>
      <c r="F16" s="12">
        <f t="shared" si="1"/>
        <v>4543.3054981246669</v>
      </c>
      <c r="G16" s="12">
        <f t="shared" si="2"/>
        <v>2345.8818028078813</v>
      </c>
      <c r="H16" s="1"/>
      <c r="I16" s="7"/>
    </row>
    <row r="17" spans="2:13" x14ac:dyDescent="0.3">
      <c r="B17" s="24">
        <v>43895</v>
      </c>
      <c r="C17" s="5">
        <v>11</v>
      </c>
      <c r="D17" s="12">
        <f>'dpc-covid19-ita-andamento-naz'!K12</f>
        <v>3858</v>
      </c>
      <c r="E17" s="12">
        <f t="shared" si="0"/>
        <v>4153.6817997923299</v>
      </c>
      <c r="F17" s="12">
        <f t="shared" si="1"/>
        <v>5252.3936474507227</v>
      </c>
      <c r="G17" s="12">
        <f t="shared" si="2"/>
        <v>3054.9699521339371</v>
      </c>
      <c r="H17" s="1"/>
      <c r="I17" s="7"/>
    </row>
    <row r="18" spans="2:13" x14ac:dyDescent="0.3">
      <c r="B18" s="11">
        <v>43896</v>
      </c>
      <c r="C18" s="5">
        <v>12</v>
      </c>
      <c r="D18" s="12">
        <f>'dpc-covid19-ita-andamento-naz'!K13</f>
        <v>4636</v>
      </c>
      <c r="E18" s="12">
        <f t="shared" si="0"/>
        <v>5002.4746511551375</v>
      </c>
      <c r="F18" s="12">
        <f t="shared" si="1"/>
        <v>6101.1864988135303</v>
      </c>
      <c r="G18" s="12">
        <f t="shared" si="2"/>
        <v>3903.7628034967447</v>
      </c>
      <c r="H18" s="1"/>
      <c r="I18" s="7"/>
    </row>
    <row r="19" spans="2:13" x14ac:dyDescent="0.3">
      <c r="B19" s="11">
        <v>43897</v>
      </c>
      <c r="C19" s="5">
        <v>13</v>
      </c>
      <c r="D19" s="12">
        <f>'dpc-covid19-ita-andamento-naz'!K14</f>
        <v>5883</v>
      </c>
      <c r="E19" s="12">
        <f t="shared" si="0"/>
        <v>6015.7089760626477</v>
      </c>
      <c r="F19" s="12">
        <f t="shared" si="1"/>
        <v>7114.4208237210405</v>
      </c>
      <c r="G19" s="12">
        <f t="shared" si="2"/>
        <v>4916.9971284042549</v>
      </c>
      <c r="H19" s="1"/>
      <c r="I19" s="7"/>
    </row>
    <row r="20" spans="2:13" x14ac:dyDescent="0.3">
      <c r="B20" s="24">
        <v>43898</v>
      </c>
      <c r="C20" s="5">
        <v>14</v>
      </c>
      <c r="D20" s="12">
        <f>'dpc-covid19-ita-andamento-naz'!K15</f>
        <v>7375</v>
      </c>
      <c r="E20" s="12">
        <f t="shared" si="0"/>
        <v>7221.2832218003796</v>
      </c>
      <c r="F20" s="12">
        <f t="shared" si="1"/>
        <v>8319.9950694587733</v>
      </c>
      <c r="G20" s="12">
        <f t="shared" si="2"/>
        <v>6122.5713741419868</v>
      </c>
      <c r="H20" s="1"/>
      <c r="I20" s="7"/>
    </row>
    <row r="21" spans="2:13" x14ac:dyDescent="0.3">
      <c r="B21" s="11">
        <v>43899</v>
      </c>
      <c r="C21" s="5">
        <v>15</v>
      </c>
      <c r="D21" s="12">
        <f>'dpc-covid19-ita-andamento-naz'!K16</f>
        <v>9172</v>
      </c>
      <c r="E21" s="12">
        <f t="shared" si="0"/>
        <v>8650.1248930778238</v>
      </c>
      <c r="F21" s="12">
        <f t="shared" si="1"/>
        <v>9748.8367407362166</v>
      </c>
      <c r="G21" s="12">
        <f t="shared" si="2"/>
        <v>7551.413045419431</v>
      </c>
      <c r="H21" s="1"/>
      <c r="I21" s="7"/>
    </row>
    <row r="22" spans="2:13" x14ac:dyDescent="0.3">
      <c r="B22" s="24">
        <v>43900</v>
      </c>
      <c r="C22" s="5">
        <v>16</v>
      </c>
      <c r="D22" s="12">
        <f>'dpc-covid19-ita-andamento-naz'!K17</f>
        <v>10149</v>
      </c>
      <c r="E22" s="12">
        <f t="shared" si="0"/>
        <v>10335.774672013444</v>
      </c>
      <c r="F22" s="12">
        <f t="shared" si="1"/>
        <v>11434.486519671837</v>
      </c>
      <c r="G22" s="12">
        <f t="shared" si="2"/>
        <v>9237.0628243550509</v>
      </c>
      <c r="H22" s="1"/>
      <c r="I22" s="7"/>
    </row>
    <row r="23" spans="2:13" x14ac:dyDescent="0.3">
      <c r="B23" s="11">
        <v>43901</v>
      </c>
      <c r="C23" s="5">
        <v>17</v>
      </c>
      <c r="D23" s="12">
        <f>'dpc-covid19-ita-andamento-naz'!K18</f>
        <v>12462</v>
      </c>
      <c r="E23" s="12">
        <f t="shared" si="0"/>
        <v>12313.58189779872</v>
      </c>
      <c r="F23" s="12">
        <f t="shared" si="1"/>
        <v>13412.293745457113</v>
      </c>
      <c r="G23" s="12">
        <f t="shared" si="2"/>
        <v>11214.870050140327</v>
      </c>
      <c r="H23" s="1"/>
      <c r="I23" s="7"/>
    </row>
    <row r="24" spans="2:13" x14ac:dyDescent="0.3">
      <c r="B24" s="24">
        <v>43902</v>
      </c>
      <c r="C24" s="5">
        <v>18</v>
      </c>
      <c r="D24" s="12">
        <f>'dpc-covid19-ita-andamento-naz'!K19</f>
        <v>15113</v>
      </c>
      <c r="E24" s="12">
        <f t="shared" si="0"/>
        <v>14619.400107515192</v>
      </c>
      <c r="F24" s="12">
        <f t="shared" si="1"/>
        <v>15718.111955173585</v>
      </c>
      <c r="G24" s="12">
        <f t="shared" si="2"/>
        <v>13520.688259856799</v>
      </c>
      <c r="H24" s="1"/>
      <c r="I24" s="7"/>
    </row>
    <row r="25" spans="2:13" x14ac:dyDescent="0.3">
      <c r="B25" s="11">
        <v>43903</v>
      </c>
      <c r="C25" s="5">
        <v>19</v>
      </c>
      <c r="D25" s="12">
        <f>'dpc-covid19-ita-andamento-naz'!K20</f>
        <v>17660</v>
      </c>
      <c r="E25" s="12">
        <f t="shared" si="0"/>
        <v>17287.684206349775</v>
      </c>
      <c r="F25" s="12">
        <f t="shared" si="1"/>
        <v>18386.396054008168</v>
      </c>
      <c r="G25" s="12">
        <f t="shared" si="2"/>
        <v>16188.972358691382</v>
      </c>
      <c r="H25" s="1"/>
      <c r="I25" s="7"/>
    </row>
    <row r="26" spans="2:13" x14ac:dyDescent="0.3">
      <c r="B26" s="11">
        <v>43904</v>
      </c>
      <c r="C26" s="5">
        <v>20</v>
      </c>
      <c r="D26" s="12">
        <f>'dpc-covid19-ita-andamento-naz'!K21</f>
        <v>21157</v>
      </c>
      <c r="E26" s="12">
        <f t="shared" si="0"/>
        <v>20348.93396961705</v>
      </c>
      <c r="F26" s="12">
        <f t="shared" si="1"/>
        <v>21447.645817275443</v>
      </c>
      <c r="G26" s="12">
        <f t="shared" si="2"/>
        <v>19250.222121958657</v>
      </c>
      <c r="H26" s="1"/>
      <c r="I26" s="7"/>
    </row>
    <row r="27" spans="2:13" x14ac:dyDescent="0.3">
      <c r="B27" s="11">
        <v>43905</v>
      </c>
      <c r="C27" s="5">
        <v>21</v>
      </c>
      <c r="D27" s="12">
        <f>'dpc-covid19-ita-andamento-naz'!K22</f>
        <v>24747</v>
      </c>
      <c r="E27" s="12">
        <f t="shared" si="0"/>
        <v>23826.513090449298</v>
      </c>
      <c r="F27" s="12">
        <f t="shared" si="1"/>
        <v>24925.224938107691</v>
      </c>
      <c r="G27" s="12">
        <f t="shared" si="2"/>
        <v>22727.801242790905</v>
      </c>
      <c r="H27" s="1"/>
      <c r="I27" s="7"/>
    </row>
    <row r="28" spans="2:13" x14ac:dyDescent="0.3">
      <c r="B28" s="11">
        <v>43906</v>
      </c>
      <c r="C28" s="5">
        <v>22</v>
      </c>
      <c r="D28" s="12">
        <f>'dpc-covid19-ita-andamento-naz'!K23</f>
        <v>27980</v>
      </c>
      <c r="E28" s="12">
        <f t="shared" si="0"/>
        <v>27733.004413149421</v>
      </c>
      <c r="F28" s="12">
        <f t="shared" si="1"/>
        <v>28831.716260807814</v>
      </c>
      <c r="G28" s="12">
        <f t="shared" si="2"/>
        <v>26634.292565491029</v>
      </c>
      <c r="H28" s="1"/>
      <c r="I28" s="7"/>
    </row>
    <row r="29" spans="2:13" x14ac:dyDescent="0.3">
      <c r="B29" s="11">
        <v>43907</v>
      </c>
      <c r="C29" s="5">
        <v>23</v>
      </c>
      <c r="D29" s="12">
        <f>'dpc-covid19-ita-andamento-naz'!K24</f>
        <v>31506</v>
      </c>
      <c r="E29" s="12">
        <f t="shared" si="0"/>
        <v>32066.432640659961</v>
      </c>
      <c r="F29" s="12">
        <f t="shared" si="1"/>
        <v>33165.144488318358</v>
      </c>
      <c r="G29" s="12">
        <f t="shared" si="2"/>
        <v>30967.720793001568</v>
      </c>
      <c r="H29" s="1"/>
    </row>
    <row r="30" spans="2:13" x14ac:dyDescent="0.3">
      <c r="B30" s="11">
        <v>43908</v>
      </c>
      <c r="C30" s="5">
        <v>24</v>
      </c>
      <c r="D30" s="12">
        <f>'dpc-covid19-ita-andamento-naz'!K25</f>
        <v>35713</v>
      </c>
      <c r="E30" s="12">
        <f t="shared" si="0"/>
        <v>36806.866847260346</v>
      </c>
      <c r="F30" s="12">
        <f t="shared" ref="F30" si="3">E30+CI</f>
        <v>37905.578694918739</v>
      </c>
      <c r="G30" s="12">
        <f t="shared" si="2"/>
        <v>35708.154999601953</v>
      </c>
      <c r="M30" s="1"/>
    </row>
    <row r="31" spans="2:13" x14ac:dyDescent="0.3">
      <c r="B31" s="11">
        <v>43909</v>
      </c>
      <c r="C31" s="5">
        <v>25</v>
      </c>
      <c r="D31" s="12">
        <f>'dpc-covid19-ita-andamento-naz'!K26</f>
        <v>41035</v>
      </c>
      <c r="E31" s="12">
        <f t="shared" si="0"/>
        <v>41914.053427879182</v>
      </c>
      <c r="F31" s="12">
        <f t="shared" ref="F31" si="4">E31+CI</f>
        <v>43012.765275537575</v>
      </c>
      <c r="G31" s="12">
        <f t="shared" si="2"/>
        <v>40815.341580220789</v>
      </c>
    </row>
    <row r="32" spans="2:13" x14ac:dyDescent="0.3">
      <c r="B32" s="11">
        <v>43910</v>
      </c>
      <c r="C32" s="5">
        <v>26</v>
      </c>
      <c r="D32" s="12">
        <f>'dpc-covid19-ita-andamento-naz'!K27</f>
        <v>47021</v>
      </c>
      <c r="E32" s="12">
        <f t="shared" si="0"/>
        <v>47326.756475313552</v>
      </c>
      <c r="F32" s="12">
        <f t="shared" ref="F32" si="5">E32+CI</f>
        <v>48425.468322971945</v>
      </c>
      <c r="G32" s="12">
        <f t="shared" si="2"/>
        <v>46228.044627655159</v>
      </c>
    </row>
    <row r="33" spans="2:7" x14ac:dyDescent="0.3">
      <c r="B33" s="11">
        <v>43911</v>
      </c>
      <c r="C33" s="5">
        <v>27</v>
      </c>
      <c r="D33" s="12">
        <f>'dpc-covid19-ita-andamento-naz'!K28</f>
        <v>53578</v>
      </c>
      <c r="E33" s="12">
        <f t="shared" si="0"/>
        <v>52964.335646222615</v>
      </c>
      <c r="F33" s="12">
        <f t="shared" ref="F33" si="6">E33+CI</f>
        <v>54063.047493881008</v>
      </c>
      <c r="G33" s="12">
        <f t="shared" si="2"/>
        <v>51865.623798564222</v>
      </c>
    </row>
    <row r="34" spans="2:7" x14ac:dyDescent="0.3">
      <c r="B34" s="11">
        <v>43912</v>
      </c>
      <c r="C34" s="5">
        <v>28</v>
      </c>
      <c r="D34" s="12">
        <f>'dpc-covid19-ita-andamento-naz'!K29</f>
        <v>59138</v>
      </c>
      <c r="E34" s="12">
        <f t="shared" ref="E34" si="7">K/(1+EXP(-(C34-t0)/w))</f>
        <v>58730.752938231904</v>
      </c>
      <c r="F34" s="12">
        <f t="shared" ref="F34" si="8">E34+CI</f>
        <v>59829.464785890297</v>
      </c>
      <c r="G34" s="12">
        <f t="shared" ref="G34" si="9">MAX(E34-CI,0)</f>
        <v>57632.041090573512</v>
      </c>
    </row>
    <row r="35" spans="2:7" x14ac:dyDescent="0.3">
      <c r="B35" s="4"/>
    </row>
    <row r="36" spans="2:7" x14ac:dyDescent="0.3">
      <c r="B36" s="4"/>
    </row>
    <row r="37" spans="2:7" x14ac:dyDescent="0.3">
      <c r="B37" s="4"/>
    </row>
    <row r="38" spans="2:7" x14ac:dyDescent="0.3">
      <c r="B38" s="4"/>
    </row>
    <row r="39" spans="2:7" x14ac:dyDescent="0.3">
      <c r="B39" s="4"/>
    </row>
    <row r="40" spans="2:7" x14ac:dyDescent="0.3">
      <c r="B40" s="4"/>
    </row>
    <row r="41" spans="2:7" x14ac:dyDescent="0.3">
      <c r="B41" s="4"/>
    </row>
    <row r="42" spans="2:7" x14ac:dyDescent="0.3">
      <c r="B42" s="4"/>
    </row>
    <row r="43" spans="2:7" x14ac:dyDescent="0.3">
      <c r="B43" s="4"/>
    </row>
    <row r="44" spans="2:7" x14ac:dyDescent="0.3">
      <c r="B44" s="4"/>
    </row>
    <row r="45" spans="2:7" x14ac:dyDescent="0.3">
      <c r="B45" s="4"/>
    </row>
    <row r="46" spans="2:7" x14ac:dyDescent="0.3">
      <c r="B46" s="4"/>
    </row>
    <row r="47" spans="2:7" x14ac:dyDescent="0.3">
      <c r="B47" s="4"/>
    </row>
    <row r="48" spans="2:7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6AA8-4BCC-4656-8543-3F12CF0C2A1D}">
  <dimension ref="A1:L29"/>
  <sheetViews>
    <sheetView topLeftCell="E1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s="20">
        <v>43885.75</v>
      </c>
      <c r="B2" s="19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20">
        <v>43886.75</v>
      </c>
      <c r="B3" s="19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20">
        <v>43887.75</v>
      </c>
      <c r="B4" s="19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20">
        <v>43888.75</v>
      </c>
      <c r="B5" s="19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20">
        <v>43889.75</v>
      </c>
      <c r="B6" s="19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20">
        <v>43890.75</v>
      </c>
      <c r="B7" s="19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20">
        <v>43891.75</v>
      </c>
      <c r="B8" s="19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20">
        <v>43892.75</v>
      </c>
      <c r="B9" s="19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20">
        <v>43893.75</v>
      </c>
      <c r="B10" s="19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20">
        <v>43894.75</v>
      </c>
      <c r="B11" s="19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20">
        <v>43895.75</v>
      </c>
      <c r="B12" s="19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20">
        <v>43896.75</v>
      </c>
      <c r="B13" s="19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20">
        <v>43897.75</v>
      </c>
      <c r="B14" s="19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20">
        <v>43898.75</v>
      </c>
      <c r="B15" s="19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20">
        <v>43899.75</v>
      </c>
      <c r="B16" s="19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20">
        <v>43900.75</v>
      </c>
      <c r="B17" s="19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20">
        <v>43901.708333333336</v>
      </c>
      <c r="B18" s="19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20">
        <v>43902.708333333336</v>
      </c>
      <c r="B19" s="19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20">
        <v>43903.708333333336</v>
      </c>
      <c r="B20" s="19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20">
        <v>43904.708333333336</v>
      </c>
      <c r="B21" s="19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20">
        <v>43905.708333333336</v>
      </c>
      <c r="B22" s="19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20">
        <v>43906.708333333336</v>
      </c>
      <c r="B23" s="19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20">
        <v>43907.708333333336</v>
      </c>
      <c r="B24" s="19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20">
        <v>43908.708333333336</v>
      </c>
      <c r="B25" s="19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20">
        <v>43909.708333333336</v>
      </c>
      <c r="B26" s="19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20">
        <v>43910.708333333336</v>
      </c>
      <c r="B27" s="19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20">
        <v>43911.708333333336</v>
      </c>
      <c r="B28" s="19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20">
        <v>43912.708333333336</v>
      </c>
      <c r="B29" s="19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Boltzmann fit</vt:lpstr>
      <vt:lpstr>dpc-covid19-ita-andamento-naz</vt:lpstr>
      <vt:lpstr>CI</vt:lpstr>
      <vt:lpstr>Critical_t</vt:lpstr>
      <vt:lpstr>df</vt:lpstr>
      <vt:lpstr>K</vt:lpstr>
      <vt:lpstr>Mean_of_y</vt:lpstr>
      <vt:lpstr>RSQ</vt:lpstr>
      <vt:lpstr>SE_of_y</vt:lpstr>
      <vt:lpstr>t0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2020-03-22T19:39:32Z</dcterms:modified>
</cp:coreProperties>
</file>