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1DC81DFD-2305-4121-A085-247DB21BA8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mpertz fit" sheetId="12" r:id="rId1"/>
    <sheet name="dpc-covid19-ita-andamento-naz" sheetId="15" r:id="rId2"/>
  </sheets>
  <definedNames>
    <definedName name="CI">'Gompertz fit'!$J$15</definedName>
    <definedName name="Critical_t">'Gompertz fit'!$J$14</definedName>
    <definedName name="DatiEsterni_2" localSheetId="1" hidden="1">'dpc-covid19-ita-andamento-naz'!$A$1:$L$29</definedName>
    <definedName name="df">'Gompertz fit'!$J$11</definedName>
    <definedName name="K">'Gompertz fit'!$J$7</definedName>
    <definedName name="Mean_of_y">'Gompertz fit'!$J$10</definedName>
    <definedName name="RSQ">'Gompertz fit'!$J$13</definedName>
    <definedName name="SE_of_y">'Gompertz fit'!$J$12</definedName>
    <definedName name="solver_adj" localSheetId="0" hidden="1">'Gompertz fit'!$J$7,'Gompertz fit'!$J$8,'Gompertz fit'!$J$9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'Gompertz fit'!$J$13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0">'Gompertz fit'!$J$8</definedName>
    <definedName name="w">'Gompertz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2" l="1"/>
  <c r="J10" i="12"/>
  <c r="E34" i="12"/>
  <c r="D34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7" i="12"/>
  <c r="E32" i="12" l="1"/>
  <c r="E33" i="12"/>
  <c r="E31" i="12" l="1"/>
  <c r="E30" i="12" l="1"/>
  <c r="J14" i="12" l="1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7" i="12"/>
  <c r="J13" i="12" l="1" a="1"/>
  <c r="J13" i="12" s="1"/>
  <c r="J12" i="12" a="1"/>
  <c r="J12" i="12" s="1"/>
  <c r="J15" i="12" s="1"/>
  <c r="F34" i="12" l="1"/>
  <c r="G34" i="12"/>
  <c r="G11" i="12"/>
  <c r="G23" i="12"/>
  <c r="G12" i="12"/>
  <c r="G24" i="12"/>
  <c r="G13" i="12"/>
  <c r="G25" i="12"/>
  <c r="G14" i="12"/>
  <c r="G26" i="12"/>
  <c r="G15" i="12"/>
  <c r="G27" i="12"/>
  <c r="G16" i="12"/>
  <c r="G28" i="12"/>
  <c r="G18" i="12"/>
  <c r="G30" i="12"/>
  <c r="G19" i="12"/>
  <c r="G31" i="12"/>
  <c r="G8" i="12"/>
  <c r="G20" i="12"/>
  <c r="G32" i="12"/>
  <c r="G9" i="12"/>
  <c r="G10" i="12"/>
  <c r="G7" i="12"/>
  <c r="G17" i="12"/>
  <c r="G29" i="12"/>
  <c r="G21" i="12"/>
  <c r="G33" i="12"/>
  <c r="G22" i="12"/>
  <c r="F33" i="12"/>
  <c r="F32" i="12"/>
  <c r="F31" i="12"/>
  <c r="F16" i="12"/>
  <c r="F30" i="12"/>
  <c r="F26" i="12"/>
  <c r="F29" i="12"/>
  <c r="F11" i="12"/>
  <c r="F7" i="12"/>
  <c r="F27" i="12"/>
  <c r="F15" i="12"/>
  <c r="F12" i="12"/>
  <c r="F24" i="12"/>
  <c r="F14" i="12"/>
  <c r="F28" i="12"/>
  <c r="F19" i="12"/>
  <c r="F10" i="12"/>
  <c r="F18" i="12"/>
  <c r="F22" i="12"/>
  <c r="F13" i="12"/>
  <c r="F25" i="12"/>
  <c r="F20" i="12"/>
  <c r="F9" i="12"/>
  <c r="F8" i="12"/>
  <c r="F21" i="12"/>
  <c r="F23" i="12"/>
  <c r="F1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</authors>
  <commentList>
    <comment ref="B7" authorId="0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<sst xmlns="http://schemas.openxmlformats.org/spreadsheetml/2006/main" count="63" uniqueCount="34">
  <si>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</si>
  <si>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</si>
  <si>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</si>
  <si>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</si>
  <si>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</si>
  <si>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</si>
  <si>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</si>
  <si>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</si>
  <si>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</si>
  <si>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</si>
  <si>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</si>
  <si>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</si>
  <si>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</si>
  <si>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</si>
  <si>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Gompertz fit</t>
  </si>
  <si>
    <t>Modeling function: Gompertz sigmoidal growth function</t>
  </si>
  <si>
    <t>width of crossover region</t>
  </si>
  <si>
    <t>crossover point</t>
  </si>
  <si>
    <t>saturation value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</si>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</sst>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solidFill>
                  <a:srgbClr val="FF0000"/>
                </a:solidFill>
                <a:effectLst/>
              </a:rPr>
              <a:t>COVID-19 cases (Italy)</a:t>
            </a:r>
            <a:endParaRPr lang="it-IT">
              <a:solidFill>
                <a:srgbClr val="FF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fit'!$D$7:$D$34</c:f>
              <c:numCache>
                <c:formatCode>General</c:formatCode>
                <c:ptCount val="28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'Gompertz fit'!$E$6</c:f>
              <c:strCache>
                <c:ptCount val="1"/>
                <c:pt idx="0">
                  <c:v>Gompertz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fit'!$E$7:$E$34</c:f>
              <c:numCache>
                <c:formatCode>0</c:formatCode>
                <c:ptCount val="28"/>
                <c:pt idx="0">
                  <c:v>106.86469758740456</c:v>
                </c:pt>
                <c:pt idx="1">
                  <c:v>165.47736693974025</c:v>
                </c:pt>
                <c:pt idx="2">
                  <c:v>250.27604080503136</c:v>
                </c:pt>
                <c:pt idx="3">
                  <c:v>370.19170573340904</c:v>
                </c:pt>
                <c:pt idx="4">
                  <c:v>536.14417792634606</c:v>
                </c:pt>
                <c:pt idx="5">
                  <c:v>761.16137088709047</c:v>
                </c:pt>
                <c:pt idx="6">
                  <c:v>1060.4210156732702</c:v>
                </c:pt>
                <c:pt idx="7">
                  <c:v>1451.2006394868235</c:v>
                </c:pt>
                <c:pt idx="8">
                  <c:v>1952.7268804699945</c:v>
                </c:pt>
                <c:pt idx="9">
                  <c:v>2585.9215641500182</c:v>
                </c:pt>
                <c:pt idx="10">
                  <c:v>3373.0487833622669</c:v>
                </c:pt>
                <c:pt idx="11">
                  <c:v>4337.2738634823199</c:v>
                </c:pt>
                <c:pt idx="12">
                  <c:v>5502.1509562368701</c:v>
                </c:pt>
                <c:pt idx="13">
                  <c:v>6891.0605972796375</c:v>
                </c:pt>
                <c:pt idx="14">
                  <c:v>8526.621551822951</c:v>
                </c:pt>
                <c:pt idx="15">
                  <c:v>10430.102504445678</c:v>
                </c:pt>
                <c:pt idx="16">
                  <c:v>12620.858644851753</c:v>
                </c:pt>
                <c:pt idx="17">
                  <c:v>15115.816134145831</c:v>
                </c:pt>
                <c:pt idx="18">
                  <c:v>17929.024094613058</c:v>
                </c:pt>
                <c:pt idx="19">
                  <c:v>21071.289509988197</c:v>
                </c:pt>
                <c:pt idx="20">
                  <c:v>24549.905640256147</c:v>
                </c:pt>
                <c:pt idx="21">
                  <c:v>28368.479621132465</c:v>
                </c:pt>
                <c:pt idx="22">
                  <c:v>32526.860167286144</c:v>
                </c:pt>
                <c:pt idx="23">
                  <c:v>37021.162000748584</c:v>
                </c:pt>
                <c:pt idx="24">
                  <c:v>41843.87997845497</c:v>
                </c:pt>
                <c:pt idx="25">
                  <c:v>46984.083016080229</c:v>
                </c:pt>
                <c:pt idx="26">
                  <c:v>52427.675848819315</c:v>
                </c:pt>
                <c:pt idx="27">
                  <c:v>58157.715422012756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'Gompertz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fit'!$F$7:$F$34</c:f>
              <c:numCache>
                <c:formatCode>0</c:formatCode>
                <c:ptCount val="28"/>
                <c:pt idx="0">
                  <c:v>1334.5925477804979</c:v>
                </c:pt>
                <c:pt idx="1">
                  <c:v>1393.2052171328335</c:v>
                </c:pt>
                <c:pt idx="2">
                  <c:v>1478.0038909981245</c:v>
                </c:pt>
                <c:pt idx="3">
                  <c:v>1597.9195559265022</c:v>
                </c:pt>
                <c:pt idx="4">
                  <c:v>1763.8720281194392</c:v>
                </c:pt>
                <c:pt idx="5">
                  <c:v>1988.8892210801837</c:v>
                </c:pt>
                <c:pt idx="6">
                  <c:v>2288.1488658663634</c:v>
                </c:pt>
                <c:pt idx="7">
                  <c:v>2678.9284896799168</c:v>
                </c:pt>
                <c:pt idx="8">
                  <c:v>3180.4547306630875</c:v>
                </c:pt>
                <c:pt idx="9">
                  <c:v>3813.6494143431114</c:v>
                </c:pt>
                <c:pt idx="10">
                  <c:v>4600.7766335553606</c:v>
                </c:pt>
                <c:pt idx="11">
                  <c:v>5565.0017136754132</c:v>
                </c:pt>
                <c:pt idx="12">
                  <c:v>6729.8788064299633</c:v>
                </c:pt>
                <c:pt idx="13">
                  <c:v>8118.7884474727307</c:v>
                </c:pt>
                <c:pt idx="14">
                  <c:v>9754.3494020160433</c:v>
                </c:pt>
                <c:pt idx="15">
                  <c:v>11657.830354638772</c:v>
                </c:pt>
                <c:pt idx="16">
                  <c:v>13848.586495044845</c:v>
                </c:pt>
                <c:pt idx="17">
                  <c:v>16343.543984338925</c:v>
                </c:pt>
                <c:pt idx="18">
                  <c:v>19156.75194480615</c:v>
                </c:pt>
                <c:pt idx="19">
                  <c:v>22299.017360181289</c:v>
                </c:pt>
                <c:pt idx="20">
                  <c:v>25777.63349044924</c:v>
                </c:pt>
                <c:pt idx="21">
                  <c:v>29596.207471325557</c:v>
                </c:pt>
                <c:pt idx="22">
                  <c:v>33754.58801747924</c:v>
                </c:pt>
                <c:pt idx="23">
                  <c:v>38248.889850941676</c:v>
                </c:pt>
                <c:pt idx="24">
                  <c:v>43071.607828648062</c:v>
                </c:pt>
                <c:pt idx="25">
                  <c:v>48211.810866273321</c:v>
                </c:pt>
                <c:pt idx="26">
                  <c:v>53655.403699012408</c:v>
                </c:pt>
                <c:pt idx="27">
                  <c:v>59385.443272205848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'Gompertz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'Gompertz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'Gompertz fit'!$G$7:$G$34</c:f>
              <c:numCache>
                <c:formatCode>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223.47278929373033</c:v>
                </c:pt>
                <c:pt idx="8">
                  <c:v>724.99903027690129</c:v>
                </c:pt>
                <c:pt idx="9">
                  <c:v>1358.193713956925</c:v>
                </c:pt>
                <c:pt idx="10">
                  <c:v>2145.3209331691737</c:v>
                </c:pt>
                <c:pt idx="11">
                  <c:v>3109.5460132892267</c:v>
                </c:pt>
                <c:pt idx="12">
                  <c:v>4274.4231060437769</c:v>
                </c:pt>
                <c:pt idx="13">
                  <c:v>5663.3327470865443</c:v>
                </c:pt>
                <c:pt idx="14">
                  <c:v>7298.8937016298578</c:v>
                </c:pt>
                <c:pt idx="15">
                  <c:v>9202.3746542525842</c:v>
                </c:pt>
                <c:pt idx="16">
                  <c:v>11393.13079465866</c:v>
                </c:pt>
                <c:pt idx="17">
                  <c:v>13888.088283952737</c:v>
                </c:pt>
                <c:pt idx="18">
                  <c:v>16701.296244419966</c:v>
                </c:pt>
                <c:pt idx="19">
                  <c:v>19843.561659795105</c:v>
                </c:pt>
                <c:pt idx="20">
                  <c:v>23322.177790063055</c:v>
                </c:pt>
                <c:pt idx="21">
                  <c:v>27140.751770939372</c:v>
                </c:pt>
                <c:pt idx="22">
                  <c:v>31299.132317093052</c:v>
                </c:pt>
                <c:pt idx="23">
                  <c:v>35793.434150555491</c:v>
                </c:pt>
                <c:pt idx="24">
                  <c:v>40616.152128261878</c:v>
                </c:pt>
                <c:pt idx="25">
                  <c:v>45756.355165887137</c:v>
                </c:pt>
                <c:pt idx="26">
                  <c:v>51199.947998626223</c:v>
                </c:pt>
                <c:pt idx="27">
                  <c:v>56929.987571819664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7620</xdr:rowOff>
    </xdr:from>
    <xdr:to>
      <xdr:col>21</xdr:col>
      <xdr:colOff>99060</xdr:colOff>
      <xdr:row>33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14</xdr:col>
      <xdr:colOff>411480</xdr:colOff>
      <xdr:row>18</xdr:row>
      <xdr:rowOff>68580</xdr:rowOff>
    </xdr:from>
    <xdr:ext cx="135636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471660" y="369570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F968D8D-7EE4-4780-B1DD-52C6CEAB18AE}"/>
                </a:ext>
              </a:extLst>
            </xdr:cNvPr>
            <xdr:cNvSpPr txBox="1"/>
          </xdr:nvSpPr>
          <xdr:spPr>
            <a:xfrm>
              <a:off x="9471660" y="3695700"/>
              <a:ext cx="135636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E2D9E53C-C149-45C3-883E-66986C497296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A6E46A-8903-4416-91CE-DBF428FF8248}" name="dpc_covid19_ita_andamento_nazionale__2" displayName="dpc_covid19_ita_andamento_nazionale__2" ref="A1:L29" tableType="queryTable" totalsRowShown="0">
  <autoFilter ref="A1:L29" xr:uid="{9C5891AB-CD6F-4888-BCEF-59107632F85F}"/>
  <tableColumns count="12">
    <tableColumn id="1" xr3:uid="{69C885F3-1E29-4569-8723-4589CD6314AE}" uniqueName="1" name="data" queryTableFieldId="1" dataDxfId="1"/>
    <tableColumn id="2" xr3:uid="{42583AA0-E12E-49C4-9FBB-E831E851C08B}" uniqueName="2" name="stato" queryTableFieldId="2" dataDxfId="0"/>
    <tableColumn id="3" xr3:uid="{4B3547B1-7DCE-4134-A0D6-BDC57631E003}" uniqueName="3" name="ricoverati_con_sintomi" queryTableFieldId="3"/>
    <tableColumn id="4" xr3:uid="{8E8C8627-07A7-46D5-B72D-5839BD1C1A7F}" uniqueName="4" name="terapia_intensiva" queryTableFieldId="4"/>
    <tableColumn id="5" xr3:uid="{B499FF78-BFB7-4A0E-8D5E-2088883237A4}" uniqueName="5" name="totale_ospedalizzati" queryTableFieldId="5"/>
    <tableColumn id="6" xr3:uid="{861680D7-6306-4AA7-9EBE-54BD088D2B2F}" uniqueName="6" name="isolamento_domiciliare" queryTableFieldId="6"/>
    <tableColumn id="7" xr3:uid="{8B4AF296-BFB8-4741-9F72-872F027E5D5C}" uniqueName="7" name="totale_attualmente_positivi" queryTableFieldId="7"/>
    <tableColumn id="8" xr3:uid="{EB96F01A-0CEE-48B3-9B22-1CE35B91D07D}" uniqueName="8" name="nuovi_attualmente_positivi" queryTableFieldId="8"/>
    <tableColumn id="9" xr3:uid="{46F2637E-6A4B-4CC6-8E93-173B75223F0D}" uniqueName="9" name="dimessi_guariti" queryTableFieldId="9"/>
    <tableColumn id="10" xr3:uid="{EBE75DD3-73EE-42F8-97BF-4AC11155CDC1}" uniqueName="10" name="deceduti" queryTableFieldId="10"/>
    <tableColumn id="11" xr3:uid="{6183F030-5BCC-4E6B-963E-2931E975C247}" uniqueName="11" name="totale_casi" queryTableFieldId="11"/>
    <tableColumn id="12" xr3:uid="{EBCF3EAA-494A-4BE8-9BD9-97DDAD3424D3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6B746D70-F039-4BD3-A8E2-CFBE3CA77AEB}" id="{A8254C99-F8D0-4594-8DF9-BAFD3FB1F24C}">
    <text>red zone</text>
  </threadedComment>
  <threadedComment ref="B13" dT="2020-03-21T22:12:51.46" personId="{6B746D70-F039-4BD3-A8E2-CFBE3CA77AEB}" id="{68C9FCAD-9B4E-4A36-9FFD-6E42EF7BAB2E}">
    <text>partial lockdown (north)</text>
  </threadedComment>
  <threadedComment ref="B17" dT="2020-03-21T22:13:52.19" personId="{6B746D70-F039-4BD3-A8E2-CFBE3CA77AEB}" id="{2996D8DF-A90C-4837-A522-D1B05D838A82}">
    <text>school closure (Italy)</text>
  </threadedComment>
  <threadedComment ref="B20" dT="2020-03-21T22:14:24.84" personId="{6B746D70-F039-4BD3-A8E2-CFBE3CA77AEB}" id="{882C4A53-2ECA-4C73-9AA1-B5A8E73D3E81}">
    <text>lockdown (north)</text>
  </threadedComment>
  <threadedComment ref="B22" dT="2020-03-21T22:14:52.14" personId="{6B746D70-F039-4BD3-A8E2-CFBE3CA77AEB}" id="{6447A7C0-2273-4DFF-A091-BC96FA683C9A}">
    <text>partial lockdown (Italy)</text>
  </threadedComment>
  <threadedComment ref="B24" dT="2020-03-21T22:15:16.77" personId="{6B746D70-F039-4BD3-A8E2-CFBE3CA77AEB}" id="{15FBF8B4-9604-4298-88C0-A397053E9646}">
    <text>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4"/>
  <sheetViews>
    <sheetView tabSelected="1" topLeftCell="A9" workbookViewId="0">
      <selection activeCell="J17" sqref="J17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3" t="s">
        <v>13</v>
      </c>
    </row>
    <row r="3" spans="2:14" ht="17.399999999999999" customHeight="1" x14ac:dyDescent="0.6">
      <c r="B3" s="13"/>
      <c r="K3" s="19" t="s">
        <v>0</v>
      </c>
      <c r="L3" s="18" t="s">
        <v>18</v>
      </c>
      <c r="M3" s="18"/>
      <c r="N3" s="18"/>
    </row>
    <row r="4" spans="2:14" ht="20.399999999999999" x14ac:dyDescent="0.35">
      <c r="B4" s="14" t="s">
        <v>15</v>
      </c>
      <c r="C4" s="15"/>
      <c r="K4" s="19" t="s">
        <v>32</v>
      </c>
      <c r="L4" s="18" t="s">
        <v>17</v>
      </c>
      <c r="M4" s="18"/>
      <c r="N4" s="18"/>
    </row>
    <row r="5" spans="2:14" ht="18" x14ac:dyDescent="0.3">
      <c r="K5" s="19" t="s">
        <v>1</v>
      </c>
      <c r="L5" s="18" t="s">
        <v>16</v>
      </c>
      <c r="M5" s="18"/>
      <c r="N5" s="18"/>
    </row>
    <row r="6" spans="2:14" x14ac:dyDescent="0.3">
      <c r="B6" s="5" t="s">
        <v>10</v>
      </c>
      <c r="C6" s="5" t="s">
        <v>11</v>
      </c>
      <c r="D6" s="5" t="s">
        <v>12</v>
      </c>
      <c r="E6" s="10" t="s">
        <v>14</v>
      </c>
      <c r="F6" s="10" t="s">
        <v>8</v>
      </c>
      <c r="G6" s="10" t="s">
        <v>9</v>
      </c>
      <c r="H6" s="10"/>
      <c r="J6" s="3"/>
      <c r="K6" s="3"/>
    </row>
    <row r="7" spans="2:14" x14ac:dyDescent="0.3">
      <c r="B7" s="21">
        <v>43885</v>
      </c>
      <c r="C7" s="5">
        <v>1</v>
      </c>
      <c r="D7" s="5">
        <f>'dpc-covid19-ita-andamento-naz'!K2</f>
        <v>229</v>
      </c>
      <c r="E7" s="12">
        <f t="shared" ref="E7:E29" si="0">K*EXP(-EXP(-(C7-t0)/w))</f>
        <v>106.86469758740456</v>
      </c>
      <c r="F7" s="12">
        <f t="shared" ref="F7:F29" si="1">E7+CI</f>
        <v>1334.5925477804979</v>
      </c>
      <c r="G7" s="12">
        <f t="shared" ref="G7:G33" si="2">MAX(E7-CI,0)</f>
        <v>0</v>
      </c>
      <c r="H7" s="1"/>
      <c r="I7" s="20" t="s">
        <v>0</v>
      </c>
      <c r="J7" s="6">
        <v>360000</v>
      </c>
    </row>
    <row r="8" spans="2:14" ht="15.6" x14ac:dyDescent="0.35">
      <c r="B8" s="11">
        <v>43886</v>
      </c>
      <c r="C8" s="5">
        <v>2</v>
      </c>
      <c r="D8" s="5">
        <f>'dpc-covid19-ita-andamento-naz'!K3</f>
        <v>322</v>
      </c>
      <c r="E8" s="12">
        <f t="shared" si="0"/>
        <v>165.47736693974025</v>
      </c>
      <c r="F8" s="12">
        <f t="shared" si="1"/>
        <v>1393.2052171328335</v>
      </c>
      <c r="G8" s="12">
        <f t="shared" si="2"/>
        <v>0</v>
      </c>
      <c r="H8" s="1"/>
      <c r="I8" s="20" t="s">
        <v>33</v>
      </c>
      <c r="J8" s="6">
        <v>38.850414239946709</v>
      </c>
    </row>
    <row r="9" spans="2:14" x14ac:dyDescent="0.3">
      <c r="B9" s="11">
        <v>43887</v>
      </c>
      <c r="C9" s="5">
        <v>3</v>
      </c>
      <c r="D9" s="5">
        <f>'dpc-covid19-ita-andamento-naz'!K4</f>
        <v>400</v>
      </c>
      <c r="E9" s="12">
        <f t="shared" si="0"/>
        <v>250.27604080503136</v>
      </c>
      <c r="F9" s="12">
        <f t="shared" si="1"/>
        <v>1478.0038909981245</v>
      </c>
      <c r="G9" s="12">
        <f t="shared" si="2"/>
        <v>0</v>
      </c>
      <c r="H9" s="1"/>
      <c r="I9" s="20" t="s">
        <v>1</v>
      </c>
      <c r="J9" s="6">
        <v>18.070362886656806</v>
      </c>
    </row>
    <row r="10" spans="2:14" x14ac:dyDescent="0.3">
      <c r="B10" s="11">
        <v>43888</v>
      </c>
      <c r="C10" s="5">
        <v>4</v>
      </c>
      <c r="D10" s="5">
        <f>'dpc-covid19-ita-andamento-naz'!K5</f>
        <v>650</v>
      </c>
      <c r="E10" s="12">
        <f t="shared" si="0"/>
        <v>370.19170573340904</v>
      </c>
      <c r="F10" s="12">
        <f t="shared" si="1"/>
        <v>1597.9195559265022</v>
      </c>
      <c r="G10" s="12">
        <f t="shared" si="2"/>
        <v>0</v>
      </c>
      <c r="H10" s="1"/>
      <c r="I10" s="7" t="s">
        <v>2</v>
      </c>
      <c r="J10" s="1">
        <f>AVERAGE(D7:D34)</f>
        <v>15754.321428571429</v>
      </c>
    </row>
    <row r="11" spans="2:14" x14ac:dyDescent="0.3">
      <c r="B11" s="11">
        <v>43889</v>
      </c>
      <c r="C11" s="5">
        <v>5</v>
      </c>
      <c r="D11" s="5">
        <f>'dpc-covid19-ita-andamento-naz'!K6</f>
        <v>888</v>
      </c>
      <c r="E11" s="12">
        <f t="shared" si="0"/>
        <v>536.14417792634606</v>
      </c>
      <c r="F11" s="12">
        <f t="shared" si="1"/>
        <v>1763.8720281194392</v>
      </c>
      <c r="G11" s="12">
        <f t="shared" si="2"/>
        <v>0</v>
      </c>
      <c r="H11" s="1"/>
      <c r="I11" s="7" t="s">
        <v>3</v>
      </c>
      <c r="J11" s="1">
        <f>COUNT(D7:D34)-COUNT(J7:J9)</f>
        <v>25</v>
      </c>
    </row>
    <row r="12" spans="2:14" x14ac:dyDescent="0.3">
      <c r="B12" s="11">
        <v>43890</v>
      </c>
      <c r="C12" s="5">
        <v>6</v>
      </c>
      <c r="D12" s="5">
        <f>'dpc-covid19-ita-andamento-naz'!K7</f>
        <v>1128</v>
      </c>
      <c r="E12" s="12">
        <f t="shared" si="0"/>
        <v>761.16137088709047</v>
      </c>
      <c r="F12" s="12">
        <f t="shared" si="1"/>
        <v>1988.8892210801837</v>
      </c>
      <c r="G12" s="12">
        <f t="shared" si="2"/>
        <v>0</v>
      </c>
      <c r="H12" s="1"/>
      <c r="I12" s="7" t="s">
        <v>4</v>
      </c>
      <c r="J12" s="8" cm="1">
        <f t="array" ref="J12">SQRT(SUM((D7:D34-E7:E34)^2)/df)</f>
        <v>596.11792581003306</v>
      </c>
    </row>
    <row r="13" spans="2:14" ht="16.2" x14ac:dyDescent="0.3">
      <c r="B13" s="21">
        <v>43891</v>
      </c>
      <c r="C13" s="5">
        <v>7</v>
      </c>
      <c r="D13" s="5">
        <f>'dpc-covid19-ita-andamento-naz'!K8</f>
        <v>1694</v>
      </c>
      <c r="E13" s="12">
        <f t="shared" si="0"/>
        <v>1060.4210156732702</v>
      </c>
      <c r="F13" s="12">
        <f t="shared" si="1"/>
        <v>2288.1488658663634</v>
      </c>
      <c r="G13" s="12">
        <f t="shared" si="2"/>
        <v>0</v>
      </c>
      <c r="H13" s="1"/>
      <c r="I13" s="7" t="s">
        <v>5</v>
      </c>
      <c r="J13" s="9" cm="1">
        <f t="array" ref="J13">1-SUM((D7:D34-E7:E34)^2)/SUM((D7:D34-Mean_of_y)^2)</f>
        <v>0.99894962486208871</v>
      </c>
    </row>
    <row r="14" spans="2:14" x14ac:dyDescent="0.3">
      <c r="B14" s="11">
        <v>43892</v>
      </c>
      <c r="C14" s="5">
        <v>8</v>
      </c>
      <c r="D14" s="5">
        <f>'dpc-covid19-ita-andamento-naz'!K9</f>
        <v>2036</v>
      </c>
      <c r="E14" s="12">
        <f t="shared" si="0"/>
        <v>1451.2006394868235</v>
      </c>
      <c r="F14" s="12">
        <f t="shared" si="1"/>
        <v>2678.9284896799168</v>
      </c>
      <c r="G14" s="12">
        <f t="shared" si="2"/>
        <v>223.47278929373033</v>
      </c>
      <c r="H14" s="1"/>
      <c r="I14" s="7" t="s">
        <v>6</v>
      </c>
      <c r="J14" s="9">
        <f>TINV(0.05,df)</f>
        <v>2.0595385527532977</v>
      </c>
    </row>
    <row r="15" spans="2:14" x14ac:dyDescent="0.3">
      <c r="B15" s="11">
        <v>43893</v>
      </c>
      <c r="C15" s="5">
        <v>9</v>
      </c>
      <c r="D15" s="5">
        <f>'dpc-covid19-ita-andamento-naz'!K10</f>
        <v>2502</v>
      </c>
      <c r="E15" s="12">
        <f t="shared" si="0"/>
        <v>1952.7268804699945</v>
      </c>
      <c r="F15" s="12">
        <f t="shared" si="1"/>
        <v>3180.4547306630875</v>
      </c>
      <c r="G15" s="12">
        <f t="shared" si="2"/>
        <v>724.99903027690129</v>
      </c>
      <c r="H15" s="1"/>
      <c r="I15" s="7" t="s">
        <v>7</v>
      </c>
      <c r="J15" s="1">
        <f>Critical_t*SE_of_y</f>
        <v>1227.7278501930932</v>
      </c>
    </row>
    <row r="16" spans="2:14" x14ac:dyDescent="0.3">
      <c r="B16" s="11">
        <v>43894</v>
      </c>
      <c r="C16" s="5">
        <v>10</v>
      </c>
      <c r="D16" s="5">
        <f>'dpc-covid19-ita-andamento-naz'!K11</f>
        <v>3089</v>
      </c>
      <c r="E16" s="12">
        <f t="shared" si="0"/>
        <v>2585.9215641500182</v>
      </c>
      <c r="F16" s="12">
        <f t="shared" si="1"/>
        <v>3813.6494143431114</v>
      </c>
      <c r="G16" s="12">
        <f t="shared" si="2"/>
        <v>1358.193713956925</v>
      </c>
      <c r="H16" s="1"/>
      <c r="I16" s="7"/>
    </row>
    <row r="17" spans="2:13" x14ac:dyDescent="0.3">
      <c r="B17" s="21">
        <v>43895</v>
      </c>
      <c r="C17" s="5">
        <v>11</v>
      </c>
      <c r="D17" s="5">
        <f>'dpc-covid19-ita-andamento-naz'!K12</f>
        <v>3858</v>
      </c>
      <c r="E17" s="12">
        <f t="shared" si="0"/>
        <v>3373.0487833622669</v>
      </c>
      <c r="F17" s="12">
        <f t="shared" si="1"/>
        <v>4600.7766335553606</v>
      </c>
      <c r="G17" s="12">
        <f t="shared" si="2"/>
        <v>2145.3209331691737</v>
      </c>
      <c r="H17" s="1"/>
      <c r="I17" s="7"/>
    </row>
    <row r="18" spans="2:13" x14ac:dyDescent="0.3">
      <c r="B18" s="11">
        <v>43896</v>
      </c>
      <c r="C18" s="5">
        <v>12</v>
      </c>
      <c r="D18" s="5">
        <f>'dpc-covid19-ita-andamento-naz'!K13</f>
        <v>4636</v>
      </c>
      <c r="E18" s="12">
        <f t="shared" si="0"/>
        <v>4337.2738634823199</v>
      </c>
      <c r="F18" s="12">
        <f t="shared" si="1"/>
        <v>5565.0017136754132</v>
      </c>
      <c r="G18" s="12">
        <f t="shared" si="2"/>
        <v>3109.5460132892267</v>
      </c>
      <c r="H18" s="1"/>
      <c r="I18" s="7"/>
    </row>
    <row r="19" spans="2:13" x14ac:dyDescent="0.3">
      <c r="B19" s="11">
        <v>43897</v>
      </c>
      <c r="C19" s="5">
        <v>13</v>
      </c>
      <c r="D19" s="5">
        <f>'dpc-covid19-ita-andamento-naz'!K14</f>
        <v>5883</v>
      </c>
      <c r="E19" s="12">
        <f t="shared" si="0"/>
        <v>5502.1509562368701</v>
      </c>
      <c r="F19" s="12">
        <f t="shared" si="1"/>
        <v>6729.8788064299633</v>
      </c>
      <c r="G19" s="12">
        <f t="shared" si="2"/>
        <v>4274.4231060437769</v>
      </c>
      <c r="H19" s="1"/>
      <c r="I19" s="7"/>
    </row>
    <row r="20" spans="2:13" x14ac:dyDescent="0.3">
      <c r="B20" s="21">
        <v>43898</v>
      </c>
      <c r="C20" s="5">
        <v>14</v>
      </c>
      <c r="D20" s="5">
        <f>'dpc-covid19-ita-andamento-naz'!K15</f>
        <v>7375</v>
      </c>
      <c r="E20" s="12">
        <f t="shared" si="0"/>
        <v>6891.0605972796375</v>
      </c>
      <c r="F20" s="12">
        <f t="shared" si="1"/>
        <v>8118.7884474727307</v>
      </c>
      <c r="G20" s="12">
        <f t="shared" si="2"/>
        <v>5663.3327470865443</v>
      </c>
      <c r="H20" s="1"/>
      <c r="I20" s="7"/>
    </row>
    <row r="21" spans="2:13" x14ac:dyDescent="0.3">
      <c r="B21" s="11">
        <v>43899</v>
      </c>
      <c r="C21" s="5">
        <v>15</v>
      </c>
      <c r="D21" s="5">
        <f>'dpc-covid19-ita-andamento-naz'!K16</f>
        <v>9172</v>
      </c>
      <c r="E21" s="12">
        <f t="shared" si="0"/>
        <v>8526.621551822951</v>
      </c>
      <c r="F21" s="12">
        <f t="shared" si="1"/>
        <v>9754.3494020160433</v>
      </c>
      <c r="G21" s="12">
        <f t="shared" si="2"/>
        <v>7298.8937016298578</v>
      </c>
      <c r="H21" s="1"/>
      <c r="I21" s="7"/>
    </row>
    <row r="22" spans="2:13" x14ac:dyDescent="0.3">
      <c r="B22" s="21">
        <v>43900</v>
      </c>
      <c r="C22" s="5">
        <v>16</v>
      </c>
      <c r="D22" s="5">
        <f>'dpc-covid19-ita-andamento-naz'!K17</f>
        <v>10149</v>
      </c>
      <c r="E22" s="12">
        <f t="shared" si="0"/>
        <v>10430.102504445678</v>
      </c>
      <c r="F22" s="12">
        <f t="shared" si="1"/>
        <v>11657.830354638772</v>
      </c>
      <c r="G22" s="12">
        <f t="shared" si="2"/>
        <v>9202.3746542525842</v>
      </c>
      <c r="H22" s="1"/>
      <c r="I22" s="7"/>
    </row>
    <row r="23" spans="2:13" x14ac:dyDescent="0.3">
      <c r="B23" s="11">
        <v>43901</v>
      </c>
      <c r="C23" s="5">
        <v>17</v>
      </c>
      <c r="D23" s="5">
        <f>'dpc-covid19-ita-andamento-naz'!K18</f>
        <v>12462</v>
      </c>
      <c r="E23" s="12">
        <f t="shared" si="0"/>
        <v>12620.858644851753</v>
      </c>
      <c r="F23" s="12">
        <f t="shared" si="1"/>
        <v>13848.586495044845</v>
      </c>
      <c r="G23" s="12">
        <f t="shared" si="2"/>
        <v>11393.13079465866</v>
      </c>
      <c r="H23" s="1"/>
      <c r="I23" s="7"/>
    </row>
    <row r="24" spans="2:13" x14ac:dyDescent="0.3">
      <c r="B24" s="21">
        <v>43902</v>
      </c>
      <c r="C24" s="5">
        <v>18</v>
      </c>
      <c r="D24" s="5">
        <f>'dpc-covid19-ita-andamento-naz'!K19</f>
        <v>15113</v>
      </c>
      <c r="E24" s="12">
        <f t="shared" si="0"/>
        <v>15115.816134145831</v>
      </c>
      <c r="F24" s="12">
        <f t="shared" si="1"/>
        <v>16343.543984338925</v>
      </c>
      <c r="G24" s="12">
        <f t="shared" si="2"/>
        <v>13888.088283952737</v>
      </c>
      <c r="H24" s="1"/>
      <c r="I24" s="7"/>
    </row>
    <row r="25" spans="2:13" x14ac:dyDescent="0.3">
      <c r="B25" s="11">
        <v>43903</v>
      </c>
      <c r="C25" s="5">
        <v>19</v>
      </c>
      <c r="D25" s="5">
        <f>'dpc-covid19-ita-andamento-naz'!K20</f>
        <v>17660</v>
      </c>
      <c r="E25" s="12">
        <f t="shared" si="0"/>
        <v>17929.024094613058</v>
      </c>
      <c r="F25" s="12">
        <f t="shared" si="1"/>
        <v>19156.75194480615</v>
      </c>
      <c r="G25" s="12">
        <f t="shared" si="2"/>
        <v>16701.296244419966</v>
      </c>
      <c r="H25" s="1"/>
      <c r="I25" s="7"/>
    </row>
    <row r="26" spans="2:13" x14ac:dyDescent="0.3">
      <c r="B26" s="11">
        <v>43904</v>
      </c>
      <c r="C26" s="5">
        <v>20</v>
      </c>
      <c r="D26" s="5">
        <f>'dpc-covid19-ita-andamento-naz'!K21</f>
        <v>21157</v>
      </c>
      <c r="E26" s="12">
        <f t="shared" si="0"/>
        <v>21071.289509988197</v>
      </c>
      <c r="F26" s="12">
        <f t="shared" si="1"/>
        <v>22299.017360181289</v>
      </c>
      <c r="G26" s="12">
        <f t="shared" si="2"/>
        <v>19843.561659795105</v>
      </c>
      <c r="H26" s="1"/>
      <c r="I26" s="7"/>
    </row>
    <row r="27" spans="2:13" x14ac:dyDescent="0.3">
      <c r="B27" s="11">
        <v>43905</v>
      </c>
      <c r="C27" s="5">
        <v>21</v>
      </c>
      <c r="D27" s="5">
        <f>'dpc-covid19-ita-andamento-naz'!K22</f>
        <v>24747</v>
      </c>
      <c r="E27" s="12">
        <f t="shared" si="0"/>
        <v>24549.905640256147</v>
      </c>
      <c r="F27" s="12">
        <f t="shared" si="1"/>
        <v>25777.63349044924</v>
      </c>
      <c r="G27" s="12">
        <f t="shared" si="2"/>
        <v>23322.177790063055</v>
      </c>
      <c r="H27" s="1"/>
      <c r="I27" s="7"/>
    </row>
    <row r="28" spans="2:13" x14ac:dyDescent="0.3">
      <c r="B28" s="11">
        <v>43906</v>
      </c>
      <c r="C28" s="5">
        <v>22</v>
      </c>
      <c r="D28" s="5">
        <f>'dpc-covid19-ita-andamento-naz'!K23</f>
        <v>27980</v>
      </c>
      <c r="E28" s="12">
        <f t="shared" si="0"/>
        <v>28368.479621132465</v>
      </c>
      <c r="F28" s="12">
        <f t="shared" si="1"/>
        <v>29596.207471325557</v>
      </c>
      <c r="G28" s="12">
        <f t="shared" si="2"/>
        <v>27140.751770939372</v>
      </c>
      <c r="H28" s="1"/>
      <c r="I28" s="7"/>
    </row>
    <row r="29" spans="2:13" x14ac:dyDescent="0.3">
      <c r="B29" s="11">
        <v>43907</v>
      </c>
      <c r="C29" s="5">
        <v>23</v>
      </c>
      <c r="D29" s="5">
        <f>'dpc-covid19-ita-andamento-naz'!K24</f>
        <v>31506</v>
      </c>
      <c r="E29" s="12">
        <f t="shared" si="0"/>
        <v>32526.860167286144</v>
      </c>
      <c r="F29" s="12">
        <f t="shared" si="1"/>
        <v>33754.58801747924</v>
      </c>
      <c r="G29" s="12">
        <f t="shared" si="2"/>
        <v>31299.132317093052</v>
      </c>
      <c r="H29" s="1"/>
    </row>
    <row r="30" spans="2:13" x14ac:dyDescent="0.3">
      <c r="B30" s="11">
        <v>43908</v>
      </c>
      <c r="C30" s="5">
        <v>24</v>
      </c>
      <c r="D30" s="5">
        <f>'dpc-covid19-ita-andamento-naz'!K25</f>
        <v>35713</v>
      </c>
      <c r="E30" s="12">
        <f t="shared" ref="E30" si="3">K*EXP(-EXP(-(C30-t0)/w))</f>
        <v>37021.162000748584</v>
      </c>
      <c r="F30" s="12">
        <f t="shared" ref="F30" si="4">E30+CI</f>
        <v>38248.889850941676</v>
      </c>
      <c r="G30" s="12">
        <f t="shared" si="2"/>
        <v>35793.434150555491</v>
      </c>
      <c r="M30" s="1"/>
    </row>
    <row r="31" spans="2:13" x14ac:dyDescent="0.3">
      <c r="B31" s="11">
        <v>43909</v>
      </c>
      <c r="C31" s="5">
        <v>25</v>
      </c>
      <c r="D31" s="5">
        <f>'dpc-covid19-ita-andamento-naz'!K26</f>
        <v>41035</v>
      </c>
      <c r="E31" s="12">
        <f t="shared" ref="E31" si="5">K*EXP(-EXP(-(C31-t0)/w))</f>
        <v>41843.87997845497</v>
      </c>
      <c r="F31" s="12">
        <f t="shared" ref="F31" si="6">E31+CI</f>
        <v>43071.607828648062</v>
      </c>
      <c r="G31" s="12">
        <f t="shared" si="2"/>
        <v>40616.152128261878</v>
      </c>
    </row>
    <row r="32" spans="2:13" x14ac:dyDescent="0.3">
      <c r="B32" s="11">
        <v>43910</v>
      </c>
      <c r="C32" s="5">
        <v>26</v>
      </c>
      <c r="D32" s="5">
        <f>'dpc-covid19-ita-andamento-naz'!K27</f>
        <v>47021</v>
      </c>
      <c r="E32" s="12">
        <f t="shared" ref="E32:E33" si="7">K*EXP(-EXP(-(C32-t0)/w))</f>
        <v>46984.083016080229</v>
      </c>
      <c r="F32" s="12">
        <f t="shared" ref="F32:F33" si="8">E32+CI</f>
        <v>48211.810866273321</v>
      </c>
      <c r="G32" s="12">
        <f t="shared" si="2"/>
        <v>45756.355165887137</v>
      </c>
    </row>
    <row r="33" spans="2:7" x14ac:dyDescent="0.3">
      <c r="B33" s="11">
        <v>43911</v>
      </c>
      <c r="C33" s="5">
        <v>27</v>
      </c>
      <c r="D33" s="5">
        <f>'dpc-covid19-ita-andamento-naz'!K28</f>
        <v>53578</v>
      </c>
      <c r="E33" s="12">
        <f t="shared" si="7"/>
        <v>52427.675848819315</v>
      </c>
      <c r="F33" s="12">
        <f t="shared" si="8"/>
        <v>53655.403699012408</v>
      </c>
      <c r="G33" s="12">
        <f t="shared" si="2"/>
        <v>51199.947998626223</v>
      </c>
    </row>
    <row r="34" spans="2:7" x14ac:dyDescent="0.3">
      <c r="B34" s="11">
        <v>43912</v>
      </c>
      <c r="C34" s="5">
        <v>28</v>
      </c>
      <c r="D34" s="5">
        <f>'dpc-covid19-ita-andamento-naz'!K29</f>
        <v>59138</v>
      </c>
      <c r="E34" s="12">
        <f t="shared" ref="E34" si="9">K*EXP(-EXP(-(C34-t0)/w))</f>
        <v>58157.715422012756</v>
      </c>
      <c r="F34" s="12">
        <f t="shared" ref="F34" si="10">E34+CI</f>
        <v>59385.443272205848</v>
      </c>
      <c r="G34" s="12">
        <f t="shared" ref="G34" si="11">MAX(E34-CI,0)</f>
        <v>56929.987571819664</v>
      </c>
    </row>
    <row r="35" spans="2:7" x14ac:dyDescent="0.3">
      <c r="B35" s="11"/>
      <c r="C35" s="5"/>
    </row>
    <row r="36" spans="2:7" x14ac:dyDescent="0.3">
      <c r="B36" s="11"/>
      <c r="C36" s="5"/>
    </row>
    <row r="37" spans="2:7" x14ac:dyDescent="0.3">
      <c r="B37" s="11"/>
      <c r="C37" s="5"/>
    </row>
    <row r="38" spans="2:7" x14ac:dyDescent="0.3">
      <c r="B38" s="11"/>
      <c r="C38" s="5"/>
    </row>
    <row r="39" spans="2:7" x14ac:dyDescent="0.3">
      <c r="B39" s="11"/>
      <c r="C39" s="5"/>
    </row>
    <row r="40" spans="2:7" x14ac:dyDescent="0.3">
      <c r="B40" s="11"/>
      <c r="C40" s="5"/>
    </row>
    <row r="41" spans="2:7" x14ac:dyDescent="0.3">
      <c r="B41" s="11"/>
      <c r="C41" s="5"/>
    </row>
    <row r="42" spans="2:7" x14ac:dyDescent="0.3">
      <c r="B42" s="11"/>
      <c r="C42" s="5"/>
    </row>
    <row r="43" spans="2:7" x14ac:dyDescent="0.3">
      <c r="B43" s="11"/>
      <c r="C43" s="5"/>
    </row>
    <row r="44" spans="2:7" x14ac:dyDescent="0.3">
      <c r="B44" s="11"/>
      <c r="C44" s="5"/>
    </row>
    <row r="45" spans="2:7" x14ac:dyDescent="0.3">
      <c r="B45" s="4"/>
    </row>
    <row r="46" spans="2:7" x14ac:dyDescent="0.3">
      <c r="B46" s="4"/>
    </row>
    <row r="47" spans="2:7" x14ac:dyDescent="0.3">
      <c r="B47" s="4"/>
    </row>
    <row r="48" spans="2:7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E82F-646E-4F9F-A0F9-9977687A0472}">
  <dimension ref="A1:L29"/>
  <sheetViews>
    <sheetView topLeftCell="B1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 s="16">
        <v>43885.75</v>
      </c>
      <c r="B2" s="17" t="s">
        <v>31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6">
        <v>43886.75</v>
      </c>
      <c r="B3" s="17" t="s">
        <v>31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6">
        <v>43887.75</v>
      </c>
      <c r="B4" s="17" t="s">
        <v>31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6">
        <v>43888.75</v>
      </c>
      <c r="B5" s="17" t="s">
        <v>31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6">
        <v>43889.75</v>
      </c>
      <c r="B6" s="17" t="s">
        <v>31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6">
        <v>43890.75</v>
      </c>
      <c r="B7" s="17" t="s">
        <v>31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6">
        <v>43891.75</v>
      </c>
      <c r="B8" s="17" t="s">
        <v>31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6">
        <v>43892.75</v>
      </c>
      <c r="B9" s="17" t="s">
        <v>31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6">
        <v>43893.75</v>
      </c>
      <c r="B10" s="17" t="s">
        <v>31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6">
        <v>43894.75</v>
      </c>
      <c r="B11" s="17" t="s">
        <v>31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6">
        <v>43895.75</v>
      </c>
      <c r="B12" s="17" t="s">
        <v>31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6">
        <v>43896.75</v>
      </c>
      <c r="B13" s="17" t="s">
        <v>31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6">
        <v>43897.75</v>
      </c>
      <c r="B14" s="17" t="s">
        <v>31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6">
        <v>43898.75</v>
      </c>
      <c r="B15" s="17" t="s">
        <v>31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6">
        <v>43899.75</v>
      </c>
      <c r="B16" s="17" t="s">
        <v>31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6">
        <v>43900.75</v>
      </c>
      <c r="B17" s="17" t="s">
        <v>31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6">
        <v>43901.708333333336</v>
      </c>
      <c r="B18" s="17" t="s">
        <v>31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6">
        <v>43902.708333333336</v>
      </c>
      <c r="B19" s="17" t="s">
        <v>31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6">
        <v>43903.708333333336</v>
      </c>
      <c r="B20" s="17" t="s">
        <v>31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6">
        <v>43904.708333333336</v>
      </c>
      <c r="B21" s="17" t="s">
        <v>31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6">
        <v>43905.708333333336</v>
      </c>
      <c r="B22" s="17" t="s">
        <v>31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6">
        <v>43906.708333333336</v>
      </c>
      <c r="B23" s="17" t="s">
        <v>31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6">
        <v>43907.708333333336</v>
      </c>
      <c r="B24" s="17" t="s">
        <v>31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6">
        <v>43908.708333333336</v>
      </c>
      <c r="B25" s="17" t="s">
        <v>31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6">
        <v>43909.708333333336</v>
      </c>
      <c r="B26" s="17" t="s">
        <v>31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6">
        <v>43910.708333333336</v>
      </c>
      <c r="B27" s="17" t="s">
        <v>31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6">
        <v>43911.708333333336</v>
      </c>
      <c r="B28" s="17" t="s">
        <v>31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6">
        <v>43912.708333333336</v>
      </c>
      <c r="B29" s="17" t="s">
        <v>31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Gompertz fit</vt:lpstr>
      <vt:lpstr>dpc-covid19-ita-andamento-naz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2020-03-22T19:50:53Z</dcterms:modified>
</cp:coreProperties>
</file>