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C9B770C0-9D6A-4CE8-920C-23A035E0C0A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Boltzmann fit" sheetId="12" r:id="rId2"/>
    <sheet name="New_confirmed - Boltzmann fit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Boltzmann fit'!$J$15</definedName>
    <definedName name="CIn">'New_confirmed - Boltzmann fit'!$L$15</definedName>
    <definedName name="Critical_t">'Cumul_confirmed - Boltzmann fit'!$J$14</definedName>
    <definedName name="Critical_tn">'New_confirmed - Boltzmann fit'!$L$14</definedName>
    <definedName name="DatiEsterni_1" localSheetId="0" hidden="1">'dpc-covid19-ita-andamento-naz'!#REF!</definedName>
    <definedName name="DatiEsterni_2" localSheetId="0" hidden="1">'dpc-covid19-ita-andamento-naz'!$A$1:$L$31</definedName>
    <definedName name="df">'Cumul_confirmed - Boltzmann fit'!$J$11</definedName>
    <definedName name="dfn">'New_confirmed - Boltzmann fit'!$L$11</definedName>
    <definedName name="dpc_covid19_ita_andamento_nazionale_1" localSheetId="1" hidden="1">'Cumul_confirmed - Boltzmann fit'!#REF!</definedName>
    <definedName name="K">'Cumul_confirmed - Boltzmann fit'!$J$7</definedName>
    <definedName name="Kn">'New_confirmed - Boltzmann fit'!$L$7</definedName>
    <definedName name="Mean_of_y">'Cumul_confirmed - Boltzmann fit'!$J$10</definedName>
    <definedName name="Mean_of_yn">'New_confirmed - Boltzmann fit'!$L$10</definedName>
    <definedName name="RSQ">'Cumul_confirmed - Boltzmann fit'!$J$13</definedName>
    <definedName name="RSQn">'New_confirmed - Boltzmann fit'!$L$13</definedName>
    <definedName name="SE_of_y">'Cumul_confirmed - Boltzmann fit'!$J$12</definedName>
    <definedName name="SE_of_yn">'New_confirmed - Boltzmann fit'!$L$12</definedName>
    <definedName name="solver_adj" localSheetId="1" hidden="1">'Cumul_confirmed - Boltzmann fit'!$J$7,'Cumul_confirmed - Boltzmann fit'!$J$8,'Cumul_confirmed - Boltzmann fit'!$J$9</definedName>
    <definedName name="solver_adj" localSheetId="2" hidden="1">'New_confirmed - Boltzmann fit'!$L$7,'New_confirmed - Boltzmann fit'!$L$8,'New_confirmed - Boltzmann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Boltzmann fit'!$J$13</definedName>
    <definedName name="solver_opt" localSheetId="2" hidden="1">'New_confirmed - Boltzmann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Boltzmann fit'!$J$8</definedName>
    <definedName name="t0n">'New_confirmed - Boltzmann fit'!$L$8</definedName>
    <definedName name="w">'Cumul_confirmed - Boltzmann fit'!$J$9</definedName>
    <definedName name="wn">'New_confirmed - Boltzmann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19" l="1" a="1"/>
  <c r="L13" i="19" s="1"/>
  <c r="L12" i="19" a="1"/>
  <c r="L12" i="19" s="1"/>
  <c r="L11" i="19"/>
  <c r="L10" i="19"/>
  <c r="H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8" i="19"/>
  <c r="G7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8" i="19"/>
  <c r="E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D36" i="19"/>
  <c r="F35" i="19"/>
  <c r="D35" i="19"/>
  <c r="F34" i="19"/>
  <c r="D34" i="19"/>
  <c r="F33" i="19"/>
  <c r="D33" i="19"/>
  <c r="F32" i="19"/>
  <c r="D32" i="19"/>
  <c r="F31" i="19"/>
  <c r="D31" i="19"/>
  <c r="F30" i="19"/>
  <c r="D30" i="19"/>
  <c r="F29" i="19"/>
  <c r="D29" i="19"/>
  <c r="F28" i="19"/>
  <c r="D28" i="19"/>
  <c r="F27" i="19"/>
  <c r="D27" i="19"/>
  <c r="F26" i="19"/>
  <c r="D26" i="19"/>
  <c r="F25" i="19"/>
  <c r="D25" i="19"/>
  <c r="F24" i="19"/>
  <c r="D24" i="19"/>
  <c r="F23" i="19"/>
  <c r="D23" i="19"/>
  <c r="F22" i="19"/>
  <c r="D22" i="19"/>
  <c r="F21" i="19"/>
  <c r="D21" i="19"/>
  <c r="F20" i="19"/>
  <c r="D20" i="19"/>
  <c r="F19" i="19"/>
  <c r="D19" i="19"/>
  <c r="F18" i="19"/>
  <c r="D18" i="19"/>
  <c r="F17" i="19"/>
  <c r="D17" i="19"/>
  <c r="F16" i="19"/>
  <c r="D16" i="19"/>
  <c r="L15" i="19"/>
  <c r="F15" i="19"/>
  <c r="D15" i="19"/>
  <c r="L14" i="19"/>
  <c r="F14" i="19"/>
  <c r="D14" i="19"/>
  <c r="F13" i="19"/>
  <c r="D13" i="19"/>
  <c r="F12" i="19"/>
  <c r="D12" i="19"/>
  <c r="F11" i="19"/>
  <c r="D11" i="19"/>
  <c r="F10" i="19"/>
  <c r="D10" i="19"/>
  <c r="F9" i="19"/>
  <c r="D9" i="19"/>
  <c r="F8" i="19"/>
  <c r="D8" i="19"/>
  <c r="F7" i="19"/>
  <c r="D7" i="19"/>
  <c r="J11" i="12" l="1"/>
  <c r="J10" i="12"/>
  <c r="D36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7" i="12"/>
  <c r="E36" i="12" l="1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E34" i="12" l="1"/>
  <c r="E33" i="12" l="1"/>
  <c r="J14" i="12" l="1"/>
  <c r="E32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J13" i="12" l="1" a="1"/>
  <c r="J13" i="12" s="1"/>
  <c r="J12" i="12" a="1"/>
  <c r="J12" i="12" s="1"/>
  <c r="J15" i="12" s="1"/>
  <c r="G36" i="12" l="1"/>
  <c r="F36" i="12"/>
  <c r="F35" i="12"/>
  <c r="G35" i="12"/>
  <c r="G33" i="12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7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6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<sst xmlns="http://schemas.openxmlformats.org/spreadsheetml/2006/main" count="90" uniqueCount="37">
  <si>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</si>
  <si>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</si>
  <si>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</si>
  <si>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</si>
  <si>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</si>
  <si>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</si>
  <si>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</si>
  <si>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</si>
  <si>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</si>
  <si>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</si>
  <si>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</si>
  <si>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</si>
  <si>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</si>
  <si>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</si>
  <si>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</si>
  <si>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</si>
  <si>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</si>
  <si>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</si>
  <si>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</si>
  <si>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</si>
  <si>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</si>
  <si>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</si>
  <si>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</si>
  <si>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</si>
  <si>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</si>
  <si>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</si>
  <si>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</si>
  <si>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</si>
  <si>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</si>
  <si>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</si>
  <si>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</si>
  <si>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</si>
  <si>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</si>
  <si>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</si>
  <si>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</si>
  <si>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</si>
  <si>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Boltzmann cum_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</si>
</sst>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it-IT" sz="1800">
                <a:solidFill>
                  <a:srgbClr val="FF0000"/>
                </a:solidFill>
              </a:rPr>
              <a:t>COVID-19 confirmed cases (Italy)</a:t>
            </a:r>
          </a:p>
          <a:p>
            <a:pPr>
              <a:defRPr>
                <a:solidFill>
                  <a:srgbClr val="FF0000"/>
                </a:solidFill>
              </a:defRPr>
            </a:pPr>
            <a:r>
              <a:rPr lang="it-IT" sz="1800">
                <a:solidFill>
                  <a:srgbClr val="FF0000"/>
                </a:solidFill>
              </a:rPr>
              <a:t>Cumulative confirmed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'Cumul_confirmed - Boltzmann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'Cumul_confirmed - Boltzmann fit'!$D$7:$D$36</c:f>
              <c:numCache>
                <c:formatCode>0</c:formatCode>
                <c:ptCount val="30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Boltzmann fit'!$E$6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'Cumul_confirmed - Boltzmann fit'!$E$7:$E$66</c:f>
              <c:numCache>
                <c:formatCode>0</c:formatCode>
                <c:ptCount val="60"/>
                <c:pt idx="0">
                  <c:v>640.64456877825774</c:v>
                </c:pt>
                <c:pt idx="1">
                  <c:v>775.09614680606649</c:v>
                </c:pt>
                <c:pt idx="2">
                  <c:v>937.5433323634569</c:v>
                </c:pt>
                <c:pt idx="3">
                  <c:v>1133.7129839888782</c:v>
                </c:pt>
                <c:pt idx="4">
                  <c:v>1370.4563153865804</c:v>
                </c:pt>
                <c:pt idx="5">
                  <c:v>1655.9479623656819</c:v>
                </c:pt>
                <c:pt idx="6">
                  <c:v>1999.910224957393</c:v>
                </c:pt>
                <c:pt idx="7">
                  <c:v>2413.8607201398513</c:v>
                </c:pt>
                <c:pt idx="8">
                  <c:v>2911.3785789001349</c:v>
                </c:pt>
                <c:pt idx="9">
                  <c:v>3508.3796942851018</c:v>
                </c:pt>
                <c:pt idx="10">
                  <c:v>4223.3849121428257</c:v>
                </c:pt>
                <c:pt idx="11">
                  <c:v>5077.7559855628342</c:v>
                </c:pt>
                <c:pt idx="12">
                  <c:v>6095.862231790119</c:v>
                </c:pt>
                <c:pt idx="13">
                  <c:v>7305.1261075955244</c:v>
                </c:pt>
                <c:pt idx="14">
                  <c:v>8735.8790017081647</c:v>
                </c:pt>
                <c:pt idx="15">
                  <c:v>10420.941254379964</c:v>
                </c:pt>
                <c:pt idx="16">
                  <c:v>12394.826380440525</c:v>
                </c:pt>
                <c:pt idx="17">
                  <c:v>14692.464724200729</c:v>
                </c:pt>
                <c:pt idx="18">
                  <c:v>17347.354989469692</c:v>
                </c:pt>
                <c:pt idx="19">
                  <c:v>20389.09388163378</c:v>
                </c:pt>
                <c:pt idx="20">
                  <c:v>23840.314590116846</c:v>
                </c:pt>
                <c:pt idx="21">
                  <c:v>27713.18884068387</c:v>
                </c:pt>
                <c:pt idx="22">
                  <c:v>32005.807278815741</c:v>
                </c:pt>
                <c:pt idx="23">
                  <c:v>36698.922114804445</c:v>
                </c:pt>
                <c:pt idx="24">
                  <c:v>41753.665196791029</c:v>
                </c:pt>
                <c:pt idx="25">
                  <c:v>47110.880292309303</c:v>
                </c:pt>
                <c:pt idx="26">
                  <c:v>52692.573700780893</c:v>
                </c:pt>
                <c:pt idx="27">
                  <c:v>58405.674535758575</c:v>
                </c:pt>
                <c:pt idx="28">
                  <c:v>64147.853054343395</c:v>
                </c:pt>
                <c:pt idx="29">
                  <c:v>69814.687588396031</c:v>
                </c:pt>
                <c:pt idx="30">
                  <c:v>75307.144700784818</c:v>
                </c:pt>
                <c:pt idx="31">
                  <c:v>80538.258872012346</c:v>
                </c:pt>
                <c:pt idx="32">
                  <c:v>85438.096255962504</c:v>
                </c:pt>
                <c:pt idx="33">
                  <c:v>89956.489395728247</c:v>
                </c:pt>
                <c:pt idx="34">
                  <c:v>94063.498514648934</c:v>
                </c:pt>
                <c:pt idx="35">
                  <c:v>97747.950626446269</c:v>
                </c:pt>
                <c:pt idx="36">
                  <c:v>101014.64276848148</c:v>
                </c:pt>
                <c:pt idx="37">
                  <c:v>103880.85367171941</c:v>
                </c:pt>
                <c:pt idx="38">
                  <c:v>106372.72834920701</c:v>
                </c:pt>
                <c:pt idx="39">
                  <c:v>108521.94573700747</c:v>
                </c:pt>
                <c:pt idx="40">
                  <c:v>110362.909650441</c:v>
                </c:pt>
                <c:pt idx="41">
                  <c:v>111930.55730362871</c:v>
                </c:pt>
                <c:pt idx="42">
                  <c:v>113258.77499801456</c:v>
                </c:pt>
                <c:pt idx="43">
                  <c:v>114379.34837534757</c:v>
                </c:pt>
                <c:pt idx="44">
                  <c:v>115321.3469230303</c:v>
                </c:pt>
                <c:pt idx="45">
                  <c:v>116110.83843122827</c:v>
                </c:pt>
                <c:pt idx="46">
                  <c:v>116770.83889989319</c:v>
                </c:pt>
                <c:pt idx="47">
                  <c:v>117321.41946660999</c:v>
                </c:pt>
                <c:pt idx="48">
                  <c:v>117779.90937475245</c:v>
                </c:pt>
                <c:pt idx="49">
                  <c:v>118161.15008340641</c:v>
                </c:pt>
                <c:pt idx="50">
                  <c:v>118477.76910834182</c:v>
                </c:pt>
                <c:pt idx="51">
                  <c:v>118740.45278432548</c:v>
                </c:pt>
                <c:pt idx="52">
                  <c:v>118958.20506206657</c:v>
                </c:pt>
                <c:pt idx="53">
                  <c:v>119138.58512363172</c:v>
                </c:pt>
                <c:pt idx="54">
                  <c:v>119287.92049378673</c:v>
                </c:pt>
                <c:pt idx="55">
                  <c:v>119411.49488129879</c:v>
                </c:pt>
                <c:pt idx="56">
                  <c:v>119513.71157273081</c:v>
                </c:pt>
                <c:pt idx="57">
                  <c:v>119598.23411248933</c:v>
                </c:pt>
                <c:pt idx="58">
                  <c:v>119668.10645611344</c:v>
                </c:pt>
                <c:pt idx="59">
                  <c:v>119725.85493866802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'Cumul_confirmed - Boltzmann fit'!$F$7:$F$36</c:f>
              <c:numCache>
                <c:formatCode>0</c:formatCode>
                <c:ptCount val="30"/>
                <c:pt idx="0">
                  <c:v>1751.7418904236163</c:v>
                </c:pt>
                <c:pt idx="1">
                  <c:v>1886.1934684514249</c:v>
                </c:pt>
                <c:pt idx="2">
                  <c:v>2048.6406540088155</c:v>
                </c:pt>
                <c:pt idx="3">
                  <c:v>2244.810305634237</c:v>
                </c:pt>
                <c:pt idx="4">
                  <c:v>2481.5536370319387</c:v>
                </c:pt>
                <c:pt idx="5">
                  <c:v>2767.0452840110402</c:v>
                </c:pt>
                <c:pt idx="6">
                  <c:v>3111.0075466027515</c:v>
                </c:pt>
                <c:pt idx="7">
                  <c:v>3524.9580417852098</c:v>
                </c:pt>
                <c:pt idx="8">
                  <c:v>4022.4759005454935</c:v>
                </c:pt>
                <c:pt idx="9">
                  <c:v>4619.4770159304608</c:v>
                </c:pt>
                <c:pt idx="10">
                  <c:v>5334.4822337881842</c:v>
                </c:pt>
                <c:pt idx="11">
                  <c:v>6188.8533072081927</c:v>
                </c:pt>
                <c:pt idx="12">
                  <c:v>7206.9595534354776</c:v>
                </c:pt>
                <c:pt idx="13">
                  <c:v>8416.223429240883</c:v>
                </c:pt>
                <c:pt idx="14">
                  <c:v>9846.9763233535232</c:v>
                </c:pt>
                <c:pt idx="15">
                  <c:v>11532.038576025323</c:v>
                </c:pt>
                <c:pt idx="16">
                  <c:v>13505.923702085884</c:v>
                </c:pt>
                <c:pt idx="17">
                  <c:v>15803.562045846087</c:v>
                </c:pt>
                <c:pt idx="18">
                  <c:v>18458.452311115048</c:v>
                </c:pt>
                <c:pt idx="19">
                  <c:v>21500.191203279137</c:v>
                </c:pt>
                <c:pt idx="20">
                  <c:v>24951.411911762203</c:v>
                </c:pt>
                <c:pt idx="21">
                  <c:v>28824.286162329226</c:v>
                </c:pt>
                <c:pt idx="22">
                  <c:v>33116.904600461101</c:v>
                </c:pt>
                <c:pt idx="23">
                  <c:v>37810.019436449802</c:v>
                </c:pt>
                <c:pt idx="24">
                  <c:v>42864.762518436386</c:v>
                </c:pt>
                <c:pt idx="25">
                  <c:v>48221.977613954659</c:v>
                </c:pt>
                <c:pt idx="26">
                  <c:v>53803.67102242625</c:v>
                </c:pt>
                <c:pt idx="27">
                  <c:v>59516.771857403932</c:v>
                </c:pt>
                <c:pt idx="28">
                  <c:v>65258.950375988752</c:v>
                </c:pt>
                <c:pt idx="29">
                  <c:v>70925.784910041388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'Cumul_confirmed - Boltzmann fit'!$G$7:$G$36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22.615662343519716</c:v>
                </c:pt>
                <c:pt idx="4">
                  <c:v>259.35899374122187</c:v>
                </c:pt>
                <c:pt idx="5">
                  <c:v>544.85064072032333</c:v>
                </c:pt>
                <c:pt idx="6">
                  <c:v>888.81290331203445</c:v>
                </c:pt>
                <c:pt idx="7">
                  <c:v>1302.7633984944928</c:v>
                </c:pt>
                <c:pt idx="8">
                  <c:v>1800.2812572547764</c:v>
                </c:pt>
                <c:pt idx="9">
                  <c:v>2397.2823726397432</c:v>
                </c:pt>
                <c:pt idx="10">
                  <c:v>3112.2875904974671</c:v>
                </c:pt>
                <c:pt idx="11">
                  <c:v>3966.6586639174757</c:v>
                </c:pt>
                <c:pt idx="12">
                  <c:v>4984.7649101447605</c:v>
                </c:pt>
                <c:pt idx="13">
                  <c:v>6194.0287859501659</c:v>
                </c:pt>
                <c:pt idx="14">
                  <c:v>7624.7816800628061</c:v>
                </c:pt>
                <c:pt idx="15">
                  <c:v>9309.8439327346059</c:v>
                </c:pt>
                <c:pt idx="16">
                  <c:v>11283.729058795167</c:v>
                </c:pt>
                <c:pt idx="17">
                  <c:v>13581.36740255537</c:v>
                </c:pt>
                <c:pt idx="18">
                  <c:v>16236.257667824333</c:v>
                </c:pt>
                <c:pt idx="19">
                  <c:v>19277.996559988424</c:v>
                </c:pt>
                <c:pt idx="20">
                  <c:v>22729.21726847149</c:v>
                </c:pt>
                <c:pt idx="21">
                  <c:v>26602.091519038513</c:v>
                </c:pt>
                <c:pt idx="22">
                  <c:v>30894.70995717038</c:v>
                </c:pt>
                <c:pt idx="23">
                  <c:v>35587.824793159089</c:v>
                </c:pt>
                <c:pt idx="24">
                  <c:v>40642.567875145673</c:v>
                </c:pt>
                <c:pt idx="25">
                  <c:v>45999.782970663946</c:v>
                </c:pt>
                <c:pt idx="26">
                  <c:v>51581.476379135536</c:v>
                </c:pt>
                <c:pt idx="27">
                  <c:v>57294.577214113218</c:v>
                </c:pt>
                <c:pt idx="28">
                  <c:v>63036.755732698039</c:v>
                </c:pt>
                <c:pt idx="29">
                  <c:v>68703.590266750674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it-IT" sz="1800">
                <a:solidFill>
                  <a:srgbClr val="FF0000"/>
                </a:solidFill>
              </a:rPr>
              <a:t>COVID-19 confirmed cases (Italy)</a:t>
            </a:r>
          </a:p>
          <a:p>
            <a:pPr>
              <a:defRPr>
                <a:solidFill>
                  <a:srgbClr val="FF0000"/>
                </a:solidFill>
              </a:defRPr>
            </a:pPr>
            <a:r>
              <a:rPr lang="it-IT" sz="1800">
                <a:solidFill>
                  <a:srgbClr val="FF0000"/>
                </a:solidFill>
              </a:rPr>
              <a:t>New confirmed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Boltzmann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fit'!$E$7:$E$36</c:f>
              <c:numCache>
                <c:formatCode>0</c:formatCode>
                <c:ptCount val="30"/>
                <c:pt idx="0">
                  <c:v>0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Boltzmann fit'!$G$6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fit'!$G$7:$G$66</c:f>
              <c:numCache>
                <c:formatCode>0</c:formatCode>
                <c:ptCount val="60"/>
                <c:pt idx="0">
                  <c:v>0</c:v>
                </c:pt>
                <c:pt idx="1">
                  <c:v>111.23258007234608</c:v>
                </c:pt>
                <c:pt idx="2">
                  <c:v>134.45157802780875</c:v>
                </c:pt>
                <c:pt idx="3">
                  <c:v>162.44718555739041</c:v>
                </c:pt>
                <c:pt idx="4">
                  <c:v>196.16965162542135</c:v>
                </c:pt>
                <c:pt idx="5">
                  <c:v>236.74333139770215</c:v>
                </c:pt>
                <c:pt idx="6">
                  <c:v>285.49164697910146</c:v>
                </c:pt>
                <c:pt idx="7">
                  <c:v>343.96226259171112</c:v>
                </c:pt>
                <c:pt idx="8">
                  <c:v>413.95049518245833</c:v>
                </c:pt>
                <c:pt idx="9">
                  <c:v>497.51785876028362</c:v>
                </c:pt>
                <c:pt idx="10">
                  <c:v>597.00111538496685</c:v>
                </c:pt>
                <c:pt idx="11">
                  <c:v>715.00521785772389</c:v>
                </c:pt>
                <c:pt idx="12">
                  <c:v>854.37107342000854</c:v>
                </c:pt>
                <c:pt idx="13">
                  <c:v>1018.1062462272848</c:v>
                </c:pt>
                <c:pt idx="14">
                  <c:v>1209.2638758054054</c:v>
                </c:pt>
                <c:pt idx="15">
                  <c:v>1430.7528941126402</c:v>
                </c:pt>
                <c:pt idx="16">
                  <c:v>1685.0622526717998</c:v>
                </c:pt>
                <c:pt idx="17">
                  <c:v>1973.8851260605607</c:v>
                </c:pt>
                <c:pt idx="18">
                  <c:v>2297.6383437602035</c:v>
                </c:pt>
                <c:pt idx="19">
                  <c:v>2654.890265268963</c:v>
                </c:pt>
                <c:pt idx="20">
                  <c:v>3041.7388921640886</c:v>
                </c:pt>
                <c:pt idx="21">
                  <c:v>3451.2207084830661</c:v>
                </c:pt>
                <c:pt idx="22">
                  <c:v>3872.8742505670234</c:v>
                </c:pt>
                <c:pt idx="23">
                  <c:v>4292.6184381318708</c:v>
                </c:pt>
                <c:pt idx="24">
                  <c:v>4693.1148359887047</c:v>
                </c:pt>
                <c:pt idx="25">
                  <c:v>5054.743081986584</c:v>
                </c:pt>
                <c:pt idx="26">
                  <c:v>5357.2150955182733</c:v>
                </c:pt>
                <c:pt idx="27">
                  <c:v>5581.6934084715904</c:v>
                </c:pt>
                <c:pt idx="28">
                  <c:v>5713.1008349776821</c:v>
                </c:pt>
                <c:pt idx="29">
                  <c:v>5742.1785185848203</c:v>
                </c:pt>
                <c:pt idx="30">
                  <c:v>5666.8345340526357</c:v>
                </c:pt>
                <c:pt idx="31">
                  <c:v>5492.4571123887872</c:v>
                </c:pt>
                <c:pt idx="32">
                  <c:v>5231.1141712275275</c:v>
                </c:pt>
                <c:pt idx="33">
                  <c:v>4899.8373839501583</c:v>
                </c:pt>
                <c:pt idx="34">
                  <c:v>4518.3931397657434</c:v>
                </c:pt>
                <c:pt idx="35">
                  <c:v>4107.0091189206869</c:v>
                </c:pt>
                <c:pt idx="36">
                  <c:v>3684.4521117973345</c:v>
                </c:pt>
                <c:pt idx="37">
                  <c:v>3266.6921420352155</c:v>
                </c:pt>
                <c:pt idx="38">
                  <c:v>2866.210903237923</c:v>
                </c:pt>
                <c:pt idx="39">
                  <c:v>2491.8746774876054</c:v>
                </c:pt>
                <c:pt idx="40">
                  <c:v>2149.2173878004542</c:v>
                </c:pt>
                <c:pt idx="41">
                  <c:v>1840.9639134335303</c:v>
                </c:pt>
                <c:pt idx="42">
                  <c:v>1567.6476531877124</c:v>
                </c:pt>
                <c:pt idx="43">
                  <c:v>1328.2176943858503</c:v>
                </c:pt>
                <c:pt idx="44">
                  <c:v>1120.5733773330139</c:v>
                </c:pt>
                <c:pt idx="45">
                  <c:v>941.9985476827278</c:v>
                </c:pt>
                <c:pt idx="46">
                  <c:v>789.49150819797069</c:v>
                </c:pt>
                <c:pt idx="47">
                  <c:v>660.00046866491903</c:v>
                </c:pt>
                <c:pt idx="48">
                  <c:v>550.58056671680242</c:v>
                </c:pt>
                <c:pt idx="49">
                  <c:v>458.4899081424519</c:v>
                </c:pt>
                <c:pt idx="50">
                  <c:v>381.24070865396061</c:v>
                </c:pt>
                <c:pt idx="51">
                  <c:v>316.61902493541129</c:v>
                </c:pt>
                <c:pt idx="52">
                  <c:v>262.68367598365876</c:v>
                </c:pt>
                <c:pt idx="53">
                  <c:v>217.75227774109226</c:v>
                </c:pt>
                <c:pt idx="54">
                  <c:v>180.38006156515621</c:v>
                </c:pt>
                <c:pt idx="55">
                  <c:v>149.33537015500769</c:v>
                </c:pt>
                <c:pt idx="56">
                  <c:v>123.57438751205336</c:v>
                </c:pt>
                <c:pt idx="57">
                  <c:v>102.21669143202598</c:v>
                </c:pt>
                <c:pt idx="58">
                  <c:v>84.522539758516359</c:v>
                </c:pt>
                <c:pt idx="59">
                  <c:v>69.872343624112546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'New_confirmed - Boltzmann fit'!$H$7:$H$36</c:f>
              <c:numCache>
                <c:formatCode>0</c:formatCode>
                <c:ptCount val="30"/>
                <c:pt idx="0">
                  <c:v>0</c:v>
                </c:pt>
                <c:pt idx="1">
                  <c:v>1222.3299017177046</c:v>
                </c:pt>
                <c:pt idx="2">
                  <c:v>1245.5488996731674</c:v>
                </c:pt>
                <c:pt idx="3">
                  <c:v>1273.5445072027489</c:v>
                </c:pt>
                <c:pt idx="4">
                  <c:v>1307.26697327078</c:v>
                </c:pt>
                <c:pt idx="5">
                  <c:v>1347.8406530430607</c:v>
                </c:pt>
                <c:pt idx="6">
                  <c:v>1396.58896862446</c:v>
                </c:pt>
                <c:pt idx="7">
                  <c:v>1455.0595842370697</c:v>
                </c:pt>
                <c:pt idx="8">
                  <c:v>1525.0478168278169</c:v>
                </c:pt>
                <c:pt idx="9">
                  <c:v>1608.6151804056421</c:v>
                </c:pt>
                <c:pt idx="10">
                  <c:v>1708.0984370303254</c:v>
                </c:pt>
                <c:pt idx="11">
                  <c:v>1826.1025395030824</c:v>
                </c:pt>
                <c:pt idx="12">
                  <c:v>1965.4683950653671</c:v>
                </c:pt>
                <c:pt idx="13">
                  <c:v>2129.2035678726434</c:v>
                </c:pt>
                <c:pt idx="14">
                  <c:v>2320.3611974507639</c:v>
                </c:pt>
                <c:pt idx="15">
                  <c:v>2541.8502157579987</c:v>
                </c:pt>
                <c:pt idx="16">
                  <c:v>2796.1595743171583</c:v>
                </c:pt>
                <c:pt idx="17">
                  <c:v>3084.9824477059192</c:v>
                </c:pt>
                <c:pt idx="18">
                  <c:v>3408.735665405562</c:v>
                </c:pt>
                <c:pt idx="19">
                  <c:v>3765.9875869143216</c:v>
                </c:pt>
                <c:pt idx="20">
                  <c:v>4152.8362138094471</c:v>
                </c:pt>
                <c:pt idx="21">
                  <c:v>4562.3180301284247</c:v>
                </c:pt>
                <c:pt idx="22">
                  <c:v>4983.9715722123819</c:v>
                </c:pt>
                <c:pt idx="23">
                  <c:v>5403.7157597772293</c:v>
                </c:pt>
                <c:pt idx="24">
                  <c:v>5804.2121576340633</c:v>
                </c:pt>
                <c:pt idx="25">
                  <c:v>6165.8404036319425</c:v>
                </c:pt>
                <c:pt idx="26">
                  <c:v>6468.3124171636318</c:v>
                </c:pt>
                <c:pt idx="27">
                  <c:v>6692.7907301169489</c:v>
                </c:pt>
                <c:pt idx="28">
                  <c:v>6824.1981566230406</c:v>
                </c:pt>
                <c:pt idx="29">
                  <c:v>6853.2758402301788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fit'!$I$7:$I$36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98.166554160046871</c:v>
                </c:pt>
                <c:pt idx="15">
                  <c:v>319.65557246728167</c:v>
                </c:pt>
                <c:pt idx="16">
                  <c:v>573.96493102644126</c:v>
                </c:pt>
                <c:pt idx="17">
                  <c:v>862.78780441520212</c:v>
                </c:pt>
                <c:pt idx="18">
                  <c:v>1186.541022114845</c:v>
                </c:pt>
                <c:pt idx="19">
                  <c:v>1543.7929436236045</c:v>
                </c:pt>
                <c:pt idx="20">
                  <c:v>1930.6415705187301</c:v>
                </c:pt>
                <c:pt idx="21">
                  <c:v>2340.1233868377076</c:v>
                </c:pt>
                <c:pt idx="22">
                  <c:v>2761.7769289216649</c:v>
                </c:pt>
                <c:pt idx="23">
                  <c:v>3181.5211164865123</c:v>
                </c:pt>
                <c:pt idx="24">
                  <c:v>3582.0175143433462</c:v>
                </c:pt>
                <c:pt idx="25">
                  <c:v>3943.6457603412255</c:v>
                </c:pt>
                <c:pt idx="26">
                  <c:v>4246.1177738729148</c:v>
                </c:pt>
                <c:pt idx="27">
                  <c:v>4470.5960868262318</c:v>
                </c:pt>
                <c:pt idx="28">
                  <c:v>4602.0035133323236</c:v>
                </c:pt>
                <c:pt idx="29">
                  <c:v>4631.0811969394617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5</xdr:row>
      <xdr:rowOff>0</xdr:rowOff>
    </xdr:from>
    <xdr:to>
      <xdr:col>21</xdr:col>
      <xdr:colOff>99060</xdr:colOff>
      <xdr:row>33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2835-2CCD-487C-A7C3-4E3C532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236220</xdr:colOff>
      <xdr:row>17</xdr:row>
      <xdr:rowOff>121920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10660380" y="364236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10660380" y="364236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17</xdr:col>
      <xdr:colOff>411480</xdr:colOff>
      <xdr:row>23</xdr:row>
      <xdr:rowOff>38100</xdr:rowOff>
    </xdr:from>
    <xdr:to>
      <xdr:col>20</xdr:col>
      <xdr:colOff>411480</xdr:colOff>
      <xdr:row>30</xdr:row>
      <xdr:rowOff>53340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7E696076-8C22-4EC6-8C39-63B8E38294C1}"/>
            </a:ext>
          </a:extLst>
        </xdr:cNvPr>
        <xdr:cNvSpPr txBox="1"/>
      </xdr:nvSpPr>
      <xdr:spPr>
        <a:xfrm>
          <a:off x="11445240" y="4655820"/>
          <a:ext cx="18288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120000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it-IT"/>
            <a:t> </a:t>
          </a:r>
        </a:p>
        <a:p>
          <a:r>
            <a:rPr lang="it-IT" sz="1100" i="1"/>
            <a:t>R</a:t>
          </a:r>
          <a:r>
            <a:rPr lang="it-IT" sz="1100" i="1" baseline="30000"/>
            <a:t>2</a:t>
          </a:r>
          <a:r>
            <a:rPr lang="it-IT" sz="1100" baseline="0"/>
            <a:t>= 0.9994</a:t>
          </a:r>
        </a:p>
        <a:p>
          <a:r>
            <a:rPr lang="it-IT" sz="1100" i="1" baseline="0"/>
            <a:t>CI</a:t>
          </a:r>
          <a:r>
            <a:rPr lang="it-IT" sz="1100" baseline="0"/>
            <a:t>= 1111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>
            <a:effectLst/>
          </a:endParaRPr>
        </a:p>
        <a:p>
          <a:endParaRPr lang="it-IT" sz="1100" baseline="30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5</xdr:row>
      <xdr:rowOff>0</xdr:rowOff>
    </xdr:from>
    <xdr:to>
      <xdr:col>23</xdr:col>
      <xdr:colOff>99060</xdr:colOff>
      <xdr:row>33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5082D72-C1F7-4963-A285-6EBE98D38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129540</xdr:colOff>
      <xdr:row>11</xdr:row>
      <xdr:rowOff>137160</xdr:rowOff>
    </xdr:from>
    <xdr:ext cx="3017520" cy="662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F60049A7-7A9D-42EC-BA7A-E00A5179BC56}"/>
                </a:ext>
              </a:extLst>
            </xdr:cNvPr>
            <xdr:cNvSpPr txBox="1"/>
          </xdr:nvSpPr>
          <xdr:spPr>
            <a:xfrm>
              <a:off x="12161520" y="2537460"/>
              <a:ext cx="30175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=0,  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F60049A7-7A9D-42EC-BA7A-E00A5179BC56}"/>
                </a:ext>
              </a:extLst>
            </xdr:cNvPr>
            <xdr:cNvSpPr txBox="1"/>
          </xdr:nvSpPr>
          <xdr:spPr>
            <a:xfrm>
              <a:off x="12161520" y="2537460"/>
              <a:ext cx="30175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𝐵(0)=0,  𝐵(𝑡)=𝐾/(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609600</xdr:colOff>
      <xdr:row>2</xdr:row>
      <xdr:rowOff>114300</xdr:rowOff>
    </xdr:from>
    <xdr:ext cx="1653540" cy="662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19</xdr:col>
      <xdr:colOff>388620</xdr:colOff>
      <xdr:row>21</xdr:row>
      <xdr:rowOff>30480</xdr:rowOff>
    </xdr:from>
    <xdr:to>
      <xdr:col>22</xdr:col>
      <xdr:colOff>388620</xdr:colOff>
      <xdr:row>28</xdr:row>
      <xdr:rowOff>45720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580D4956-4D83-46BD-BB91-8CFB546A67AD}"/>
            </a:ext>
          </a:extLst>
        </xdr:cNvPr>
        <xdr:cNvSpPr txBox="1"/>
      </xdr:nvSpPr>
      <xdr:spPr>
        <a:xfrm>
          <a:off x="13639800" y="4282440"/>
          <a:ext cx="18288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120000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it-IT"/>
            <a:t> </a:t>
          </a:r>
        </a:p>
        <a:p>
          <a:r>
            <a:rPr lang="it-IT" sz="1100" i="1"/>
            <a:t>R</a:t>
          </a:r>
          <a:r>
            <a:rPr lang="it-IT" sz="1100" i="1" baseline="30000"/>
            <a:t>2</a:t>
          </a:r>
          <a:r>
            <a:rPr lang="it-IT" sz="1100" baseline="0"/>
            <a:t>= 0.9992</a:t>
          </a:r>
        </a:p>
        <a:p>
          <a:r>
            <a:rPr lang="it-IT" sz="1100" i="1" baseline="0"/>
            <a:t>CI</a:t>
          </a:r>
          <a:r>
            <a:rPr lang="it-IT" sz="1100" baseline="0"/>
            <a:t>= 1111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12</xdr:col>
      <xdr:colOff>426720</xdr:colOff>
      <xdr:row>15</xdr:row>
      <xdr:rowOff>38100</xdr:rowOff>
    </xdr:from>
    <xdr:to>
      <xdr:col>17</xdr:col>
      <xdr:colOff>281940</xdr:colOff>
      <xdr:row>15</xdr:row>
      <xdr:rowOff>45720</xdr:rowOff>
    </xdr:to>
    <xdr:cxnSp macro="">
      <xdr:nvCxnSpPr>
        <xdr:cNvPr id="7" name="Connettore diritto 6">
          <a:extLst>
            <a:ext uri="{FF2B5EF4-FFF2-40B4-BE49-F238E27FC236}">
              <a16:creationId xmlns:a16="http://schemas.microsoft.com/office/drawing/2014/main" id="{F2565D0C-65C1-4565-A4DC-96DFBF81741D}"/>
            </a:ext>
          </a:extLst>
        </xdr:cNvPr>
        <xdr:cNvCxnSpPr/>
      </xdr:nvCxnSpPr>
      <xdr:spPr>
        <a:xfrm flipV="1">
          <a:off x="9265920" y="3192780"/>
          <a:ext cx="30480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472440</xdr:colOff>
      <xdr:row>15</xdr:row>
      <xdr:rowOff>106680</xdr:rowOff>
    </xdr:from>
    <xdr:ext cx="1623073" cy="548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9A75C98C-EBF5-4DF2-A100-86430DA8BE86}"/>
                </a:ext>
              </a:extLst>
            </xdr:cNvPr>
            <xdr:cNvSpPr txBox="1"/>
          </xdr:nvSpPr>
          <xdr:spPr>
            <a:xfrm>
              <a:off x="13114020" y="3261360"/>
              <a:ext cx="1623073" cy="548099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endParaRPr lang="it-IT" sz="1100" b="0" i="1">
                <a:latin typeface="Cambria Math" panose="02040503050406030204" pitchFamily="18" charset="0"/>
              </a:endParaRPr>
            </a:p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𝐵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+1</m:t>
                        </m:r>
                      </m:e>
                    </m:d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𝐵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</m:d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it-IT" sz="1100"/>
            </a:p>
          </xdr:txBody>
        </xdr:sp>
      </mc:Choice>
      <mc:Fallback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9A75C98C-EBF5-4DF2-A100-86430DA8BE86}"/>
                </a:ext>
              </a:extLst>
            </xdr:cNvPr>
            <xdr:cNvSpPr txBox="1"/>
          </xdr:nvSpPr>
          <xdr:spPr>
            <a:xfrm>
              <a:off x="13114020" y="3261360"/>
              <a:ext cx="1623073" cy="548099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endParaRPr lang="it-IT" sz="1100" b="0" i="1">
                <a:latin typeface="Cambria Math" panose="02040503050406030204" pitchFamily="18" charset="0"/>
              </a:endParaRPr>
            </a:p>
            <a:p>
              <a:pPr marL="0" indent="0" algn="l"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𝑦=𝐵(𝑡+1)−𝐵(𝑡)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18</xdr:col>
      <xdr:colOff>38100</xdr:colOff>
      <xdr:row>18</xdr:row>
      <xdr:rowOff>129540</xdr:rowOff>
    </xdr:from>
    <xdr:to>
      <xdr:col>20</xdr:col>
      <xdr:colOff>60960</xdr:colOff>
      <xdr:row>22</xdr:row>
      <xdr:rowOff>53340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F5A9E7AE-FCC6-486F-BCA8-67CE5DF76905}"/>
            </a:ext>
          </a:extLst>
        </xdr:cNvPr>
        <xdr:cNvCxnSpPr/>
      </xdr:nvCxnSpPr>
      <xdr:spPr>
        <a:xfrm flipH="1">
          <a:off x="12679680" y="3832860"/>
          <a:ext cx="124206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0.2071</cdr:x>
      <cdr:y>0.30699</cdr:y>
    </cdr:from>
    <cdr:to>
      <cdr:x>0.27593</cdr:x>
      <cdr:y>0.35966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37640" y="1628140"/>
              <a:ext cx="477823" cy="27930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37640" y="1628140"/>
              <a:ext cx="477823" cy="27930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E8781F3E-B149-4F07-A71B-511EBA35283C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B736C-36EE-4A2D-BAC6-9C437EFD3143}" name="dpc_covid19_ita_andamento_nazionale__4" displayName="dpc_covid19_ita_andamento_nazionale__4" ref="A1:L31" tableType="queryTable" totalsRowShown="0">
  <autoFilter ref="A1:L31" xr:uid="{48F380F2-BBDA-4017-A5CC-B0CAD16009A6}"/>
  <tableColumns count="12">
    <tableColumn id="1" xr3:uid="{6F2A5013-CADE-4F49-90B8-A823A35171FF}" uniqueName="1" name="data" queryTableFieldId="1" dataDxfId="1"/>
    <tableColumn id="2" xr3:uid="{A0D546F7-B979-473F-90C7-CEE3B745DE33}" uniqueName="2" name="stato" queryTableFieldId="2" dataDxfId="0"/>
    <tableColumn id="3" xr3:uid="{3FB7E45F-A360-4413-8EAB-ECD1C77D7C6C}" uniqueName="3" name="ricoverati_con_sintomi" queryTableFieldId="3"/>
    <tableColumn id="4" xr3:uid="{64B30538-7D8D-44E4-8B2E-777827F50020}" uniqueName="4" name="terapia_intensiva" queryTableFieldId="4"/>
    <tableColumn id="5" xr3:uid="{7448EB1A-6633-4045-AA4B-54B18109B8FB}" uniqueName="5" name="totale_ospedalizzati" queryTableFieldId="5"/>
    <tableColumn id="6" xr3:uid="{9F49CAF4-195B-494A-9C22-D2E21735C2CB}" uniqueName="6" name="isolamento_domiciliare" queryTableFieldId="6"/>
    <tableColumn id="7" xr3:uid="{05E54EFA-79BC-4856-BF48-AC7C4F1AD62B}" uniqueName="7" name="totale_attualmente_positivi" queryTableFieldId="7"/>
    <tableColumn id="8" xr3:uid="{E0C6A3FF-DE33-4A2D-8B5D-7FAF9FC12DC4}" uniqueName="8" name="nuovi_attualmente_positivi" queryTableFieldId="8"/>
    <tableColumn id="9" xr3:uid="{DA41C585-4A08-4A22-8143-D4935BF56EC0}" uniqueName="9" name="dimessi_guariti" queryTableFieldId="9"/>
    <tableColumn id="10" xr3:uid="{8C34087A-5A62-42F5-8361-026D83610F70}" uniqueName="10" name="deceduti" queryTableFieldId="10"/>
    <tableColumn id="11" xr3:uid="{D1EA4A64-8D6E-4FB8-B312-14621D6927BB}" uniqueName="11" name="totale_casi" queryTableFieldId="11"/>
    <tableColumn id="12" xr3:uid="{F158726A-55F2-4FC9-BC1A-32172688D372}" uniqueName="12" name="tamponi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5FD8839A-74E9-44C2-B5F2-F977D0EA3D98}">
    <text>red zone</text>
  </threadedComment>
  <threadedComment ref="B13" dT="2020-03-21T22:12:51.46" personId="{46504131-ADD3-4530-BCC7-16E4FED1C2C4}" id="{95B83D2D-5EDB-4C8F-91A8-36D622D74B5B}">
    <text>partial lockdown (north)</text>
  </threadedComment>
  <threadedComment ref="B17" dT="2020-03-21T22:13:52.19" personId="{46504131-ADD3-4530-BCC7-16E4FED1C2C4}" id="{FB6547ED-429A-49D7-8367-DE2107BFB931}">
    <text>school closure (Italy)</text>
  </threadedComment>
  <threadedComment ref="B20" dT="2020-03-21T22:14:24.84" personId="{46504131-ADD3-4530-BCC7-16E4FED1C2C4}" id="{18DCC697-BA7F-479A-8641-1D7FCDC0672D}">
    <text>lockdown (north)</text>
  </threadedComment>
  <threadedComment ref="B22" dT="2020-03-21T22:14:52.14" personId="{46504131-ADD3-4530-BCC7-16E4FED1C2C4}" id="{5FB23112-C2D9-44D1-9DAD-0448A5341B10}">
    <text>partial lockdown (Italy)</text>
  </threadedComment>
  <threadedComment ref="B24" dT="2020-03-21T22:15:16.77" personId="{46504131-ADD3-4530-BCC7-16E4FED1C2C4}" id="{90A59D2F-F1E2-4415-85BD-E03CA55CB6FA}">
    <text>lockdown (Italy)</text>
  </threadedComment>
  <threadedComment ref="B35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L31"/>
  <sheetViews>
    <sheetView topLeftCell="E1" workbookViewId="0">
      <selection activeCell="C22" sqref="C22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</cols>
  <sheetData>
    <row r="1" spans="1:1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 s="19">
        <v>43885.75</v>
      </c>
      <c r="B2" s="18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</row>
    <row r="3" spans="1:12" x14ac:dyDescent="0.3">
      <c r="A3" s="19">
        <v>43886.75</v>
      </c>
      <c r="B3" s="18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</row>
    <row r="4" spans="1:12" x14ac:dyDescent="0.3">
      <c r="A4" s="19">
        <v>43887.75</v>
      </c>
      <c r="B4" s="18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</row>
    <row r="5" spans="1:12" x14ac:dyDescent="0.3">
      <c r="A5" s="19">
        <v>43888.75</v>
      </c>
      <c r="B5" s="18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</row>
    <row r="6" spans="1:12" x14ac:dyDescent="0.3">
      <c r="A6" s="19">
        <v>43889.75</v>
      </c>
      <c r="B6" s="18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</row>
    <row r="7" spans="1:12" x14ac:dyDescent="0.3">
      <c r="A7" s="19">
        <v>43890.75</v>
      </c>
      <c r="B7" s="18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</row>
    <row r="8" spans="1:12" x14ac:dyDescent="0.3">
      <c r="A8" s="19">
        <v>43891.75</v>
      </c>
      <c r="B8" s="18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</row>
    <row r="9" spans="1:12" x14ac:dyDescent="0.3">
      <c r="A9" s="19">
        <v>43892.75</v>
      </c>
      <c r="B9" s="18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</row>
    <row r="10" spans="1:12" x14ac:dyDescent="0.3">
      <c r="A10" s="19">
        <v>43893.75</v>
      </c>
      <c r="B10" s="18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</row>
    <row r="11" spans="1:12" x14ac:dyDescent="0.3">
      <c r="A11" s="19">
        <v>43894.75</v>
      </c>
      <c r="B11" s="18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</row>
    <row r="12" spans="1:12" x14ac:dyDescent="0.3">
      <c r="A12" s="19">
        <v>43895.75</v>
      </c>
      <c r="B12" s="18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</row>
    <row r="13" spans="1:12" x14ac:dyDescent="0.3">
      <c r="A13" s="19">
        <v>43896.75</v>
      </c>
      <c r="B13" s="18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</row>
    <row r="14" spans="1:12" x14ac:dyDescent="0.3">
      <c r="A14" s="19">
        <v>43897.75</v>
      </c>
      <c r="B14" s="18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</row>
    <row r="15" spans="1:12" x14ac:dyDescent="0.3">
      <c r="A15" s="19">
        <v>43898.75</v>
      </c>
      <c r="B15" s="18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</row>
    <row r="16" spans="1:12" x14ac:dyDescent="0.3">
      <c r="A16" s="19">
        <v>43899.75</v>
      </c>
      <c r="B16" s="18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</row>
    <row r="17" spans="1:12" x14ac:dyDescent="0.3">
      <c r="A17" s="19">
        <v>43900.75</v>
      </c>
      <c r="B17" s="18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</row>
    <row r="18" spans="1:12" x14ac:dyDescent="0.3">
      <c r="A18" s="19">
        <v>43901.708333333336</v>
      </c>
      <c r="B18" s="18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</row>
    <row r="19" spans="1:12" x14ac:dyDescent="0.3">
      <c r="A19" s="19">
        <v>43902.708333333336</v>
      </c>
      <c r="B19" s="18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</row>
    <row r="20" spans="1:12" x14ac:dyDescent="0.3">
      <c r="A20" s="19">
        <v>43903.708333333336</v>
      </c>
      <c r="B20" s="18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</row>
    <row r="21" spans="1:12" x14ac:dyDescent="0.3">
      <c r="A21" s="19">
        <v>43904.708333333336</v>
      </c>
      <c r="B21" s="18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</row>
    <row r="22" spans="1:12" x14ac:dyDescent="0.3">
      <c r="A22" s="19">
        <v>43905.708333333336</v>
      </c>
      <c r="B22" s="18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</row>
    <row r="23" spans="1:12" x14ac:dyDescent="0.3">
      <c r="A23" s="19">
        <v>43906.708333333336</v>
      </c>
      <c r="B23" s="18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</row>
    <row r="24" spans="1:12" x14ac:dyDescent="0.3">
      <c r="A24" s="19">
        <v>43907.708333333336</v>
      </c>
      <c r="B24" s="18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</row>
    <row r="25" spans="1:12" x14ac:dyDescent="0.3">
      <c r="A25" s="19">
        <v>43908.708333333336</v>
      </c>
      <c r="B25" s="18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</row>
    <row r="26" spans="1:12" x14ac:dyDescent="0.3">
      <c r="A26" s="19">
        <v>43909.708333333336</v>
      </c>
      <c r="B26" s="18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</row>
    <row r="27" spans="1:12" x14ac:dyDescent="0.3">
      <c r="A27" s="19">
        <v>43910.708333333336</v>
      </c>
      <c r="B27" s="18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</row>
    <row r="28" spans="1:12" x14ac:dyDescent="0.3">
      <c r="A28" s="19">
        <v>43911.708333333336</v>
      </c>
      <c r="B28" s="18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</row>
    <row r="29" spans="1:12" x14ac:dyDescent="0.3">
      <c r="A29" s="19">
        <v>43912.708333333336</v>
      </c>
      <c r="B29" s="18" t="s">
        <v>30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</row>
    <row r="30" spans="1:12" x14ac:dyDescent="0.3">
      <c r="A30" s="19">
        <v>43913.708333333336</v>
      </c>
      <c r="B30" s="18" t="s">
        <v>30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</row>
    <row r="31" spans="1:12" x14ac:dyDescent="0.3">
      <c r="A31" s="19">
        <v>43914.708333333336</v>
      </c>
      <c r="B31" s="18" t="s">
        <v>30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8"/>
  <sheetViews>
    <sheetView topLeftCell="A7" workbookViewId="0">
      <selection activeCell="J11" sqref="J11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13</v>
      </c>
    </row>
    <row r="3" spans="2:14" ht="17.399999999999999" customHeight="1" x14ac:dyDescent="0.6">
      <c r="B3" s="13"/>
      <c r="C3" s="14"/>
      <c r="D3" s="14"/>
      <c r="E3" s="14"/>
      <c r="F3" s="14"/>
      <c r="K3" s="21" t="s">
        <v>0</v>
      </c>
      <c r="L3" s="20" t="s">
        <v>15</v>
      </c>
      <c r="M3" s="17"/>
      <c r="N3" s="17"/>
    </row>
    <row r="4" spans="2:14" ht="20.399999999999999" x14ac:dyDescent="0.35">
      <c r="B4" s="16" t="s">
        <v>31</v>
      </c>
      <c r="C4" s="15"/>
      <c r="D4" s="14"/>
      <c r="E4" s="14"/>
      <c r="F4" s="14"/>
      <c r="K4" s="21" t="s">
        <v>32</v>
      </c>
      <c r="L4" s="20" t="s">
        <v>16</v>
      </c>
      <c r="M4" s="17"/>
      <c r="N4" s="17"/>
    </row>
    <row r="5" spans="2:14" ht="18" x14ac:dyDescent="0.3">
      <c r="B5" s="14"/>
      <c r="C5" s="14"/>
      <c r="D5" s="14"/>
      <c r="E5" s="14"/>
      <c r="F5" s="14"/>
      <c r="K5" s="21" t="s">
        <v>1</v>
      </c>
      <c r="L5" s="20" t="s">
        <v>17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12</v>
      </c>
      <c r="E6" s="9" t="s">
        <v>14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3">
        <v>43885</v>
      </c>
      <c r="C7" s="4">
        <v>1</v>
      </c>
      <c r="D7" s="11">
        <f>'dpc-covid19-ita-andamento-naz'!K2</f>
        <v>229</v>
      </c>
      <c r="E7" s="11">
        <f t="shared" ref="E7:E33" si="0">K/(1+EXP(-(C7-t0)/w))</f>
        <v>640.64456877825774</v>
      </c>
      <c r="F7" s="11">
        <f t="shared" ref="F7:F29" si="1">E7+CI</f>
        <v>1751.7418904236163</v>
      </c>
      <c r="G7" s="11">
        <f t="shared" ref="G7:G33" si="2">MAX(E7-CI,0)</f>
        <v>0</v>
      </c>
      <c r="H7" s="1"/>
      <c r="I7" s="22" t="s">
        <v>0</v>
      </c>
      <c r="J7" s="5">
        <v>119999.9999727305</v>
      </c>
    </row>
    <row r="8" spans="2:14" ht="15.6" x14ac:dyDescent="0.35">
      <c r="B8" s="10">
        <v>43886</v>
      </c>
      <c r="C8" s="4">
        <v>2</v>
      </c>
      <c r="D8" s="11">
        <f>'dpc-covid19-ita-andamento-naz'!K3</f>
        <v>322</v>
      </c>
      <c r="E8" s="11">
        <f t="shared" si="0"/>
        <v>775.09614680606649</v>
      </c>
      <c r="F8" s="11">
        <f t="shared" si="1"/>
        <v>1886.1934684514249</v>
      </c>
      <c r="G8" s="11">
        <f t="shared" si="2"/>
        <v>0</v>
      </c>
      <c r="H8" s="1"/>
      <c r="I8" s="22" t="s">
        <v>33</v>
      </c>
      <c r="J8" s="5">
        <v>28.277378807169203</v>
      </c>
    </row>
    <row r="9" spans="2:14" x14ac:dyDescent="0.3">
      <c r="B9" s="10">
        <v>43887</v>
      </c>
      <c r="C9" s="4">
        <v>3</v>
      </c>
      <c r="D9" s="11">
        <f>'dpc-covid19-ita-andamento-naz'!K4</f>
        <v>400</v>
      </c>
      <c r="E9" s="11">
        <f t="shared" si="0"/>
        <v>937.5433323634569</v>
      </c>
      <c r="F9" s="11">
        <f t="shared" si="1"/>
        <v>2048.6406540088155</v>
      </c>
      <c r="G9" s="11">
        <f t="shared" si="2"/>
        <v>0</v>
      </c>
      <c r="H9" s="1"/>
      <c r="I9" s="22" t="s">
        <v>1</v>
      </c>
      <c r="J9" s="5">
        <v>5.218134939702761</v>
      </c>
    </row>
    <row r="10" spans="2:14" x14ac:dyDescent="0.3">
      <c r="B10" s="10">
        <v>43888</v>
      </c>
      <c r="C10" s="4">
        <v>4</v>
      </c>
      <c r="D10" s="11">
        <f>'dpc-covid19-ita-andamento-naz'!K5</f>
        <v>650</v>
      </c>
      <c r="E10" s="11">
        <f t="shared" si="0"/>
        <v>1133.7129839888782</v>
      </c>
      <c r="F10" s="11">
        <f t="shared" si="1"/>
        <v>2244.810305634237</v>
      </c>
      <c r="G10" s="11">
        <f t="shared" si="2"/>
        <v>22.615662343519716</v>
      </c>
      <c r="H10" s="1"/>
      <c r="I10" s="6" t="s">
        <v>2</v>
      </c>
      <c r="J10" s="1">
        <f>AVERAGE(D7:D36)</f>
        <v>19140.8</v>
      </c>
    </row>
    <row r="11" spans="2:14" x14ac:dyDescent="0.3">
      <c r="B11" s="10">
        <v>43889</v>
      </c>
      <c r="C11" s="4">
        <v>5</v>
      </c>
      <c r="D11" s="11">
        <f>'dpc-covid19-ita-andamento-naz'!K6</f>
        <v>888</v>
      </c>
      <c r="E11" s="11">
        <f t="shared" si="0"/>
        <v>1370.4563153865804</v>
      </c>
      <c r="F11" s="11">
        <f t="shared" si="1"/>
        <v>2481.5536370319387</v>
      </c>
      <c r="G11" s="11">
        <f t="shared" si="2"/>
        <v>259.35899374122187</v>
      </c>
      <c r="H11" s="1"/>
      <c r="I11" s="6" t="s">
        <v>3</v>
      </c>
      <c r="J11" s="1">
        <f>COUNT(D7:D36)-COUNT(J7:J9)</f>
        <v>27</v>
      </c>
    </row>
    <row r="12" spans="2:14" x14ac:dyDescent="0.3">
      <c r="B12" s="10">
        <v>43890</v>
      </c>
      <c r="C12" s="4">
        <v>6</v>
      </c>
      <c r="D12" s="11">
        <f>'dpc-covid19-ita-andamento-naz'!K7</f>
        <v>1128</v>
      </c>
      <c r="E12" s="11">
        <f t="shared" si="0"/>
        <v>1655.9479623656819</v>
      </c>
      <c r="F12" s="11">
        <f t="shared" si="1"/>
        <v>2767.0452840110402</v>
      </c>
      <c r="G12" s="11">
        <f t="shared" si="2"/>
        <v>544.85064072032333</v>
      </c>
      <c r="H12" s="1"/>
      <c r="I12" s="6" t="s">
        <v>4</v>
      </c>
      <c r="J12" s="7" cm="1">
        <f t="array" ref="J12">SQRT(SUM((D7:D36-E7:E36)^2)/df)</f>
        <v>541.51515572121286</v>
      </c>
    </row>
    <row r="13" spans="2:14" ht="16.2" x14ac:dyDescent="0.3">
      <c r="B13" s="23">
        <v>43891</v>
      </c>
      <c r="C13" s="4">
        <v>7</v>
      </c>
      <c r="D13" s="11">
        <f>'dpc-covid19-ita-andamento-naz'!K8</f>
        <v>1694</v>
      </c>
      <c r="E13" s="11">
        <f t="shared" si="0"/>
        <v>1999.910224957393</v>
      </c>
      <c r="F13" s="11">
        <f t="shared" si="1"/>
        <v>3111.0075466027515</v>
      </c>
      <c r="G13" s="11">
        <f t="shared" si="2"/>
        <v>888.81290331203445</v>
      </c>
      <c r="H13" s="1"/>
      <c r="I13" s="6" t="s">
        <v>5</v>
      </c>
      <c r="J13" s="8" cm="1">
        <f t="array" ref="J13">1-SUM((D7:D36-E7:E36)^2)/SUM((D7:D36-Mean_of_y)^2)</f>
        <v>0.99940417863998632</v>
      </c>
    </row>
    <row r="14" spans="2:14" x14ac:dyDescent="0.3">
      <c r="B14" s="10">
        <v>43892</v>
      </c>
      <c r="C14" s="4">
        <v>8</v>
      </c>
      <c r="D14" s="11">
        <f>'dpc-covid19-ita-andamento-naz'!K9</f>
        <v>2036</v>
      </c>
      <c r="E14" s="11">
        <f t="shared" si="0"/>
        <v>2413.8607201398513</v>
      </c>
      <c r="F14" s="11">
        <f t="shared" si="1"/>
        <v>3524.9580417852098</v>
      </c>
      <c r="G14" s="11">
        <f t="shared" si="2"/>
        <v>1302.7633984944928</v>
      </c>
      <c r="H14" s="1"/>
      <c r="I14" s="6" t="s">
        <v>6</v>
      </c>
      <c r="J14" s="8">
        <f>TINV(0.05,df)</f>
        <v>2.0518305164802859</v>
      </c>
    </row>
    <row r="15" spans="2:14" x14ac:dyDescent="0.3">
      <c r="B15" s="10">
        <v>43893</v>
      </c>
      <c r="C15" s="4">
        <v>9</v>
      </c>
      <c r="D15" s="11">
        <f>'dpc-covid19-ita-andamento-naz'!K10</f>
        <v>2502</v>
      </c>
      <c r="E15" s="11">
        <f t="shared" si="0"/>
        <v>2911.3785789001349</v>
      </c>
      <c r="F15" s="11">
        <f t="shared" si="1"/>
        <v>4022.4759005454935</v>
      </c>
      <c r="G15" s="11">
        <f t="shared" si="2"/>
        <v>1800.2812572547764</v>
      </c>
      <c r="H15" s="1"/>
      <c r="I15" s="6" t="s">
        <v>7</v>
      </c>
      <c r="J15" s="1">
        <f>Critical_t*SE_of_y</f>
        <v>1111.0973216453585</v>
      </c>
    </row>
    <row r="16" spans="2:14" x14ac:dyDescent="0.3">
      <c r="B16" s="10">
        <v>43894</v>
      </c>
      <c r="C16" s="4">
        <v>10</v>
      </c>
      <c r="D16" s="11">
        <f>'dpc-covid19-ita-andamento-naz'!K11</f>
        <v>3089</v>
      </c>
      <c r="E16" s="11">
        <f t="shared" si="0"/>
        <v>3508.3796942851018</v>
      </c>
      <c r="F16" s="11">
        <f t="shared" si="1"/>
        <v>4619.4770159304608</v>
      </c>
      <c r="G16" s="11">
        <f t="shared" si="2"/>
        <v>2397.2823726397432</v>
      </c>
      <c r="H16" s="1"/>
      <c r="I16" s="6"/>
    </row>
    <row r="17" spans="2:13" x14ac:dyDescent="0.3">
      <c r="B17" s="23">
        <v>43895</v>
      </c>
      <c r="C17" s="4">
        <v>11</v>
      </c>
      <c r="D17" s="11">
        <f>'dpc-covid19-ita-andamento-naz'!K12</f>
        <v>3858</v>
      </c>
      <c r="E17" s="11">
        <f t="shared" si="0"/>
        <v>4223.3849121428257</v>
      </c>
      <c r="F17" s="11">
        <f t="shared" si="1"/>
        <v>5334.4822337881842</v>
      </c>
      <c r="G17" s="11">
        <f t="shared" si="2"/>
        <v>3112.2875904974671</v>
      </c>
      <c r="H17" s="1"/>
      <c r="I17" s="6"/>
    </row>
    <row r="18" spans="2:13" x14ac:dyDescent="0.3">
      <c r="B18" s="10">
        <v>43896</v>
      </c>
      <c r="C18" s="4">
        <v>12</v>
      </c>
      <c r="D18" s="11">
        <f>'dpc-covid19-ita-andamento-naz'!K13</f>
        <v>4636</v>
      </c>
      <c r="E18" s="11">
        <f t="shared" si="0"/>
        <v>5077.7559855628342</v>
      </c>
      <c r="F18" s="11">
        <f t="shared" si="1"/>
        <v>6188.8533072081927</v>
      </c>
      <c r="G18" s="11">
        <f t="shared" si="2"/>
        <v>3966.6586639174757</v>
      </c>
      <c r="H18" s="1"/>
      <c r="I18" s="6"/>
    </row>
    <row r="19" spans="2:13" x14ac:dyDescent="0.3">
      <c r="B19" s="10">
        <v>43897</v>
      </c>
      <c r="C19" s="4">
        <v>13</v>
      </c>
      <c r="D19" s="11">
        <f>'dpc-covid19-ita-andamento-naz'!K14</f>
        <v>5883</v>
      </c>
      <c r="E19" s="11">
        <f t="shared" si="0"/>
        <v>6095.862231790119</v>
      </c>
      <c r="F19" s="11">
        <f t="shared" si="1"/>
        <v>7206.9595534354776</v>
      </c>
      <c r="G19" s="11">
        <f t="shared" si="2"/>
        <v>4984.7649101447605</v>
      </c>
      <c r="H19" s="1"/>
      <c r="I19" s="6"/>
    </row>
    <row r="20" spans="2:13" x14ac:dyDescent="0.3">
      <c r="B20" s="23">
        <v>43898</v>
      </c>
      <c r="C20" s="4">
        <v>14</v>
      </c>
      <c r="D20" s="11">
        <f>'dpc-covid19-ita-andamento-naz'!K15</f>
        <v>7375</v>
      </c>
      <c r="E20" s="11">
        <f t="shared" si="0"/>
        <v>7305.1261075955244</v>
      </c>
      <c r="F20" s="11">
        <f t="shared" si="1"/>
        <v>8416.223429240883</v>
      </c>
      <c r="G20" s="11">
        <f t="shared" si="2"/>
        <v>6194.0287859501659</v>
      </c>
      <c r="H20" s="1"/>
      <c r="I20" s="6"/>
    </row>
    <row r="21" spans="2:13" x14ac:dyDescent="0.3">
      <c r="B21" s="10">
        <v>43899</v>
      </c>
      <c r="C21" s="4">
        <v>15</v>
      </c>
      <c r="D21" s="11">
        <f>'dpc-covid19-ita-andamento-naz'!K16</f>
        <v>9172</v>
      </c>
      <c r="E21" s="11">
        <f t="shared" si="0"/>
        <v>8735.8790017081647</v>
      </c>
      <c r="F21" s="11">
        <f t="shared" si="1"/>
        <v>9846.9763233535232</v>
      </c>
      <c r="G21" s="11">
        <f t="shared" si="2"/>
        <v>7624.7816800628061</v>
      </c>
      <c r="H21" s="1"/>
      <c r="I21" s="6"/>
    </row>
    <row r="22" spans="2:13" x14ac:dyDescent="0.3">
      <c r="B22" s="23">
        <v>43900</v>
      </c>
      <c r="C22" s="4">
        <v>16</v>
      </c>
      <c r="D22" s="11">
        <f>'dpc-covid19-ita-andamento-naz'!K17</f>
        <v>10149</v>
      </c>
      <c r="E22" s="11">
        <f t="shared" si="0"/>
        <v>10420.941254379964</v>
      </c>
      <c r="F22" s="11">
        <f t="shared" si="1"/>
        <v>11532.038576025323</v>
      </c>
      <c r="G22" s="11">
        <f t="shared" si="2"/>
        <v>9309.8439327346059</v>
      </c>
      <c r="H22" s="1"/>
      <c r="I22" s="6"/>
    </row>
    <row r="23" spans="2:13" x14ac:dyDescent="0.3">
      <c r="B23" s="10">
        <v>43901</v>
      </c>
      <c r="C23" s="4">
        <v>17</v>
      </c>
      <c r="D23" s="11">
        <f>'dpc-covid19-ita-andamento-naz'!K18</f>
        <v>12462</v>
      </c>
      <c r="E23" s="11">
        <f t="shared" si="0"/>
        <v>12394.826380440525</v>
      </c>
      <c r="F23" s="11">
        <f t="shared" si="1"/>
        <v>13505.923702085884</v>
      </c>
      <c r="G23" s="11">
        <f t="shared" si="2"/>
        <v>11283.729058795167</v>
      </c>
      <c r="H23" s="1"/>
      <c r="I23" s="6"/>
    </row>
    <row r="24" spans="2:13" x14ac:dyDescent="0.3">
      <c r="B24" s="23">
        <v>43902</v>
      </c>
      <c r="C24" s="4">
        <v>18</v>
      </c>
      <c r="D24" s="11">
        <f>'dpc-covid19-ita-andamento-naz'!K19</f>
        <v>15113</v>
      </c>
      <c r="E24" s="11">
        <f t="shared" si="0"/>
        <v>14692.464724200729</v>
      </c>
      <c r="F24" s="11">
        <f t="shared" si="1"/>
        <v>15803.562045846087</v>
      </c>
      <c r="G24" s="11">
        <f t="shared" si="2"/>
        <v>13581.36740255537</v>
      </c>
      <c r="H24" s="1"/>
      <c r="I24" s="6"/>
    </row>
    <row r="25" spans="2:13" x14ac:dyDescent="0.3">
      <c r="B25" s="10">
        <v>43903</v>
      </c>
      <c r="C25" s="4">
        <v>19</v>
      </c>
      <c r="D25" s="11">
        <f>'dpc-covid19-ita-andamento-naz'!K20</f>
        <v>17660</v>
      </c>
      <c r="E25" s="11">
        <f t="shared" si="0"/>
        <v>17347.354989469692</v>
      </c>
      <c r="F25" s="11">
        <f t="shared" si="1"/>
        <v>18458.452311115048</v>
      </c>
      <c r="G25" s="11">
        <f t="shared" si="2"/>
        <v>16236.257667824333</v>
      </c>
      <c r="H25" s="1"/>
      <c r="I25" s="6"/>
    </row>
    <row r="26" spans="2:13" x14ac:dyDescent="0.3">
      <c r="B26" s="10">
        <v>43904</v>
      </c>
      <c r="C26" s="4">
        <v>20</v>
      </c>
      <c r="D26" s="11">
        <f>'dpc-covid19-ita-andamento-naz'!K21</f>
        <v>21157</v>
      </c>
      <c r="E26" s="11">
        <f t="shared" si="0"/>
        <v>20389.09388163378</v>
      </c>
      <c r="F26" s="11">
        <f t="shared" si="1"/>
        <v>21500.191203279137</v>
      </c>
      <c r="G26" s="11">
        <f t="shared" si="2"/>
        <v>19277.996559988424</v>
      </c>
      <c r="H26" s="1"/>
      <c r="I26" s="6"/>
    </row>
    <row r="27" spans="2:13" x14ac:dyDescent="0.3">
      <c r="B27" s="10">
        <v>43905</v>
      </c>
      <c r="C27" s="4">
        <v>21</v>
      </c>
      <c r="D27" s="11">
        <f>'dpc-covid19-ita-andamento-naz'!K22</f>
        <v>24747</v>
      </c>
      <c r="E27" s="11">
        <f t="shared" si="0"/>
        <v>23840.314590116846</v>
      </c>
      <c r="F27" s="11">
        <f t="shared" si="1"/>
        <v>24951.411911762203</v>
      </c>
      <c r="G27" s="11">
        <f t="shared" si="2"/>
        <v>22729.21726847149</v>
      </c>
      <c r="H27" s="1"/>
      <c r="I27" s="6"/>
    </row>
    <row r="28" spans="2:13" x14ac:dyDescent="0.3">
      <c r="B28" s="10">
        <v>43906</v>
      </c>
      <c r="C28" s="4">
        <v>22</v>
      </c>
      <c r="D28" s="11">
        <f>'dpc-covid19-ita-andamento-naz'!K23</f>
        <v>27980</v>
      </c>
      <c r="E28" s="11">
        <f t="shared" si="0"/>
        <v>27713.18884068387</v>
      </c>
      <c r="F28" s="11">
        <f t="shared" si="1"/>
        <v>28824.286162329226</v>
      </c>
      <c r="G28" s="11">
        <f t="shared" si="2"/>
        <v>26602.091519038513</v>
      </c>
      <c r="H28" s="1"/>
      <c r="I28" s="6"/>
    </row>
    <row r="29" spans="2:13" x14ac:dyDescent="0.3">
      <c r="B29" s="10">
        <v>43907</v>
      </c>
      <c r="C29" s="4">
        <v>23</v>
      </c>
      <c r="D29" s="11">
        <f>'dpc-covid19-ita-andamento-naz'!K24</f>
        <v>31506</v>
      </c>
      <c r="E29" s="11">
        <f t="shared" si="0"/>
        <v>32005.807278815741</v>
      </c>
      <c r="F29" s="11">
        <f t="shared" si="1"/>
        <v>33116.904600461101</v>
      </c>
      <c r="G29" s="11">
        <f t="shared" si="2"/>
        <v>30894.70995717038</v>
      </c>
      <c r="H29" s="1"/>
    </row>
    <row r="30" spans="2:13" x14ac:dyDescent="0.3">
      <c r="B30" s="10">
        <v>43908</v>
      </c>
      <c r="C30" s="4">
        <v>24</v>
      </c>
      <c r="D30" s="11">
        <f>'dpc-covid19-ita-andamento-naz'!K25</f>
        <v>35713</v>
      </c>
      <c r="E30" s="11">
        <f t="shared" si="0"/>
        <v>36698.922114804445</v>
      </c>
      <c r="F30" s="11">
        <f t="shared" ref="F30" si="3">E30+CI</f>
        <v>37810.019436449802</v>
      </c>
      <c r="G30" s="11">
        <f t="shared" si="2"/>
        <v>35587.824793159089</v>
      </c>
      <c r="M30" s="1"/>
    </row>
    <row r="31" spans="2:13" x14ac:dyDescent="0.3">
      <c r="B31" s="10">
        <v>43909</v>
      </c>
      <c r="C31" s="4">
        <v>25</v>
      </c>
      <c r="D31" s="11">
        <f>'dpc-covid19-ita-andamento-naz'!K26</f>
        <v>41035</v>
      </c>
      <c r="E31" s="11">
        <f t="shared" si="0"/>
        <v>41753.665196791029</v>
      </c>
      <c r="F31" s="11">
        <f t="shared" ref="F31" si="4">E31+CI</f>
        <v>42864.762518436386</v>
      </c>
      <c r="G31" s="11">
        <f t="shared" si="2"/>
        <v>40642.567875145673</v>
      </c>
    </row>
    <row r="32" spans="2:13" x14ac:dyDescent="0.3">
      <c r="B32" s="10">
        <v>43910</v>
      </c>
      <c r="C32" s="4">
        <v>26</v>
      </c>
      <c r="D32" s="11">
        <f>'dpc-covid19-ita-andamento-naz'!K27</f>
        <v>47021</v>
      </c>
      <c r="E32" s="11">
        <f t="shared" si="0"/>
        <v>47110.880292309303</v>
      </c>
      <c r="F32" s="11">
        <f t="shared" ref="F32" si="5">E32+CI</f>
        <v>48221.977613954659</v>
      </c>
      <c r="G32" s="11">
        <f t="shared" si="2"/>
        <v>45999.782970663946</v>
      </c>
    </row>
    <row r="33" spans="2:7" x14ac:dyDescent="0.3">
      <c r="B33" s="10">
        <v>43911</v>
      </c>
      <c r="C33" s="4">
        <v>27</v>
      </c>
      <c r="D33" s="11">
        <f>'dpc-covid19-ita-andamento-naz'!K28</f>
        <v>53578</v>
      </c>
      <c r="E33" s="11">
        <f t="shared" si="0"/>
        <v>52692.573700780893</v>
      </c>
      <c r="F33" s="11">
        <f t="shared" ref="F33" si="6">E33+CI</f>
        <v>53803.67102242625</v>
      </c>
      <c r="G33" s="11">
        <f t="shared" si="2"/>
        <v>51581.476379135536</v>
      </c>
    </row>
    <row r="34" spans="2:7" x14ac:dyDescent="0.3">
      <c r="B34" s="10">
        <v>43912</v>
      </c>
      <c r="C34" s="4">
        <v>28</v>
      </c>
      <c r="D34" s="11">
        <f>'dpc-covid19-ita-andamento-naz'!K29</f>
        <v>59138</v>
      </c>
      <c r="E34" s="11">
        <f t="shared" ref="E34" si="7">K/(1+EXP(-(C34-t0)/w))</f>
        <v>58405.674535758575</v>
      </c>
      <c r="F34" s="11">
        <f t="shared" ref="F34" si="8">E34+CI</f>
        <v>59516.771857403932</v>
      </c>
      <c r="G34" s="11">
        <f t="shared" ref="G34" si="9">MAX(E34-CI,0)</f>
        <v>57294.577214113218</v>
      </c>
    </row>
    <row r="35" spans="2:7" x14ac:dyDescent="0.3">
      <c r="B35" s="23">
        <v>43913</v>
      </c>
      <c r="C35" s="4">
        <v>29</v>
      </c>
      <c r="D35" s="11">
        <f>'dpc-covid19-ita-andamento-naz'!K30</f>
        <v>63927</v>
      </c>
      <c r="E35" s="11">
        <f t="shared" ref="E35:E66" si="10">K/(1+EXP(-(C35-t0)/w))</f>
        <v>64147.853054343395</v>
      </c>
      <c r="F35" s="11">
        <f t="shared" ref="F35" si="11">E35+CI</f>
        <v>65258.950375988752</v>
      </c>
      <c r="G35" s="11">
        <f t="shared" ref="G35" si="12">MAX(E35-CI,0)</f>
        <v>63036.755732698039</v>
      </c>
    </row>
    <row r="36" spans="2:7" x14ac:dyDescent="0.3">
      <c r="B36" s="10">
        <v>43914</v>
      </c>
      <c r="C36" s="4">
        <v>30</v>
      </c>
      <c r="D36" s="11">
        <f>'dpc-covid19-ita-andamento-naz'!K31</f>
        <v>69176</v>
      </c>
      <c r="E36" s="11">
        <f t="shared" si="10"/>
        <v>69814.687588396031</v>
      </c>
      <c r="F36" s="11">
        <f t="shared" ref="F36" si="13">E36+CI</f>
        <v>70925.784910041388</v>
      </c>
      <c r="G36" s="11">
        <f t="shared" ref="G36" si="14">MAX(E36-CI,0)</f>
        <v>68703.590266750674</v>
      </c>
    </row>
    <row r="37" spans="2:7" x14ac:dyDescent="0.3">
      <c r="B37" s="10">
        <v>43915</v>
      </c>
      <c r="C37" s="4">
        <v>31</v>
      </c>
      <c r="E37" s="11">
        <f t="shared" si="10"/>
        <v>75307.144700784818</v>
      </c>
    </row>
    <row r="38" spans="2:7" x14ac:dyDescent="0.3">
      <c r="B38" s="10">
        <v>43916</v>
      </c>
      <c r="C38" s="4">
        <v>32</v>
      </c>
      <c r="E38" s="11">
        <f t="shared" si="10"/>
        <v>80538.258872012346</v>
      </c>
    </row>
    <row r="39" spans="2:7" x14ac:dyDescent="0.3">
      <c r="B39" s="10">
        <v>43917</v>
      </c>
      <c r="C39" s="4">
        <v>33</v>
      </c>
      <c r="E39" s="11">
        <f t="shared" si="10"/>
        <v>85438.096255962504</v>
      </c>
    </row>
    <row r="40" spans="2:7" x14ac:dyDescent="0.3">
      <c r="B40" s="10">
        <v>43918</v>
      </c>
      <c r="C40" s="4">
        <v>34</v>
      </c>
      <c r="E40" s="11">
        <f t="shared" si="10"/>
        <v>89956.489395728247</v>
      </c>
    </row>
    <row r="41" spans="2:7" x14ac:dyDescent="0.3">
      <c r="B41" s="10">
        <v>43919</v>
      </c>
      <c r="C41" s="4">
        <v>35</v>
      </c>
      <c r="E41" s="11">
        <f t="shared" si="10"/>
        <v>94063.498514648934</v>
      </c>
    </row>
    <row r="42" spans="2:7" x14ac:dyDescent="0.3">
      <c r="B42" s="10">
        <v>43920</v>
      </c>
      <c r="C42" s="4">
        <v>36</v>
      </c>
      <c r="E42" s="11">
        <f t="shared" si="10"/>
        <v>97747.950626446269</v>
      </c>
    </row>
    <row r="43" spans="2:7" x14ac:dyDescent="0.3">
      <c r="B43" s="10">
        <v>43921</v>
      </c>
      <c r="C43" s="4">
        <v>37</v>
      </c>
      <c r="E43" s="11">
        <f t="shared" si="10"/>
        <v>101014.64276848148</v>
      </c>
    </row>
    <row r="44" spans="2:7" x14ac:dyDescent="0.3">
      <c r="B44" s="10">
        <v>43922</v>
      </c>
      <c r="C44" s="4">
        <v>38</v>
      </c>
      <c r="E44" s="11">
        <f t="shared" si="10"/>
        <v>103880.85367171941</v>
      </c>
    </row>
    <row r="45" spans="2:7" x14ac:dyDescent="0.3">
      <c r="B45" s="10">
        <v>43923</v>
      </c>
      <c r="C45" s="4">
        <v>39</v>
      </c>
      <c r="E45" s="11">
        <f t="shared" si="10"/>
        <v>106372.72834920701</v>
      </c>
    </row>
    <row r="46" spans="2:7" x14ac:dyDescent="0.3">
      <c r="B46" s="10">
        <v>43924</v>
      </c>
      <c r="C46" s="4">
        <v>40</v>
      </c>
      <c r="E46" s="11">
        <f t="shared" si="10"/>
        <v>108521.94573700747</v>
      </c>
    </row>
    <row r="47" spans="2:7" x14ac:dyDescent="0.3">
      <c r="B47" s="10">
        <v>43925</v>
      </c>
      <c r="C47" s="4">
        <v>41</v>
      </c>
      <c r="E47" s="11">
        <f t="shared" si="10"/>
        <v>110362.909650441</v>
      </c>
    </row>
    <row r="48" spans="2:7" x14ac:dyDescent="0.3">
      <c r="B48" s="10">
        <v>43926</v>
      </c>
      <c r="C48" s="4">
        <v>42</v>
      </c>
      <c r="E48" s="11">
        <f t="shared" si="10"/>
        <v>111930.55730362871</v>
      </c>
    </row>
    <row r="49" spans="2:5" x14ac:dyDescent="0.3">
      <c r="B49" s="10">
        <v>43927</v>
      </c>
      <c r="C49" s="4">
        <v>43</v>
      </c>
      <c r="E49" s="11">
        <f t="shared" si="10"/>
        <v>113258.77499801456</v>
      </c>
    </row>
    <row r="50" spans="2:5" x14ac:dyDescent="0.3">
      <c r="B50" s="10">
        <v>43928</v>
      </c>
      <c r="C50" s="4">
        <v>44</v>
      </c>
      <c r="E50" s="11">
        <f t="shared" si="10"/>
        <v>114379.34837534757</v>
      </c>
    </row>
    <row r="51" spans="2:5" x14ac:dyDescent="0.3">
      <c r="B51" s="10">
        <v>43929</v>
      </c>
      <c r="C51" s="4">
        <v>45</v>
      </c>
      <c r="E51" s="11">
        <f t="shared" si="10"/>
        <v>115321.3469230303</v>
      </c>
    </row>
    <row r="52" spans="2:5" x14ac:dyDescent="0.3">
      <c r="B52" s="10">
        <v>43930</v>
      </c>
      <c r="C52" s="4">
        <v>46</v>
      </c>
      <c r="E52" s="11">
        <f t="shared" si="10"/>
        <v>116110.83843122827</v>
      </c>
    </row>
    <row r="53" spans="2:5" x14ac:dyDescent="0.3">
      <c r="B53" s="10">
        <v>43931</v>
      </c>
      <c r="C53" s="4">
        <v>47</v>
      </c>
      <c r="E53" s="11">
        <f t="shared" si="10"/>
        <v>116770.83889989319</v>
      </c>
    </row>
    <row r="54" spans="2:5" x14ac:dyDescent="0.3">
      <c r="B54" s="10">
        <v>43932</v>
      </c>
      <c r="C54" s="4">
        <v>48</v>
      </c>
      <c r="E54" s="11">
        <f t="shared" si="10"/>
        <v>117321.41946660999</v>
      </c>
    </row>
    <row r="55" spans="2:5" x14ac:dyDescent="0.3">
      <c r="B55" s="10">
        <v>43933</v>
      </c>
      <c r="C55" s="4">
        <v>49</v>
      </c>
      <c r="E55" s="11">
        <f t="shared" si="10"/>
        <v>117779.90937475245</v>
      </c>
    </row>
    <row r="56" spans="2:5" x14ac:dyDescent="0.3">
      <c r="B56" s="10">
        <v>43934</v>
      </c>
      <c r="C56" s="4">
        <v>50</v>
      </c>
      <c r="E56" s="11">
        <f t="shared" si="10"/>
        <v>118161.15008340641</v>
      </c>
    </row>
    <row r="57" spans="2:5" x14ac:dyDescent="0.3">
      <c r="B57" s="10">
        <v>43935</v>
      </c>
      <c r="C57" s="4">
        <v>51</v>
      </c>
      <c r="E57" s="11">
        <f t="shared" si="10"/>
        <v>118477.76910834182</v>
      </c>
    </row>
    <row r="58" spans="2:5" x14ac:dyDescent="0.3">
      <c r="B58" s="10">
        <v>43936</v>
      </c>
      <c r="C58" s="4">
        <v>52</v>
      </c>
      <c r="E58" s="11">
        <f t="shared" si="10"/>
        <v>118740.45278432548</v>
      </c>
    </row>
    <row r="59" spans="2:5" x14ac:dyDescent="0.3">
      <c r="B59" s="10">
        <v>43937</v>
      </c>
      <c r="C59" s="4">
        <v>53</v>
      </c>
      <c r="E59" s="11">
        <f t="shared" si="10"/>
        <v>118958.20506206657</v>
      </c>
    </row>
    <row r="60" spans="2:5" x14ac:dyDescent="0.3">
      <c r="B60" s="10">
        <v>43938</v>
      </c>
      <c r="C60" s="4">
        <v>54</v>
      </c>
      <c r="E60" s="11">
        <f t="shared" si="10"/>
        <v>119138.58512363172</v>
      </c>
    </row>
    <row r="61" spans="2:5" x14ac:dyDescent="0.3">
      <c r="B61" s="10">
        <v>43939</v>
      </c>
      <c r="C61" s="4">
        <v>55</v>
      </c>
      <c r="E61" s="11">
        <f t="shared" si="10"/>
        <v>119287.92049378673</v>
      </c>
    </row>
    <row r="62" spans="2:5" x14ac:dyDescent="0.3">
      <c r="B62" s="10">
        <v>43940</v>
      </c>
      <c r="C62" s="4">
        <v>56</v>
      </c>
      <c r="E62" s="11">
        <f t="shared" si="10"/>
        <v>119411.49488129879</v>
      </c>
    </row>
    <row r="63" spans="2:5" x14ac:dyDescent="0.3">
      <c r="B63" s="10">
        <v>43941</v>
      </c>
      <c r="C63" s="4">
        <v>57</v>
      </c>
      <c r="E63" s="11">
        <f t="shared" si="10"/>
        <v>119513.71157273081</v>
      </c>
    </row>
    <row r="64" spans="2:5" x14ac:dyDescent="0.3">
      <c r="B64" s="10">
        <v>43942</v>
      </c>
      <c r="C64" s="4">
        <v>58</v>
      </c>
      <c r="E64" s="11">
        <f t="shared" si="10"/>
        <v>119598.23411248933</v>
      </c>
    </row>
    <row r="65" spans="2:5" x14ac:dyDescent="0.3">
      <c r="B65" s="10">
        <v>43943</v>
      </c>
      <c r="C65" s="4">
        <v>59</v>
      </c>
      <c r="E65" s="11">
        <f t="shared" si="10"/>
        <v>119668.10645611344</v>
      </c>
    </row>
    <row r="66" spans="2:5" x14ac:dyDescent="0.3">
      <c r="B66" s="10">
        <v>43944</v>
      </c>
      <c r="C66" s="4">
        <v>60</v>
      </c>
      <c r="E66" s="11">
        <f t="shared" si="10"/>
        <v>119725.85493866802</v>
      </c>
    </row>
    <row r="67" spans="2:5" x14ac:dyDescent="0.3">
      <c r="B67" s="10"/>
      <c r="C67" s="4"/>
    </row>
    <row r="68" spans="2:5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P68"/>
  <sheetViews>
    <sheetView tabSelected="1" topLeftCell="C8" workbookViewId="0">
      <selection activeCell="O39" sqref="O39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13</v>
      </c>
    </row>
    <row r="3" spans="2:16" ht="17.399999999999999" customHeight="1" x14ac:dyDescent="0.6">
      <c r="B3" s="13"/>
      <c r="C3" s="14"/>
      <c r="D3" s="14"/>
      <c r="E3" s="14"/>
      <c r="F3" s="14"/>
      <c r="G3" s="14"/>
      <c r="H3" s="14"/>
      <c r="M3" s="21" t="s">
        <v>0</v>
      </c>
      <c r="N3" s="20" t="s">
        <v>15</v>
      </c>
      <c r="O3" s="17"/>
      <c r="P3" s="17"/>
    </row>
    <row r="4" spans="2:16" ht="20.399999999999999" x14ac:dyDescent="0.35">
      <c r="B4" s="16" t="s">
        <v>31</v>
      </c>
      <c r="C4" s="15"/>
      <c r="D4" s="14"/>
      <c r="E4" s="14"/>
      <c r="F4" s="14"/>
      <c r="G4" s="14"/>
      <c r="H4" s="14"/>
      <c r="M4" s="21" t="s">
        <v>32</v>
      </c>
      <c r="N4" s="20" t="s">
        <v>16</v>
      </c>
      <c r="O4" s="17"/>
      <c r="P4" s="17"/>
    </row>
    <row r="5" spans="2:16" ht="18" x14ac:dyDescent="0.3">
      <c r="B5" s="14"/>
      <c r="C5" s="14"/>
      <c r="D5" s="14"/>
      <c r="E5" s="14"/>
      <c r="F5" s="14"/>
      <c r="G5" s="14"/>
      <c r="H5" s="14"/>
      <c r="M5" s="21" t="s">
        <v>1</v>
      </c>
      <c r="N5" s="20" t="s">
        <v>17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34</v>
      </c>
      <c r="E6" s="4" t="s">
        <v>35</v>
      </c>
      <c r="F6" s="9" t="s">
        <v>36</v>
      </c>
      <c r="G6" s="9" t="s">
        <v>14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3">
        <v>43885</v>
      </c>
      <c r="C7" s="4">
        <v>0</v>
      </c>
      <c r="D7" s="11">
        <f>'dpc-covid19-ita-andamento-naz'!K2</f>
        <v>229</v>
      </c>
      <c r="E7" s="11">
        <f>D7-D7</f>
        <v>0</v>
      </c>
      <c r="F7" s="11">
        <f t="shared" ref="F7:F66" si="0">K/(1+EXP(-(C7-t0)/w))</f>
        <v>529.41198870591165</v>
      </c>
      <c r="G7" s="11">
        <f>F7-F7</f>
        <v>0</v>
      </c>
      <c r="H7" s="11">
        <f>MIN(G7+CI,0)</f>
        <v>0</v>
      </c>
      <c r="I7" s="11">
        <f>MAX(G7-CI,0)</f>
        <v>0</v>
      </c>
      <c r="J7" s="1"/>
      <c r="K7" s="22" t="s">
        <v>0</v>
      </c>
      <c r="L7" s="5">
        <v>119999.9999727305</v>
      </c>
    </row>
    <row r="8" spans="2:16" ht="15.6" x14ac:dyDescent="0.35">
      <c r="B8" s="10">
        <v>43886</v>
      </c>
      <c r="C8" s="4">
        <v>1</v>
      </c>
      <c r="D8" s="11">
        <f>'dpc-covid19-ita-andamento-naz'!K3</f>
        <v>322</v>
      </c>
      <c r="E8" s="11">
        <f>D8-D7</f>
        <v>93</v>
      </c>
      <c r="F8" s="11">
        <f t="shared" si="0"/>
        <v>640.64456877825774</v>
      </c>
      <c r="G8" s="11">
        <f>F8-F7</f>
        <v>111.23258007234608</v>
      </c>
      <c r="H8" s="11">
        <f>G8+CI</f>
        <v>1222.3299017177046</v>
      </c>
      <c r="I8" s="11">
        <f>MAX(G8-CI,0)</f>
        <v>0</v>
      </c>
      <c r="J8" s="1"/>
      <c r="K8" s="22" t="s">
        <v>33</v>
      </c>
      <c r="L8" s="5">
        <v>28.277378807169203</v>
      </c>
    </row>
    <row r="9" spans="2:16" x14ac:dyDescent="0.3">
      <c r="B9" s="10">
        <v>43887</v>
      </c>
      <c r="C9" s="4">
        <v>2</v>
      </c>
      <c r="D9" s="11">
        <f>'dpc-covid19-ita-andamento-naz'!K4</f>
        <v>400</v>
      </c>
      <c r="E9" s="11">
        <f t="shared" ref="E9:E66" si="1">D9-D8</f>
        <v>78</v>
      </c>
      <c r="F9" s="11">
        <f t="shared" si="0"/>
        <v>775.09614680606649</v>
      </c>
      <c r="G9" s="11">
        <f t="shared" ref="G9:G66" si="2">F9-F8</f>
        <v>134.45157802780875</v>
      </c>
      <c r="H9" s="11">
        <f>G9+CI</f>
        <v>1245.5488996731674</v>
      </c>
      <c r="I9" s="11">
        <f>MAX(G9-CI,0)</f>
        <v>0</v>
      </c>
      <c r="J9" s="1"/>
      <c r="K9" s="22" t="s">
        <v>1</v>
      </c>
      <c r="L9" s="5">
        <v>5.218134939702761</v>
      </c>
    </row>
    <row r="10" spans="2:16" x14ac:dyDescent="0.3">
      <c r="B10" s="10">
        <v>43888</v>
      </c>
      <c r="C10" s="4">
        <v>3</v>
      </c>
      <c r="D10" s="11">
        <f>'dpc-covid19-ita-andamento-naz'!K5</f>
        <v>650</v>
      </c>
      <c r="E10" s="11">
        <f t="shared" si="1"/>
        <v>250</v>
      </c>
      <c r="F10" s="11">
        <f t="shared" si="0"/>
        <v>937.5433323634569</v>
      </c>
      <c r="G10" s="11">
        <f t="shared" si="2"/>
        <v>162.44718555739041</v>
      </c>
      <c r="H10" s="11">
        <f>G10+CI</f>
        <v>1273.5445072027489</v>
      </c>
      <c r="I10" s="11">
        <f>MAX(G10-CI,0)</f>
        <v>0</v>
      </c>
      <c r="J10" s="1"/>
      <c r="K10" s="6" t="s">
        <v>2</v>
      </c>
      <c r="L10" s="1">
        <f>AVERAGE(E7:E36)</f>
        <v>2298.2333333333331</v>
      </c>
    </row>
    <row r="11" spans="2:16" x14ac:dyDescent="0.3">
      <c r="B11" s="10">
        <v>43889</v>
      </c>
      <c r="C11" s="4">
        <v>4</v>
      </c>
      <c r="D11" s="11">
        <f>'dpc-covid19-ita-andamento-naz'!K6</f>
        <v>888</v>
      </c>
      <c r="E11" s="11">
        <f t="shared" si="1"/>
        <v>238</v>
      </c>
      <c r="F11" s="11">
        <f t="shared" si="0"/>
        <v>1133.7129839888782</v>
      </c>
      <c r="G11" s="11">
        <f t="shared" si="2"/>
        <v>196.16965162542135</v>
      </c>
      <c r="H11" s="11">
        <f>G11+CI</f>
        <v>1307.26697327078</v>
      </c>
      <c r="I11" s="11">
        <f>MAX(G11-CI,0)</f>
        <v>0</v>
      </c>
      <c r="J11" s="1"/>
      <c r="K11" s="6" t="s">
        <v>3</v>
      </c>
      <c r="L11" s="1">
        <f>COUNT(E7:E36)-COUNT(L7:L9)</f>
        <v>27</v>
      </c>
    </row>
    <row r="12" spans="2:16" x14ac:dyDescent="0.3">
      <c r="B12" s="10">
        <v>43890</v>
      </c>
      <c r="C12" s="4">
        <v>5</v>
      </c>
      <c r="D12" s="11">
        <f>'dpc-covid19-ita-andamento-naz'!K7</f>
        <v>1128</v>
      </c>
      <c r="E12" s="11">
        <f t="shared" si="1"/>
        <v>240</v>
      </c>
      <c r="F12" s="11">
        <f t="shared" si="0"/>
        <v>1370.4563153865804</v>
      </c>
      <c r="G12" s="11">
        <f t="shared" si="2"/>
        <v>236.74333139770215</v>
      </c>
      <c r="H12" s="11">
        <f>G12+CI</f>
        <v>1347.8406530430607</v>
      </c>
      <c r="I12" s="11">
        <f>MAX(G12-CI,0)</f>
        <v>0</v>
      </c>
      <c r="J12" s="1"/>
      <c r="K12" s="6" t="s">
        <v>4</v>
      </c>
      <c r="L12" s="7" cm="1">
        <f t="array" ref="L12">SQRT(SUM((E7:E36-G7:G36)^2)/df)</f>
        <v>507.93048715917615</v>
      </c>
    </row>
    <row r="13" spans="2:16" ht="16.2" x14ac:dyDescent="0.3">
      <c r="B13" s="23">
        <v>43891</v>
      </c>
      <c r="C13" s="4">
        <v>6</v>
      </c>
      <c r="D13" s="11">
        <f>'dpc-covid19-ita-andamento-naz'!K8</f>
        <v>1694</v>
      </c>
      <c r="E13" s="11">
        <f t="shared" si="1"/>
        <v>566</v>
      </c>
      <c r="F13" s="11">
        <f t="shared" si="0"/>
        <v>1655.9479623656819</v>
      </c>
      <c r="G13" s="11">
        <f t="shared" si="2"/>
        <v>285.49164697910146</v>
      </c>
      <c r="H13" s="11">
        <f>G13+CI</f>
        <v>1396.58896862446</v>
      </c>
      <c r="I13" s="11">
        <f>MAX(G13-CI,0)</f>
        <v>0</v>
      </c>
      <c r="J13" s="1"/>
      <c r="K13" s="6" t="s">
        <v>5</v>
      </c>
      <c r="L13" s="8" cm="1">
        <f t="array" ref="L13">1-SUM((E7:E36-G7:G36)^2)/SUM((E7:E36-Mean_of_y)^2)</f>
        <v>0.99919332004864558</v>
      </c>
    </row>
    <row r="14" spans="2:16" x14ac:dyDescent="0.3">
      <c r="B14" s="10">
        <v>43892</v>
      </c>
      <c r="C14" s="4">
        <v>7</v>
      </c>
      <c r="D14" s="11">
        <f>'dpc-covid19-ita-andamento-naz'!K9</f>
        <v>2036</v>
      </c>
      <c r="E14" s="11">
        <f t="shared" si="1"/>
        <v>342</v>
      </c>
      <c r="F14" s="11">
        <f t="shared" si="0"/>
        <v>1999.910224957393</v>
      </c>
      <c r="G14" s="11">
        <f t="shared" si="2"/>
        <v>343.96226259171112</v>
      </c>
      <c r="H14" s="11">
        <f>G14+CI</f>
        <v>1455.0595842370697</v>
      </c>
      <c r="I14" s="11">
        <f>MAX(G14-CI,0)</f>
        <v>0</v>
      </c>
      <c r="J14" s="1"/>
      <c r="K14" s="6" t="s">
        <v>6</v>
      </c>
      <c r="L14" s="8">
        <f>TINV(0.05,df)</f>
        <v>2.0518305164802859</v>
      </c>
    </row>
    <row r="15" spans="2:16" x14ac:dyDescent="0.3">
      <c r="B15" s="10">
        <v>43893</v>
      </c>
      <c r="C15" s="4">
        <v>8</v>
      </c>
      <c r="D15" s="11">
        <f>'dpc-covid19-ita-andamento-naz'!K10</f>
        <v>2502</v>
      </c>
      <c r="E15" s="11">
        <f t="shared" si="1"/>
        <v>466</v>
      </c>
      <c r="F15" s="11">
        <f t="shared" si="0"/>
        <v>2413.8607201398513</v>
      </c>
      <c r="G15" s="11">
        <f t="shared" si="2"/>
        <v>413.95049518245833</v>
      </c>
      <c r="H15" s="11">
        <f>G15+CI</f>
        <v>1525.0478168278169</v>
      </c>
      <c r="I15" s="11">
        <f>MAX(G15-CI,0)</f>
        <v>0</v>
      </c>
      <c r="J15" s="1"/>
      <c r="K15" s="6" t="s">
        <v>7</v>
      </c>
      <c r="L15" s="1">
        <f>Critical_t*SE_of_y</f>
        <v>1111.0973216453585</v>
      </c>
    </row>
    <row r="16" spans="2:16" x14ac:dyDescent="0.3">
      <c r="B16" s="10">
        <v>43894</v>
      </c>
      <c r="C16" s="4">
        <v>9</v>
      </c>
      <c r="D16" s="11">
        <f>'dpc-covid19-ita-andamento-naz'!K11</f>
        <v>3089</v>
      </c>
      <c r="E16" s="11">
        <f t="shared" si="1"/>
        <v>587</v>
      </c>
      <c r="F16" s="11">
        <f t="shared" si="0"/>
        <v>2911.3785789001349</v>
      </c>
      <c r="G16" s="11">
        <f t="shared" si="2"/>
        <v>497.51785876028362</v>
      </c>
      <c r="H16" s="11">
        <f>G16+CI</f>
        <v>1608.6151804056421</v>
      </c>
      <c r="I16" s="11">
        <f>MAX(G16-CI,0)</f>
        <v>0</v>
      </c>
      <c r="J16" s="1"/>
      <c r="K16" s="6"/>
    </row>
    <row r="17" spans="2:15" x14ac:dyDescent="0.3">
      <c r="B17" s="23">
        <v>43895</v>
      </c>
      <c r="C17" s="4">
        <v>10</v>
      </c>
      <c r="D17" s="11">
        <f>'dpc-covid19-ita-andamento-naz'!K12</f>
        <v>3858</v>
      </c>
      <c r="E17" s="11">
        <f t="shared" si="1"/>
        <v>769</v>
      </c>
      <c r="F17" s="11">
        <f t="shared" si="0"/>
        <v>3508.3796942851018</v>
      </c>
      <c r="G17" s="11">
        <f t="shared" si="2"/>
        <v>597.00111538496685</v>
      </c>
      <c r="H17" s="11">
        <f>G17+CI</f>
        <v>1708.0984370303254</v>
      </c>
      <c r="I17" s="11">
        <f>MAX(G17-CI,0)</f>
        <v>0</v>
      </c>
      <c r="J17" s="1"/>
      <c r="K17" s="6"/>
    </row>
    <row r="18" spans="2:15" x14ac:dyDescent="0.3">
      <c r="B18" s="10">
        <v>43896</v>
      </c>
      <c r="C18" s="4">
        <v>11</v>
      </c>
      <c r="D18" s="11">
        <f>'dpc-covid19-ita-andamento-naz'!K13</f>
        <v>4636</v>
      </c>
      <c r="E18" s="11">
        <f t="shared" si="1"/>
        <v>778</v>
      </c>
      <c r="F18" s="11">
        <f t="shared" si="0"/>
        <v>4223.3849121428257</v>
      </c>
      <c r="G18" s="11">
        <f t="shared" si="2"/>
        <v>715.00521785772389</v>
      </c>
      <c r="H18" s="11">
        <f>G18+CI</f>
        <v>1826.1025395030824</v>
      </c>
      <c r="I18" s="11">
        <f>MAX(G18-CI,0)</f>
        <v>0</v>
      </c>
      <c r="J18" s="1"/>
      <c r="K18" s="6"/>
    </row>
    <row r="19" spans="2:15" x14ac:dyDescent="0.3">
      <c r="B19" s="10">
        <v>43897</v>
      </c>
      <c r="C19" s="4">
        <v>12</v>
      </c>
      <c r="D19" s="11">
        <f>'dpc-covid19-ita-andamento-naz'!K14</f>
        <v>5883</v>
      </c>
      <c r="E19" s="11">
        <f t="shared" si="1"/>
        <v>1247</v>
      </c>
      <c r="F19" s="11">
        <f t="shared" si="0"/>
        <v>5077.7559855628342</v>
      </c>
      <c r="G19" s="11">
        <f t="shared" si="2"/>
        <v>854.37107342000854</v>
      </c>
      <c r="H19" s="11">
        <f>G19+CI</f>
        <v>1965.4683950653671</v>
      </c>
      <c r="I19" s="11">
        <f>MAX(G19-CI,0)</f>
        <v>0</v>
      </c>
      <c r="J19" s="1"/>
      <c r="K19" s="6"/>
    </row>
    <row r="20" spans="2:15" x14ac:dyDescent="0.3">
      <c r="B20" s="23">
        <v>43898</v>
      </c>
      <c r="C20" s="4">
        <v>13</v>
      </c>
      <c r="D20" s="11">
        <f>'dpc-covid19-ita-andamento-naz'!K15</f>
        <v>7375</v>
      </c>
      <c r="E20" s="11">
        <f t="shared" si="1"/>
        <v>1492</v>
      </c>
      <c r="F20" s="11">
        <f t="shared" si="0"/>
        <v>6095.862231790119</v>
      </c>
      <c r="G20" s="11">
        <f t="shared" si="2"/>
        <v>1018.1062462272848</v>
      </c>
      <c r="H20" s="11">
        <f>G20+CI</f>
        <v>2129.2035678726434</v>
      </c>
      <c r="I20" s="11">
        <f>MAX(G20-CI,0)</f>
        <v>0</v>
      </c>
      <c r="J20" s="1"/>
      <c r="K20" s="6"/>
    </row>
    <row r="21" spans="2:15" x14ac:dyDescent="0.3">
      <c r="B21" s="10">
        <v>43899</v>
      </c>
      <c r="C21" s="4">
        <v>14</v>
      </c>
      <c r="D21" s="11">
        <f>'dpc-covid19-ita-andamento-naz'!K16</f>
        <v>9172</v>
      </c>
      <c r="E21" s="11">
        <f t="shared" si="1"/>
        <v>1797</v>
      </c>
      <c r="F21" s="11">
        <f t="shared" si="0"/>
        <v>7305.1261075955244</v>
      </c>
      <c r="G21" s="11">
        <f t="shared" si="2"/>
        <v>1209.2638758054054</v>
      </c>
      <c r="H21" s="11">
        <f>G21+CI</f>
        <v>2320.3611974507639</v>
      </c>
      <c r="I21" s="11">
        <f>MAX(G21-CI,0)</f>
        <v>98.166554160046871</v>
      </c>
      <c r="J21" s="1"/>
      <c r="K21" s="6"/>
    </row>
    <row r="22" spans="2:15" x14ac:dyDescent="0.3">
      <c r="B22" s="23">
        <v>43900</v>
      </c>
      <c r="C22" s="4">
        <v>15</v>
      </c>
      <c r="D22" s="11">
        <f>'dpc-covid19-ita-andamento-naz'!K17</f>
        <v>10149</v>
      </c>
      <c r="E22" s="11">
        <f t="shared" si="1"/>
        <v>977</v>
      </c>
      <c r="F22" s="11">
        <f t="shared" si="0"/>
        <v>8735.8790017081647</v>
      </c>
      <c r="G22" s="11">
        <f t="shared" si="2"/>
        <v>1430.7528941126402</v>
      </c>
      <c r="H22" s="11">
        <f>G22+CI</f>
        <v>2541.8502157579987</v>
      </c>
      <c r="I22" s="11">
        <f>MAX(G22-CI,0)</f>
        <v>319.65557246728167</v>
      </c>
      <c r="J22" s="1"/>
      <c r="K22" s="6"/>
    </row>
    <row r="23" spans="2:15" x14ac:dyDescent="0.3">
      <c r="B23" s="10">
        <v>43901</v>
      </c>
      <c r="C23" s="4">
        <v>16</v>
      </c>
      <c r="D23" s="11">
        <f>'dpc-covid19-ita-andamento-naz'!K18</f>
        <v>12462</v>
      </c>
      <c r="E23" s="11">
        <f t="shared" si="1"/>
        <v>2313</v>
      </c>
      <c r="F23" s="11">
        <f t="shared" si="0"/>
        <v>10420.941254379964</v>
      </c>
      <c r="G23" s="11">
        <f t="shared" si="2"/>
        <v>1685.0622526717998</v>
      </c>
      <c r="H23" s="11">
        <f>G23+CI</f>
        <v>2796.1595743171583</v>
      </c>
      <c r="I23" s="11">
        <f>MAX(G23-CI,0)</f>
        <v>573.96493102644126</v>
      </c>
      <c r="J23" s="1"/>
      <c r="K23" s="6"/>
    </row>
    <row r="24" spans="2:15" x14ac:dyDescent="0.3">
      <c r="B24" s="23">
        <v>43902</v>
      </c>
      <c r="C24" s="4">
        <v>17</v>
      </c>
      <c r="D24" s="11">
        <f>'dpc-covid19-ita-andamento-naz'!K19</f>
        <v>15113</v>
      </c>
      <c r="E24" s="11">
        <f t="shared" si="1"/>
        <v>2651</v>
      </c>
      <c r="F24" s="11">
        <f t="shared" si="0"/>
        <v>12394.826380440525</v>
      </c>
      <c r="G24" s="11">
        <f t="shared" si="2"/>
        <v>1973.8851260605607</v>
      </c>
      <c r="H24" s="11">
        <f>G24+CI</f>
        <v>3084.9824477059192</v>
      </c>
      <c r="I24" s="11">
        <f>MAX(G24-CI,0)</f>
        <v>862.78780441520212</v>
      </c>
      <c r="J24" s="1"/>
      <c r="K24" s="6"/>
    </row>
    <row r="25" spans="2:15" x14ac:dyDescent="0.3">
      <c r="B25" s="10">
        <v>43903</v>
      </c>
      <c r="C25" s="4">
        <v>18</v>
      </c>
      <c r="D25" s="11">
        <f>'dpc-covid19-ita-andamento-naz'!K20</f>
        <v>17660</v>
      </c>
      <c r="E25" s="11">
        <f t="shared" si="1"/>
        <v>2547</v>
      </c>
      <c r="F25" s="11">
        <f t="shared" si="0"/>
        <v>14692.464724200729</v>
      </c>
      <c r="G25" s="11">
        <f t="shared" si="2"/>
        <v>2297.6383437602035</v>
      </c>
      <c r="H25" s="11">
        <f>G25+CI</f>
        <v>3408.735665405562</v>
      </c>
      <c r="I25" s="11">
        <f>MAX(G25-CI,0)</f>
        <v>1186.541022114845</v>
      </c>
      <c r="J25" s="1"/>
      <c r="K25" s="6"/>
    </row>
    <row r="26" spans="2:15" x14ac:dyDescent="0.3">
      <c r="B26" s="10">
        <v>43904</v>
      </c>
      <c r="C26" s="4">
        <v>19</v>
      </c>
      <c r="D26" s="11">
        <f>'dpc-covid19-ita-andamento-naz'!K21</f>
        <v>21157</v>
      </c>
      <c r="E26" s="11">
        <f t="shared" si="1"/>
        <v>3497</v>
      </c>
      <c r="F26" s="11">
        <f t="shared" si="0"/>
        <v>17347.354989469692</v>
      </c>
      <c r="G26" s="11">
        <f t="shared" si="2"/>
        <v>2654.890265268963</v>
      </c>
      <c r="H26" s="11">
        <f>G26+CI</f>
        <v>3765.9875869143216</v>
      </c>
      <c r="I26" s="11">
        <f>MAX(G26-CI,0)</f>
        <v>1543.7929436236045</v>
      </c>
      <c r="J26" s="1"/>
      <c r="K26" s="6"/>
    </row>
    <row r="27" spans="2:15" x14ac:dyDescent="0.3">
      <c r="B27" s="10">
        <v>43905</v>
      </c>
      <c r="C27" s="4">
        <v>20</v>
      </c>
      <c r="D27" s="11">
        <f>'dpc-covid19-ita-andamento-naz'!K22</f>
        <v>24747</v>
      </c>
      <c r="E27" s="11">
        <f t="shared" si="1"/>
        <v>3590</v>
      </c>
      <c r="F27" s="11">
        <f t="shared" si="0"/>
        <v>20389.09388163378</v>
      </c>
      <c r="G27" s="11">
        <f t="shared" si="2"/>
        <v>3041.7388921640886</v>
      </c>
      <c r="H27" s="11">
        <f>G27+CI</f>
        <v>4152.8362138094471</v>
      </c>
      <c r="I27" s="11">
        <f>MAX(G27-CI,0)</f>
        <v>1930.6415705187301</v>
      </c>
      <c r="J27" s="1"/>
      <c r="K27" s="6"/>
    </row>
    <row r="28" spans="2:15" x14ac:dyDescent="0.3">
      <c r="B28" s="10">
        <v>43906</v>
      </c>
      <c r="C28" s="4">
        <v>21</v>
      </c>
      <c r="D28" s="11">
        <f>'dpc-covid19-ita-andamento-naz'!K23</f>
        <v>27980</v>
      </c>
      <c r="E28" s="11">
        <f t="shared" si="1"/>
        <v>3233</v>
      </c>
      <c r="F28" s="11">
        <f t="shared" si="0"/>
        <v>23840.314590116846</v>
      </c>
      <c r="G28" s="11">
        <f t="shared" si="2"/>
        <v>3451.2207084830661</v>
      </c>
      <c r="H28" s="11">
        <f>G28+CI</f>
        <v>4562.3180301284247</v>
      </c>
      <c r="I28" s="11">
        <f>MAX(G28-CI,0)</f>
        <v>2340.1233868377076</v>
      </c>
      <c r="J28" s="1"/>
      <c r="K28" s="6"/>
    </row>
    <row r="29" spans="2:15" x14ac:dyDescent="0.3">
      <c r="B29" s="10">
        <v>43907</v>
      </c>
      <c r="C29" s="4">
        <v>22</v>
      </c>
      <c r="D29" s="11">
        <f>'dpc-covid19-ita-andamento-naz'!K24</f>
        <v>31506</v>
      </c>
      <c r="E29" s="11">
        <f t="shared" si="1"/>
        <v>3526</v>
      </c>
      <c r="F29" s="11">
        <f t="shared" si="0"/>
        <v>27713.18884068387</v>
      </c>
      <c r="G29" s="11">
        <f t="shared" si="2"/>
        <v>3872.8742505670234</v>
      </c>
      <c r="H29" s="11">
        <f>G29+CI</f>
        <v>4983.9715722123819</v>
      </c>
      <c r="I29" s="11">
        <f>MAX(G29-CI,0)</f>
        <v>2761.7769289216649</v>
      </c>
      <c r="J29" s="1"/>
    </row>
    <row r="30" spans="2:15" x14ac:dyDescent="0.3">
      <c r="B30" s="10">
        <v>43908</v>
      </c>
      <c r="C30" s="4">
        <v>23</v>
      </c>
      <c r="D30" s="11">
        <f>'dpc-covid19-ita-andamento-naz'!K25</f>
        <v>35713</v>
      </c>
      <c r="E30" s="11">
        <f t="shared" si="1"/>
        <v>4207</v>
      </c>
      <c r="F30" s="11">
        <f t="shared" si="0"/>
        <v>32005.807278815741</v>
      </c>
      <c r="G30" s="11">
        <f t="shared" si="2"/>
        <v>4292.6184381318708</v>
      </c>
      <c r="H30" s="11">
        <f>G30+CI</f>
        <v>5403.7157597772293</v>
      </c>
      <c r="I30" s="11">
        <f>MAX(G30-CI,0)</f>
        <v>3181.5211164865123</v>
      </c>
      <c r="O30" s="1"/>
    </row>
    <row r="31" spans="2:15" x14ac:dyDescent="0.3">
      <c r="B31" s="10">
        <v>43909</v>
      </c>
      <c r="C31" s="4">
        <v>24</v>
      </c>
      <c r="D31" s="11">
        <f>'dpc-covid19-ita-andamento-naz'!K26</f>
        <v>41035</v>
      </c>
      <c r="E31" s="11">
        <f t="shared" si="1"/>
        <v>5322</v>
      </c>
      <c r="F31" s="11">
        <f t="shared" si="0"/>
        <v>36698.922114804445</v>
      </c>
      <c r="G31" s="11">
        <f t="shared" si="2"/>
        <v>4693.1148359887047</v>
      </c>
      <c r="H31" s="11">
        <f>G31+CI</f>
        <v>5804.2121576340633</v>
      </c>
      <c r="I31" s="11">
        <f>MAX(G31-CI,0)</f>
        <v>3582.0175143433462</v>
      </c>
    </row>
    <row r="32" spans="2:15" x14ac:dyDescent="0.3">
      <c r="B32" s="10">
        <v>43910</v>
      </c>
      <c r="C32" s="4">
        <v>25</v>
      </c>
      <c r="D32" s="11">
        <f>'dpc-covid19-ita-andamento-naz'!K27</f>
        <v>47021</v>
      </c>
      <c r="E32" s="11">
        <f t="shared" si="1"/>
        <v>5986</v>
      </c>
      <c r="F32" s="11">
        <f t="shared" si="0"/>
        <v>41753.665196791029</v>
      </c>
      <c r="G32" s="11">
        <f t="shared" si="2"/>
        <v>5054.743081986584</v>
      </c>
      <c r="H32" s="11">
        <f>G32+CI</f>
        <v>6165.8404036319425</v>
      </c>
      <c r="I32" s="11">
        <f>MAX(G32-CI,0)</f>
        <v>3943.6457603412255</v>
      </c>
    </row>
    <row r="33" spans="2:9" x14ac:dyDescent="0.3">
      <c r="B33" s="10">
        <v>43911</v>
      </c>
      <c r="C33" s="4">
        <v>26</v>
      </c>
      <c r="D33" s="11">
        <f>'dpc-covid19-ita-andamento-naz'!K28</f>
        <v>53578</v>
      </c>
      <c r="E33" s="11">
        <f t="shared" si="1"/>
        <v>6557</v>
      </c>
      <c r="F33" s="11">
        <f t="shared" si="0"/>
        <v>47110.880292309303</v>
      </c>
      <c r="G33" s="11">
        <f t="shared" si="2"/>
        <v>5357.2150955182733</v>
      </c>
      <c r="H33" s="11">
        <f>G33+CI</f>
        <v>6468.3124171636318</v>
      </c>
      <c r="I33" s="11">
        <f>MAX(G33-CI,0)</f>
        <v>4246.1177738729148</v>
      </c>
    </row>
    <row r="34" spans="2:9" x14ac:dyDescent="0.3">
      <c r="B34" s="10">
        <v>43912</v>
      </c>
      <c r="C34" s="4">
        <v>27</v>
      </c>
      <c r="D34" s="11">
        <f>'dpc-covid19-ita-andamento-naz'!K29</f>
        <v>59138</v>
      </c>
      <c r="E34" s="11">
        <f t="shared" si="1"/>
        <v>5560</v>
      </c>
      <c r="F34" s="11">
        <f t="shared" si="0"/>
        <v>52692.573700780893</v>
      </c>
      <c r="G34" s="11">
        <f t="shared" si="2"/>
        <v>5581.6934084715904</v>
      </c>
      <c r="H34" s="11">
        <f>G34+CI</f>
        <v>6692.7907301169489</v>
      </c>
      <c r="I34" s="11">
        <f>MAX(G34-CI,0)</f>
        <v>4470.5960868262318</v>
      </c>
    </row>
    <row r="35" spans="2:9" x14ac:dyDescent="0.3">
      <c r="B35" s="23">
        <v>43913</v>
      </c>
      <c r="C35" s="4">
        <v>28</v>
      </c>
      <c r="D35" s="11">
        <f>'dpc-covid19-ita-andamento-naz'!K30</f>
        <v>63927</v>
      </c>
      <c r="E35" s="11">
        <f t="shared" si="1"/>
        <v>4789</v>
      </c>
      <c r="F35" s="11">
        <f t="shared" si="0"/>
        <v>58405.674535758575</v>
      </c>
      <c r="G35" s="11">
        <f t="shared" si="2"/>
        <v>5713.1008349776821</v>
      </c>
      <c r="H35" s="11">
        <f>G35+CI</f>
        <v>6824.1981566230406</v>
      </c>
      <c r="I35" s="11">
        <f>MAX(G35-CI,0)</f>
        <v>4602.0035133323236</v>
      </c>
    </row>
    <row r="36" spans="2:9" x14ac:dyDescent="0.3">
      <c r="B36" s="10">
        <v>43914</v>
      </c>
      <c r="C36" s="4">
        <v>29</v>
      </c>
      <c r="D36" s="11">
        <f>'dpc-covid19-ita-andamento-naz'!K31</f>
        <v>69176</v>
      </c>
      <c r="E36" s="11">
        <f t="shared" si="1"/>
        <v>5249</v>
      </c>
      <c r="F36" s="11">
        <f t="shared" si="0"/>
        <v>64147.853054343395</v>
      </c>
      <c r="G36" s="11">
        <f t="shared" si="2"/>
        <v>5742.1785185848203</v>
      </c>
      <c r="H36" s="11">
        <f>G36+CI</f>
        <v>6853.2758402301788</v>
      </c>
      <c r="I36" s="11">
        <f>MAX(G36-CI,0)</f>
        <v>4631.0811969394617</v>
      </c>
    </row>
    <row r="37" spans="2:9" x14ac:dyDescent="0.3">
      <c r="B37" s="10">
        <v>43915</v>
      </c>
      <c r="C37" s="4">
        <v>30</v>
      </c>
      <c r="E37" s="11"/>
      <c r="F37" s="11">
        <f t="shared" si="0"/>
        <v>69814.687588396031</v>
      </c>
      <c r="G37" s="11">
        <f t="shared" si="2"/>
        <v>5666.8345340526357</v>
      </c>
    </row>
    <row r="38" spans="2:9" x14ac:dyDescent="0.3">
      <c r="B38" s="10">
        <v>43916</v>
      </c>
      <c r="C38" s="4">
        <v>31</v>
      </c>
      <c r="E38" s="11"/>
      <c r="F38" s="11">
        <f t="shared" si="0"/>
        <v>75307.144700784818</v>
      </c>
      <c r="G38" s="11">
        <f t="shared" si="2"/>
        <v>5492.4571123887872</v>
      </c>
    </row>
    <row r="39" spans="2:9" x14ac:dyDescent="0.3">
      <c r="B39" s="10">
        <v>43917</v>
      </c>
      <c r="C39" s="4">
        <v>32</v>
      </c>
      <c r="E39" s="11"/>
      <c r="F39" s="11">
        <f t="shared" si="0"/>
        <v>80538.258872012346</v>
      </c>
      <c r="G39" s="11">
        <f t="shared" si="2"/>
        <v>5231.1141712275275</v>
      </c>
    </row>
    <row r="40" spans="2:9" x14ac:dyDescent="0.3">
      <c r="B40" s="10">
        <v>43918</v>
      </c>
      <c r="C40" s="4">
        <v>33</v>
      </c>
      <c r="E40" s="11"/>
      <c r="F40" s="11">
        <f t="shared" si="0"/>
        <v>85438.096255962504</v>
      </c>
      <c r="G40" s="11">
        <f t="shared" si="2"/>
        <v>4899.8373839501583</v>
      </c>
    </row>
    <row r="41" spans="2:9" x14ac:dyDescent="0.3">
      <c r="B41" s="10">
        <v>43919</v>
      </c>
      <c r="C41" s="4">
        <v>34</v>
      </c>
      <c r="E41" s="11"/>
      <c r="F41" s="11">
        <f t="shared" si="0"/>
        <v>89956.489395728247</v>
      </c>
      <c r="G41" s="11">
        <f t="shared" si="2"/>
        <v>4518.3931397657434</v>
      </c>
    </row>
    <row r="42" spans="2:9" x14ac:dyDescent="0.3">
      <c r="B42" s="10">
        <v>43920</v>
      </c>
      <c r="C42" s="4">
        <v>35</v>
      </c>
      <c r="E42" s="11"/>
      <c r="F42" s="11">
        <f t="shared" si="0"/>
        <v>94063.498514648934</v>
      </c>
      <c r="G42" s="11">
        <f t="shared" si="2"/>
        <v>4107.0091189206869</v>
      </c>
    </row>
    <row r="43" spans="2:9" x14ac:dyDescent="0.3">
      <c r="B43" s="10">
        <v>43921</v>
      </c>
      <c r="C43" s="4">
        <v>36</v>
      </c>
      <c r="E43" s="11"/>
      <c r="F43" s="11">
        <f t="shared" si="0"/>
        <v>97747.950626446269</v>
      </c>
      <c r="G43" s="11">
        <f t="shared" si="2"/>
        <v>3684.4521117973345</v>
      </c>
    </row>
    <row r="44" spans="2:9" x14ac:dyDescent="0.3">
      <c r="B44" s="10">
        <v>43922</v>
      </c>
      <c r="C44" s="4">
        <v>37</v>
      </c>
      <c r="E44" s="11"/>
      <c r="F44" s="11">
        <f t="shared" si="0"/>
        <v>101014.64276848148</v>
      </c>
      <c r="G44" s="11">
        <f t="shared" si="2"/>
        <v>3266.6921420352155</v>
      </c>
    </row>
    <row r="45" spans="2:9" x14ac:dyDescent="0.3">
      <c r="B45" s="10">
        <v>43923</v>
      </c>
      <c r="C45" s="4">
        <v>38</v>
      </c>
      <c r="E45" s="11"/>
      <c r="F45" s="11">
        <f t="shared" si="0"/>
        <v>103880.85367171941</v>
      </c>
      <c r="G45" s="11">
        <f t="shared" si="2"/>
        <v>2866.210903237923</v>
      </c>
    </row>
    <row r="46" spans="2:9" x14ac:dyDescent="0.3">
      <c r="B46" s="10">
        <v>43924</v>
      </c>
      <c r="C46" s="4">
        <v>39</v>
      </c>
      <c r="E46" s="11"/>
      <c r="F46" s="11">
        <f t="shared" si="0"/>
        <v>106372.72834920701</v>
      </c>
      <c r="G46" s="11">
        <f t="shared" si="2"/>
        <v>2491.8746774876054</v>
      </c>
    </row>
    <row r="47" spans="2:9" x14ac:dyDescent="0.3">
      <c r="B47" s="10">
        <v>43925</v>
      </c>
      <c r="C47" s="4">
        <v>40</v>
      </c>
      <c r="E47" s="11"/>
      <c r="F47" s="11">
        <f t="shared" si="0"/>
        <v>108521.94573700747</v>
      </c>
      <c r="G47" s="11">
        <f t="shared" si="2"/>
        <v>2149.2173878004542</v>
      </c>
    </row>
    <row r="48" spans="2:9" x14ac:dyDescent="0.3">
      <c r="B48" s="10">
        <v>43926</v>
      </c>
      <c r="C48" s="4">
        <v>41</v>
      </c>
      <c r="E48" s="11"/>
      <c r="F48" s="11">
        <f t="shared" si="0"/>
        <v>110362.909650441</v>
      </c>
      <c r="G48" s="11">
        <f t="shared" si="2"/>
        <v>1840.9639134335303</v>
      </c>
    </row>
    <row r="49" spans="2:7" x14ac:dyDescent="0.3">
      <c r="B49" s="10">
        <v>43927</v>
      </c>
      <c r="C49" s="4">
        <v>42</v>
      </c>
      <c r="E49" s="11"/>
      <c r="F49" s="11">
        <f t="shared" si="0"/>
        <v>111930.55730362871</v>
      </c>
      <c r="G49" s="11">
        <f t="shared" si="2"/>
        <v>1567.6476531877124</v>
      </c>
    </row>
    <row r="50" spans="2:7" x14ac:dyDescent="0.3">
      <c r="B50" s="10">
        <v>43928</v>
      </c>
      <c r="C50" s="4">
        <v>43</v>
      </c>
      <c r="E50" s="11"/>
      <c r="F50" s="11">
        <f t="shared" si="0"/>
        <v>113258.77499801456</v>
      </c>
      <c r="G50" s="11">
        <f t="shared" si="2"/>
        <v>1328.2176943858503</v>
      </c>
    </row>
    <row r="51" spans="2:7" x14ac:dyDescent="0.3">
      <c r="B51" s="10">
        <v>43929</v>
      </c>
      <c r="C51" s="4">
        <v>44</v>
      </c>
      <c r="E51" s="11"/>
      <c r="F51" s="11">
        <f t="shared" si="0"/>
        <v>114379.34837534757</v>
      </c>
      <c r="G51" s="11">
        <f t="shared" si="2"/>
        <v>1120.5733773330139</v>
      </c>
    </row>
    <row r="52" spans="2:7" x14ac:dyDescent="0.3">
      <c r="B52" s="10">
        <v>43930</v>
      </c>
      <c r="C52" s="4">
        <v>45</v>
      </c>
      <c r="E52" s="11"/>
      <c r="F52" s="11">
        <f t="shared" si="0"/>
        <v>115321.3469230303</v>
      </c>
      <c r="G52" s="11">
        <f t="shared" si="2"/>
        <v>941.9985476827278</v>
      </c>
    </row>
    <row r="53" spans="2:7" x14ac:dyDescent="0.3">
      <c r="B53" s="10">
        <v>43931</v>
      </c>
      <c r="C53" s="4">
        <v>46</v>
      </c>
      <c r="E53" s="11"/>
      <c r="F53" s="11">
        <f t="shared" si="0"/>
        <v>116110.83843122827</v>
      </c>
      <c r="G53" s="11">
        <f t="shared" si="2"/>
        <v>789.49150819797069</v>
      </c>
    </row>
    <row r="54" spans="2:7" x14ac:dyDescent="0.3">
      <c r="B54" s="10">
        <v>43932</v>
      </c>
      <c r="C54" s="4">
        <v>47</v>
      </c>
      <c r="E54" s="11"/>
      <c r="F54" s="11">
        <f t="shared" si="0"/>
        <v>116770.83889989319</v>
      </c>
      <c r="G54" s="11">
        <f t="shared" si="2"/>
        <v>660.00046866491903</v>
      </c>
    </row>
    <row r="55" spans="2:7" x14ac:dyDescent="0.3">
      <c r="B55" s="10">
        <v>43933</v>
      </c>
      <c r="C55" s="4">
        <v>48</v>
      </c>
      <c r="E55" s="11"/>
      <c r="F55" s="11">
        <f t="shared" si="0"/>
        <v>117321.41946660999</v>
      </c>
      <c r="G55" s="11">
        <f t="shared" si="2"/>
        <v>550.58056671680242</v>
      </c>
    </row>
    <row r="56" spans="2:7" x14ac:dyDescent="0.3">
      <c r="B56" s="10">
        <v>43934</v>
      </c>
      <c r="C56" s="4">
        <v>49</v>
      </c>
      <c r="E56" s="11"/>
      <c r="F56" s="11">
        <f t="shared" si="0"/>
        <v>117779.90937475245</v>
      </c>
      <c r="G56" s="11">
        <f t="shared" si="2"/>
        <v>458.4899081424519</v>
      </c>
    </row>
    <row r="57" spans="2:7" x14ac:dyDescent="0.3">
      <c r="B57" s="10">
        <v>43935</v>
      </c>
      <c r="C57" s="4">
        <v>50</v>
      </c>
      <c r="E57" s="11"/>
      <c r="F57" s="11">
        <f t="shared" si="0"/>
        <v>118161.15008340641</v>
      </c>
      <c r="G57" s="11">
        <f t="shared" si="2"/>
        <v>381.24070865396061</v>
      </c>
    </row>
    <row r="58" spans="2:7" x14ac:dyDescent="0.3">
      <c r="B58" s="10">
        <v>43936</v>
      </c>
      <c r="C58" s="4">
        <v>51</v>
      </c>
      <c r="E58" s="11"/>
      <c r="F58" s="11">
        <f t="shared" si="0"/>
        <v>118477.76910834182</v>
      </c>
      <c r="G58" s="11">
        <f t="shared" si="2"/>
        <v>316.61902493541129</v>
      </c>
    </row>
    <row r="59" spans="2:7" x14ac:dyDescent="0.3">
      <c r="B59" s="10">
        <v>43937</v>
      </c>
      <c r="C59" s="4">
        <v>52</v>
      </c>
      <c r="E59" s="11"/>
      <c r="F59" s="11">
        <f t="shared" si="0"/>
        <v>118740.45278432548</v>
      </c>
      <c r="G59" s="11">
        <f t="shared" si="2"/>
        <v>262.68367598365876</v>
      </c>
    </row>
    <row r="60" spans="2:7" x14ac:dyDescent="0.3">
      <c r="B60" s="10">
        <v>43938</v>
      </c>
      <c r="C60" s="4">
        <v>53</v>
      </c>
      <c r="E60" s="11"/>
      <c r="F60" s="11">
        <f t="shared" si="0"/>
        <v>118958.20506206657</v>
      </c>
      <c r="G60" s="11">
        <f t="shared" si="2"/>
        <v>217.75227774109226</v>
      </c>
    </row>
    <row r="61" spans="2:7" x14ac:dyDescent="0.3">
      <c r="B61" s="10">
        <v>43939</v>
      </c>
      <c r="C61" s="4">
        <v>54</v>
      </c>
      <c r="E61" s="11"/>
      <c r="F61" s="11">
        <f t="shared" si="0"/>
        <v>119138.58512363172</v>
      </c>
      <c r="G61" s="11">
        <f t="shared" si="2"/>
        <v>180.38006156515621</v>
      </c>
    </row>
    <row r="62" spans="2:7" x14ac:dyDescent="0.3">
      <c r="B62" s="10">
        <v>43940</v>
      </c>
      <c r="C62" s="4">
        <v>55</v>
      </c>
      <c r="E62" s="11"/>
      <c r="F62" s="11">
        <f t="shared" si="0"/>
        <v>119287.92049378673</v>
      </c>
      <c r="G62" s="11">
        <f t="shared" si="2"/>
        <v>149.33537015500769</v>
      </c>
    </row>
    <row r="63" spans="2:7" x14ac:dyDescent="0.3">
      <c r="B63" s="10">
        <v>43941</v>
      </c>
      <c r="C63" s="4">
        <v>56</v>
      </c>
      <c r="E63" s="11"/>
      <c r="F63" s="11">
        <f t="shared" si="0"/>
        <v>119411.49488129879</v>
      </c>
      <c r="G63" s="11">
        <f t="shared" si="2"/>
        <v>123.57438751205336</v>
      </c>
    </row>
    <row r="64" spans="2:7" x14ac:dyDescent="0.3">
      <c r="B64" s="10">
        <v>43942</v>
      </c>
      <c r="C64" s="4">
        <v>57</v>
      </c>
      <c r="E64" s="11"/>
      <c r="F64" s="11">
        <f t="shared" si="0"/>
        <v>119513.71157273081</v>
      </c>
      <c r="G64" s="11">
        <f t="shared" si="2"/>
        <v>102.21669143202598</v>
      </c>
    </row>
    <row r="65" spans="2:7" x14ac:dyDescent="0.3">
      <c r="B65" s="10">
        <v>43943</v>
      </c>
      <c r="C65" s="4">
        <v>58</v>
      </c>
      <c r="E65" s="11"/>
      <c r="F65" s="11">
        <f t="shared" si="0"/>
        <v>119598.23411248933</v>
      </c>
      <c r="G65" s="11">
        <f t="shared" si="2"/>
        <v>84.522539758516359</v>
      </c>
    </row>
    <row r="66" spans="2:7" x14ac:dyDescent="0.3">
      <c r="B66" s="10">
        <v>43944</v>
      </c>
      <c r="C66" s="4">
        <v>59</v>
      </c>
      <c r="E66" s="11"/>
      <c r="F66" s="11">
        <f t="shared" si="0"/>
        <v>119668.10645611344</v>
      </c>
      <c r="G66" s="11">
        <f t="shared" si="2"/>
        <v>69.872343624112546</v>
      </c>
    </row>
    <row r="67" spans="2:7" x14ac:dyDescent="0.3">
      <c r="B67" s="10"/>
      <c r="C67" s="4"/>
    </row>
    <row r="68" spans="2:7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dpc-covid19-ita-andamento-naz</vt:lpstr>
      <vt:lpstr>Cumul_confirmed - Boltzmann fit</vt:lpstr>
      <vt:lpstr>New_confirmed - Boltzmann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2020-03-25T01:21:15Z</dcterms:modified>
</cp:coreProperties>
</file>