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F33C859D-18DC-4D6F-B645-5DA8D97C978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confirmed - Gompertz fit" sheetId="12" r:id="rId2"/>
    <sheet name="New_ confirmed - Gompertz fit" sheetId="17" r:id="rId3"/>
  </sheets>
  <definedNames>
    <definedName name="CI">'Cumul_ confirmed - Gompertz fit'!$J$15</definedName>
    <definedName name="CIn">'New_ confirmed - Gompertz fit'!$L$15</definedName>
    <definedName name="Critical_t">'Cumul_ confirmed - Gompertz fit'!$J$14</definedName>
    <definedName name="Critical_tn">'New_ confirmed - Gompertz fit'!$L$14</definedName>
    <definedName name="DatiEsterni_1" localSheetId="0" hidden="1">'dpc-covid-19-ita-andamento-naz'!#REF!</definedName>
    <definedName name="DatiEsterni_2" localSheetId="0" hidden="1">'dpc-covid-19-ita-andamento-naz'!$A$1:$L$31</definedName>
    <definedName name="df">'Cumul_ confirmed - Gompertz fit'!$J$11</definedName>
    <definedName name="dfn">'New_ confirmed - Gompertz fit'!$L$11</definedName>
    <definedName name="K">'Cumul_ confirmed - Gompertz fit'!$J$7</definedName>
    <definedName name="Kn">'New_ confirmed - Gompertz fit'!$L$7</definedName>
    <definedName name="Mean_of_y">'Cumul_ confirmed - Gompertz fit'!$J$10</definedName>
    <definedName name="Mean_of_yn">'New_ confirmed - Gompertz fit'!$L$10</definedName>
    <definedName name="RSQ">'Cumul_ confirmed - Gompertz fit'!$J$13</definedName>
    <definedName name="RSQn">'New_ confirmed - Gompertz fit'!$L$13</definedName>
    <definedName name="SE_of_y">'Cumul_ confirmed - Gompertz fit'!$J$12</definedName>
    <definedName name="SE_of_yn">'New_ confirmed - Gompertz fit'!$L$12</definedName>
    <definedName name="solver_adj" localSheetId="1" hidden="1">'Cumul_ confirmed - Gompertz fit'!$J$7,'Cumul_ confirmed - Gompertz fit'!$J$8,'Cumul_ confirmed - Gompertz fit'!$J$9</definedName>
    <definedName name="solver_adj" localSheetId="2" hidden="1">'New_ confirmed - Gompertz fit'!$L$7,'New_ confirmed - Gompertz fit'!$L$8,'New_ confirmed - Gompertz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 confirmed - Gompertz fit'!$J$13</definedName>
    <definedName name="solver_opt" localSheetId="2" hidden="1">'New_ confirmed - Gompertz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confirmed - Gompertz fit'!$J$8</definedName>
    <definedName name="t0n">'New_ confirmed - Gompertz fit'!$L$8</definedName>
    <definedName name="w">'Cumul_ confirmed - Gompertz fit'!$J$9</definedName>
    <definedName name="wn">'New_ confirmed - Gompertz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17" l="1"/>
  <c r="K17" i="17"/>
  <c r="H7" i="17"/>
  <c r="F121" i="17"/>
  <c r="G121" i="17"/>
  <c r="F122" i="17"/>
  <c r="G122" i="17" s="1"/>
  <c r="F123" i="17"/>
  <c r="G123" i="17" s="1"/>
  <c r="F124" i="17"/>
  <c r="G124" i="17" s="1"/>
  <c r="F125" i="17"/>
  <c r="G125" i="17"/>
  <c r="F126" i="17"/>
  <c r="G126" i="17"/>
  <c r="F114" i="17"/>
  <c r="G114" i="17" s="1"/>
  <c r="F115" i="17"/>
  <c r="G115" i="17" s="1"/>
  <c r="F116" i="17"/>
  <c r="G116" i="17" s="1"/>
  <c r="F117" i="17"/>
  <c r="G117" i="17"/>
  <c r="F118" i="17"/>
  <c r="G118" i="17" s="1"/>
  <c r="F119" i="17"/>
  <c r="G119" i="17"/>
  <c r="F120" i="17"/>
  <c r="G120" i="17"/>
  <c r="F80" i="17"/>
  <c r="G80" i="17" s="1"/>
  <c r="F81" i="17"/>
  <c r="G81" i="17" s="1"/>
  <c r="F82" i="17"/>
  <c r="G82" i="17" s="1"/>
  <c r="F83" i="17"/>
  <c r="G83" i="17" s="1"/>
  <c r="F84" i="17"/>
  <c r="G84" i="17" s="1"/>
  <c r="F85" i="17"/>
  <c r="G85" i="17"/>
  <c r="F86" i="17"/>
  <c r="G86" i="17"/>
  <c r="F87" i="17"/>
  <c r="G87" i="17" s="1"/>
  <c r="F88" i="17"/>
  <c r="G88" i="17" s="1"/>
  <c r="F89" i="17"/>
  <c r="G89" i="17" s="1"/>
  <c r="F90" i="17"/>
  <c r="G90" i="17" s="1"/>
  <c r="F91" i="17"/>
  <c r="G91" i="17"/>
  <c r="F92" i="17"/>
  <c r="G92" i="17"/>
  <c r="F93" i="17"/>
  <c r="G93" i="17" s="1"/>
  <c r="F94" i="17"/>
  <c r="G94" i="17" s="1"/>
  <c r="F95" i="17"/>
  <c r="G95" i="17" s="1"/>
  <c r="F96" i="17"/>
  <c r="G96" i="17" s="1"/>
  <c r="F97" i="17"/>
  <c r="G97" i="17"/>
  <c r="F98" i="17"/>
  <c r="G98" i="17" s="1"/>
  <c r="F99" i="17"/>
  <c r="G99" i="17" s="1"/>
  <c r="F100" i="17"/>
  <c r="G100" i="17" s="1"/>
  <c r="F101" i="17"/>
  <c r="G101" i="17" s="1"/>
  <c r="F102" i="17"/>
  <c r="G102" i="17" s="1"/>
  <c r="F103" i="17"/>
  <c r="G103" i="17"/>
  <c r="F104" i="17"/>
  <c r="G104" i="17"/>
  <c r="F105" i="17"/>
  <c r="G105" i="17" s="1"/>
  <c r="F106" i="17"/>
  <c r="G106" i="17" s="1"/>
  <c r="F107" i="17"/>
  <c r="G107" i="17" s="1"/>
  <c r="F108" i="17"/>
  <c r="G108" i="17" s="1"/>
  <c r="F109" i="17"/>
  <c r="G109" i="17"/>
  <c r="F110" i="17"/>
  <c r="G110" i="17"/>
  <c r="F111" i="17"/>
  <c r="G111" i="17" s="1"/>
  <c r="F112" i="17"/>
  <c r="G112" i="17" s="1"/>
  <c r="F113" i="17"/>
  <c r="G113" i="17" s="1"/>
  <c r="F67" i="17"/>
  <c r="G67" i="17"/>
  <c r="F68" i="17"/>
  <c r="G68" i="17" s="1"/>
  <c r="F69" i="17"/>
  <c r="G69" i="17" s="1"/>
  <c r="F70" i="17"/>
  <c r="G70" i="17" s="1"/>
  <c r="F71" i="17"/>
  <c r="G71" i="17" s="1"/>
  <c r="F72" i="17"/>
  <c r="G72" i="17" s="1"/>
  <c r="F73" i="17"/>
  <c r="G73" i="17"/>
  <c r="F74" i="17"/>
  <c r="G74" i="17" s="1"/>
  <c r="F75" i="17"/>
  <c r="G75" i="17" s="1"/>
  <c r="F76" i="17"/>
  <c r="G76" i="17" s="1"/>
  <c r="F77" i="17"/>
  <c r="G77" i="17" s="1"/>
  <c r="F78" i="17"/>
  <c r="G78" i="17" s="1"/>
  <c r="F79" i="17"/>
  <c r="G79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7" i="17"/>
  <c r="G7" i="17" s="1"/>
  <c r="E7" i="17"/>
  <c r="L10" i="17" s="1"/>
  <c r="L11" i="17"/>
  <c r="E11" i="17"/>
  <c r="E12" i="17"/>
  <c r="E13" i="17"/>
  <c r="E14" i="17"/>
  <c r="E21" i="17"/>
  <c r="E24" i="17"/>
  <c r="E25" i="17"/>
  <c r="E26" i="17"/>
  <c r="E30" i="17"/>
  <c r="E34" i="17"/>
  <c r="E8" i="17"/>
  <c r="D36" i="17"/>
  <c r="D35" i="17"/>
  <c r="E36" i="17" s="1"/>
  <c r="D34" i="17"/>
  <c r="D33" i="17"/>
  <c r="E33" i="17" s="1"/>
  <c r="D32" i="17"/>
  <c r="E32" i="17" s="1"/>
  <c r="D31" i="17"/>
  <c r="E31" i="17" s="1"/>
  <c r="D30" i="17"/>
  <c r="D29" i="17"/>
  <c r="E29" i="17" s="1"/>
  <c r="D28" i="17"/>
  <c r="E28" i="17" s="1"/>
  <c r="D27" i="17"/>
  <c r="E27" i="17" s="1"/>
  <c r="D26" i="17"/>
  <c r="D25" i="17"/>
  <c r="D24" i="17"/>
  <c r="D23" i="17"/>
  <c r="D22" i="17"/>
  <c r="E23" i="17" s="1"/>
  <c r="D21" i="17"/>
  <c r="D20" i="17"/>
  <c r="E20" i="17" s="1"/>
  <c r="D19" i="17"/>
  <c r="D18" i="17"/>
  <c r="E18" i="17" s="1"/>
  <c r="D17" i="17"/>
  <c r="E17" i="17" s="1"/>
  <c r="D16" i="17"/>
  <c r="E16" i="17" s="1"/>
  <c r="L15" i="17"/>
  <c r="D15" i="17"/>
  <c r="E15" i="17" s="1"/>
  <c r="L14" i="17"/>
  <c r="D14" i="17"/>
  <c r="D13" i="17"/>
  <c r="D12" i="17"/>
  <c r="D11" i="17"/>
  <c r="D10" i="17"/>
  <c r="E10" i="17" s="1"/>
  <c r="D9" i="17"/>
  <c r="E9" i="17" s="1"/>
  <c r="D8" i="17"/>
  <c r="D7" i="17"/>
  <c r="J11" i="12"/>
  <c r="J10" i="12"/>
  <c r="D36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7" i="12"/>
  <c r="G31" i="17" l="1"/>
  <c r="H31" i="17" s="1"/>
  <c r="G60" i="17"/>
  <c r="G24" i="17"/>
  <c r="I24" i="17" s="1"/>
  <c r="G21" i="17"/>
  <c r="I21" i="17" s="1"/>
  <c r="G48" i="17"/>
  <c r="G36" i="17"/>
  <c r="H36" i="17" s="1"/>
  <c r="G51" i="17"/>
  <c r="G13" i="17"/>
  <c r="I13" i="17" s="1"/>
  <c r="G28" i="17"/>
  <c r="H28" i="17" s="1"/>
  <c r="G34" i="17"/>
  <c r="H34" i="17" s="1"/>
  <c r="G22" i="17"/>
  <c r="H22" i="17" s="1"/>
  <c r="G11" i="17"/>
  <c r="H11" i="17" s="1"/>
  <c r="G33" i="17"/>
  <c r="H33" i="17" s="1"/>
  <c r="G18" i="17"/>
  <c r="H18" i="17" s="1"/>
  <c r="G56" i="17"/>
  <c r="G30" i="17"/>
  <c r="H30" i="17" s="1"/>
  <c r="G16" i="17"/>
  <c r="H16" i="17" s="1"/>
  <c r="G38" i="17"/>
  <c r="G25" i="17"/>
  <c r="H25" i="17" s="1"/>
  <c r="G44" i="17"/>
  <c r="G37" i="17"/>
  <c r="G49" i="17"/>
  <c r="G61" i="17"/>
  <c r="G14" i="17"/>
  <c r="H14" i="17" s="1"/>
  <c r="G63" i="17"/>
  <c r="G40" i="17"/>
  <c r="G52" i="17"/>
  <c r="G64" i="17"/>
  <c r="G19" i="17"/>
  <c r="I19" i="17" s="1"/>
  <c r="G26" i="17"/>
  <c r="I26" i="17" s="1"/>
  <c r="G15" i="17"/>
  <c r="H15" i="17" s="1"/>
  <c r="G41" i="17"/>
  <c r="G53" i="17"/>
  <c r="G65" i="17"/>
  <c r="G10" i="17"/>
  <c r="H10" i="17" s="1"/>
  <c r="G27" i="17"/>
  <c r="H27" i="17" s="1"/>
  <c r="G42" i="17"/>
  <c r="G54" i="17"/>
  <c r="G66" i="17"/>
  <c r="G62" i="17"/>
  <c r="G50" i="17"/>
  <c r="G45" i="17"/>
  <c r="G57" i="17"/>
  <c r="G23" i="17"/>
  <c r="I23" i="17" s="1"/>
  <c r="G58" i="17"/>
  <c r="G12" i="17"/>
  <c r="I12" i="17" s="1"/>
  <c r="G17" i="17"/>
  <c r="H17" i="17" s="1"/>
  <c r="G29" i="17"/>
  <c r="I29" i="17" s="1"/>
  <c r="G35" i="17"/>
  <c r="I35" i="17" s="1"/>
  <c r="G46" i="17"/>
  <c r="G47" i="17"/>
  <c r="G59" i="17"/>
  <c r="G9" i="17"/>
  <c r="I9" i="17" s="1"/>
  <c r="G32" i="17"/>
  <c r="G20" i="17"/>
  <c r="G55" i="17"/>
  <c r="G43" i="17"/>
  <c r="G39" i="17"/>
  <c r="I7" i="17"/>
  <c r="G8" i="17"/>
  <c r="I8" i="17" s="1"/>
  <c r="E35" i="17"/>
  <c r="E22" i="17"/>
  <c r="E19" i="17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I31" i="17" l="1"/>
  <c r="H21" i="17"/>
  <c r="I36" i="17"/>
  <c r="I18" i="17"/>
  <c r="H24" i="17"/>
  <c r="H13" i="17"/>
  <c r="I22" i="17"/>
  <c r="I11" i="17"/>
  <c r="I33" i="17"/>
  <c r="I16" i="17"/>
  <c r="I34" i="17"/>
  <c r="I25" i="17"/>
  <c r="I30" i="17"/>
  <c r="I28" i="17"/>
  <c r="H19" i="17"/>
  <c r="I10" i="17"/>
  <c r="H29" i="17"/>
  <c r="H12" i="17"/>
  <c r="H9" i="17"/>
  <c r="H23" i="17"/>
  <c r="I15" i="17"/>
  <c r="H26" i="17"/>
  <c r="I14" i="17"/>
  <c r="I17" i="17"/>
  <c r="H35" i="17"/>
  <c r="I27" i="17"/>
  <c r="I20" i="17"/>
  <c r="H20" i="17"/>
  <c r="I32" i="17"/>
  <c r="H32" i="17"/>
  <c r="L12" i="17" a="1"/>
  <c r="L12" i="17" s="1"/>
  <c r="L13" i="17" a="1"/>
  <c r="L13" i="17" s="1"/>
  <c r="H8" i="17"/>
  <c r="E34" i="12"/>
  <c r="E32" i="12" l="1"/>
  <c r="E33" i="12"/>
  <c r="E31" i="12" l="1"/>
  <c r="E30" i="12" l="1"/>
  <c r="J14" i="12" l="1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3" i="12" l="1" a="1"/>
  <c r="J13" i="12" s="1"/>
  <c r="J12" i="12" a="1"/>
  <c r="J12" i="12" s="1"/>
  <c r="J15" i="12" s="1"/>
  <c r="F36" i="12" l="1"/>
  <c r="G36" i="12"/>
  <c r="F35" i="12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<sst xmlns="http://schemas.openxmlformats.org/spreadsheetml/2006/main" count="90" uniqueCount="37">
  <si>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</si>
  <si>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</si>
  <si>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</si>
  <si>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</si>
  <si>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</si>
  <si>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</si>
  <si>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</si>
  <si>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</si>
  <si>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</si>
  <si>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</si>
  <si>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</si>
  <si>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</si>
  <si>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</si>
  <si>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</si>
  <si>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</si>
  <si>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</si>
  <si>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</si>
  <si>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</si>
  <si>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</si>
  <si>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</si>
  <si>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</si>
  <si>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</si>
  <si>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</si>
  <si>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</si>
  <si>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</si>
  <si>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</si>
  <si>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</si>
  <si>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</si>
  <si>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</si>
  <si>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</si>
  <si>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</si>
  <si>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</si>
  <si>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</si>
  <si>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</si>
  <si>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New cases</t>
  </si>
  <si>
    <t>Cum_confirmed</t>
  </si>
  <si>
    <t>Gompertz cum_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</si>
</sst>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COVID-19 confirmed cases (Italy)</a:t>
            </a:r>
          </a:p>
          <a:p>
            <a:pPr>
              <a:defRPr/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Cumulative confirmed - Gompertz fit</a:t>
            </a:r>
            <a:endParaRPr lang="it-IT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confirmed - 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'Cumul_ confirmed - Gompertz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 confirmed - Gompertz fit'!$D$7:$D$36</c:f>
              <c:numCache>
                <c:formatCode>General</c:formatCode>
                <c:ptCount val="30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confirmed - 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confirmed - Gompertz fit'!$E$7:$E$66</c:f>
              <c:numCache>
                <c:formatCode>0</c:formatCode>
                <c:ptCount val="60"/>
                <c:pt idx="0">
                  <c:v>114.81424168642118</c:v>
                </c:pt>
                <c:pt idx="1">
                  <c:v>176.51484568682642</c:v>
                </c:pt>
                <c:pt idx="2">
                  <c:v>265.20881232315634</c:v>
                </c:pt>
                <c:pt idx="3">
                  <c:v>389.89620095774893</c:v>
                </c:pt>
                <c:pt idx="4">
                  <c:v>561.52489818062236</c:v>
                </c:pt>
                <c:pt idx="5">
                  <c:v>793.09581138183478</c:v>
                </c:pt>
                <c:pt idx="6">
                  <c:v>1099.691994132656</c:v>
                </c:pt>
                <c:pt idx="7">
                  <c:v>1498.4188521503709</c:v>
                </c:pt>
                <c:pt idx="8">
                  <c:v>2008.2476890823289</c:v>
                </c:pt>
                <c:pt idx="9">
                  <c:v>2649.7608981123612</c:v>
                </c:pt>
                <c:pt idx="10">
                  <c:v>3444.8035189435641</c:v>
                </c:pt>
                <c:pt idx="11">
                  <c:v>4416.052064231827</c:v>
                </c:pt>
                <c:pt idx="12">
                  <c:v>5586.5169263572006</c:v>
                </c:pt>
                <c:pt idx="13">
                  <c:v>6978.998863264279</c:v>
                </c:pt>
                <c:pt idx="14">
                  <c:v>8615.5227372435784</c:v>
                </c:pt>
                <c:pt idx="15">
                  <c:v>10516.772713909522</c:v>
                </c:pt>
                <c:pt idx="16">
                  <c:v>12701.552551208937</c:v>
                </c:pt>
                <c:pt idx="17">
                  <c:v>15186.292588611283</c:v>
                </c:pt>
                <c:pt idx="18">
                  <c:v>17984.621856491238</c:v>
                </c:pt>
                <c:pt idx="19">
                  <c:v>21107.019700202476</c:v>
                </c:pt>
                <c:pt idx="20">
                  <c:v>24560.556810972052</c:v>
                </c:pt>
                <c:pt idx="21">
                  <c:v>28348.730923202336</c:v>
                </c:pt>
                <c:pt idx="22">
                  <c:v>32471.397982236344</c:v>
                </c:pt>
                <c:pt idx="23">
                  <c:v>36924.795557070036</c:v>
                </c:pt>
                <c:pt idx="24">
                  <c:v>41701.651849842208</c:v>
                </c:pt>
                <c:pt idx="25">
                  <c:v>46791.370949395605</c:v>
                </c:pt>
                <c:pt idx="26">
                  <c:v>52180.283035819128</c:v>
                </c:pt>
                <c:pt idx="27">
                  <c:v>57851.947056589226</c:v>
                </c:pt>
                <c:pt idx="28">
                  <c:v>63787.492908247041</c:v>
                </c:pt>
                <c:pt idx="29">
                  <c:v>69965.990284175336</c:v>
                </c:pt>
                <c:pt idx="30">
                  <c:v>76364.831983100841</c:v>
                </c:pt>
                <c:pt idx="31">
                  <c:v>82960.120499910219</c:v>
                </c:pt>
                <c:pt idx="32">
                  <c:v>89727.048026088582</c:v>
                </c:pt>
                <c:pt idx="33">
                  <c:v>96640.261464734591</c:v>
                </c:pt>
                <c:pt idx="34">
                  <c:v>103674.20561993873</c:v>
                </c:pt>
                <c:pt idx="35">
                  <c:v>110803.43927255787</c:v>
                </c:pt>
                <c:pt idx="36">
                  <c:v>118002.92034045309</c:v>
                </c:pt>
                <c:pt idx="37">
                  <c:v>125248.25769352236</c:v>
                </c:pt>
                <c:pt idx="38">
                  <c:v>132515.92841978002</c:v>
                </c:pt>
                <c:pt idx="39">
                  <c:v>139783.46039904153</c:v>
                </c:pt>
                <c:pt idx="40">
                  <c:v>147029.58092744532</c:v>
                </c:pt>
                <c:pt idx="41">
                  <c:v>154234.33285011904</c:v>
                </c:pt>
                <c:pt idx="42">
                  <c:v>161379.16020876006</c:v>
                </c:pt>
                <c:pt idx="43">
                  <c:v>168446.96580866689</c:v>
                </c:pt>
                <c:pt idx="44">
                  <c:v>175422.14337197132</c:v>
                </c:pt>
                <c:pt idx="45">
                  <c:v>182290.58708836205</c:v>
                </c:pt>
                <c:pt idx="46">
                  <c:v>189039.68141989439</c:v>
                </c:pt>
                <c:pt idx="47">
                  <c:v>195658.273980634</c:v>
                </c:pt>
                <c:pt idx="48">
                  <c:v>202136.63421194765</c:v>
                </c:pt>
                <c:pt idx="49">
                  <c:v>208466.40042582073</c:v>
                </c:pt>
                <c:pt idx="50">
                  <c:v>214640.51760550684</c:v>
                </c:pt>
                <c:pt idx="51">
                  <c:v>220653.16814708608</c:v>
                </c:pt>
                <c:pt idx="52">
                  <c:v>226499.69750724046</c:v>
                </c:pt>
                <c:pt idx="53">
                  <c:v>232176.53650006081</c:v>
                </c:pt>
                <c:pt idx="54">
                  <c:v>237681.1217656066</c:v>
                </c:pt>
                <c:pt idx="55">
                  <c:v>243011.81572037042</c:v>
                </c:pt>
                <c:pt idx="56">
                  <c:v>248167.82709853191</c:v>
                </c:pt>
                <c:pt idx="57">
                  <c:v>253149.13300556096</c:v>
                </c:pt>
                <c:pt idx="58">
                  <c:v>257956.40323401493</c:v>
                </c:pt>
                <c:pt idx="59">
                  <c:v>262590.92743615614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confirmed - 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 confirmed - Gompertz fit'!$F$7:$F$36</c:f>
              <c:numCache>
                <c:formatCode>0</c:formatCode>
                <c:ptCount val="30"/>
                <c:pt idx="0">
                  <c:v>1352.0079090672273</c:v>
                </c:pt>
                <c:pt idx="1">
                  <c:v>1413.7085130676326</c:v>
                </c:pt>
                <c:pt idx="2">
                  <c:v>1502.4024797039624</c:v>
                </c:pt>
                <c:pt idx="3">
                  <c:v>1627.0898683385551</c:v>
                </c:pt>
                <c:pt idx="4">
                  <c:v>1798.7185655614285</c:v>
                </c:pt>
                <c:pt idx="5">
                  <c:v>2030.289478762641</c:v>
                </c:pt>
                <c:pt idx="6">
                  <c:v>2336.8856615134619</c:v>
                </c:pt>
                <c:pt idx="7">
                  <c:v>2735.612519531177</c:v>
                </c:pt>
                <c:pt idx="8">
                  <c:v>3245.441356463135</c:v>
                </c:pt>
                <c:pt idx="9">
                  <c:v>3886.9545654931671</c:v>
                </c:pt>
                <c:pt idx="10">
                  <c:v>4681.99718632437</c:v>
                </c:pt>
                <c:pt idx="11">
                  <c:v>5653.2457316126329</c:v>
                </c:pt>
                <c:pt idx="12">
                  <c:v>6823.7105937380065</c:v>
                </c:pt>
                <c:pt idx="13">
                  <c:v>8216.1925306450848</c:v>
                </c:pt>
                <c:pt idx="14">
                  <c:v>9852.7164046243852</c:v>
                </c:pt>
                <c:pt idx="15">
                  <c:v>11753.966381290329</c:v>
                </c:pt>
                <c:pt idx="16">
                  <c:v>13938.746218589744</c:v>
                </c:pt>
                <c:pt idx="17">
                  <c:v>16423.486255992088</c:v>
                </c:pt>
                <c:pt idx="18">
                  <c:v>19221.815523872043</c:v>
                </c:pt>
                <c:pt idx="19">
                  <c:v>22344.213367583281</c:v>
                </c:pt>
                <c:pt idx="20">
                  <c:v>25797.750478352857</c:v>
                </c:pt>
                <c:pt idx="21">
                  <c:v>29585.924590583141</c:v>
                </c:pt>
                <c:pt idx="22">
                  <c:v>33708.591649617149</c:v>
                </c:pt>
                <c:pt idx="23">
                  <c:v>38161.989224450845</c:v>
                </c:pt>
                <c:pt idx="24">
                  <c:v>42938.845517223017</c:v>
                </c:pt>
                <c:pt idx="25">
                  <c:v>48028.564616776413</c:v>
                </c:pt>
                <c:pt idx="26">
                  <c:v>53417.476703199936</c:v>
                </c:pt>
                <c:pt idx="27">
                  <c:v>59089.140723970035</c:v>
                </c:pt>
                <c:pt idx="28">
                  <c:v>65024.686575627849</c:v>
                </c:pt>
                <c:pt idx="29">
                  <c:v>71203.183951556144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confirmed - 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 confirmed - Gompertz fit'!$G$7:$G$36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261.22518476956475</c:v>
                </c:pt>
                <c:pt idx="8">
                  <c:v>771.05402170152274</c:v>
                </c:pt>
                <c:pt idx="9">
                  <c:v>1412.5672307315551</c:v>
                </c:pt>
                <c:pt idx="10">
                  <c:v>2207.6098515627582</c:v>
                </c:pt>
                <c:pt idx="11">
                  <c:v>3178.8583968510211</c:v>
                </c:pt>
                <c:pt idx="12">
                  <c:v>4349.3232589763948</c:v>
                </c:pt>
                <c:pt idx="13">
                  <c:v>5741.8051958834731</c:v>
                </c:pt>
                <c:pt idx="14">
                  <c:v>7378.3290698627725</c:v>
                </c:pt>
                <c:pt idx="15">
                  <c:v>9279.5790465287155</c:v>
                </c:pt>
                <c:pt idx="16">
                  <c:v>11464.35888382813</c:v>
                </c:pt>
                <c:pt idx="17">
                  <c:v>13949.098921230476</c:v>
                </c:pt>
                <c:pt idx="18">
                  <c:v>16747.428189110433</c:v>
                </c:pt>
                <c:pt idx="19">
                  <c:v>19869.826032821671</c:v>
                </c:pt>
                <c:pt idx="20">
                  <c:v>23323.363143591247</c:v>
                </c:pt>
                <c:pt idx="21">
                  <c:v>27111.537255821531</c:v>
                </c:pt>
                <c:pt idx="22">
                  <c:v>31234.204314855539</c:v>
                </c:pt>
                <c:pt idx="23">
                  <c:v>35687.601889689227</c:v>
                </c:pt>
                <c:pt idx="24">
                  <c:v>40464.4581824614</c:v>
                </c:pt>
                <c:pt idx="25">
                  <c:v>45554.177282014796</c:v>
                </c:pt>
                <c:pt idx="26">
                  <c:v>50943.089368438319</c:v>
                </c:pt>
                <c:pt idx="27">
                  <c:v>56614.753389208418</c:v>
                </c:pt>
                <c:pt idx="28">
                  <c:v>62550.299240866232</c:v>
                </c:pt>
                <c:pt idx="29">
                  <c:v>68728.796616794527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COVID-19 confirmed cases (Italy)</a:t>
            </a:r>
          </a:p>
          <a:p>
            <a:pPr>
              <a:defRPr/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New confirmed - Gompertz fit</a:t>
            </a:r>
            <a:endParaRPr lang="it-IT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 confirmed - Gompertz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fit'!$E$7:$E$36</c:f>
              <c:numCache>
                <c:formatCode>General</c:formatCode>
                <c:ptCount val="30"/>
                <c:pt idx="0">
                  <c:v>0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confirmed - Gompertz fit'!$G$6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fit'!$C$7:$C$126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'New_ confirmed - Gompertz fit'!$G$7:$G$126</c:f>
              <c:numCache>
                <c:formatCode>0</c:formatCode>
                <c:ptCount val="120"/>
                <c:pt idx="0">
                  <c:v>0</c:v>
                </c:pt>
                <c:pt idx="1">
                  <c:v>68.625086225526417</c:v>
                </c:pt>
                <c:pt idx="2">
                  <c:v>97.395323243213227</c:v>
                </c:pt>
                <c:pt idx="3">
                  <c:v>135.32332706828402</c:v>
                </c:pt>
                <c:pt idx="4">
                  <c:v>184.27659216239482</c:v>
                </c:pt>
                <c:pt idx="5">
                  <c:v>246.20049121319482</c:v>
                </c:pt>
                <c:pt idx="6">
                  <c:v>323.04514788079837</c:v>
                </c:pt>
                <c:pt idx="7">
                  <c:v>416.68196033446361</c:v>
                </c:pt>
                <c:pt idx="8">
                  <c:v>528.81456582377928</c:v>
                </c:pt>
                <c:pt idx="9">
                  <c:v>660.88972478710912</c:v>
                </c:pt>
                <c:pt idx="10">
                  <c:v>814.01379081845471</c:v>
                </c:pt>
                <c:pt idx="11">
                  <c:v>988.8801143021924</c:v>
                </c:pt>
                <c:pt idx="12">
                  <c:v>1185.7119558843488</c:v>
                </c:pt>
                <c:pt idx="13">
                  <c:v>1404.2243610211362</c:v>
                </c:pt>
                <c:pt idx="14">
                  <c:v>1643.6070977783729</c:v>
                </c:pt>
                <c:pt idx="15">
                  <c:v>1902.5293264508236</c:v>
                </c:pt>
                <c:pt idx="16">
                  <c:v>2179.1652840955885</c:v>
                </c:pt>
                <c:pt idx="17">
                  <c:v>2471.2390417138322</c:v>
                </c:pt>
                <c:pt idx="18">
                  <c:v>2776.0854089480199</c:v>
                </c:pt>
                <c:pt idx="19">
                  <c:v>3090.7233696867661</c:v>
                </c:pt>
                <c:pt idx="20">
                  <c:v>3411.9380479470528</c:v>
                </c:pt>
                <c:pt idx="21">
                  <c:v>3736.3671141918312</c:v>
                </c:pt>
                <c:pt idx="22">
                  <c:v>4060.5877128560351</c:v>
                </c:pt>
                <c:pt idx="23">
                  <c:v>4381.2003723457055</c:v>
                </c:pt>
                <c:pt idx="24">
                  <c:v>4694.906891530969</c:v>
                </c:pt>
                <c:pt idx="25">
                  <c:v>4998.5798229748834</c:v>
                </c:pt>
                <c:pt idx="26">
                  <c:v>5289.3218379967075</c:v>
                </c:pt>
                <c:pt idx="27">
                  <c:v>5564.513914904026</c:v>
                </c:pt>
                <c:pt idx="28">
                  <c:v>5821.85190179856</c:v>
                </c:pt>
                <c:pt idx="29">
                  <c:v>6059.3715421810339</c:v>
                </c:pt>
                <c:pt idx="30">
                  <c:v>6275.4624982667883</c:v>
                </c:pt>
                <c:pt idx="31">
                  <c:v>6468.8722557160654</c:v>
                </c:pt>
                <c:pt idx="32">
                  <c:v>6638.7010442484316</c:v>
                </c:pt>
                <c:pt idx="33">
                  <c:v>6784.3890670874389</c:v>
                </c:pt>
                <c:pt idx="34">
                  <c:v>6905.6974082555535</c:v>
                </c:pt>
                <c:pt idx="35">
                  <c:v>7002.6839928235277</c:v>
                </c:pt>
                <c:pt idx="36">
                  <c:v>7075.675924875497</c:v>
                </c:pt>
                <c:pt idx="37">
                  <c:v>7125.2394347964437</c:v>
                </c:pt>
                <c:pt idx="38">
                  <c:v>7152.1485443539132</c:v>
                </c:pt>
                <c:pt idx="39">
                  <c:v>7157.3534164265002</c:v>
                </c:pt>
                <c:pt idx="40">
                  <c:v>7141.9492059586919</c:v>
                </c:pt>
                <c:pt idx="41">
                  <c:v>7107.1460778281908</c:v>
                </c:pt>
                <c:pt idx="42">
                  <c:v>7054.2409120277734</c:v>
                </c:pt>
                <c:pt idx="43">
                  <c:v>6984.5910814549134</c:v>
                </c:pt>
                <c:pt idx="44">
                  <c:v>6899.5905657206313</c:v>
                </c:pt>
                <c:pt idx="45">
                  <c:v>6800.6485575176484</c:v>
                </c:pt>
                <c:pt idx="46">
                  <c:v>6689.1706269602291</c:v>
                </c:pt>
                <c:pt idx="47">
                  <c:v>6566.5424338247103</c:v>
                </c:pt>
                <c:pt idx="48">
                  <c:v>6434.1159170848259</c:v>
                </c:pt>
                <c:pt idx="49">
                  <c:v>6293.1978444114211</c:v>
                </c:pt>
                <c:pt idx="50">
                  <c:v>6145.0405699899711</c:v>
                </c:pt>
                <c:pt idx="51">
                  <c:v>5990.8348255551537</c:v>
                </c:pt>
                <c:pt idx="52">
                  <c:v>5831.7043553679832</c:v>
                </c:pt>
                <c:pt idx="53">
                  <c:v>5668.7021994054376</c:v>
                </c:pt>
                <c:pt idx="54">
                  <c:v>5502.808428844728</c:v>
                </c:pt>
                <c:pt idx="55">
                  <c:v>5334.9291426559503</c:v>
                </c:pt>
                <c:pt idx="56">
                  <c:v>5165.8965425824572</c:v>
                </c:pt>
                <c:pt idx="57">
                  <c:v>4996.4699149407388</c:v>
                </c:pt>
                <c:pt idx="58">
                  <c:v>4827.3373606392706</c:v>
                </c:pt>
                <c:pt idx="59">
                  <c:v>4659.1181288441876</c:v>
                </c:pt>
                <c:pt idx="60">
                  <c:v>4492.3654242307821</c:v>
                </c:pt>
                <c:pt idx="61">
                  <c:v>4327.5695722569944</c:v>
                </c:pt>
                <c:pt idx="62">
                  <c:v>4165.1614410312031</c:v>
                </c:pt>
                <c:pt idx="63">
                  <c:v>4005.5160318377311</c:v>
                </c:pt>
                <c:pt idx="64">
                  <c:v>3848.9561630461249</c:v>
                </c:pt>
                <c:pt idx="65">
                  <c:v>3695.756183837424</c:v>
                </c:pt>
                <c:pt idx="66">
                  <c:v>3546.1456648628809</c:v>
                </c:pt>
                <c:pt idx="67">
                  <c:v>3400.3130225804634</c:v>
                </c:pt>
                <c:pt idx="68">
                  <c:v>3258.4090426021139</c:v>
                </c:pt>
                <c:pt idx="69">
                  <c:v>3120.5502749545267</c:v>
                </c:pt>
                <c:pt idx="70">
                  <c:v>2986.8222807654529</c:v>
                </c:pt>
                <c:pt idx="71">
                  <c:v>2857.2827155980049</c:v>
                </c:pt>
                <c:pt idx="72">
                  <c:v>2731.9642395250266</c:v>
                </c:pt>
                <c:pt idx="73">
                  <c:v>2610.8772481608321</c:v>
                </c:pt>
                <c:pt idx="74">
                  <c:v>2494.0124222988379</c:v>
                </c:pt>
                <c:pt idx="75">
                  <c:v>2381.3430966312299</c:v>
                </c:pt>
                <c:pt idx="76">
                  <c:v>2272.8274503166904</c:v>
                </c:pt>
                <c:pt idx="77">
                  <c:v>2168.4105239784112</c:v>
                </c:pt>
                <c:pt idx="78">
                  <c:v>2068.0260691235308</c:v>
                </c:pt>
                <c:pt idx="79">
                  <c:v>1971.5982370352722</c:v>
                </c:pt>
                <c:pt idx="80">
                  <c:v>1879.043114942906</c:v>
                </c:pt>
                <c:pt idx="81">
                  <c:v>1790.2701177879935</c:v>
                </c:pt>
                <c:pt idx="82">
                  <c:v>1705.1832441931474</c:v>
                </c:pt>
                <c:pt idx="83">
                  <c:v>1623.6822053698706</c:v>
                </c:pt>
                <c:pt idx="84">
                  <c:v>1545.6634356768336</c:v>
                </c:pt>
                <c:pt idx="85">
                  <c:v>1471.0209934111917</c:v>
                </c:pt>
                <c:pt idx="86">
                  <c:v>1399.6473601944745</c:v>
                </c:pt>
                <c:pt idx="87">
                  <c:v>1331.4341470229556</c:v>
                </c:pt>
                <c:pt idx="88">
                  <c:v>1266.2727147166734</c:v>
                </c:pt>
                <c:pt idx="89">
                  <c:v>1204.0547161219292</c:v>
                </c:pt>
                <c:pt idx="90">
                  <c:v>1144.6725670252927</c:v>
                </c:pt>
                <c:pt idx="91">
                  <c:v>1088.0198523256695</c:v>
                </c:pt>
                <c:pt idx="92">
                  <c:v>1033.991673590499</c:v>
                </c:pt>
                <c:pt idx="93">
                  <c:v>982.48494371346897</c:v>
                </c:pt>
                <c:pt idx="94">
                  <c:v>933.39863397396402</c:v>
                </c:pt>
                <c:pt idx="95">
                  <c:v>886.63397841091501</c:v>
                </c:pt>
                <c:pt idx="96">
                  <c:v>842.09464003384346</c:v>
                </c:pt>
                <c:pt idx="97">
                  <c:v>799.68684303201735</c:v>
                </c:pt>
                <c:pt idx="98">
                  <c:v>759.31947479251539</c:v>
                </c:pt>
                <c:pt idx="99">
                  <c:v>720.90416121168528</c:v>
                </c:pt>
                <c:pt idx="100">
                  <c:v>684.355318470567</c:v>
                </c:pt>
                <c:pt idx="101">
                  <c:v>649.59018416376784</c:v>
                </c:pt>
                <c:pt idx="102">
                  <c:v>616.52883039036533</c:v>
                </c:pt>
                <c:pt idx="103">
                  <c:v>585.09416117722867</c:v>
                </c:pt>
                <c:pt idx="104">
                  <c:v>555.21189636312192</c:v>
                </c:pt>
                <c:pt idx="105">
                  <c:v>526.81054386426695</c:v>
                </c:pt>
                <c:pt idx="106">
                  <c:v>499.82136204279959</c:v>
                </c:pt>
                <c:pt idx="107">
                  <c:v>474.17831372021465</c:v>
                </c:pt>
                <c:pt idx="108">
                  <c:v>449.81801321072271</c:v>
                </c:pt>
                <c:pt idx="109">
                  <c:v>426.67966760240961</c:v>
                </c:pt>
                <c:pt idx="110">
                  <c:v>404.70501337212045</c:v>
                </c:pt>
                <c:pt idx="111">
                  <c:v>383.83824929897673</c:v>
                </c:pt>
                <c:pt idx="112">
                  <c:v>364.02596652664943</c:v>
                </c:pt>
                <c:pt idx="113">
                  <c:v>345.21707652171608</c:v>
                </c:pt>
                <c:pt idx="114">
                  <c:v>327.36273758433526</c:v>
                </c:pt>
                <c:pt idx="115">
                  <c:v>310.41628048266284</c:v>
                </c:pt>
                <c:pt idx="116">
                  <c:v>294.33313370897667</c:v>
                </c:pt>
                <c:pt idx="117">
                  <c:v>279.07074878638377</c:v>
                </c:pt>
                <c:pt idx="118">
                  <c:v>264.58852599619422</c:v>
                </c:pt>
                <c:pt idx="119">
                  <c:v>250.84774084278615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2"/>
          <c:tx>
            <c:strRef>
              <c:f>'New_ confirmed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fit'!$H$7:$H$36</c:f>
              <c:numCache>
                <c:formatCode>0</c:formatCode>
                <c:ptCount val="30"/>
                <c:pt idx="0">
                  <c:v>0</c:v>
                </c:pt>
                <c:pt idx="1">
                  <c:v>1305.8187536063326</c:v>
                </c:pt>
                <c:pt idx="2">
                  <c:v>1334.5889906240193</c:v>
                </c:pt>
                <c:pt idx="3">
                  <c:v>1372.5169944490901</c:v>
                </c:pt>
                <c:pt idx="4">
                  <c:v>1421.4702595432009</c:v>
                </c:pt>
                <c:pt idx="5">
                  <c:v>1483.3941585940011</c:v>
                </c:pt>
                <c:pt idx="6">
                  <c:v>1560.2388152616045</c:v>
                </c:pt>
                <c:pt idx="7">
                  <c:v>1653.8756277152697</c:v>
                </c:pt>
                <c:pt idx="8">
                  <c:v>1766.0082332045854</c:v>
                </c:pt>
                <c:pt idx="9">
                  <c:v>1898.0833921679152</c:v>
                </c:pt>
                <c:pt idx="10">
                  <c:v>2051.2074581992611</c:v>
                </c:pt>
                <c:pt idx="11">
                  <c:v>2226.0737816829987</c:v>
                </c:pt>
                <c:pt idx="12">
                  <c:v>2422.9056232651546</c:v>
                </c:pt>
                <c:pt idx="13">
                  <c:v>2641.4180284019421</c:v>
                </c:pt>
                <c:pt idx="14">
                  <c:v>2880.8007651591788</c:v>
                </c:pt>
                <c:pt idx="15">
                  <c:v>3139.7229938316295</c:v>
                </c:pt>
                <c:pt idx="16">
                  <c:v>3416.3589514763944</c:v>
                </c:pt>
                <c:pt idx="17">
                  <c:v>3708.4327090946381</c:v>
                </c:pt>
                <c:pt idx="18">
                  <c:v>4013.2790763288258</c:v>
                </c:pt>
                <c:pt idx="19">
                  <c:v>4327.917037067572</c:v>
                </c:pt>
                <c:pt idx="20">
                  <c:v>4649.1317153278587</c:v>
                </c:pt>
                <c:pt idx="21">
                  <c:v>4973.5607815726371</c:v>
                </c:pt>
                <c:pt idx="22">
                  <c:v>5297.781380236841</c:v>
                </c:pt>
                <c:pt idx="23">
                  <c:v>5618.3940397265114</c:v>
                </c:pt>
                <c:pt idx="24">
                  <c:v>5932.1005589117749</c:v>
                </c:pt>
                <c:pt idx="25">
                  <c:v>6235.7734903556893</c:v>
                </c:pt>
                <c:pt idx="26">
                  <c:v>6526.5155053775134</c:v>
                </c:pt>
                <c:pt idx="27">
                  <c:v>6801.7075822848319</c:v>
                </c:pt>
                <c:pt idx="28">
                  <c:v>7059.0455691793659</c:v>
                </c:pt>
                <c:pt idx="29">
                  <c:v>7296.5652095618398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confirmed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fit'!$I$7:$I$36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167.03069364033013</c:v>
                </c:pt>
                <c:pt idx="14">
                  <c:v>406.4134303975668</c:v>
                </c:pt>
                <c:pt idx="15">
                  <c:v>665.33565907001753</c:v>
                </c:pt>
                <c:pt idx="16">
                  <c:v>941.97161671478239</c:v>
                </c:pt>
                <c:pt idx="17">
                  <c:v>1234.0453743330261</c:v>
                </c:pt>
                <c:pt idx="18">
                  <c:v>1538.8917415672138</c:v>
                </c:pt>
                <c:pt idx="19">
                  <c:v>1853.52970230596</c:v>
                </c:pt>
                <c:pt idx="20">
                  <c:v>2174.7443805662469</c:v>
                </c:pt>
                <c:pt idx="21">
                  <c:v>2499.1734468110253</c:v>
                </c:pt>
                <c:pt idx="22">
                  <c:v>2823.3940454752292</c:v>
                </c:pt>
                <c:pt idx="23">
                  <c:v>3144.0067049648997</c:v>
                </c:pt>
                <c:pt idx="24">
                  <c:v>3457.7132241501631</c:v>
                </c:pt>
                <c:pt idx="25">
                  <c:v>3761.3861555940775</c:v>
                </c:pt>
                <c:pt idx="26">
                  <c:v>4052.1281706159016</c:v>
                </c:pt>
                <c:pt idx="27">
                  <c:v>4327.3202475232201</c:v>
                </c:pt>
                <c:pt idx="28">
                  <c:v>4584.6582344177541</c:v>
                </c:pt>
                <c:pt idx="29">
                  <c:v>4822.177874800228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15</xdr:col>
      <xdr:colOff>15240</xdr:colOff>
      <xdr:row>12</xdr:row>
      <xdr:rowOff>15240</xdr:rowOff>
    </xdr:from>
    <xdr:ext cx="135636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829800" y="259842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829800" y="259842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17</xdr:col>
      <xdr:colOff>434340</xdr:colOff>
      <xdr:row>23</xdr:row>
      <xdr:rowOff>152400</xdr:rowOff>
    </xdr:from>
    <xdr:to>
      <xdr:col>20</xdr:col>
      <xdr:colOff>434340</xdr:colOff>
      <xdr:row>30</xdr:row>
      <xdr:rowOff>53340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2366D626-FC51-41E1-8627-7475466C9F30}"/>
            </a:ext>
          </a:extLst>
        </xdr:cNvPr>
        <xdr:cNvSpPr txBox="1"/>
      </xdr:nvSpPr>
      <xdr:spPr>
        <a:xfrm>
          <a:off x="11468100" y="4770120"/>
          <a:ext cx="18288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360000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it-IT"/>
            <a:t> 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i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0.9993</a:t>
          </a:r>
        </a:p>
        <a:p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1237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5</xdr:row>
      <xdr:rowOff>7620</xdr:rowOff>
    </xdr:from>
    <xdr:to>
      <xdr:col>23</xdr:col>
      <xdr:colOff>99060</xdr:colOff>
      <xdr:row>33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E16BE54-62FA-499A-B2CC-9239B9EDE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15240</xdr:colOff>
      <xdr:row>2</xdr:row>
      <xdr:rowOff>68580</xdr:rowOff>
    </xdr:from>
    <xdr:ext cx="1310640" cy="441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17</xdr:col>
      <xdr:colOff>15240</xdr:colOff>
      <xdr:row>12</xdr:row>
      <xdr:rowOff>15240</xdr:rowOff>
    </xdr:from>
    <xdr:ext cx="2933700" cy="441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E553BD23-4D85-433C-B3D5-20698BF71D14}"/>
                </a:ext>
              </a:extLst>
            </xdr:cNvPr>
            <xdr:cNvSpPr txBox="1"/>
          </xdr:nvSpPr>
          <xdr:spPr>
            <a:xfrm>
              <a:off x="12047220" y="2598420"/>
              <a:ext cx="293370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=0,  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E553BD23-4D85-433C-B3D5-20698BF71D14}"/>
                </a:ext>
              </a:extLst>
            </xdr:cNvPr>
            <xdr:cNvSpPr txBox="1"/>
          </xdr:nvSpPr>
          <xdr:spPr>
            <a:xfrm>
              <a:off x="12047220" y="2598420"/>
              <a:ext cx="293370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𝐺(0)=0,  𝐺(𝑡)=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19</xdr:col>
      <xdr:colOff>411480</xdr:colOff>
      <xdr:row>19</xdr:row>
      <xdr:rowOff>121920</xdr:rowOff>
    </xdr:from>
    <xdr:to>
      <xdr:col>22</xdr:col>
      <xdr:colOff>411480</xdr:colOff>
      <xdr:row>26</xdr:row>
      <xdr:rowOff>22860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696AA2AC-DF77-4931-ADFA-F7E4F31D0BB4}"/>
            </a:ext>
          </a:extLst>
        </xdr:cNvPr>
        <xdr:cNvSpPr txBox="1"/>
      </xdr:nvSpPr>
      <xdr:spPr>
        <a:xfrm>
          <a:off x="13662660" y="4008120"/>
          <a:ext cx="18288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360000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38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it-IT"/>
            <a:t> 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i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0.9992</a:t>
          </a:r>
        </a:p>
        <a:p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1237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</xdr:txBody>
    </xdr:sp>
    <xdr:clientData/>
  </xdr:twoCellAnchor>
  <xdr:oneCellAnchor>
    <xdr:from>
      <xdr:col>14</xdr:col>
      <xdr:colOff>137160</xdr:colOff>
      <xdr:row>14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17</xdr:col>
      <xdr:colOff>182880</xdr:colOff>
      <xdr:row>14</xdr:row>
      <xdr:rowOff>45720</xdr:rowOff>
    </xdr:from>
    <xdr:ext cx="1594667" cy="548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D52C3AA2-9470-4CDC-941C-FE8502C58FC2}"/>
                </a:ext>
              </a:extLst>
            </xdr:cNvPr>
            <xdr:cNvSpPr txBox="1"/>
          </xdr:nvSpPr>
          <xdr:spPr>
            <a:xfrm>
              <a:off x="12214860" y="3017520"/>
              <a:ext cx="1594667" cy="548099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𝐺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+1</m:t>
                        </m:r>
                      </m:e>
                    </m:d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𝐺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Choice>
      <mc:Fallback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D52C3AA2-9470-4CDC-941C-FE8502C58FC2}"/>
                </a:ext>
              </a:extLst>
            </xdr:cNvPr>
            <xdr:cNvSpPr txBox="1"/>
          </xdr:nvSpPr>
          <xdr:spPr>
            <a:xfrm>
              <a:off x="12214860" y="3017520"/>
              <a:ext cx="1594667" cy="548099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𝑦=𝐺(𝑡+1)−𝐺(𝑡)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17</xdr:col>
      <xdr:colOff>320040</xdr:colOff>
      <xdr:row>17</xdr:row>
      <xdr:rowOff>60960</xdr:rowOff>
    </xdr:from>
    <xdr:to>
      <xdr:col>18</xdr:col>
      <xdr:colOff>373380</xdr:colOff>
      <xdr:row>20</xdr:row>
      <xdr:rowOff>129540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0B6EA791-7AE4-41EF-A044-74ED095C1F56}"/>
            </a:ext>
          </a:extLst>
        </xdr:cNvPr>
        <xdr:cNvCxnSpPr/>
      </xdr:nvCxnSpPr>
      <xdr:spPr>
        <a:xfrm flipH="1">
          <a:off x="12352020" y="3581400"/>
          <a:ext cx="66294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11</xdr:row>
      <xdr:rowOff>60960</xdr:rowOff>
    </xdr:from>
    <xdr:to>
      <xdr:col>16</xdr:col>
      <xdr:colOff>335280</xdr:colOff>
      <xdr:row>11</xdr:row>
      <xdr:rowOff>76200</xdr:rowOff>
    </xdr:to>
    <xdr:cxnSp macro="">
      <xdr:nvCxnSpPr>
        <xdr:cNvPr id="11" name="Connettore diritto 10">
          <a:extLst>
            <a:ext uri="{FF2B5EF4-FFF2-40B4-BE49-F238E27FC236}">
              <a16:creationId xmlns:a16="http://schemas.microsoft.com/office/drawing/2014/main" id="{1173D55D-DEC2-4B98-9577-8873827CA26A}"/>
            </a:ext>
          </a:extLst>
        </xdr:cNvPr>
        <xdr:cNvCxnSpPr/>
      </xdr:nvCxnSpPr>
      <xdr:spPr>
        <a:xfrm flipV="1">
          <a:off x="9296400" y="2461260"/>
          <a:ext cx="231648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495300</xdr:colOff>
      <xdr:row>9</xdr:row>
      <xdr:rowOff>152400</xdr:rowOff>
    </xdr:from>
    <xdr:ext cx="467500" cy="2442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xdr:cNvPr>
            <xdr:cNvSpPr txBox="1"/>
          </xdr:nvSpPr>
          <xdr:spPr>
            <a:xfrm>
              <a:off x="11163300" y="2186940"/>
              <a:ext cx="467500" cy="2442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xdr:cNvPr>
            <xdr:cNvSpPr txBox="1"/>
          </xdr:nvSpPr>
          <xdr:spPr>
            <a:xfrm>
              <a:off x="11163300" y="2186940"/>
              <a:ext cx="467500" cy="2442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𝐾⁄𝑒𝑤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6D22DA4E-97E9-4893-BDC8-3CF30B4DA4BC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DA37DE-FDCC-467F-BB32-D715776EDFBE}" name="dpc_covid19_ita_andamento_nazionale__4" displayName="dpc_covid19_ita_andamento_nazionale__4" ref="A1:L31" tableType="queryTable" totalsRowShown="0">
  <autoFilter ref="A1:L31" xr:uid="{C96B4E04-C6D9-41ED-81FC-FAE0AD53513C}"/>
  <tableColumns count="12">
    <tableColumn id="1" xr3:uid="{DAB6A5C0-CC78-41A0-9F44-EFEF76BD1EBA}" uniqueName="1" name="data" queryTableFieldId="1" dataDxfId="1"/>
    <tableColumn id="2" xr3:uid="{4B2ECBBE-BD79-4D2E-A35A-B92BF81B51D4}" uniqueName="2" name="stato" queryTableFieldId="2" dataDxfId="0"/>
    <tableColumn id="3" xr3:uid="{0CD7DFBF-D28A-4C21-9465-CBFBC922D3F0}" uniqueName="3" name="ricoverati_con_sintomi" queryTableFieldId="3"/>
    <tableColumn id="4" xr3:uid="{3CBF9396-51D7-4DDC-9749-1D483756FE82}" uniqueName="4" name="terapia_intensiva" queryTableFieldId="4"/>
    <tableColumn id="5" xr3:uid="{C1538F79-24ED-4BB7-B515-ECE2CA3FFA3F}" uniqueName="5" name="totale_ospedalizzati" queryTableFieldId="5"/>
    <tableColumn id="6" xr3:uid="{10DF3381-3217-4036-B748-1860567D523B}" uniqueName="6" name="isolamento_domiciliare" queryTableFieldId="6"/>
    <tableColumn id="7" xr3:uid="{1D1951B2-CB92-4859-AC63-9D9E0629C8E8}" uniqueName="7" name="totale_attualmente_positivi" queryTableFieldId="7"/>
    <tableColumn id="8" xr3:uid="{ED833214-0ED8-471A-B434-5F8B3F122C5E}" uniqueName="8" name="nuovi_attualmente_positivi" queryTableFieldId="8"/>
    <tableColumn id="9" xr3:uid="{03BAA9B2-E59A-49B3-9619-2919865E1969}" uniqueName="9" name="dimessi_guariti" queryTableFieldId="9"/>
    <tableColumn id="10" xr3:uid="{5DBA31B4-AB47-42DA-BC6F-BB08F972653F}" uniqueName="10" name="deceduti" queryTableFieldId="10"/>
    <tableColumn id="11" xr3:uid="{89B8A7D3-F23D-45DE-9E7C-D6564BB19B6F}" uniqueName="11" name="totale_casi" queryTableFieldId="11"/>
    <tableColumn id="12" xr3:uid="{D88C6ECA-F962-4BB7-B102-DA851FA4CC1D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E55EDF91-B929-427F-974C-7C4BA6A2256F}">
    <text>red zone</text>
  </threadedComment>
  <threadedComment ref="B13" dT="2020-03-21T22:12:51.46" personId="{6B746D70-F039-4BD3-A8E2-CFBE3CA77AEB}" id="{E68D444F-F44E-4F7B-A08B-3E97C8F77EB8}">
    <text>partial lockdown (north)</text>
  </threadedComment>
  <threadedComment ref="B17" dT="2020-03-21T22:13:52.19" personId="{6B746D70-F039-4BD3-A8E2-CFBE3CA77AEB}" id="{5FA73663-8ACB-4C87-9ACE-833B3E2F4F52}">
    <text>school closure (Italy)</text>
  </threadedComment>
  <threadedComment ref="B20" dT="2020-03-21T22:14:24.84" personId="{6B746D70-F039-4BD3-A8E2-CFBE3CA77AEB}" id="{C84EE756-EBBF-4242-B72B-A7663F6ADECE}">
    <text>lockdown (north)</text>
  </threadedComment>
  <threadedComment ref="B22" dT="2020-03-21T22:14:52.14" personId="{6B746D70-F039-4BD3-A8E2-CFBE3CA77AEB}" id="{B367DBCB-7C6A-4BA4-9A30-B8A2E8E7290F}">
    <text>partial lockdown (Italy)</text>
  </threadedComment>
  <threadedComment ref="B24" dT="2020-03-21T22:15:16.77" personId="{6B746D70-F039-4BD3-A8E2-CFBE3CA77AEB}" id="{926C33C6-F39A-4524-91C9-0CF38C04972A}">
    <text>lockdown (Italy)</text>
  </threadedComment>
  <threadedComment ref="B35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L31"/>
  <sheetViews>
    <sheetView topLeftCell="C1" workbookViewId="0">
      <selection activeCell="A7"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 s="15">
        <v>43885.75</v>
      </c>
      <c r="B2" s="16" t="s">
        <v>31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15">
        <v>43886.75</v>
      </c>
      <c r="B3" s="16" t="s">
        <v>31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15">
        <v>43887.75</v>
      </c>
      <c r="B4" s="16" t="s">
        <v>31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15">
        <v>43888.75</v>
      </c>
      <c r="B5" s="16" t="s">
        <v>31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15">
        <v>43889.75</v>
      </c>
      <c r="B6" s="16" t="s">
        <v>31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15">
        <v>43890.75</v>
      </c>
      <c r="B7" s="16" t="s">
        <v>31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15">
        <v>43891.75</v>
      </c>
      <c r="B8" s="16" t="s">
        <v>31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15">
        <v>43892.75</v>
      </c>
      <c r="B9" s="16" t="s">
        <v>31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15">
        <v>43893.75</v>
      </c>
      <c r="B10" s="16" t="s">
        <v>31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15">
        <v>43894.75</v>
      </c>
      <c r="B11" s="16" t="s">
        <v>31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15">
        <v>43895.75</v>
      </c>
      <c r="B12" s="16" t="s">
        <v>31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15">
        <v>43896.75</v>
      </c>
      <c r="B13" s="16" t="s">
        <v>31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15">
        <v>43897.75</v>
      </c>
      <c r="B14" s="16" t="s">
        <v>31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15">
        <v>43898.75</v>
      </c>
      <c r="B15" s="16" t="s">
        <v>31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15">
        <v>43899.75</v>
      </c>
      <c r="B16" s="16" t="s">
        <v>31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15">
        <v>43900.75</v>
      </c>
      <c r="B17" s="16" t="s">
        <v>31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15">
        <v>43901.708333333336</v>
      </c>
      <c r="B18" s="16" t="s">
        <v>31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15">
        <v>43902.708333333336</v>
      </c>
      <c r="B19" s="16" t="s">
        <v>31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15">
        <v>43903.708333333336</v>
      </c>
      <c r="B20" s="16" t="s">
        <v>31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15">
        <v>43904.708333333336</v>
      </c>
      <c r="B21" s="16" t="s">
        <v>31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15">
        <v>43905.708333333336</v>
      </c>
      <c r="B22" s="16" t="s">
        <v>31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15">
        <v>43906.708333333336</v>
      </c>
      <c r="B23" s="16" t="s">
        <v>31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15">
        <v>43907.708333333336</v>
      </c>
      <c r="B24" s="16" t="s">
        <v>31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15">
        <v>43908.708333333336</v>
      </c>
      <c r="B25" s="16" t="s">
        <v>31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15">
        <v>43909.708333333336</v>
      </c>
      <c r="B26" s="16" t="s">
        <v>31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15">
        <v>43910.708333333336</v>
      </c>
      <c r="B27" s="16" t="s">
        <v>31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15">
        <v>43911.708333333336</v>
      </c>
      <c r="B28" s="16" t="s">
        <v>31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  <row r="29" spans="1:12" x14ac:dyDescent="0.3">
      <c r="A29" s="15">
        <v>43912.708333333336</v>
      </c>
      <c r="B29" s="16" t="s">
        <v>31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</row>
    <row r="30" spans="1:12" x14ac:dyDescent="0.3">
      <c r="A30" s="15">
        <v>43913.708333333336</v>
      </c>
      <c r="B30" s="16" t="s">
        <v>31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</row>
    <row r="31" spans="1:12" x14ac:dyDescent="0.3">
      <c r="A31" s="15">
        <v>43914.708333333336</v>
      </c>
      <c r="B31" s="16" t="s">
        <v>31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6"/>
  <sheetViews>
    <sheetView workbookViewId="0">
      <selection activeCell="J13" sqref="J13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2"/>
      <c r="K3" s="18" t="s">
        <v>0</v>
      </c>
      <c r="L3" s="17" t="s">
        <v>18</v>
      </c>
      <c r="M3" s="17"/>
      <c r="N3" s="17"/>
    </row>
    <row r="4" spans="2:14" ht="20.399999999999999" x14ac:dyDescent="0.35">
      <c r="B4" s="13" t="s">
        <v>15</v>
      </c>
      <c r="C4" s="14"/>
      <c r="K4" s="18" t="s">
        <v>32</v>
      </c>
      <c r="L4" s="17" t="s">
        <v>17</v>
      </c>
      <c r="M4" s="17"/>
      <c r="N4" s="17"/>
    </row>
    <row r="5" spans="2:14" ht="18" x14ac:dyDescent="0.3">
      <c r="K5" s="18" t="s">
        <v>1</v>
      </c>
      <c r="L5" s="17" t="s">
        <v>16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0">
        <v>43885</v>
      </c>
      <c r="C7" s="4">
        <v>1</v>
      </c>
      <c r="D7" s="4">
        <f>'dpc-covid-19-ita-andamento-naz'!K2</f>
        <v>229</v>
      </c>
      <c r="E7" s="11">
        <f t="shared" ref="E7:E29" si="0">K*EXP(-EXP(-(C7-t0)/w))</f>
        <v>114.81424168642118</v>
      </c>
      <c r="F7" s="11">
        <f t="shared" ref="F7:F29" si="1">E7+CI</f>
        <v>1352.0079090672273</v>
      </c>
      <c r="G7" s="11">
        <f t="shared" ref="G7:G33" si="2">MAX(E7-CI,0)</f>
        <v>0</v>
      </c>
      <c r="H7" s="1"/>
      <c r="I7" s="19" t="s">
        <v>0</v>
      </c>
      <c r="J7" s="5">
        <v>359999.99999434303</v>
      </c>
    </row>
    <row r="8" spans="2:14" ht="15.6" x14ac:dyDescent="0.35">
      <c r="B8" s="10">
        <v>43886</v>
      </c>
      <c r="C8" s="4">
        <v>2</v>
      </c>
      <c r="D8" s="4">
        <f>'dpc-covid-19-ita-andamento-naz'!K3</f>
        <v>322</v>
      </c>
      <c r="E8" s="11">
        <f t="shared" si="0"/>
        <v>176.51484568682642</v>
      </c>
      <c r="F8" s="11">
        <f t="shared" si="1"/>
        <v>1413.7085130676326</v>
      </c>
      <c r="G8" s="11">
        <f t="shared" si="2"/>
        <v>0</v>
      </c>
      <c r="H8" s="1"/>
      <c r="I8" s="19" t="s">
        <v>33</v>
      </c>
      <c r="J8" s="5">
        <v>38.989089966916602</v>
      </c>
    </row>
    <row r="9" spans="2:14" x14ac:dyDescent="0.3">
      <c r="B9" s="10">
        <v>43887</v>
      </c>
      <c r="C9" s="4">
        <v>3</v>
      </c>
      <c r="D9" s="4">
        <f>'dpc-covid-19-ita-andamento-naz'!K4</f>
        <v>400</v>
      </c>
      <c r="E9" s="11">
        <f t="shared" si="0"/>
        <v>265.20881232315634</v>
      </c>
      <c r="F9" s="11">
        <f t="shared" si="1"/>
        <v>1502.4024797039624</v>
      </c>
      <c r="G9" s="11">
        <f t="shared" si="2"/>
        <v>0</v>
      </c>
      <c r="H9" s="1"/>
      <c r="I9" s="19" t="s">
        <v>1</v>
      </c>
      <c r="J9" s="5">
        <v>18.213725842555</v>
      </c>
    </row>
    <row r="10" spans="2:14" x14ac:dyDescent="0.3">
      <c r="B10" s="10">
        <v>43888</v>
      </c>
      <c r="C10" s="4">
        <v>4</v>
      </c>
      <c r="D10" s="4">
        <f>'dpc-covid-19-ita-andamento-naz'!K5</f>
        <v>650</v>
      </c>
      <c r="E10" s="11">
        <f t="shared" si="0"/>
        <v>389.89620095774893</v>
      </c>
      <c r="F10" s="11">
        <f t="shared" si="1"/>
        <v>1627.0898683385551</v>
      </c>
      <c r="G10" s="11">
        <f t="shared" si="2"/>
        <v>0</v>
      </c>
      <c r="H10" s="1"/>
      <c r="I10" s="6" t="s">
        <v>2</v>
      </c>
      <c r="J10" s="1">
        <f>AVERAGE(D7:D36)</f>
        <v>19140.8</v>
      </c>
    </row>
    <row r="11" spans="2:14" x14ac:dyDescent="0.3">
      <c r="B11" s="10">
        <v>43889</v>
      </c>
      <c r="C11" s="4">
        <v>5</v>
      </c>
      <c r="D11" s="4">
        <f>'dpc-covid-19-ita-andamento-naz'!K6</f>
        <v>888</v>
      </c>
      <c r="E11" s="11">
        <f t="shared" si="0"/>
        <v>561.52489818062236</v>
      </c>
      <c r="F11" s="11">
        <f t="shared" si="1"/>
        <v>1798.7185655614285</v>
      </c>
      <c r="G11" s="11">
        <f t="shared" si="2"/>
        <v>0</v>
      </c>
      <c r="H11" s="1"/>
      <c r="I11" s="6" t="s">
        <v>3</v>
      </c>
      <c r="J11" s="1">
        <f>COUNT(D7:D36)-COUNT(J7:J9)</f>
        <v>27</v>
      </c>
    </row>
    <row r="12" spans="2:14" x14ac:dyDescent="0.3">
      <c r="B12" s="10">
        <v>43890</v>
      </c>
      <c r="C12" s="4">
        <v>6</v>
      </c>
      <c r="D12" s="4">
        <f>'dpc-covid-19-ita-andamento-naz'!K7</f>
        <v>1128</v>
      </c>
      <c r="E12" s="11">
        <f t="shared" si="0"/>
        <v>793.09581138183478</v>
      </c>
      <c r="F12" s="11">
        <f t="shared" si="1"/>
        <v>2030.289478762641</v>
      </c>
      <c r="G12" s="11">
        <f t="shared" si="2"/>
        <v>0</v>
      </c>
      <c r="H12" s="1"/>
      <c r="I12" s="6" t="s">
        <v>4</v>
      </c>
      <c r="J12" s="7" cm="1">
        <f t="array" ref="J12">SQRT(SUM((D7:D36-E7:E36)^2)/df)</f>
        <v>602.97069248345645</v>
      </c>
    </row>
    <row r="13" spans="2:14" ht="16.2" x14ac:dyDescent="0.3">
      <c r="B13" s="20">
        <v>43891</v>
      </c>
      <c r="C13" s="4">
        <v>7</v>
      </c>
      <c r="D13" s="4">
        <f>'dpc-covid-19-ita-andamento-naz'!K8</f>
        <v>1694</v>
      </c>
      <c r="E13" s="11">
        <f t="shared" si="0"/>
        <v>1099.691994132656</v>
      </c>
      <c r="F13" s="11">
        <f t="shared" si="1"/>
        <v>2336.8856615134619</v>
      </c>
      <c r="G13" s="11">
        <f t="shared" si="2"/>
        <v>0</v>
      </c>
      <c r="H13" s="1"/>
      <c r="I13" s="6" t="s">
        <v>5</v>
      </c>
      <c r="J13" s="8" cm="1">
        <f t="array" ref="J13">1-SUM((D7:D36-E7:E36)^2)/SUM((D7:D36-Mean_of_y)^2)</f>
        <v>0.99926126743548638</v>
      </c>
    </row>
    <row r="14" spans="2:14" x14ac:dyDescent="0.3">
      <c r="B14" s="10">
        <v>43892</v>
      </c>
      <c r="C14" s="4">
        <v>8</v>
      </c>
      <c r="D14" s="4">
        <f>'dpc-covid-19-ita-andamento-naz'!K9</f>
        <v>2036</v>
      </c>
      <c r="E14" s="11">
        <f t="shared" si="0"/>
        <v>1498.4188521503709</v>
      </c>
      <c r="F14" s="11">
        <f t="shared" si="1"/>
        <v>2735.612519531177</v>
      </c>
      <c r="G14" s="11">
        <f t="shared" si="2"/>
        <v>261.22518476956475</v>
      </c>
      <c r="H14" s="1"/>
      <c r="I14" s="6" t="s">
        <v>6</v>
      </c>
      <c r="J14" s="8">
        <f>TINV(0.05,df)</f>
        <v>2.0518305164802859</v>
      </c>
    </row>
    <row r="15" spans="2:14" x14ac:dyDescent="0.3">
      <c r="B15" s="10">
        <v>43893</v>
      </c>
      <c r="C15" s="4">
        <v>9</v>
      </c>
      <c r="D15" s="4">
        <f>'dpc-covid-19-ita-andamento-naz'!K10</f>
        <v>2502</v>
      </c>
      <c r="E15" s="11">
        <f t="shared" si="0"/>
        <v>2008.2476890823289</v>
      </c>
      <c r="F15" s="11">
        <f t="shared" si="1"/>
        <v>3245.441356463135</v>
      </c>
      <c r="G15" s="11">
        <f t="shared" si="2"/>
        <v>771.05402170152274</v>
      </c>
      <c r="H15" s="1"/>
      <c r="I15" s="6" t="s">
        <v>7</v>
      </c>
      <c r="J15" s="1">
        <f>Critical_t*SE_of_y</f>
        <v>1237.1936673808061</v>
      </c>
    </row>
    <row r="16" spans="2:14" x14ac:dyDescent="0.3">
      <c r="B16" s="10">
        <v>43894</v>
      </c>
      <c r="C16" s="4">
        <v>10</v>
      </c>
      <c r="D16" s="4">
        <f>'dpc-covid-19-ita-andamento-naz'!K11</f>
        <v>3089</v>
      </c>
      <c r="E16" s="11">
        <f t="shared" si="0"/>
        <v>2649.7608981123612</v>
      </c>
      <c r="F16" s="11">
        <f t="shared" si="1"/>
        <v>3886.9545654931671</v>
      </c>
      <c r="G16" s="11">
        <f t="shared" si="2"/>
        <v>1412.5672307315551</v>
      </c>
      <c r="H16" s="1"/>
      <c r="I16" s="6"/>
    </row>
    <row r="17" spans="2:13" x14ac:dyDescent="0.3">
      <c r="B17" s="20">
        <v>43895</v>
      </c>
      <c r="C17" s="4">
        <v>11</v>
      </c>
      <c r="D17" s="4">
        <f>'dpc-covid-19-ita-andamento-naz'!K12</f>
        <v>3858</v>
      </c>
      <c r="E17" s="11">
        <f t="shared" si="0"/>
        <v>3444.8035189435641</v>
      </c>
      <c r="F17" s="11">
        <f t="shared" si="1"/>
        <v>4681.99718632437</v>
      </c>
      <c r="G17" s="11">
        <f t="shared" si="2"/>
        <v>2207.6098515627582</v>
      </c>
      <c r="H17" s="1"/>
      <c r="I17" s="6"/>
    </row>
    <row r="18" spans="2:13" x14ac:dyDescent="0.3">
      <c r="B18" s="10">
        <v>43896</v>
      </c>
      <c r="C18" s="4">
        <v>12</v>
      </c>
      <c r="D18" s="4">
        <f>'dpc-covid-19-ita-andamento-naz'!K13</f>
        <v>4636</v>
      </c>
      <c r="E18" s="11">
        <f t="shared" si="0"/>
        <v>4416.052064231827</v>
      </c>
      <c r="F18" s="11">
        <f t="shared" si="1"/>
        <v>5653.2457316126329</v>
      </c>
      <c r="G18" s="11">
        <f t="shared" si="2"/>
        <v>3178.8583968510211</v>
      </c>
      <c r="H18" s="1"/>
      <c r="I18" s="6"/>
    </row>
    <row r="19" spans="2:13" x14ac:dyDescent="0.3">
      <c r="B19" s="10">
        <v>43897</v>
      </c>
      <c r="C19" s="4">
        <v>13</v>
      </c>
      <c r="D19" s="4">
        <f>'dpc-covid-19-ita-andamento-naz'!K14</f>
        <v>5883</v>
      </c>
      <c r="E19" s="11">
        <f t="shared" si="0"/>
        <v>5586.5169263572006</v>
      </c>
      <c r="F19" s="11">
        <f t="shared" si="1"/>
        <v>6823.7105937380065</v>
      </c>
      <c r="G19" s="11">
        <f t="shared" si="2"/>
        <v>4349.3232589763948</v>
      </c>
      <c r="H19" s="1"/>
      <c r="I19" s="6"/>
    </row>
    <row r="20" spans="2:13" x14ac:dyDescent="0.3">
      <c r="B20" s="20">
        <v>43898</v>
      </c>
      <c r="C20" s="4">
        <v>14</v>
      </c>
      <c r="D20" s="4">
        <f>'dpc-covid-19-ita-andamento-naz'!K15</f>
        <v>7375</v>
      </c>
      <c r="E20" s="11">
        <f t="shared" si="0"/>
        <v>6978.998863264279</v>
      </c>
      <c r="F20" s="11">
        <f t="shared" si="1"/>
        <v>8216.1925306450848</v>
      </c>
      <c r="G20" s="11">
        <f t="shared" si="2"/>
        <v>5741.8051958834731</v>
      </c>
      <c r="H20" s="1"/>
      <c r="I20" s="6"/>
    </row>
    <row r="21" spans="2:13" x14ac:dyDescent="0.3">
      <c r="B21" s="10">
        <v>43899</v>
      </c>
      <c r="C21" s="4">
        <v>15</v>
      </c>
      <c r="D21" s="4">
        <f>'dpc-covid-19-ita-andamento-naz'!K16</f>
        <v>9172</v>
      </c>
      <c r="E21" s="11">
        <f t="shared" si="0"/>
        <v>8615.5227372435784</v>
      </c>
      <c r="F21" s="11">
        <f t="shared" si="1"/>
        <v>9852.7164046243852</v>
      </c>
      <c r="G21" s="11">
        <f t="shared" si="2"/>
        <v>7378.3290698627725</v>
      </c>
      <c r="H21" s="1"/>
      <c r="I21" s="6"/>
    </row>
    <row r="22" spans="2:13" x14ac:dyDescent="0.3">
      <c r="B22" s="20">
        <v>43900</v>
      </c>
      <c r="C22" s="4">
        <v>16</v>
      </c>
      <c r="D22" s="4">
        <f>'dpc-covid-19-ita-andamento-naz'!K17</f>
        <v>10149</v>
      </c>
      <c r="E22" s="11">
        <f t="shared" si="0"/>
        <v>10516.772713909522</v>
      </c>
      <c r="F22" s="11">
        <f t="shared" si="1"/>
        <v>11753.966381290329</v>
      </c>
      <c r="G22" s="11">
        <f t="shared" si="2"/>
        <v>9279.5790465287155</v>
      </c>
      <c r="H22" s="1"/>
      <c r="I22" s="6"/>
    </row>
    <row r="23" spans="2:13" x14ac:dyDescent="0.3">
      <c r="B23" s="10">
        <v>43901</v>
      </c>
      <c r="C23" s="4">
        <v>17</v>
      </c>
      <c r="D23" s="4">
        <f>'dpc-covid-19-ita-andamento-naz'!K18</f>
        <v>12462</v>
      </c>
      <c r="E23" s="11">
        <f t="shared" si="0"/>
        <v>12701.552551208937</v>
      </c>
      <c r="F23" s="11">
        <f t="shared" si="1"/>
        <v>13938.746218589744</v>
      </c>
      <c r="G23" s="11">
        <f t="shared" si="2"/>
        <v>11464.35888382813</v>
      </c>
      <c r="H23" s="1"/>
      <c r="I23" s="6"/>
    </row>
    <row r="24" spans="2:13" x14ac:dyDescent="0.3">
      <c r="B24" s="20">
        <v>43902</v>
      </c>
      <c r="C24" s="4">
        <v>18</v>
      </c>
      <c r="D24" s="4">
        <f>'dpc-covid-19-ita-andamento-naz'!K19</f>
        <v>15113</v>
      </c>
      <c r="E24" s="11">
        <f t="shared" si="0"/>
        <v>15186.292588611283</v>
      </c>
      <c r="F24" s="11">
        <f t="shared" si="1"/>
        <v>16423.486255992088</v>
      </c>
      <c r="G24" s="11">
        <f t="shared" si="2"/>
        <v>13949.098921230476</v>
      </c>
      <c r="H24" s="1"/>
      <c r="I24" s="6"/>
    </row>
    <row r="25" spans="2:13" x14ac:dyDescent="0.3">
      <c r="B25" s="10">
        <v>43903</v>
      </c>
      <c r="C25" s="4">
        <v>19</v>
      </c>
      <c r="D25" s="4">
        <f>'dpc-covid-19-ita-andamento-naz'!K20</f>
        <v>17660</v>
      </c>
      <c r="E25" s="11">
        <f t="shared" si="0"/>
        <v>17984.621856491238</v>
      </c>
      <c r="F25" s="11">
        <f t="shared" si="1"/>
        <v>19221.815523872043</v>
      </c>
      <c r="G25" s="11">
        <f t="shared" si="2"/>
        <v>16747.428189110433</v>
      </c>
      <c r="H25" s="1"/>
      <c r="I25" s="6"/>
    </row>
    <row r="26" spans="2:13" x14ac:dyDescent="0.3">
      <c r="B26" s="10">
        <v>43904</v>
      </c>
      <c r="C26" s="4">
        <v>20</v>
      </c>
      <c r="D26" s="4">
        <f>'dpc-covid-19-ita-andamento-naz'!K21</f>
        <v>21157</v>
      </c>
      <c r="E26" s="11">
        <f t="shared" si="0"/>
        <v>21107.019700202476</v>
      </c>
      <c r="F26" s="11">
        <f t="shared" si="1"/>
        <v>22344.213367583281</v>
      </c>
      <c r="G26" s="11">
        <f t="shared" si="2"/>
        <v>19869.826032821671</v>
      </c>
      <c r="H26" s="1"/>
      <c r="I26" s="6"/>
    </row>
    <row r="27" spans="2:13" x14ac:dyDescent="0.3">
      <c r="B27" s="10">
        <v>43905</v>
      </c>
      <c r="C27" s="4">
        <v>21</v>
      </c>
      <c r="D27" s="4">
        <f>'dpc-covid-19-ita-andamento-naz'!K22</f>
        <v>24747</v>
      </c>
      <c r="E27" s="11">
        <f t="shared" si="0"/>
        <v>24560.556810972052</v>
      </c>
      <c r="F27" s="11">
        <f t="shared" si="1"/>
        <v>25797.750478352857</v>
      </c>
      <c r="G27" s="11">
        <f t="shared" si="2"/>
        <v>23323.363143591247</v>
      </c>
      <c r="H27" s="1"/>
      <c r="I27" s="6"/>
    </row>
    <row r="28" spans="2:13" x14ac:dyDescent="0.3">
      <c r="B28" s="10">
        <v>43906</v>
      </c>
      <c r="C28" s="4">
        <v>22</v>
      </c>
      <c r="D28" s="4">
        <f>'dpc-covid-19-ita-andamento-naz'!K23</f>
        <v>27980</v>
      </c>
      <c r="E28" s="11">
        <f t="shared" si="0"/>
        <v>28348.730923202336</v>
      </c>
      <c r="F28" s="11">
        <f t="shared" si="1"/>
        <v>29585.924590583141</v>
      </c>
      <c r="G28" s="11">
        <f t="shared" si="2"/>
        <v>27111.537255821531</v>
      </c>
      <c r="H28" s="1"/>
      <c r="I28" s="6"/>
    </row>
    <row r="29" spans="2:13" x14ac:dyDescent="0.3">
      <c r="B29" s="10">
        <v>43907</v>
      </c>
      <c r="C29" s="4">
        <v>23</v>
      </c>
      <c r="D29" s="4">
        <f>'dpc-covid-19-ita-andamento-naz'!K24</f>
        <v>31506</v>
      </c>
      <c r="E29" s="11">
        <f t="shared" si="0"/>
        <v>32471.397982236344</v>
      </c>
      <c r="F29" s="11">
        <f t="shared" si="1"/>
        <v>33708.591649617149</v>
      </c>
      <c r="G29" s="11">
        <f t="shared" si="2"/>
        <v>31234.204314855539</v>
      </c>
      <c r="H29" s="1"/>
    </row>
    <row r="30" spans="2:13" x14ac:dyDescent="0.3">
      <c r="B30" s="10">
        <v>43908</v>
      </c>
      <c r="C30" s="4">
        <v>24</v>
      </c>
      <c r="D30" s="4">
        <f>'dpc-covid-19-ita-andamento-naz'!K25</f>
        <v>35713</v>
      </c>
      <c r="E30" s="11">
        <f t="shared" ref="E30" si="3">K*EXP(-EXP(-(C30-t0)/w))</f>
        <v>36924.795557070036</v>
      </c>
      <c r="F30" s="11">
        <f t="shared" ref="F30" si="4">E30+CI</f>
        <v>38161.989224450845</v>
      </c>
      <c r="G30" s="11">
        <f t="shared" si="2"/>
        <v>35687.601889689227</v>
      </c>
      <c r="M30" s="1"/>
    </row>
    <row r="31" spans="2:13" x14ac:dyDescent="0.3">
      <c r="B31" s="10">
        <v>43909</v>
      </c>
      <c r="C31" s="4">
        <v>25</v>
      </c>
      <c r="D31" s="4">
        <f>'dpc-covid-19-ita-andamento-naz'!K26</f>
        <v>41035</v>
      </c>
      <c r="E31" s="11">
        <f t="shared" ref="E31" si="5">K*EXP(-EXP(-(C31-t0)/w))</f>
        <v>41701.651849842208</v>
      </c>
      <c r="F31" s="11">
        <f t="shared" ref="F31" si="6">E31+CI</f>
        <v>42938.845517223017</v>
      </c>
      <c r="G31" s="11">
        <f t="shared" si="2"/>
        <v>40464.4581824614</v>
      </c>
    </row>
    <row r="32" spans="2:13" x14ac:dyDescent="0.3">
      <c r="B32" s="10">
        <v>43910</v>
      </c>
      <c r="C32" s="4">
        <v>26</v>
      </c>
      <c r="D32" s="4">
        <f>'dpc-covid-19-ita-andamento-naz'!K27</f>
        <v>47021</v>
      </c>
      <c r="E32" s="11">
        <f t="shared" ref="E32:E33" si="7">K*EXP(-EXP(-(C32-t0)/w))</f>
        <v>46791.370949395605</v>
      </c>
      <c r="F32" s="11">
        <f t="shared" ref="F32:F33" si="8">E32+CI</f>
        <v>48028.564616776413</v>
      </c>
      <c r="G32" s="11">
        <f t="shared" si="2"/>
        <v>45554.177282014796</v>
      </c>
    </row>
    <row r="33" spans="2:7" x14ac:dyDescent="0.3">
      <c r="B33" s="10">
        <v>43911</v>
      </c>
      <c r="C33" s="4">
        <v>27</v>
      </c>
      <c r="D33" s="4">
        <f>'dpc-covid-19-ita-andamento-naz'!K28</f>
        <v>53578</v>
      </c>
      <c r="E33" s="11">
        <f t="shared" si="7"/>
        <v>52180.283035819128</v>
      </c>
      <c r="F33" s="11">
        <f t="shared" si="8"/>
        <v>53417.476703199936</v>
      </c>
      <c r="G33" s="11">
        <f t="shared" si="2"/>
        <v>50943.089368438319</v>
      </c>
    </row>
    <row r="34" spans="2:7" x14ac:dyDescent="0.3">
      <c r="B34" s="10">
        <v>43912</v>
      </c>
      <c r="C34" s="4">
        <v>28</v>
      </c>
      <c r="D34" s="4">
        <f>'dpc-covid-19-ita-andamento-naz'!K29</f>
        <v>59138</v>
      </c>
      <c r="E34" s="11">
        <f t="shared" ref="E34" si="9">K*EXP(-EXP(-(C34-t0)/w))</f>
        <v>57851.947056589226</v>
      </c>
      <c r="F34" s="11">
        <f t="shared" ref="F34" si="10">E34+CI</f>
        <v>59089.140723970035</v>
      </c>
      <c r="G34" s="11">
        <f t="shared" ref="G34" si="11">MAX(E34-CI,0)</f>
        <v>56614.753389208418</v>
      </c>
    </row>
    <row r="35" spans="2:7" x14ac:dyDescent="0.3">
      <c r="B35" s="20">
        <v>43913</v>
      </c>
      <c r="C35" s="4">
        <v>29</v>
      </c>
      <c r="D35" s="4">
        <f>'dpc-covid-19-ita-andamento-naz'!K30</f>
        <v>63927</v>
      </c>
      <c r="E35" s="11">
        <f t="shared" ref="E35:E66" si="12">K*EXP(-EXP(-(C35-t0)/w))</f>
        <v>63787.492908247041</v>
      </c>
      <c r="F35" s="11">
        <f t="shared" ref="F35" si="13">E35+CI</f>
        <v>65024.686575627849</v>
      </c>
      <c r="G35" s="11">
        <f t="shared" ref="G35" si="14">MAX(E35-CI,0)</f>
        <v>62550.299240866232</v>
      </c>
    </row>
    <row r="36" spans="2:7" x14ac:dyDescent="0.3">
      <c r="B36" s="10">
        <v>43914</v>
      </c>
      <c r="C36" s="4">
        <v>30</v>
      </c>
      <c r="D36" s="4">
        <f>'dpc-covid-19-ita-andamento-naz'!K31</f>
        <v>69176</v>
      </c>
      <c r="E36" s="11">
        <f t="shared" si="12"/>
        <v>69965.990284175336</v>
      </c>
      <c r="F36" s="11">
        <f t="shared" ref="F36" si="15">E36+CI</f>
        <v>71203.183951556144</v>
      </c>
      <c r="G36" s="11">
        <f t="shared" ref="G36" si="16">MAX(E36-CI,0)</f>
        <v>68728.796616794527</v>
      </c>
    </row>
    <row r="37" spans="2:7" x14ac:dyDescent="0.3">
      <c r="B37" s="10">
        <v>43915</v>
      </c>
      <c r="C37" s="4">
        <v>31</v>
      </c>
      <c r="E37" s="11">
        <f t="shared" si="12"/>
        <v>76364.831983100841</v>
      </c>
    </row>
    <row r="38" spans="2:7" x14ac:dyDescent="0.3">
      <c r="B38" s="10">
        <v>43916</v>
      </c>
      <c r="C38" s="4">
        <v>32</v>
      </c>
      <c r="E38" s="11">
        <f t="shared" si="12"/>
        <v>82960.120499910219</v>
      </c>
    </row>
    <row r="39" spans="2:7" x14ac:dyDescent="0.3">
      <c r="B39" s="10">
        <v>43917</v>
      </c>
      <c r="C39" s="4">
        <v>33</v>
      </c>
      <c r="E39" s="11">
        <f t="shared" si="12"/>
        <v>89727.048026088582</v>
      </c>
    </row>
    <row r="40" spans="2:7" x14ac:dyDescent="0.3">
      <c r="B40" s="10">
        <v>43918</v>
      </c>
      <c r="C40" s="4">
        <v>34</v>
      </c>
      <c r="E40" s="11">
        <f t="shared" si="12"/>
        <v>96640.261464734591</v>
      </c>
    </row>
    <row r="41" spans="2:7" x14ac:dyDescent="0.3">
      <c r="B41" s="10">
        <v>43919</v>
      </c>
      <c r="C41" s="4">
        <v>35</v>
      </c>
      <c r="E41" s="11">
        <f t="shared" si="12"/>
        <v>103674.20561993873</v>
      </c>
    </row>
    <row r="42" spans="2:7" x14ac:dyDescent="0.3">
      <c r="B42" s="10">
        <v>43920</v>
      </c>
      <c r="C42" s="4">
        <v>36</v>
      </c>
      <c r="E42" s="11">
        <f t="shared" si="12"/>
        <v>110803.43927255787</v>
      </c>
    </row>
    <row r="43" spans="2:7" x14ac:dyDescent="0.3">
      <c r="B43" s="10">
        <v>43921</v>
      </c>
      <c r="C43" s="4">
        <v>37</v>
      </c>
      <c r="E43" s="11">
        <f t="shared" si="12"/>
        <v>118002.92034045309</v>
      </c>
    </row>
    <row r="44" spans="2:7" x14ac:dyDescent="0.3">
      <c r="B44" s="10">
        <v>43922</v>
      </c>
      <c r="C44" s="4">
        <v>38</v>
      </c>
      <c r="E44" s="11">
        <f t="shared" si="12"/>
        <v>125248.25769352236</v>
      </c>
    </row>
    <row r="45" spans="2:7" x14ac:dyDescent="0.3">
      <c r="B45" s="10">
        <v>43923</v>
      </c>
      <c r="C45" s="4">
        <v>39</v>
      </c>
      <c r="E45" s="11">
        <f t="shared" si="12"/>
        <v>132515.92841978002</v>
      </c>
    </row>
    <row r="46" spans="2:7" x14ac:dyDescent="0.3">
      <c r="B46" s="10">
        <v>43924</v>
      </c>
      <c r="C46" s="4">
        <v>40</v>
      </c>
      <c r="E46" s="11">
        <f t="shared" si="12"/>
        <v>139783.46039904153</v>
      </c>
    </row>
    <row r="47" spans="2:7" x14ac:dyDescent="0.3">
      <c r="B47" s="10">
        <v>43925</v>
      </c>
      <c r="C47" s="4">
        <v>41</v>
      </c>
      <c r="E47" s="11">
        <f t="shared" si="12"/>
        <v>147029.58092744532</v>
      </c>
    </row>
    <row r="48" spans="2:7" x14ac:dyDescent="0.3">
      <c r="B48" s="10">
        <v>43926</v>
      </c>
      <c r="C48" s="4">
        <v>42</v>
      </c>
      <c r="E48" s="11">
        <f t="shared" si="12"/>
        <v>154234.33285011904</v>
      </c>
    </row>
    <row r="49" spans="2:5" x14ac:dyDescent="0.3">
      <c r="B49" s="10">
        <v>43927</v>
      </c>
      <c r="C49" s="4">
        <v>43</v>
      </c>
      <c r="E49" s="11">
        <f t="shared" si="12"/>
        <v>161379.16020876006</v>
      </c>
    </row>
    <row r="50" spans="2:5" x14ac:dyDescent="0.3">
      <c r="B50" s="10">
        <v>43928</v>
      </c>
      <c r="C50" s="4">
        <v>44</v>
      </c>
      <c r="E50" s="11">
        <f t="shared" si="12"/>
        <v>168446.96580866689</v>
      </c>
    </row>
    <row r="51" spans="2:5" x14ac:dyDescent="0.3">
      <c r="B51" s="10">
        <v>43929</v>
      </c>
      <c r="C51" s="4">
        <v>45</v>
      </c>
      <c r="E51" s="11">
        <f t="shared" si="12"/>
        <v>175422.14337197132</v>
      </c>
    </row>
    <row r="52" spans="2:5" x14ac:dyDescent="0.3">
      <c r="B52" s="10">
        <v>43930</v>
      </c>
      <c r="C52" s="4">
        <v>46</v>
      </c>
      <c r="E52" s="11">
        <f t="shared" si="12"/>
        <v>182290.58708836205</v>
      </c>
    </row>
    <row r="53" spans="2:5" x14ac:dyDescent="0.3">
      <c r="B53" s="10">
        <v>43931</v>
      </c>
      <c r="C53" s="4">
        <v>47</v>
      </c>
      <c r="E53" s="11">
        <f t="shared" si="12"/>
        <v>189039.68141989439</v>
      </c>
    </row>
    <row r="54" spans="2:5" x14ac:dyDescent="0.3">
      <c r="B54" s="10">
        <v>43932</v>
      </c>
      <c r="C54" s="4">
        <v>48</v>
      </c>
      <c r="E54" s="11">
        <f t="shared" si="12"/>
        <v>195658.273980634</v>
      </c>
    </row>
    <row r="55" spans="2:5" x14ac:dyDescent="0.3">
      <c r="B55" s="10">
        <v>43933</v>
      </c>
      <c r="C55" s="4">
        <v>49</v>
      </c>
      <c r="E55" s="11">
        <f t="shared" si="12"/>
        <v>202136.63421194765</v>
      </c>
    </row>
    <row r="56" spans="2:5" x14ac:dyDescent="0.3">
      <c r="B56" s="10">
        <v>43934</v>
      </c>
      <c r="C56" s="4">
        <v>50</v>
      </c>
      <c r="E56" s="11">
        <f t="shared" si="12"/>
        <v>208466.40042582073</v>
      </c>
    </row>
    <row r="57" spans="2:5" x14ac:dyDescent="0.3">
      <c r="B57" s="10">
        <v>43935</v>
      </c>
      <c r="C57" s="4">
        <v>51</v>
      </c>
      <c r="E57" s="11">
        <f t="shared" si="12"/>
        <v>214640.51760550684</v>
      </c>
    </row>
    <row r="58" spans="2:5" x14ac:dyDescent="0.3">
      <c r="B58" s="10">
        <v>43936</v>
      </c>
      <c r="C58" s="4">
        <v>52</v>
      </c>
      <c r="E58" s="11">
        <f t="shared" si="12"/>
        <v>220653.16814708608</v>
      </c>
    </row>
    <row r="59" spans="2:5" x14ac:dyDescent="0.3">
      <c r="B59" s="10">
        <v>43937</v>
      </c>
      <c r="C59" s="4">
        <v>53</v>
      </c>
      <c r="E59" s="11">
        <f t="shared" si="12"/>
        <v>226499.69750724046</v>
      </c>
    </row>
    <row r="60" spans="2:5" x14ac:dyDescent="0.3">
      <c r="B60" s="10">
        <v>43938</v>
      </c>
      <c r="C60" s="4">
        <v>54</v>
      </c>
      <c r="E60" s="11">
        <f t="shared" si="12"/>
        <v>232176.53650006081</v>
      </c>
    </row>
    <row r="61" spans="2:5" x14ac:dyDescent="0.3">
      <c r="B61" s="10">
        <v>43939</v>
      </c>
      <c r="C61" s="4">
        <v>55</v>
      </c>
      <c r="E61" s="11">
        <f t="shared" si="12"/>
        <v>237681.1217656066</v>
      </c>
    </row>
    <row r="62" spans="2:5" x14ac:dyDescent="0.3">
      <c r="B62" s="10">
        <v>43940</v>
      </c>
      <c r="C62" s="4">
        <v>56</v>
      </c>
      <c r="E62" s="11">
        <f t="shared" si="12"/>
        <v>243011.81572037042</v>
      </c>
    </row>
    <row r="63" spans="2:5" x14ac:dyDescent="0.3">
      <c r="B63" s="10">
        <v>43941</v>
      </c>
      <c r="C63" s="4">
        <v>57</v>
      </c>
      <c r="E63" s="11">
        <f t="shared" si="12"/>
        <v>248167.82709853191</v>
      </c>
    </row>
    <row r="64" spans="2:5" x14ac:dyDescent="0.3">
      <c r="B64" s="10">
        <v>43942</v>
      </c>
      <c r="C64" s="4">
        <v>58</v>
      </c>
      <c r="E64" s="11">
        <f t="shared" si="12"/>
        <v>253149.13300556096</v>
      </c>
    </row>
    <row r="65" spans="2:5" x14ac:dyDescent="0.3">
      <c r="B65" s="10">
        <v>43943</v>
      </c>
      <c r="C65" s="4">
        <v>59</v>
      </c>
      <c r="E65" s="11">
        <f t="shared" si="12"/>
        <v>257956.40323401493</v>
      </c>
    </row>
    <row r="66" spans="2:5" x14ac:dyDescent="0.3">
      <c r="B66" s="10">
        <v>43944</v>
      </c>
      <c r="C66" s="4">
        <v>60</v>
      </c>
      <c r="E66" s="11">
        <f t="shared" si="12"/>
        <v>262590.92743615614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P126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2"/>
      <c r="M3" s="18" t="s">
        <v>0</v>
      </c>
      <c r="N3" s="17" t="s">
        <v>18</v>
      </c>
      <c r="O3" s="17"/>
      <c r="P3" s="17"/>
    </row>
    <row r="4" spans="2:16" ht="20.399999999999999" x14ac:dyDescent="0.35">
      <c r="B4" s="13" t="s">
        <v>15</v>
      </c>
      <c r="C4" s="14"/>
      <c r="M4" s="18" t="s">
        <v>32</v>
      </c>
      <c r="N4" s="17" t="s">
        <v>17</v>
      </c>
      <c r="O4" s="17"/>
      <c r="P4" s="17"/>
    </row>
    <row r="5" spans="2:16" ht="18" x14ac:dyDescent="0.3">
      <c r="M5" s="18" t="s">
        <v>1</v>
      </c>
      <c r="N5" s="17" t="s">
        <v>16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34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0">
        <v>43885</v>
      </c>
      <c r="C7" s="4">
        <v>0</v>
      </c>
      <c r="D7" s="4">
        <f>'dpc-covid-19-ita-andamento-naz'!K2</f>
        <v>229</v>
      </c>
      <c r="E7" s="4">
        <f>D7-D7</f>
        <v>0</v>
      </c>
      <c r="F7" s="11">
        <f>K*EXP(-EXP(-(C7-t0n)/wn))</f>
        <v>133.08131499266742</v>
      </c>
      <c r="G7" s="11">
        <f>F7-F7</f>
        <v>0</v>
      </c>
      <c r="H7" s="11">
        <f>MIN(G7+CI,0)</f>
        <v>0</v>
      </c>
      <c r="I7" s="11">
        <f>MAX(G7-CI,0)</f>
        <v>0</v>
      </c>
      <c r="J7" s="1"/>
      <c r="K7" s="19" t="s">
        <v>0</v>
      </c>
      <c r="L7" s="5">
        <v>359999.99999434303</v>
      </c>
    </row>
    <row r="8" spans="2:16" ht="15.6" x14ac:dyDescent="0.35">
      <c r="B8" s="10">
        <v>43886</v>
      </c>
      <c r="C8" s="4">
        <v>1</v>
      </c>
      <c r="D8" s="4">
        <f>'dpc-covid-19-ita-andamento-naz'!K3</f>
        <v>322</v>
      </c>
      <c r="E8" s="4">
        <f>D8-D7</f>
        <v>93</v>
      </c>
      <c r="F8" s="11">
        <f>K*EXP(-EXP(-(C8-t0n)/wn))</f>
        <v>201.70640121819383</v>
      </c>
      <c r="G8" s="11">
        <f>F8-F7</f>
        <v>68.625086225526417</v>
      </c>
      <c r="H8" s="11">
        <f>G8+CI</f>
        <v>1305.8187536063326</v>
      </c>
      <c r="I8" s="11">
        <f>MAX(G8-CI,0)</f>
        <v>0</v>
      </c>
      <c r="J8" s="1"/>
      <c r="K8" s="19" t="s">
        <v>33</v>
      </c>
      <c r="L8" s="5">
        <v>38.242862181126206</v>
      </c>
    </row>
    <row r="9" spans="2:16" x14ac:dyDescent="0.3">
      <c r="B9" s="10">
        <v>43887</v>
      </c>
      <c r="C9" s="4">
        <v>2</v>
      </c>
      <c r="D9" s="4">
        <f>'dpc-covid-19-ita-andamento-naz'!K4</f>
        <v>400</v>
      </c>
      <c r="E9" s="4">
        <f>D9-D8</f>
        <v>78</v>
      </c>
      <c r="F9" s="11">
        <f>K*EXP(-EXP(-(C9-t0n)/wn))</f>
        <v>299.10172446140706</v>
      </c>
      <c r="G9" s="11">
        <f>F9-F8</f>
        <v>97.395323243213227</v>
      </c>
      <c r="H9" s="11">
        <f>G9+CI</f>
        <v>1334.5889906240193</v>
      </c>
      <c r="I9" s="11">
        <f>MAX(G9-CI,0)</f>
        <v>0</v>
      </c>
      <c r="J9" s="1"/>
      <c r="K9" s="19" t="s">
        <v>1</v>
      </c>
      <c r="L9" s="5">
        <v>18.499571228090225</v>
      </c>
    </row>
    <row r="10" spans="2:16" x14ac:dyDescent="0.3">
      <c r="B10" s="10">
        <v>43888</v>
      </c>
      <c r="C10" s="4">
        <v>3</v>
      </c>
      <c r="D10" s="4">
        <f>'dpc-covid-19-ita-andamento-naz'!K5</f>
        <v>650</v>
      </c>
      <c r="E10" s="4">
        <f t="shared" ref="E10:E36" si="0">D10-D9</f>
        <v>250</v>
      </c>
      <c r="F10" s="11">
        <f>K*EXP(-EXP(-(C10-t0n)/wn))</f>
        <v>434.42505152969107</v>
      </c>
      <c r="G10" s="11">
        <f t="shared" ref="G10:G73" si="1">F10-F9</f>
        <v>135.32332706828402</v>
      </c>
      <c r="H10" s="11">
        <f>G10+CI</f>
        <v>1372.5169944490901</v>
      </c>
      <c r="I10" s="11">
        <f>MAX(G10-CI,0)</f>
        <v>0</v>
      </c>
      <c r="J10" s="1"/>
      <c r="K10" s="6" t="s">
        <v>2</v>
      </c>
      <c r="L10" s="1">
        <f>AVERAGE(E7:E36)</f>
        <v>2298.2333333333331</v>
      </c>
    </row>
    <row r="11" spans="2:16" x14ac:dyDescent="0.3">
      <c r="B11" s="10">
        <v>43889</v>
      </c>
      <c r="C11" s="4">
        <v>4</v>
      </c>
      <c r="D11" s="4">
        <f>'dpc-covid-19-ita-andamento-naz'!K6</f>
        <v>888</v>
      </c>
      <c r="E11" s="4">
        <f t="shared" si="0"/>
        <v>238</v>
      </c>
      <c r="F11" s="11">
        <f>K*EXP(-EXP(-(C11-t0n)/wn))</f>
        <v>618.7016436920859</v>
      </c>
      <c r="G11" s="11">
        <f t="shared" si="1"/>
        <v>184.27659216239482</v>
      </c>
      <c r="H11" s="11">
        <f>G11+CI</f>
        <v>1421.4702595432009</v>
      </c>
      <c r="I11" s="11">
        <f>MAX(G11-CI,0)</f>
        <v>0</v>
      </c>
      <c r="J11" s="1"/>
      <c r="K11" s="6" t="s">
        <v>3</v>
      </c>
      <c r="L11" s="1">
        <f>COUNT(E7:E36)-COUNT(L7:L9)</f>
        <v>27</v>
      </c>
    </row>
    <row r="12" spans="2:16" x14ac:dyDescent="0.3">
      <c r="B12" s="10">
        <v>43890</v>
      </c>
      <c r="C12" s="4">
        <v>5</v>
      </c>
      <c r="D12" s="4">
        <f>'dpc-covid-19-ita-andamento-naz'!K7</f>
        <v>1128</v>
      </c>
      <c r="E12" s="4">
        <f t="shared" si="0"/>
        <v>240</v>
      </c>
      <c r="F12" s="11">
        <f>K*EXP(-EXP(-(C12-t0n)/wn))</f>
        <v>864.90213490528072</v>
      </c>
      <c r="G12" s="11">
        <f t="shared" si="1"/>
        <v>246.20049121319482</v>
      </c>
      <c r="H12" s="11">
        <f>G12+CI</f>
        <v>1483.3941585940011</v>
      </c>
      <c r="I12" s="11">
        <f>MAX(G12-CI,0)</f>
        <v>0</v>
      </c>
      <c r="J12" s="1"/>
      <c r="K12" s="6" t="s">
        <v>4</v>
      </c>
      <c r="L12" s="7" cm="1">
        <f t="array" ref="L12">SQRT(SUM((E7:E36-G7:G36)^2)/df)</f>
        <v>494.29656371034616</v>
      </c>
    </row>
    <row r="13" spans="2:16" ht="16.2" x14ac:dyDescent="0.3">
      <c r="B13" s="20">
        <v>43891</v>
      </c>
      <c r="C13" s="4">
        <v>6</v>
      </c>
      <c r="D13" s="4">
        <f>'dpc-covid-19-ita-andamento-naz'!K8</f>
        <v>1694</v>
      </c>
      <c r="E13" s="4">
        <f t="shared" si="0"/>
        <v>566</v>
      </c>
      <c r="F13" s="11">
        <f>K*EXP(-EXP(-(C13-t0n)/wn))</f>
        <v>1187.9472827860791</v>
      </c>
      <c r="G13" s="11">
        <f t="shared" si="1"/>
        <v>323.04514788079837</v>
      </c>
      <c r="H13" s="11">
        <f>G13+CI</f>
        <v>1560.2388152616045</v>
      </c>
      <c r="I13" s="11">
        <f>MAX(G13-CI,0)</f>
        <v>0</v>
      </c>
      <c r="J13" s="1"/>
      <c r="K13" s="6" t="s">
        <v>5</v>
      </c>
      <c r="L13" s="8" cm="1">
        <f t="array" ref="L13">1-SUM((E7:E36-G7:G36)^2)/SUM((E7:E36-Mean_of_y)^2)</f>
        <v>0.99923604481271822</v>
      </c>
    </row>
    <row r="14" spans="2:16" x14ac:dyDescent="0.3">
      <c r="B14" s="10">
        <v>43892</v>
      </c>
      <c r="C14" s="4">
        <v>7</v>
      </c>
      <c r="D14" s="4">
        <f>'dpc-covid-19-ita-andamento-naz'!K9</f>
        <v>2036</v>
      </c>
      <c r="E14" s="4">
        <f t="shared" si="0"/>
        <v>342</v>
      </c>
      <c r="F14" s="11">
        <f>K*EXP(-EXP(-(C14-t0n)/wn))</f>
        <v>1604.6292431205427</v>
      </c>
      <c r="G14" s="11">
        <f t="shared" si="1"/>
        <v>416.68196033446361</v>
      </c>
      <c r="H14" s="11">
        <f>G14+CI</f>
        <v>1653.8756277152697</v>
      </c>
      <c r="I14" s="11">
        <f>MAX(G14-CI,0)</f>
        <v>0</v>
      </c>
      <c r="J14" s="1"/>
      <c r="K14" s="6" t="s">
        <v>6</v>
      </c>
      <c r="L14" s="8">
        <f>TINV(0.05,df)</f>
        <v>2.0518305164802859</v>
      </c>
    </row>
    <row r="15" spans="2:16" x14ac:dyDescent="0.3">
      <c r="B15" s="10">
        <v>43893</v>
      </c>
      <c r="C15" s="4">
        <v>8</v>
      </c>
      <c r="D15" s="4">
        <f>'dpc-covid-19-ita-andamento-naz'!K10</f>
        <v>2502</v>
      </c>
      <c r="E15" s="4">
        <f t="shared" si="0"/>
        <v>466</v>
      </c>
      <c r="F15" s="11">
        <f>K*EXP(-EXP(-(C15-t0n)/wn))</f>
        <v>2133.443808944322</v>
      </c>
      <c r="G15" s="11">
        <f t="shared" si="1"/>
        <v>528.81456582377928</v>
      </c>
      <c r="H15" s="11">
        <f>G15+CI</f>
        <v>1766.0082332045854</v>
      </c>
      <c r="I15" s="11">
        <f>MAX(G15-CI,0)</f>
        <v>0</v>
      </c>
      <c r="J15" s="1"/>
      <c r="K15" s="6" t="s">
        <v>7</v>
      </c>
      <c r="L15" s="1">
        <f>Critical_t*SE_of_y</f>
        <v>1237.1936673808061</v>
      </c>
    </row>
    <row r="16" spans="2:16" x14ac:dyDescent="0.3">
      <c r="B16" s="10">
        <v>43894</v>
      </c>
      <c r="C16" s="4">
        <v>9</v>
      </c>
      <c r="D16" s="4">
        <f>'dpc-covid-19-ita-andamento-naz'!K11</f>
        <v>3089</v>
      </c>
      <c r="E16" s="4">
        <f t="shared" si="0"/>
        <v>587</v>
      </c>
      <c r="F16" s="11">
        <f>K*EXP(-EXP(-(C16-t0n)/wn))</f>
        <v>2794.3335337314311</v>
      </c>
      <c r="G16" s="11">
        <f t="shared" si="1"/>
        <v>660.88972478710912</v>
      </c>
      <c r="H16" s="11">
        <f>G16+CI</f>
        <v>1898.0833921679152</v>
      </c>
      <c r="I16" s="11">
        <f>MAX(G16-CI,0)</f>
        <v>0</v>
      </c>
      <c r="J16" s="1"/>
      <c r="K16" s="6"/>
    </row>
    <row r="17" spans="2:15" x14ac:dyDescent="0.3">
      <c r="B17" s="20">
        <v>43895</v>
      </c>
      <c r="C17" s="4">
        <v>10</v>
      </c>
      <c r="D17" s="4">
        <f>'dpc-covid-19-ita-andamento-naz'!K12</f>
        <v>3858</v>
      </c>
      <c r="E17" s="4">
        <f t="shared" si="0"/>
        <v>769</v>
      </c>
      <c r="F17" s="11">
        <f>K*EXP(-EXP(-(C17-t0n)/wn))</f>
        <v>3608.3473245498858</v>
      </c>
      <c r="G17" s="11">
        <f t="shared" si="1"/>
        <v>814.01379081845471</v>
      </c>
      <c r="H17" s="11">
        <f>G17+CI</f>
        <v>2051.2074581992611</v>
      </c>
      <c r="I17" s="11">
        <f>MAX(G17-CI,0)</f>
        <v>0</v>
      </c>
      <c r="J17" s="1"/>
      <c r="K17" s="6">
        <f>Kn/wn</f>
        <v>19459.910478774218</v>
      </c>
    </row>
    <row r="18" spans="2:15" x14ac:dyDescent="0.3">
      <c r="B18" s="10">
        <v>43896</v>
      </c>
      <c r="C18" s="4">
        <v>11</v>
      </c>
      <c r="D18" s="4">
        <f>'dpc-covid-19-ita-andamento-naz'!K13</f>
        <v>4636</v>
      </c>
      <c r="E18" s="4">
        <f t="shared" si="0"/>
        <v>778</v>
      </c>
      <c r="F18" s="11">
        <f>K*EXP(-EXP(-(C18-t0n)/wn))</f>
        <v>4597.2274388520782</v>
      </c>
      <c r="G18" s="11">
        <f t="shared" si="1"/>
        <v>988.8801143021924</v>
      </c>
      <c r="H18" s="11">
        <f>G18+CI</f>
        <v>2226.0737816829987</v>
      </c>
      <c r="I18" s="11">
        <f>MAX(G18-CI,0)</f>
        <v>0</v>
      </c>
      <c r="J18" s="1"/>
      <c r="K18" s="6">
        <f>K17/EXP(1)</f>
        <v>7158.9009921777542</v>
      </c>
    </row>
    <row r="19" spans="2:15" x14ac:dyDescent="0.3">
      <c r="B19" s="10">
        <v>43897</v>
      </c>
      <c r="C19" s="4">
        <v>12</v>
      </c>
      <c r="D19" s="4">
        <f>'dpc-covid-19-ita-andamento-naz'!K14</f>
        <v>5883</v>
      </c>
      <c r="E19" s="4">
        <f t="shared" si="0"/>
        <v>1247</v>
      </c>
      <c r="F19" s="11">
        <f>K*EXP(-EXP(-(C19-t0n)/wn))</f>
        <v>5782.9393947364269</v>
      </c>
      <c r="G19" s="11">
        <f t="shared" si="1"/>
        <v>1185.7119558843488</v>
      </c>
      <c r="H19" s="11">
        <f>G19+CI</f>
        <v>2422.9056232651546</v>
      </c>
      <c r="I19" s="11">
        <f>MAX(G19-CI,0)</f>
        <v>0</v>
      </c>
      <c r="J19" s="1"/>
      <c r="K19" s="6"/>
    </row>
    <row r="20" spans="2:15" x14ac:dyDescent="0.3">
      <c r="B20" s="20">
        <v>43898</v>
      </c>
      <c r="C20" s="4">
        <v>13</v>
      </c>
      <c r="D20" s="4">
        <f>'dpc-covid-19-ita-andamento-naz'!K15</f>
        <v>7375</v>
      </c>
      <c r="E20" s="4">
        <f t="shared" si="0"/>
        <v>1492</v>
      </c>
      <c r="F20" s="11">
        <f>K*EXP(-EXP(-(C20-t0n)/wn))</f>
        <v>7187.1637557575632</v>
      </c>
      <c r="G20" s="11">
        <f t="shared" si="1"/>
        <v>1404.2243610211362</v>
      </c>
      <c r="H20" s="11">
        <f>G20+CI</f>
        <v>2641.4180284019421</v>
      </c>
      <c r="I20" s="11">
        <f>MAX(G20-CI,0)</f>
        <v>167.03069364033013</v>
      </c>
      <c r="J20" s="1"/>
      <c r="K20" s="6"/>
    </row>
    <row r="21" spans="2:15" x14ac:dyDescent="0.3">
      <c r="B21" s="10">
        <v>43899</v>
      </c>
      <c r="C21" s="4">
        <v>14</v>
      </c>
      <c r="D21" s="4">
        <f>'dpc-covid-19-ita-andamento-naz'!K16</f>
        <v>9172</v>
      </c>
      <c r="E21" s="4">
        <f t="shared" si="0"/>
        <v>1797</v>
      </c>
      <c r="F21" s="11">
        <f>K*EXP(-EXP(-(C21-t0n)/wn))</f>
        <v>8830.7708535359361</v>
      </c>
      <c r="G21" s="11">
        <f t="shared" si="1"/>
        <v>1643.6070977783729</v>
      </c>
      <c r="H21" s="11">
        <f>G21+CI</f>
        <v>2880.8007651591788</v>
      </c>
      <c r="I21" s="11">
        <f>MAX(G21-CI,0)</f>
        <v>406.4134303975668</v>
      </c>
      <c r="J21" s="1"/>
      <c r="K21" s="6"/>
    </row>
    <row r="22" spans="2:15" x14ac:dyDescent="0.3">
      <c r="B22" s="20">
        <v>43900</v>
      </c>
      <c r="C22" s="4">
        <v>15</v>
      </c>
      <c r="D22" s="4">
        <f>'dpc-covid-19-ita-andamento-naz'!K17</f>
        <v>10149</v>
      </c>
      <c r="E22" s="4">
        <f t="shared" si="0"/>
        <v>977</v>
      </c>
      <c r="F22" s="11">
        <f>K*EXP(-EXP(-(C22-t0n)/wn))</f>
        <v>10733.30017998676</v>
      </c>
      <c r="G22" s="11">
        <f t="shared" si="1"/>
        <v>1902.5293264508236</v>
      </c>
      <c r="H22" s="11">
        <f>G22+CI</f>
        <v>3139.7229938316295</v>
      </c>
      <c r="I22" s="11">
        <f>MAX(G22-CI,0)</f>
        <v>665.33565907001753</v>
      </c>
      <c r="J22" s="1"/>
      <c r="K22" s="6"/>
    </row>
    <row r="23" spans="2:15" x14ac:dyDescent="0.3">
      <c r="B23" s="10">
        <v>43901</v>
      </c>
      <c r="C23" s="4">
        <v>16</v>
      </c>
      <c r="D23" s="4">
        <f>'dpc-covid-19-ita-andamento-naz'!K18</f>
        <v>12462</v>
      </c>
      <c r="E23" s="4">
        <f t="shared" si="0"/>
        <v>2313</v>
      </c>
      <c r="F23" s="11">
        <f>K*EXP(-EXP(-(C23-t0n)/wn))</f>
        <v>12912.465464082348</v>
      </c>
      <c r="G23" s="11">
        <f t="shared" si="1"/>
        <v>2179.1652840955885</v>
      </c>
      <c r="H23" s="11">
        <f>G23+CI</f>
        <v>3416.3589514763944</v>
      </c>
      <c r="I23" s="11">
        <f>MAX(G23-CI,0)</f>
        <v>941.97161671478239</v>
      </c>
      <c r="J23" s="1"/>
      <c r="K23" s="6"/>
    </row>
    <row r="24" spans="2:15" x14ac:dyDescent="0.3">
      <c r="B24" s="20">
        <v>43902</v>
      </c>
      <c r="C24" s="4">
        <v>17</v>
      </c>
      <c r="D24" s="4">
        <f>'dpc-covid-19-ita-andamento-naz'!K19</f>
        <v>15113</v>
      </c>
      <c r="E24" s="4">
        <f t="shared" si="0"/>
        <v>2651</v>
      </c>
      <c r="F24" s="11">
        <f>K*EXP(-EXP(-(C24-t0n)/wn))</f>
        <v>15383.70450579618</v>
      </c>
      <c r="G24" s="11">
        <f t="shared" si="1"/>
        <v>2471.2390417138322</v>
      </c>
      <c r="H24" s="11">
        <f>G24+CI</f>
        <v>3708.4327090946381</v>
      </c>
      <c r="I24" s="11">
        <f>MAX(G24-CI,0)</f>
        <v>1234.0453743330261</v>
      </c>
      <c r="J24" s="1"/>
      <c r="K24" s="6"/>
    </row>
    <row r="25" spans="2:15" x14ac:dyDescent="0.3">
      <c r="B25" s="10">
        <v>43903</v>
      </c>
      <c r="C25" s="4">
        <v>18</v>
      </c>
      <c r="D25" s="4">
        <f>'dpc-covid-19-ita-andamento-naz'!K20</f>
        <v>17660</v>
      </c>
      <c r="E25" s="4">
        <f t="shared" si="0"/>
        <v>2547</v>
      </c>
      <c r="F25" s="11">
        <f>K*EXP(-EXP(-(C25-t0n)/wn))</f>
        <v>18159.7899147442</v>
      </c>
      <c r="G25" s="11">
        <f t="shared" si="1"/>
        <v>2776.0854089480199</v>
      </c>
      <c r="H25" s="11">
        <f>G25+CI</f>
        <v>4013.2790763288258</v>
      </c>
      <c r="I25" s="11">
        <f>MAX(G25-CI,0)</f>
        <v>1538.8917415672138</v>
      </c>
      <c r="J25" s="1"/>
      <c r="K25" s="6"/>
    </row>
    <row r="26" spans="2:15" x14ac:dyDescent="0.3">
      <c r="B26" s="10">
        <v>43904</v>
      </c>
      <c r="C26" s="4">
        <v>19</v>
      </c>
      <c r="D26" s="4">
        <f>'dpc-covid-19-ita-andamento-naz'!K21</f>
        <v>21157</v>
      </c>
      <c r="E26" s="4">
        <f t="shared" si="0"/>
        <v>3497</v>
      </c>
      <c r="F26" s="11">
        <f>K*EXP(-EXP(-(C26-t0n)/wn))</f>
        <v>21250.513284430966</v>
      </c>
      <c r="G26" s="11">
        <f t="shared" si="1"/>
        <v>3090.7233696867661</v>
      </c>
      <c r="H26" s="11">
        <f>G26+CI</f>
        <v>4327.917037067572</v>
      </c>
      <c r="I26" s="11">
        <f>MAX(G26-CI,0)</f>
        <v>1853.52970230596</v>
      </c>
      <c r="J26" s="1"/>
      <c r="K26" s="6"/>
    </row>
    <row r="27" spans="2:15" x14ac:dyDescent="0.3">
      <c r="B27" s="10">
        <v>43905</v>
      </c>
      <c r="C27" s="4">
        <v>20</v>
      </c>
      <c r="D27" s="4">
        <f>'dpc-covid-19-ita-andamento-naz'!K22</f>
        <v>24747</v>
      </c>
      <c r="E27" s="4">
        <f t="shared" si="0"/>
        <v>3590</v>
      </c>
      <c r="F27" s="11">
        <f>K*EXP(-EXP(-(C27-t0n)/wn))</f>
        <v>24662.451332378019</v>
      </c>
      <c r="G27" s="11">
        <f t="shared" si="1"/>
        <v>3411.9380479470528</v>
      </c>
      <c r="H27" s="11">
        <f>G27+CI</f>
        <v>4649.1317153278587</v>
      </c>
      <c r="I27" s="11">
        <f>MAX(G27-CI,0)</f>
        <v>2174.7443805662469</v>
      </c>
      <c r="J27" s="1"/>
      <c r="K27" s="6"/>
    </row>
    <row r="28" spans="2:15" x14ac:dyDescent="0.3">
      <c r="B28" s="10">
        <v>43906</v>
      </c>
      <c r="C28" s="4">
        <v>21</v>
      </c>
      <c r="D28" s="4">
        <f>'dpc-covid-19-ita-andamento-naz'!K23</f>
        <v>27980</v>
      </c>
      <c r="E28" s="4">
        <f t="shared" si="0"/>
        <v>3233</v>
      </c>
      <c r="F28" s="11">
        <f>K*EXP(-EXP(-(C28-t0n)/wn))</f>
        <v>28398.81844656985</v>
      </c>
      <c r="G28" s="11">
        <f t="shared" si="1"/>
        <v>3736.3671141918312</v>
      </c>
      <c r="H28" s="11">
        <f>G28+CI</f>
        <v>4973.5607815726371</v>
      </c>
      <c r="I28" s="11">
        <f>MAX(G28-CI,0)</f>
        <v>2499.1734468110253</v>
      </c>
      <c r="J28" s="1"/>
      <c r="K28" s="6"/>
    </row>
    <row r="29" spans="2:15" x14ac:dyDescent="0.3">
      <c r="B29" s="10">
        <v>43907</v>
      </c>
      <c r="C29" s="4">
        <v>22</v>
      </c>
      <c r="D29" s="4">
        <f>'dpc-covid-19-ita-andamento-naz'!K24</f>
        <v>31506</v>
      </c>
      <c r="E29" s="4">
        <f t="shared" si="0"/>
        <v>3526</v>
      </c>
      <c r="F29" s="11">
        <f>K*EXP(-EXP(-(C29-t0n)/wn))</f>
        <v>32459.406159425886</v>
      </c>
      <c r="G29" s="11">
        <f t="shared" si="1"/>
        <v>4060.5877128560351</v>
      </c>
      <c r="H29" s="11">
        <f>G29+CI</f>
        <v>5297.781380236841</v>
      </c>
      <c r="I29" s="11">
        <f>MAX(G29-CI,0)</f>
        <v>2823.3940454752292</v>
      </c>
      <c r="J29" s="1"/>
    </row>
    <row r="30" spans="2:15" x14ac:dyDescent="0.3">
      <c r="B30" s="10">
        <v>43908</v>
      </c>
      <c r="C30" s="4">
        <v>23</v>
      </c>
      <c r="D30" s="4">
        <f>'dpc-covid-19-ita-andamento-naz'!K25</f>
        <v>35713</v>
      </c>
      <c r="E30" s="4">
        <f t="shared" si="0"/>
        <v>4207</v>
      </c>
      <c r="F30" s="11">
        <f>K*EXP(-EXP(-(C30-t0n)/wn))</f>
        <v>36840.606531771591</v>
      </c>
      <c r="G30" s="11">
        <f t="shared" si="1"/>
        <v>4381.2003723457055</v>
      </c>
      <c r="H30" s="11">
        <f>G30+CI</f>
        <v>5618.3940397265114</v>
      </c>
      <c r="I30" s="11">
        <f>MAX(G30-CI,0)</f>
        <v>3144.0067049648997</v>
      </c>
      <c r="O30" s="1"/>
    </row>
    <row r="31" spans="2:15" x14ac:dyDescent="0.3">
      <c r="B31" s="10">
        <v>43909</v>
      </c>
      <c r="C31" s="4">
        <v>24</v>
      </c>
      <c r="D31" s="4">
        <f>'dpc-covid-19-ita-andamento-naz'!K26</f>
        <v>41035</v>
      </c>
      <c r="E31" s="4">
        <f t="shared" si="0"/>
        <v>5322</v>
      </c>
      <c r="F31" s="11">
        <f>K*EXP(-EXP(-(C31-t0n)/wn))</f>
        <v>41535.51342330256</v>
      </c>
      <c r="G31" s="11">
        <f t="shared" si="1"/>
        <v>4694.906891530969</v>
      </c>
      <c r="H31" s="11">
        <f>G31+CI</f>
        <v>5932.1005589117749</v>
      </c>
      <c r="I31" s="11">
        <f>MAX(G31-CI,0)</f>
        <v>3457.7132241501631</v>
      </c>
    </row>
    <row r="32" spans="2:15" x14ac:dyDescent="0.3">
      <c r="B32" s="10">
        <v>43910</v>
      </c>
      <c r="C32" s="4">
        <v>25</v>
      </c>
      <c r="D32" s="4">
        <f>'dpc-covid-19-ita-andamento-naz'!K27</f>
        <v>47021</v>
      </c>
      <c r="E32" s="4">
        <f t="shared" si="0"/>
        <v>5986</v>
      </c>
      <c r="F32" s="11">
        <f>K*EXP(-EXP(-(C32-t0n)/wn))</f>
        <v>46534.093246277444</v>
      </c>
      <c r="G32" s="11">
        <f t="shared" si="1"/>
        <v>4998.5798229748834</v>
      </c>
      <c r="H32" s="11">
        <f>G32+CI</f>
        <v>6235.7734903556893</v>
      </c>
      <c r="I32" s="11">
        <f>MAX(G32-CI,0)</f>
        <v>3761.3861555940775</v>
      </c>
    </row>
    <row r="33" spans="2:9" x14ac:dyDescent="0.3">
      <c r="B33" s="10">
        <v>43911</v>
      </c>
      <c r="C33" s="4">
        <v>26</v>
      </c>
      <c r="D33" s="4">
        <f>'dpc-covid-19-ita-andamento-naz'!K28</f>
        <v>53578</v>
      </c>
      <c r="E33" s="4">
        <f t="shared" si="0"/>
        <v>6557</v>
      </c>
      <c r="F33" s="11">
        <f>K*EXP(-EXP(-(C33-t0n)/wn))</f>
        <v>51823.415084274151</v>
      </c>
      <c r="G33" s="11">
        <f t="shared" si="1"/>
        <v>5289.3218379967075</v>
      </c>
      <c r="H33" s="11">
        <f>G33+CI</f>
        <v>6526.5155053775134</v>
      </c>
      <c r="I33" s="11">
        <f>MAX(G33-CI,0)</f>
        <v>4052.1281706159016</v>
      </c>
    </row>
    <row r="34" spans="2:9" x14ac:dyDescent="0.3">
      <c r="B34" s="10">
        <v>43912</v>
      </c>
      <c r="C34" s="4">
        <v>27</v>
      </c>
      <c r="D34" s="4">
        <f>'dpc-covid-19-ita-andamento-naz'!K29</f>
        <v>59138</v>
      </c>
      <c r="E34" s="4">
        <f t="shared" si="0"/>
        <v>5560</v>
      </c>
      <c r="F34" s="11">
        <f>K*EXP(-EXP(-(C34-t0n)/wn))</f>
        <v>57387.928999178177</v>
      </c>
      <c r="G34" s="11">
        <f t="shared" si="1"/>
        <v>5564.513914904026</v>
      </c>
      <c r="H34" s="11">
        <f>G34+CI</f>
        <v>6801.7075822848319</v>
      </c>
      <c r="I34" s="11">
        <f>MAX(G34-CI,0)</f>
        <v>4327.3202475232201</v>
      </c>
    </row>
    <row r="35" spans="2:9" x14ac:dyDescent="0.3">
      <c r="B35" s="20">
        <v>43913</v>
      </c>
      <c r="C35" s="4">
        <v>28</v>
      </c>
      <c r="D35" s="4">
        <f>'dpc-covid-19-ita-andamento-naz'!K30</f>
        <v>63927</v>
      </c>
      <c r="E35" s="4">
        <f t="shared" si="0"/>
        <v>4789</v>
      </c>
      <c r="F35" s="11">
        <f>K*EXP(-EXP(-(C35-t0n)/wn))</f>
        <v>63209.780900976737</v>
      </c>
      <c r="G35" s="11">
        <f t="shared" si="1"/>
        <v>5821.85190179856</v>
      </c>
      <c r="H35" s="11">
        <f>G35+CI</f>
        <v>7059.0455691793659</v>
      </c>
      <c r="I35" s="11">
        <f>MAX(G35-CI,0)</f>
        <v>4584.6582344177541</v>
      </c>
    </row>
    <row r="36" spans="2:9" x14ac:dyDescent="0.3">
      <c r="B36" s="10">
        <v>43914</v>
      </c>
      <c r="C36" s="4">
        <v>29</v>
      </c>
      <c r="D36" s="4">
        <f>'dpc-covid-19-ita-andamento-naz'!K31</f>
        <v>69176</v>
      </c>
      <c r="E36" s="4">
        <f t="shared" si="0"/>
        <v>5249</v>
      </c>
      <c r="F36" s="11">
        <f>K*EXP(-EXP(-(C36-t0n)/wn))</f>
        <v>69269.152443157771</v>
      </c>
      <c r="G36" s="11">
        <f t="shared" si="1"/>
        <v>6059.3715421810339</v>
      </c>
      <c r="H36" s="11">
        <f>G36+CI</f>
        <v>7296.5652095618398</v>
      </c>
      <c r="I36" s="11">
        <f>MAX(G36-CI,0)</f>
        <v>4822.177874800228</v>
      </c>
    </row>
    <row r="37" spans="2:9" x14ac:dyDescent="0.3">
      <c r="B37" s="10">
        <v>43915</v>
      </c>
      <c r="C37" s="4">
        <v>30</v>
      </c>
      <c r="E37" s="4"/>
      <c r="F37" s="11">
        <f>K*EXP(-EXP(-(C37-t0n)/wn))</f>
        <v>75544.614941424559</v>
      </c>
      <c r="G37" s="11">
        <f t="shared" si="1"/>
        <v>6275.4624982667883</v>
      </c>
    </row>
    <row r="38" spans="2:9" x14ac:dyDescent="0.3">
      <c r="B38" s="10">
        <v>43916</v>
      </c>
      <c r="C38" s="4">
        <v>31</v>
      </c>
      <c r="E38" s="4"/>
      <c r="F38" s="11">
        <f>K*EXP(-EXP(-(C38-t0n)/wn))</f>
        <v>82013.487197140625</v>
      </c>
      <c r="G38" s="11">
        <f t="shared" si="1"/>
        <v>6468.8722557160654</v>
      </c>
    </row>
    <row r="39" spans="2:9" x14ac:dyDescent="0.3">
      <c r="B39" s="10">
        <v>43917</v>
      </c>
      <c r="C39" s="4">
        <v>32</v>
      </c>
      <c r="E39" s="4"/>
      <c r="F39" s="11">
        <f>K*EXP(-EXP(-(C39-t0n)/wn))</f>
        <v>88652.188241389056</v>
      </c>
      <c r="G39" s="11">
        <f t="shared" si="1"/>
        <v>6638.7010442484316</v>
      </c>
    </row>
    <row r="40" spans="2:9" x14ac:dyDescent="0.3">
      <c r="B40" s="10">
        <v>43918</v>
      </c>
      <c r="C40" s="4">
        <v>33</v>
      </c>
      <c r="E40" s="4"/>
      <c r="F40" s="11">
        <f>K*EXP(-EXP(-(C40-t0n)/wn))</f>
        <v>95436.577308476495</v>
      </c>
      <c r="G40" s="11">
        <f t="shared" si="1"/>
        <v>6784.3890670874389</v>
      </c>
    </row>
    <row r="41" spans="2:9" x14ac:dyDescent="0.3">
      <c r="B41" s="10">
        <v>43919</v>
      </c>
      <c r="C41" s="4">
        <v>34</v>
      </c>
      <c r="E41" s="4"/>
      <c r="F41" s="11">
        <f>K*EXP(-EXP(-(C41-t0n)/wn))</f>
        <v>102342.27471673205</v>
      </c>
      <c r="G41" s="11">
        <f t="shared" si="1"/>
        <v>6905.6974082555535</v>
      </c>
    </row>
    <row r="42" spans="2:9" x14ac:dyDescent="0.3">
      <c r="B42" s="10">
        <v>43920</v>
      </c>
      <c r="C42" s="4">
        <v>35</v>
      </c>
      <c r="E42" s="4"/>
      <c r="F42" s="11">
        <f>K*EXP(-EXP(-(C42-t0n)/wn))</f>
        <v>109344.95870955558</v>
      </c>
      <c r="G42" s="11">
        <f t="shared" si="1"/>
        <v>7002.6839928235277</v>
      </c>
    </row>
    <row r="43" spans="2:9" x14ac:dyDescent="0.3">
      <c r="B43" s="10">
        <v>43921</v>
      </c>
      <c r="C43" s="4">
        <v>36</v>
      </c>
      <c r="E43" s="4"/>
      <c r="F43" s="11">
        <f>K*EXP(-EXP(-(C43-t0n)/wn))</f>
        <v>116420.63463443107</v>
      </c>
      <c r="G43" s="11">
        <f t="shared" si="1"/>
        <v>7075.675924875497</v>
      </c>
    </row>
    <row r="44" spans="2:9" x14ac:dyDescent="0.3">
      <c r="B44" s="10">
        <v>43922</v>
      </c>
      <c r="C44" s="4">
        <v>37</v>
      </c>
      <c r="E44" s="4"/>
      <c r="F44" s="11">
        <f>K*EXP(-EXP(-(C44-t0n)/wn))</f>
        <v>123545.87406922752</v>
      </c>
      <c r="G44" s="11">
        <f t="shared" si="1"/>
        <v>7125.2394347964437</v>
      </c>
    </row>
    <row r="45" spans="2:9" x14ac:dyDescent="0.3">
      <c r="B45" s="10">
        <v>43923</v>
      </c>
      <c r="C45" s="4">
        <v>38</v>
      </c>
      <c r="E45" s="4"/>
      <c r="F45" s="11">
        <f>K*EXP(-EXP(-(C45-t0n)/wn))</f>
        <v>130698.02261358143</v>
      </c>
      <c r="G45" s="11">
        <f t="shared" si="1"/>
        <v>7152.1485443539132</v>
      </c>
    </row>
    <row r="46" spans="2:9" x14ac:dyDescent="0.3">
      <c r="B46" s="10">
        <v>43924</v>
      </c>
      <c r="C46" s="4">
        <v>39</v>
      </c>
      <c r="E46" s="4"/>
      <c r="F46" s="11">
        <f>K*EXP(-EXP(-(C46-t0n)/wn))</f>
        <v>137855.37603000793</v>
      </c>
      <c r="G46" s="11">
        <f t="shared" si="1"/>
        <v>7157.3534164265002</v>
      </c>
    </row>
    <row r="47" spans="2:9" x14ac:dyDescent="0.3">
      <c r="B47" s="10">
        <v>43925</v>
      </c>
      <c r="C47" s="4">
        <v>40</v>
      </c>
      <c r="E47" s="4"/>
      <c r="F47" s="11">
        <f>K*EXP(-EXP(-(C47-t0n)/wn))</f>
        <v>144997.32523596662</v>
      </c>
      <c r="G47" s="11">
        <f t="shared" si="1"/>
        <v>7141.9492059586919</v>
      </c>
    </row>
    <row r="48" spans="2:9" x14ac:dyDescent="0.3">
      <c r="B48" s="10">
        <v>43926</v>
      </c>
      <c r="C48" s="4">
        <v>41</v>
      </c>
      <c r="E48" s="4"/>
      <c r="F48" s="11">
        <f>K*EXP(-EXP(-(C48-t0n)/wn))</f>
        <v>152104.47131379481</v>
      </c>
      <c r="G48" s="11">
        <f t="shared" si="1"/>
        <v>7107.1460778281908</v>
      </c>
    </row>
    <row r="49" spans="2:7" x14ac:dyDescent="0.3">
      <c r="B49" s="10">
        <v>43927</v>
      </c>
      <c r="C49" s="4">
        <v>42</v>
      </c>
      <c r="E49" s="4"/>
      <c r="F49" s="11">
        <f>K*EXP(-EXP(-(C49-t0n)/wn))</f>
        <v>159158.71222582259</v>
      </c>
      <c r="G49" s="11">
        <f t="shared" si="1"/>
        <v>7054.2409120277734</v>
      </c>
    </row>
    <row r="50" spans="2:7" x14ac:dyDescent="0.3">
      <c r="B50" s="10">
        <v>43928</v>
      </c>
      <c r="C50" s="4">
        <v>43</v>
      </c>
      <c r="E50" s="4"/>
      <c r="F50" s="11">
        <f>K*EXP(-EXP(-(C50-t0n)/wn))</f>
        <v>166143.3033072775</v>
      </c>
      <c r="G50" s="11">
        <f t="shared" si="1"/>
        <v>6984.5910814549134</v>
      </c>
    </row>
    <row r="51" spans="2:7" x14ac:dyDescent="0.3">
      <c r="B51" s="10">
        <v>43929</v>
      </c>
      <c r="C51" s="4">
        <v>44</v>
      </c>
      <c r="E51" s="4"/>
      <c r="F51" s="11">
        <f>K*EXP(-EXP(-(C51-t0n)/wn))</f>
        <v>173042.89387299813</v>
      </c>
      <c r="G51" s="11">
        <f t="shared" si="1"/>
        <v>6899.5905657206313</v>
      </c>
    </row>
    <row r="52" spans="2:7" x14ac:dyDescent="0.3">
      <c r="B52" s="10">
        <v>43930</v>
      </c>
      <c r="C52" s="4">
        <v>45</v>
      </c>
      <c r="E52" s="4"/>
      <c r="F52" s="11">
        <f>K*EXP(-EXP(-(C52-t0n)/wn))</f>
        <v>179843.54243051578</v>
      </c>
      <c r="G52" s="11">
        <f t="shared" si="1"/>
        <v>6800.6485575176484</v>
      </c>
    </row>
    <row r="53" spans="2:7" x14ac:dyDescent="0.3">
      <c r="B53" s="10">
        <v>43931</v>
      </c>
      <c r="C53" s="4">
        <v>46</v>
      </c>
      <c r="E53" s="4"/>
      <c r="F53" s="11">
        <f>K*EXP(-EXP(-(C53-t0n)/wn))</f>
        <v>186532.71305747601</v>
      </c>
      <c r="G53" s="11">
        <f t="shared" si="1"/>
        <v>6689.1706269602291</v>
      </c>
    </row>
    <row r="54" spans="2:7" x14ac:dyDescent="0.3">
      <c r="B54" s="10">
        <v>43932</v>
      </c>
      <c r="C54" s="4">
        <v>47</v>
      </c>
      <c r="E54" s="4"/>
      <c r="F54" s="11">
        <f>K*EXP(-EXP(-(C54-t0n)/wn))</f>
        <v>193099.25549130072</v>
      </c>
      <c r="G54" s="11">
        <f t="shared" si="1"/>
        <v>6566.5424338247103</v>
      </c>
    </row>
    <row r="55" spans="2:7" x14ac:dyDescent="0.3">
      <c r="B55" s="10">
        <v>43933</v>
      </c>
      <c r="C55" s="4">
        <v>48</v>
      </c>
      <c r="E55" s="4"/>
      <c r="F55" s="11">
        <f>K*EXP(-EXP(-(C55-t0n)/wn))</f>
        <v>199533.37140838554</v>
      </c>
      <c r="G55" s="11">
        <f t="shared" si="1"/>
        <v>6434.1159170848259</v>
      </c>
    </row>
    <row r="56" spans="2:7" x14ac:dyDescent="0.3">
      <c r="B56" s="10">
        <v>43934</v>
      </c>
      <c r="C56" s="4">
        <v>49</v>
      </c>
      <c r="E56" s="4"/>
      <c r="F56" s="11">
        <f>K*EXP(-EXP(-(C56-t0n)/wn))</f>
        <v>205826.56925279697</v>
      </c>
      <c r="G56" s="11">
        <f t="shared" si="1"/>
        <v>6293.1978444114211</v>
      </c>
    </row>
    <row r="57" spans="2:7" x14ac:dyDescent="0.3">
      <c r="B57" s="10">
        <v>43935</v>
      </c>
      <c r="C57" s="4">
        <v>50</v>
      </c>
      <c r="E57" s="4"/>
      <c r="F57" s="11">
        <f>K*EXP(-EXP(-(C57-t0n)/wn))</f>
        <v>211971.60982278694</v>
      </c>
      <c r="G57" s="11">
        <f t="shared" si="1"/>
        <v>6145.0405699899711</v>
      </c>
    </row>
    <row r="58" spans="2:7" x14ac:dyDescent="0.3">
      <c r="B58" s="10">
        <v>43936</v>
      </c>
      <c r="C58" s="4">
        <v>51</v>
      </c>
      <c r="E58" s="4"/>
      <c r="F58" s="11">
        <f>K*EXP(-EXP(-(C58-t0n)/wn))</f>
        <v>217962.44464834209</v>
      </c>
      <c r="G58" s="11">
        <f t="shared" si="1"/>
        <v>5990.8348255551537</v>
      </c>
    </row>
    <row r="59" spans="2:7" x14ac:dyDescent="0.3">
      <c r="B59" s="10">
        <v>43937</v>
      </c>
      <c r="C59" s="4">
        <v>52</v>
      </c>
      <c r="E59" s="4"/>
      <c r="F59" s="11">
        <f>K*EXP(-EXP(-(C59-t0n)/wn))</f>
        <v>223794.14900371007</v>
      </c>
      <c r="G59" s="11">
        <f t="shared" si="1"/>
        <v>5831.7043553679832</v>
      </c>
    </row>
    <row r="60" spans="2:7" x14ac:dyDescent="0.3">
      <c r="B60" s="10">
        <v>43938</v>
      </c>
      <c r="C60" s="4">
        <v>53</v>
      </c>
      <c r="E60" s="4"/>
      <c r="F60" s="11">
        <f>K*EXP(-EXP(-(C60-t0n)/wn))</f>
        <v>229462.85120311551</v>
      </c>
      <c r="G60" s="11">
        <f t="shared" si="1"/>
        <v>5668.7021994054376</v>
      </c>
    </row>
    <row r="61" spans="2:7" x14ac:dyDescent="0.3">
      <c r="B61" s="10">
        <v>43939</v>
      </c>
      <c r="C61" s="4">
        <v>54</v>
      </c>
      <c r="E61" s="4"/>
      <c r="F61" s="11">
        <f>K*EXP(-EXP(-(C61-t0n)/wn))</f>
        <v>234965.65963196024</v>
      </c>
      <c r="G61" s="11">
        <f t="shared" si="1"/>
        <v>5502.808428844728</v>
      </c>
    </row>
    <row r="62" spans="2:7" x14ac:dyDescent="0.3">
      <c r="B62" s="10">
        <v>43940</v>
      </c>
      <c r="C62" s="4">
        <v>55</v>
      </c>
      <c r="E62" s="4"/>
      <c r="F62" s="11">
        <f>K*EXP(-EXP(-(C62-t0n)/wn))</f>
        <v>240300.58877461619</v>
      </c>
      <c r="G62" s="11">
        <f t="shared" si="1"/>
        <v>5334.9291426559503</v>
      </c>
    </row>
    <row r="63" spans="2:7" x14ac:dyDescent="0.3">
      <c r="B63" s="10">
        <v>43941</v>
      </c>
      <c r="C63" s="4">
        <v>56</v>
      </c>
      <c r="E63" s="4"/>
      <c r="F63" s="11">
        <f>K*EXP(-EXP(-(C63-t0n)/wn))</f>
        <v>245466.48531719865</v>
      </c>
      <c r="G63" s="11">
        <f t="shared" si="1"/>
        <v>5165.8965425824572</v>
      </c>
    </row>
    <row r="64" spans="2:7" x14ac:dyDescent="0.3">
      <c r="B64" s="10">
        <v>43942</v>
      </c>
      <c r="C64" s="4">
        <v>57</v>
      </c>
      <c r="E64" s="4"/>
      <c r="F64" s="11">
        <f>K*EXP(-EXP(-(C64-t0n)/wn))</f>
        <v>250462.95523213939</v>
      </c>
      <c r="G64" s="11">
        <f t="shared" si="1"/>
        <v>4996.4699149407388</v>
      </c>
    </row>
    <row r="65" spans="2:7" x14ac:dyDescent="0.3">
      <c r="B65" s="10">
        <v>43943</v>
      </c>
      <c r="C65" s="4">
        <v>58</v>
      </c>
      <c r="E65" s="4"/>
      <c r="F65" s="11">
        <f>K*EXP(-EXP(-(C65-t0n)/wn))</f>
        <v>255290.29259277866</v>
      </c>
      <c r="G65" s="11">
        <f t="shared" si="1"/>
        <v>4827.3373606392706</v>
      </c>
    </row>
    <row r="66" spans="2:7" x14ac:dyDescent="0.3">
      <c r="B66" s="10">
        <v>43944</v>
      </c>
      <c r="C66" s="4">
        <v>59</v>
      </c>
      <c r="E66" s="4"/>
      <c r="F66" s="11">
        <f>K*EXP(-EXP(-(C66-t0n)/wn))</f>
        <v>259949.41072162284</v>
      </c>
      <c r="G66" s="11">
        <f t="shared" si="1"/>
        <v>4659.1181288441876</v>
      </c>
    </row>
    <row r="67" spans="2:7" x14ac:dyDescent="0.3">
      <c r="B67" s="10">
        <v>43945</v>
      </c>
      <c r="C67" s="4">
        <v>60</v>
      </c>
      <c r="F67" s="11">
        <f>K*EXP(-EXP(-(C67-t0n)/wn))</f>
        <v>264441.77614585363</v>
      </c>
      <c r="G67" s="11">
        <f t="shared" si="1"/>
        <v>4492.3654242307821</v>
      </c>
    </row>
    <row r="68" spans="2:7" x14ac:dyDescent="0.3">
      <c r="B68" s="10">
        <v>43946</v>
      </c>
      <c r="C68" s="4">
        <v>61</v>
      </c>
      <c r="F68" s="11">
        <f>K*EXP(-EXP(-(C68-t0n)/wn))</f>
        <v>268769.34571811062</v>
      </c>
      <c r="G68" s="11">
        <f t="shared" si="1"/>
        <v>4327.5695722569944</v>
      </c>
    </row>
    <row r="69" spans="2:7" x14ac:dyDescent="0.3">
      <c r="B69" s="10">
        <v>43947</v>
      </c>
      <c r="C69" s="4">
        <v>62</v>
      </c>
      <c r="F69" s="11">
        <f>K*EXP(-EXP(-(C69-t0n)/wn))</f>
        <v>272934.50715914182</v>
      </c>
      <c r="G69" s="11">
        <f t="shared" si="1"/>
        <v>4165.1614410312031</v>
      </c>
    </row>
    <row r="70" spans="2:7" x14ac:dyDescent="0.3">
      <c r="B70" s="10">
        <v>43948</v>
      </c>
      <c r="C70" s="4">
        <v>63</v>
      </c>
      <c r="F70" s="11">
        <f>K*EXP(-EXP(-(C70-t0n)/wn))</f>
        <v>276940.02319097955</v>
      </c>
      <c r="G70" s="11">
        <f t="shared" si="1"/>
        <v>4005.5160318377311</v>
      </c>
    </row>
    <row r="71" spans="2:7" x14ac:dyDescent="0.3">
      <c r="B71" s="10">
        <v>43949</v>
      </c>
      <c r="C71" s="4">
        <v>64</v>
      </c>
      <c r="F71" s="11">
        <f>K*EXP(-EXP(-(C71-t0n)/wn))</f>
        <v>280788.97935402568</v>
      </c>
      <c r="G71" s="11">
        <f t="shared" si="1"/>
        <v>3848.9561630461249</v>
      </c>
    </row>
    <row r="72" spans="2:7" x14ac:dyDescent="0.3">
      <c r="B72" s="10">
        <v>43950</v>
      </c>
      <c r="C72" s="4">
        <v>65</v>
      </c>
      <c r="F72" s="11">
        <f>K*EXP(-EXP(-(C72-t0n)/wn))</f>
        <v>284484.7355378631</v>
      </c>
      <c r="G72" s="11">
        <f t="shared" si="1"/>
        <v>3695.756183837424</v>
      </c>
    </row>
    <row r="73" spans="2:7" x14ac:dyDescent="0.3">
      <c r="B73" s="10">
        <v>43951</v>
      </c>
      <c r="C73" s="4">
        <v>66</v>
      </c>
      <c r="F73" s="11">
        <f>K*EXP(-EXP(-(C73-t0n)/wn))</f>
        <v>288030.88120272598</v>
      </c>
      <c r="G73" s="11">
        <f t="shared" si="1"/>
        <v>3546.1456648628809</v>
      </c>
    </row>
    <row r="74" spans="2:7" x14ac:dyDescent="0.3">
      <c r="B74" s="10">
        <v>43952</v>
      </c>
      <c r="C74" s="4">
        <v>67</v>
      </c>
      <c r="F74" s="11">
        <f>K*EXP(-EXP(-(C74-t0n)/wn))</f>
        <v>291431.19422530645</v>
      </c>
      <c r="G74" s="11">
        <f t="shared" ref="G74:G126" si="2">F74-F73</f>
        <v>3400.3130225804634</v>
      </c>
    </row>
    <row r="75" spans="2:7" x14ac:dyDescent="0.3">
      <c r="B75" s="10">
        <v>43953</v>
      </c>
      <c r="C75" s="4">
        <v>68</v>
      </c>
      <c r="F75" s="11">
        <f>K*EXP(-EXP(-(C75-t0n)/wn))</f>
        <v>294689.60326790856</v>
      </c>
      <c r="G75" s="11">
        <f t="shared" si="2"/>
        <v>3258.4090426021139</v>
      </c>
    </row>
    <row r="76" spans="2:7" x14ac:dyDescent="0.3">
      <c r="B76" s="10">
        <v>43954</v>
      </c>
      <c r="C76" s="4">
        <v>69</v>
      </c>
      <c r="F76" s="11">
        <f>K*EXP(-EXP(-(C76-t0n)/wn))</f>
        <v>297810.15354286309</v>
      </c>
      <c r="G76" s="11">
        <f t="shared" si="2"/>
        <v>3120.5502749545267</v>
      </c>
    </row>
    <row r="77" spans="2:7" x14ac:dyDescent="0.3">
      <c r="B77" s="10">
        <v>43955</v>
      </c>
      <c r="C77" s="4">
        <v>70</v>
      </c>
      <c r="F77" s="11">
        <f>K*EXP(-EXP(-(C77-t0n)/wn))</f>
        <v>300796.97582362854</v>
      </c>
      <c r="G77" s="11">
        <f t="shared" si="2"/>
        <v>2986.8222807654529</v>
      </c>
    </row>
    <row r="78" spans="2:7" x14ac:dyDescent="0.3">
      <c r="B78" s="10">
        <v>43956</v>
      </c>
      <c r="C78" s="4">
        <v>71</v>
      </c>
      <c r="F78" s="11">
        <f>K*EXP(-EXP(-(C78-t0n)/wn))</f>
        <v>303654.25853922655</v>
      </c>
      <c r="G78" s="11">
        <f t="shared" si="2"/>
        <v>2857.2827155980049</v>
      </c>
    </row>
    <row r="79" spans="2:7" x14ac:dyDescent="0.3">
      <c r="B79" s="10">
        <v>43957</v>
      </c>
      <c r="C79" s="4">
        <v>72</v>
      </c>
      <c r="F79" s="11">
        <f>K*EXP(-EXP(-(C79-t0n)/wn))</f>
        <v>306386.22277875157</v>
      </c>
      <c r="G79" s="11">
        <f t="shared" si="2"/>
        <v>2731.9642395250266</v>
      </c>
    </row>
    <row r="80" spans="2:7" x14ac:dyDescent="0.3">
      <c r="B80" s="10">
        <v>43958</v>
      </c>
      <c r="C80" s="4">
        <v>73</v>
      </c>
      <c r="F80" s="11">
        <f>K*EXP(-EXP(-(C80-t0n)/wn))</f>
        <v>308997.10002691241</v>
      </c>
      <c r="G80" s="11">
        <f t="shared" si="2"/>
        <v>2610.8772481608321</v>
      </c>
    </row>
    <row r="81" spans="2:7" x14ac:dyDescent="0.3">
      <c r="B81" s="10">
        <v>43959</v>
      </c>
      <c r="C81" s="4">
        <v>74</v>
      </c>
      <c r="F81" s="11">
        <f>K*EXP(-EXP(-(C81-t0n)/wn))</f>
        <v>311491.11244921124</v>
      </c>
      <c r="G81" s="11">
        <f t="shared" si="2"/>
        <v>2494.0124222988379</v>
      </c>
    </row>
    <row r="82" spans="2:7" x14ac:dyDescent="0.3">
      <c r="B82" s="10">
        <v>43960</v>
      </c>
      <c r="C82" s="4">
        <v>75</v>
      </c>
      <c r="F82" s="11">
        <f>K*EXP(-EXP(-(C82-t0n)/wn))</f>
        <v>313872.45554584247</v>
      </c>
      <c r="G82" s="11">
        <f t="shared" si="2"/>
        <v>2381.3430966312299</v>
      </c>
    </row>
    <row r="83" spans="2:7" x14ac:dyDescent="0.3">
      <c r="B83" s="10">
        <v>43961</v>
      </c>
      <c r="C83" s="4">
        <v>76</v>
      </c>
      <c r="F83" s="11">
        <f>K*EXP(-EXP(-(C83-t0n)/wn))</f>
        <v>316145.28299615916</v>
      </c>
      <c r="G83" s="11">
        <f t="shared" si="2"/>
        <v>2272.8274503166904</v>
      </c>
    </row>
    <row r="84" spans="2:7" x14ac:dyDescent="0.3">
      <c r="B84" s="10">
        <v>43962</v>
      </c>
      <c r="C84" s="4">
        <v>77</v>
      </c>
      <c r="F84" s="11">
        <f>K*EXP(-EXP(-(C84-t0n)/wn))</f>
        <v>318313.69352013757</v>
      </c>
      <c r="G84" s="11">
        <f t="shared" si="2"/>
        <v>2168.4105239784112</v>
      </c>
    </row>
    <row r="85" spans="2:7" x14ac:dyDescent="0.3">
      <c r="B85" s="10">
        <v>43963</v>
      </c>
      <c r="C85" s="4">
        <v>78</v>
      </c>
      <c r="F85" s="11">
        <f>K*EXP(-EXP(-(C85-t0n)/wn))</f>
        <v>320381.71958926111</v>
      </c>
      <c r="G85" s="11">
        <f t="shared" si="2"/>
        <v>2068.0260691235308</v>
      </c>
    </row>
    <row r="86" spans="2:7" x14ac:dyDescent="0.3">
      <c r="B86" s="10">
        <v>43964</v>
      </c>
      <c r="C86" s="4">
        <v>79</v>
      </c>
      <c r="F86" s="11">
        <f>K*EXP(-EXP(-(C86-t0n)/wn))</f>
        <v>322353.31782629638</v>
      </c>
      <c r="G86" s="11">
        <f t="shared" si="2"/>
        <v>1971.5982370352722</v>
      </c>
    </row>
    <row r="87" spans="2:7" x14ac:dyDescent="0.3">
      <c r="B87" s="10">
        <v>43965</v>
      </c>
      <c r="C87" s="4">
        <v>80</v>
      </c>
      <c r="F87" s="11">
        <f>K*EXP(-EXP(-(C87-t0n)/wn))</f>
        <v>324232.36094123928</v>
      </c>
      <c r="G87" s="11">
        <f t="shared" si="2"/>
        <v>1879.043114942906</v>
      </c>
    </row>
    <row r="88" spans="2:7" x14ac:dyDescent="0.3">
      <c r="B88" s="10">
        <v>43966</v>
      </c>
      <c r="C88" s="4">
        <v>81</v>
      </c>
      <c r="F88" s="11">
        <f>K*EXP(-EXP(-(C88-t0n)/wn))</f>
        <v>326022.63105902728</v>
      </c>
      <c r="G88" s="11">
        <f t="shared" si="2"/>
        <v>1790.2701177879935</v>
      </c>
    </row>
    <row r="89" spans="2:7" x14ac:dyDescent="0.3">
      <c r="B89" s="10">
        <v>43967</v>
      </c>
      <c r="C89" s="4">
        <v>82</v>
      </c>
      <c r="F89" s="11">
        <f>K*EXP(-EXP(-(C89-t0n)/wn))</f>
        <v>327727.81430322042</v>
      </c>
      <c r="G89" s="11">
        <f t="shared" si="2"/>
        <v>1705.1832441931474</v>
      </c>
    </row>
    <row r="90" spans="2:7" x14ac:dyDescent="0.3">
      <c r="B90" s="10">
        <v>43968</v>
      </c>
      <c r="C90" s="4">
        <v>83</v>
      </c>
      <c r="F90" s="11">
        <f>K*EXP(-EXP(-(C90-t0n)/wn))</f>
        <v>329351.49650859029</v>
      </c>
      <c r="G90" s="11">
        <f t="shared" si="2"/>
        <v>1623.6822053698706</v>
      </c>
    </row>
    <row r="91" spans="2:7" x14ac:dyDescent="0.3">
      <c r="B91" s="10">
        <v>43969</v>
      </c>
      <c r="C91" s="4">
        <v>84</v>
      </c>
      <c r="F91" s="11">
        <f>K*EXP(-EXP(-(C91-t0n)/wn))</f>
        <v>330897.15994426713</v>
      </c>
      <c r="G91" s="11">
        <f t="shared" si="2"/>
        <v>1545.6634356768336</v>
      </c>
    </row>
    <row r="92" spans="2:7" x14ac:dyDescent="0.3">
      <c r="B92" s="10">
        <v>43970</v>
      </c>
      <c r="C92" s="4">
        <v>85</v>
      </c>
      <c r="F92" s="11">
        <f>K*EXP(-EXP(-(C92-t0n)/wn))</f>
        <v>332368.18093767832</v>
      </c>
      <c r="G92" s="11">
        <f t="shared" si="2"/>
        <v>1471.0209934111917</v>
      </c>
    </row>
    <row r="93" spans="2:7" x14ac:dyDescent="0.3">
      <c r="B93" s="10">
        <v>43971</v>
      </c>
      <c r="C93" s="4">
        <v>86</v>
      </c>
      <c r="F93" s="11">
        <f>K*EXP(-EXP(-(C93-t0n)/wn))</f>
        <v>333767.82829787279</v>
      </c>
      <c r="G93" s="11">
        <f t="shared" si="2"/>
        <v>1399.6473601944745</v>
      </c>
    </row>
    <row r="94" spans="2:7" x14ac:dyDescent="0.3">
      <c r="B94" s="10">
        <v>43972</v>
      </c>
      <c r="C94" s="4">
        <v>87</v>
      </c>
      <c r="F94" s="11">
        <f>K*EXP(-EXP(-(C94-t0n)/wn))</f>
        <v>335099.26244489575</v>
      </c>
      <c r="G94" s="11">
        <f t="shared" si="2"/>
        <v>1331.4341470229556</v>
      </c>
    </row>
    <row r="95" spans="2:7" x14ac:dyDescent="0.3">
      <c r="B95" s="10">
        <v>43973</v>
      </c>
      <c r="C95" s="4">
        <v>88</v>
      </c>
      <c r="F95" s="11">
        <f>K*EXP(-EXP(-(C95-t0n)/wn))</f>
        <v>336365.53515961242</v>
      </c>
      <c r="G95" s="11">
        <f t="shared" si="2"/>
        <v>1266.2727147166734</v>
      </c>
    </row>
    <row r="96" spans="2:7" x14ac:dyDescent="0.3">
      <c r="B96" s="10">
        <v>43974</v>
      </c>
      <c r="C96" s="4">
        <v>89</v>
      </c>
      <c r="F96" s="11">
        <f>K*EXP(-EXP(-(C96-t0n)/wn))</f>
        <v>337569.58987573435</v>
      </c>
      <c r="G96" s="11">
        <f t="shared" si="2"/>
        <v>1204.0547161219292</v>
      </c>
    </row>
    <row r="97" spans="2:7" x14ac:dyDescent="0.3">
      <c r="B97" s="10">
        <v>43975</v>
      </c>
      <c r="C97" s="4">
        <v>90</v>
      </c>
      <c r="F97" s="11">
        <f>K*EXP(-EXP(-(C97-t0n)/wn))</f>
        <v>338714.26244275965</v>
      </c>
      <c r="G97" s="11">
        <f t="shared" si="2"/>
        <v>1144.6725670252927</v>
      </c>
    </row>
    <row r="98" spans="2:7" x14ac:dyDescent="0.3">
      <c r="B98" s="10">
        <v>43976</v>
      </c>
      <c r="C98" s="4">
        <v>91</v>
      </c>
      <c r="F98" s="11">
        <f>K*EXP(-EXP(-(C98-t0n)/wn))</f>
        <v>339802.28229508532</v>
      </c>
      <c r="G98" s="11">
        <f t="shared" si="2"/>
        <v>1088.0198523256695</v>
      </c>
    </row>
    <row r="99" spans="2:7" x14ac:dyDescent="0.3">
      <c r="B99" s="10">
        <v>43977</v>
      </c>
      <c r="C99" s="4">
        <v>92</v>
      </c>
      <c r="F99" s="11">
        <f>K*EXP(-EXP(-(C99-t0n)/wn))</f>
        <v>340836.27396867581</v>
      </c>
      <c r="G99" s="11">
        <f t="shared" si="2"/>
        <v>1033.991673590499</v>
      </c>
    </row>
    <row r="100" spans="2:7" x14ac:dyDescent="0.3">
      <c r="B100" s="10">
        <v>43978</v>
      </c>
      <c r="C100" s="4">
        <v>93</v>
      </c>
      <c r="F100" s="11">
        <f>K*EXP(-EXP(-(C100-t0n)/wn))</f>
        <v>341818.75891238928</v>
      </c>
      <c r="G100" s="11">
        <f t="shared" si="2"/>
        <v>982.48494371346897</v>
      </c>
    </row>
    <row r="101" spans="2:7" x14ac:dyDescent="0.3">
      <c r="B101" s="10">
        <v>43979</v>
      </c>
      <c r="C101" s="4">
        <v>94</v>
      </c>
      <c r="F101" s="11">
        <f>K*EXP(-EXP(-(C101-t0n)/wn))</f>
        <v>342752.15754636325</v>
      </c>
      <c r="G101" s="11">
        <f t="shared" si="2"/>
        <v>933.39863397396402</v>
      </c>
    </row>
    <row r="102" spans="2:7" x14ac:dyDescent="0.3">
      <c r="B102" s="10">
        <v>43980</v>
      </c>
      <c r="C102" s="4">
        <v>95</v>
      </c>
      <c r="F102" s="11">
        <f>K*EXP(-EXP(-(C102-t0n)/wn))</f>
        <v>343638.79152477416</v>
      </c>
      <c r="G102" s="11">
        <f t="shared" si="2"/>
        <v>886.63397841091501</v>
      </c>
    </row>
    <row r="103" spans="2:7" x14ac:dyDescent="0.3">
      <c r="B103" s="10">
        <v>43981</v>
      </c>
      <c r="C103" s="4">
        <v>96</v>
      </c>
      <c r="F103" s="11">
        <f>K*EXP(-EXP(-(C103-t0n)/wn))</f>
        <v>344480.88616480801</v>
      </c>
      <c r="G103" s="11">
        <f t="shared" si="2"/>
        <v>842.09464003384346</v>
      </c>
    </row>
    <row r="104" spans="2:7" x14ac:dyDescent="0.3">
      <c r="B104" s="10">
        <v>43982</v>
      </c>
      <c r="C104" s="4">
        <v>97</v>
      </c>
      <c r="F104" s="11">
        <f>K*EXP(-EXP(-(C104-t0n)/wn))</f>
        <v>345280.57300784002</v>
      </c>
      <c r="G104" s="11">
        <f t="shared" si="2"/>
        <v>799.68684303201735</v>
      </c>
    </row>
    <row r="105" spans="2:7" x14ac:dyDescent="0.3">
      <c r="B105" s="10">
        <v>43983</v>
      </c>
      <c r="C105" s="4">
        <v>98</v>
      </c>
      <c r="F105" s="11">
        <f>K*EXP(-EXP(-(C105-t0n)/wn))</f>
        <v>346039.89248263254</v>
      </c>
      <c r="G105" s="11">
        <f t="shared" si="2"/>
        <v>759.31947479251539</v>
      </c>
    </row>
    <row r="106" spans="2:7" x14ac:dyDescent="0.3">
      <c r="B106" s="10">
        <v>43984</v>
      </c>
      <c r="C106" s="4">
        <v>99</v>
      </c>
      <c r="F106" s="11">
        <f>K*EXP(-EXP(-(C106-t0n)/wn))</f>
        <v>346760.79664384422</v>
      </c>
      <c r="G106" s="11">
        <f t="shared" si="2"/>
        <v>720.90416121168528</v>
      </c>
    </row>
    <row r="107" spans="2:7" x14ac:dyDescent="0.3">
      <c r="B107" s="10">
        <v>43985</v>
      </c>
      <c r="C107" s="4">
        <v>100</v>
      </c>
      <c r="F107" s="11">
        <f>K*EXP(-EXP(-(C107-t0n)/wn))</f>
        <v>347445.15196231479</v>
      </c>
      <c r="G107" s="11">
        <f t="shared" si="2"/>
        <v>684.355318470567</v>
      </c>
    </row>
    <row r="108" spans="2:7" x14ac:dyDescent="0.3">
      <c r="B108" s="10">
        <v>43986</v>
      </c>
      <c r="C108" s="4">
        <v>101</v>
      </c>
      <c r="F108" s="11">
        <f>K*EXP(-EXP(-(C108-t0n)/wn))</f>
        <v>348094.74214647856</v>
      </c>
      <c r="G108" s="11">
        <f t="shared" si="2"/>
        <v>649.59018416376784</v>
      </c>
    </row>
    <row r="109" spans="2:7" x14ac:dyDescent="0.3">
      <c r="B109" s="10">
        <v>43987</v>
      </c>
      <c r="C109" s="4">
        <v>102</v>
      </c>
      <c r="F109" s="11">
        <f>K*EXP(-EXP(-(C109-t0n)/wn))</f>
        <v>348711.27097686892</v>
      </c>
      <c r="G109" s="11">
        <f t="shared" si="2"/>
        <v>616.52883039036533</v>
      </c>
    </row>
    <row r="110" spans="2:7" x14ac:dyDescent="0.3">
      <c r="B110" s="10">
        <v>43988</v>
      </c>
      <c r="C110" s="4">
        <v>103</v>
      </c>
      <c r="F110" s="11">
        <f>K*EXP(-EXP(-(C110-t0n)/wn))</f>
        <v>349296.36513804615</v>
      </c>
      <c r="G110" s="11">
        <f t="shared" si="2"/>
        <v>585.09416117722867</v>
      </c>
    </row>
    <row r="111" spans="2:7" x14ac:dyDescent="0.3">
      <c r="B111" s="10">
        <v>43989</v>
      </c>
      <c r="C111" s="4">
        <v>104</v>
      </c>
      <c r="F111" s="11">
        <f>K*EXP(-EXP(-(C111-t0n)/wn))</f>
        <v>349851.57703440927</v>
      </c>
      <c r="G111" s="11">
        <f t="shared" si="2"/>
        <v>555.21189636312192</v>
      </c>
    </row>
    <row r="112" spans="2:7" x14ac:dyDescent="0.3">
      <c r="B112" s="10">
        <v>43990</v>
      </c>
      <c r="C112" s="4">
        <v>105</v>
      </c>
      <c r="F112" s="11">
        <f>K*EXP(-EXP(-(C112-t0n)/wn))</f>
        <v>350378.38757827354</v>
      </c>
      <c r="G112" s="11">
        <f t="shared" si="2"/>
        <v>526.81054386426695</v>
      </c>
    </row>
    <row r="113" spans="2:7" x14ac:dyDescent="0.3">
      <c r="B113" s="10">
        <v>43991</v>
      </c>
      <c r="C113" s="4">
        <v>106</v>
      </c>
      <c r="F113" s="11">
        <f>K*EXP(-EXP(-(C113-t0n)/wn))</f>
        <v>350878.20894031634</v>
      </c>
      <c r="G113" s="11">
        <f t="shared" si="2"/>
        <v>499.82136204279959</v>
      </c>
    </row>
    <row r="114" spans="2:7" x14ac:dyDescent="0.3">
      <c r="B114" s="10">
        <v>43992</v>
      </c>
      <c r="C114" s="4">
        <v>107</v>
      </c>
      <c r="F114" s="11">
        <f>K*EXP(-EXP(-(C114-t0n)/wn))</f>
        <v>351352.38725403656</v>
      </c>
      <c r="G114" s="11">
        <f t="shared" si="2"/>
        <v>474.17831372021465</v>
      </c>
    </row>
    <row r="115" spans="2:7" x14ac:dyDescent="0.3">
      <c r="B115" s="10">
        <v>43993</v>
      </c>
      <c r="C115" s="4">
        <v>108</v>
      </c>
      <c r="F115" s="11">
        <f>K*EXP(-EXP(-(C115-t0n)/wn))</f>
        <v>351802.20526724728</v>
      </c>
      <c r="G115" s="11">
        <f t="shared" si="2"/>
        <v>449.81801321072271</v>
      </c>
    </row>
    <row r="116" spans="2:7" x14ac:dyDescent="0.3">
      <c r="B116" s="10">
        <v>43994</v>
      </c>
      <c r="C116" s="4">
        <v>109</v>
      </c>
      <c r="F116" s="11">
        <f>K*EXP(-EXP(-(C116-t0n)/wn))</f>
        <v>352228.88493484969</v>
      </c>
      <c r="G116" s="11">
        <f t="shared" si="2"/>
        <v>426.67966760240961</v>
      </c>
    </row>
    <row r="117" spans="2:7" x14ac:dyDescent="0.3">
      <c r="B117" s="10">
        <v>43995</v>
      </c>
      <c r="C117" s="4">
        <v>110</v>
      </c>
      <c r="F117" s="11">
        <f>K*EXP(-EXP(-(C117-t0n)/wn))</f>
        <v>352633.58994822181</v>
      </c>
      <c r="G117" s="11">
        <f t="shared" si="2"/>
        <v>404.70501337212045</v>
      </c>
    </row>
    <row r="118" spans="2:7" x14ac:dyDescent="0.3">
      <c r="B118" s="10">
        <v>43996</v>
      </c>
      <c r="C118" s="4">
        <v>111</v>
      </c>
      <c r="F118" s="11">
        <f>K*EXP(-EXP(-(C118-t0n)/wn))</f>
        <v>353017.42819752079</v>
      </c>
      <c r="G118" s="11">
        <f t="shared" si="2"/>
        <v>383.83824929897673</v>
      </c>
    </row>
    <row r="119" spans="2:7" x14ac:dyDescent="0.3">
      <c r="B119" s="10">
        <v>43997</v>
      </c>
      <c r="C119" s="4">
        <v>112</v>
      </c>
      <c r="F119" s="11">
        <f>K*EXP(-EXP(-(C119-t0n)/wn))</f>
        <v>353381.45416404743</v>
      </c>
      <c r="G119" s="11">
        <f t="shared" si="2"/>
        <v>364.02596652664943</v>
      </c>
    </row>
    <row r="120" spans="2:7" x14ac:dyDescent="0.3">
      <c r="B120" s="10">
        <v>43998</v>
      </c>
      <c r="C120" s="4">
        <v>113</v>
      </c>
      <c r="F120" s="11">
        <f>K*EXP(-EXP(-(C120-t0n)/wn))</f>
        <v>353726.67124056915</v>
      </c>
      <c r="G120" s="11">
        <f t="shared" si="2"/>
        <v>345.21707652171608</v>
      </c>
    </row>
    <row r="121" spans="2:7" x14ac:dyDescent="0.3">
      <c r="B121" s="10">
        <v>43999</v>
      </c>
      <c r="C121" s="4">
        <v>114</v>
      </c>
      <c r="F121" s="11">
        <f>K*EXP(-EXP(-(C121-t0n)/wn))</f>
        <v>354054.03397815349</v>
      </c>
      <c r="G121" s="11">
        <f t="shared" si="2"/>
        <v>327.36273758433526</v>
      </c>
    </row>
    <row r="122" spans="2:7" x14ac:dyDescent="0.3">
      <c r="B122" s="10">
        <v>44000</v>
      </c>
      <c r="C122" s="4">
        <v>115</v>
      </c>
      <c r="F122" s="11">
        <f>K*EXP(-EXP(-(C122-t0n)/wn))</f>
        <v>354364.45025863615</v>
      </c>
      <c r="G122" s="11">
        <f t="shared" si="2"/>
        <v>310.41628048266284</v>
      </c>
    </row>
    <row r="123" spans="2:7" x14ac:dyDescent="0.3">
      <c r="B123" s="10">
        <v>44001</v>
      </c>
      <c r="C123" s="4">
        <v>116</v>
      </c>
      <c r="F123" s="11">
        <f>K*EXP(-EXP(-(C123-t0n)/wn))</f>
        <v>354658.78339234513</v>
      </c>
      <c r="G123" s="11">
        <f t="shared" si="2"/>
        <v>294.33313370897667</v>
      </c>
    </row>
    <row r="124" spans="2:7" x14ac:dyDescent="0.3">
      <c r="B124" s="10">
        <v>44002</v>
      </c>
      <c r="C124" s="4">
        <v>117</v>
      </c>
      <c r="F124" s="11">
        <f>K*EXP(-EXP(-(C124-t0n)/wn))</f>
        <v>354937.85414113151</v>
      </c>
      <c r="G124" s="11">
        <f t="shared" si="2"/>
        <v>279.07074878638377</v>
      </c>
    </row>
    <row r="125" spans="2:7" x14ac:dyDescent="0.3">
      <c r="B125" s="10">
        <v>44003</v>
      </c>
      <c r="C125" s="4">
        <v>118</v>
      </c>
      <c r="F125" s="11">
        <f>K*EXP(-EXP(-(C125-t0n)/wn))</f>
        <v>355202.4426671277</v>
      </c>
      <c r="G125" s="11">
        <f t="shared" si="2"/>
        <v>264.58852599619422</v>
      </c>
    </row>
    <row r="126" spans="2:7" x14ac:dyDescent="0.3">
      <c r="B126" s="10">
        <v>44004</v>
      </c>
      <c r="C126" s="4">
        <v>119</v>
      </c>
      <c r="F126" s="11">
        <f>K*EXP(-EXP(-(C126-t0n)/wn))</f>
        <v>355453.29040797049</v>
      </c>
      <c r="G126" s="11">
        <f t="shared" si="2"/>
        <v>250.84774084278615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dpc-covid-19-ita-andamento-naz</vt:lpstr>
      <vt:lpstr>Cumul_ confirmed - Gompertz fit</vt:lpstr>
      <vt:lpstr>New_ confirmed - Gompertz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2020-03-25T00:28:47Z</dcterms:modified>
</cp:coreProperties>
</file>