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-Y50\sagginostriulisse\a-AUAI\"/>
    </mc:Choice>
  </mc:AlternateContent>
  <xr:revisionPtr revIDLastSave="0" documentId="13_ncr:1_{B2500C63-5C6A-4C2B-918F-09F9AA43211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pc-covid19-ita-andamento-naz" sheetId="18" r:id="rId1"/>
    <sheet name="Cumul_deaths - Boltzmann fit" sheetId="12" r:id="rId2"/>
    <sheet name="New_deaths - Boltzmann fit" sheetId="19" r:id="rId3"/>
  </sheets>
  <definedNames>
    <definedName name="_xlcn.WorksheetConnection_COVID19ItalycasestrendBfit.xlsxdpc_covid19_ita_andamento_nazionale" hidden="1">dpc_covid19_ita_andamento_nazionale</definedName>
    <definedName name="CI">'Cumul_deaths - Boltzmann fit'!$J$15</definedName>
    <definedName name="CIn">'New_deaths - Boltzmann fit'!$L$15</definedName>
    <definedName name="Critical_t">'Cumul_deaths - Boltzmann fit'!$J$14</definedName>
    <definedName name="Critical_tn">'New_deaths - Boltzmann fit'!$L$14</definedName>
    <definedName name="DatiEsterni_1" localSheetId="0" hidden="1">'dpc-covid19-ita-andamento-naz'!#REF!</definedName>
    <definedName name="DatiEsterni_2" localSheetId="0" hidden="1">'dpc-covid19-ita-andamento-naz'!$A$1:$L$31</definedName>
    <definedName name="df">'Cumul_deaths - Boltzmann fit'!$J$11</definedName>
    <definedName name="dfn">'New_deaths - Boltzmann fit'!$L$11</definedName>
    <definedName name="dpc_covid19_ita_andamento_nazionale_1" localSheetId="1" hidden="1">'Cumul_deaths - Boltzmann fit'!#REF!</definedName>
    <definedName name="K">'Cumul_deaths - Boltzmann fit'!$J$7</definedName>
    <definedName name="Kn">'New_deaths - Boltzmann fit'!$L$7</definedName>
    <definedName name="Mean_of_y">'Cumul_deaths - Boltzmann fit'!$J$10</definedName>
    <definedName name="Mean_of_yn">'New_deaths - Boltzmann fit'!$L$10</definedName>
    <definedName name="RSQ">'Cumul_deaths - Boltzmann fit'!$J$13</definedName>
    <definedName name="RSQn">'New_deaths - Boltzmann fit'!$L$13</definedName>
    <definedName name="SE_of_y">'Cumul_deaths - Boltzmann fit'!$J$12</definedName>
    <definedName name="SE_of_yn">'New_deaths - Boltzmann fit'!$L$12</definedName>
    <definedName name="solver_adj" localSheetId="1" hidden="1">'Cumul_deaths - Boltzmann fit'!$J$7,'Cumul_deaths - Boltzmann fit'!$J$8,'Cumul_deaths - Boltzmann fit'!$J$9</definedName>
    <definedName name="solver_adj" localSheetId="2" hidden="1">'New_deaths - Boltzmann fit'!$L$7,'New_deaths - Boltzmann fit'!$L$8,'New_deaths - Boltzmann fit'!$L$9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'Cumul_deaths - Boltzmann fit'!$J$13</definedName>
    <definedName name="solver_opt" localSheetId="2" hidden="1">'New_deaths - Boltzmann fit'!$L$13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'Cumul_deaths - Boltzmann fit'!$J$8</definedName>
    <definedName name="t0n">'New_deaths - Boltzmann fit'!$L$8</definedName>
    <definedName name="w">'Cumul_deaths - Boltzmann fit'!$J$9</definedName>
    <definedName name="wn">'New_deaths - Boltzmann fit'!$L$9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9" l="1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7" i="19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7" i="12"/>
  <c r="L11" i="19" l="1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8" i="19"/>
  <c r="L10" i="19" s="1"/>
  <c r="E7" i="19"/>
  <c r="F66" i="19"/>
  <c r="F65" i="19"/>
  <c r="F64" i="19"/>
  <c r="F63" i="19"/>
  <c r="F62" i="19"/>
  <c r="F61" i="19"/>
  <c r="F60" i="19"/>
  <c r="F59" i="19"/>
  <c r="F58" i="19"/>
  <c r="F57" i="19"/>
  <c r="F56" i="19"/>
  <c r="F55" i="19"/>
  <c r="F54" i="19"/>
  <c r="F53" i="19"/>
  <c r="F52" i="19"/>
  <c r="F51" i="19"/>
  <c r="F50" i="19"/>
  <c r="F49" i="19"/>
  <c r="F48" i="19"/>
  <c r="F47" i="19"/>
  <c r="F46" i="19"/>
  <c r="F45" i="19"/>
  <c r="F44" i="19"/>
  <c r="F43" i="19"/>
  <c r="F42" i="19"/>
  <c r="F41" i="19"/>
  <c r="F40" i="19"/>
  <c r="F39" i="19"/>
  <c r="F38" i="19"/>
  <c r="F37" i="19"/>
  <c r="F36" i="19"/>
  <c r="F35" i="19"/>
  <c r="F34" i="19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G7" i="19" s="1"/>
  <c r="G63" i="19" l="1"/>
  <c r="G51" i="19"/>
  <c r="G14" i="19"/>
  <c r="G39" i="19"/>
  <c r="G8" i="19"/>
  <c r="G26" i="19"/>
  <c r="G47" i="19"/>
  <c r="G59" i="19"/>
  <c r="G37" i="19"/>
  <c r="G49" i="19"/>
  <c r="G61" i="19"/>
  <c r="G33" i="19"/>
  <c r="G44" i="19"/>
  <c r="G56" i="19"/>
  <c r="G52" i="19"/>
  <c r="G64" i="19"/>
  <c r="G9" i="19"/>
  <c r="G21" i="19"/>
  <c r="G10" i="19"/>
  <c r="G28" i="19"/>
  <c r="G34" i="19"/>
  <c r="G45" i="19"/>
  <c r="G57" i="19"/>
  <c r="G22" i="19"/>
  <c r="G16" i="19"/>
  <c r="G15" i="19"/>
  <c r="G27" i="19"/>
  <c r="G42" i="19"/>
  <c r="G43" i="19"/>
  <c r="G55" i="19"/>
  <c r="G32" i="19"/>
  <c r="G17" i="19"/>
  <c r="G23" i="19"/>
  <c r="G29" i="19"/>
  <c r="G35" i="19"/>
  <c r="G46" i="19"/>
  <c r="G58" i="19"/>
  <c r="G11" i="19"/>
  <c r="G12" i="19"/>
  <c r="G18" i="19"/>
  <c r="G24" i="19"/>
  <c r="G30" i="19"/>
  <c r="G36" i="19"/>
  <c r="G48" i="19"/>
  <c r="G60" i="19"/>
  <c r="G13" i="19"/>
  <c r="G19" i="19"/>
  <c r="G25" i="19"/>
  <c r="G31" i="19"/>
  <c r="G38" i="19"/>
  <c r="G50" i="19"/>
  <c r="G62" i="19"/>
  <c r="G41" i="19"/>
  <c r="G53" i="19"/>
  <c r="G65" i="19"/>
  <c r="G66" i="19"/>
  <c r="G54" i="19"/>
  <c r="G40" i="19"/>
  <c r="G20" i="19"/>
  <c r="J11" i="12"/>
  <c r="J10" i="12"/>
  <c r="L13" i="19" l="1" a="1"/>
  <c r="L13" i="19" s="1"/>
  <c r="L12" i="19" a="1"/>
  <c r="L12" i="19" s="1"/>
  <c r="L14" i="19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35" i="12"/>
  <c r="E34" i="12" l="1"/>
  <c r="E33" i="12" l="1"/>
  <c r="J14" i="12" l="1"/>
  <c r="E32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7" i="12"/>
  <c r="J13" i="12" l="1" a="1"/>
  <c r="J13" i="12" s="1"/>
  <c r="J12" i="12" a="1"/>
  <c r="J12" i="12" s="1"/>
  <c r="J15" i="12" s="1"/>
  <c r="L15" i="19" l="1"/>
  <c r="I17" i="19"/>
  <c r="I29" i="19"/>
  <c r="H11" i="19"/>
  <c r="H23" i="19"/>
  <c r="H35" i="19"/>
  <c r="H7" i="19"/>
  <c r="H13" i="19"/>
  <c r="I23" i="19"/>
  <c r="I36" i="19"/>
  <c r="I28" i="19"/>
  <c r="I18" i="19"/>
  <c r="I30" i="19"/>
  <c r="H12" i="19"/>
  <c r="H24" i="19"/>
  <c r="H36" i="19"/>
  <c r="I19" i="19"/>
  <c r="I31" i="19"/>
  <c r="H25" i="19"/>
  <c r="H17" i="19"/>
  <c r="H18" i="19"/>
  <c r="I27" i="19"/>
  <c r="H9" i="19"/>
  <c r="I8" i="19"/>
  <c r="I20" i="19"/>
  <c r="I32" i="19"/>
  <c r="H14" i="19"/>
  <c r="H26" i="19"/>
  <c r="H27" i="19"/>
  <c r="I12" i="19"/>
  <c r="H20" i="19"/>
  <c r="H21" i="19"/>
  <c r="H22" i="19"/>
  <c r="H34" i="19"/>
  <c r="I9" i="19"/>
  <c r="I21" i="19"/>
  <c r="I33" i="19"/>
  <c r="H15" i="19"/>
  <c r="I35" i="19"/>
  <c r="H30" i="19"/>
  <c r="H33" i="19"/>
  <c r="I10" i="19"/>
  <c r="I22" i="19"/>
  <c r="I34" i="19"/>
  <c r="H16" i="19"/>
  <c r="H28" i="19"/>
  <c r="I11" i="19"/>
  <c r="H29" i="19"/>
  <c r="I24" i="19"/>
  <c r="H32" i="19"/>
  <c r="I16" i="19"/>
  <c r="I13" i="19"/>
  <c r="I25" i="19"/>
  <c r="I7" i="19"/>
  <c r="H19" i="19"/>
  <c r="H31" i="19"/>
  <c r="I14" i="19"/>
  <c r="I26" i="19"/>
  <c r="H8" i="19"/>
  <c r="I15" i="19"/>
  <c r="H10" i="19"/>
  <c r="G36" i="12"/>
  <c r="F36" i="12"/>
  <c r="F35" i="12"/>
  <c r="G35" i="12"/>
  <c r="G33" i="12"/>
  <c r="F34" i="12"/>
  <c r="G34" i="12"/>
  <c r="G25" i="12"/>
  <c r="G10" i="12"/>
  <c r="G15" i="12"/>
  <c r="G31" i="12"/>
  <c r="G20" i="12"/>
  <c r="G13" i="12"/>
  <c r="G22" i="12"/>
  <c r="G14" i="12"/>
  <c r="G19" i="12"/>
  <c r="G26" i="12"/>
  <c r="G9" i="12"/>
  <c r="G28" i="12"/>
  <c r="G8" i="12"/>
  <c r="G7" i="12"/>
  <c r="G21" i="12"/>
  <c r="G30" i="12"/>
  <c r="G11" i="12"/>
  <c r="G27" i="12"/>
  <c r="G23" i="12"/>
  <c r="G17" i="12"/>
  <c r="G18" i="12"/>
  <c r="G12" i="12"/>
  <c r="G16" i="12"/>
  <c r="G32" i="12"/>
  <c r="G24" i="12"/>
  <c r="G29" i="12"/>
  <c r="F33" i="12"/>
  <c r="F32" i="12"/>
  <c r="F15" i="12"/>
  <c r="F11" i="12"/>
  <c r="F17" i="12"/>
  <c r="F24" i="12"/>
  <c r="F13" i="12"/>
  <c r="F30" i="12"/>
  <c r="F9" i="12"/>
  <c r="F22" i="12"/>
  <c r="F7" i="12"/>
  <c r="F29" i="12"/>
  <c r="F27" i="12"/>
  <c r="F23" i="12"/>
  <c r="F25" i="12"/>
  <c r="F26" i="12"/>
  <c r="F28" i="12"/>
  <c r="F31" i="12"/>
  <c r="F10" i="12"/>
  <c r="F18" i="12"/>
  <c r="F20" i="12"/>
  <c r="F21" i="12"/>
  <c r="F19" i="12"/>
  <c r="F12" i="12"/>
  <c r="F16" i="12"/>
  <c r="F14" i="12"/>
  <c r="F8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B7" authorId="0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6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<sst xmlns="http://schemas.openxmlformats.org/spreadsheetml/2006/main" count="90" uniqueCount="37">
  <si>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</si>
  <si>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</si>
  <si>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</si>
  <si>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</si>
  <si>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</si>
  <si>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</si>
  <si>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</si>
  <si>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</si>
  <si>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</si>
  <si>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</si>
  <si>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</si>
  <si>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</si>
  <si>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</si>
  <si>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Boltzmann fit</t>
  </si>
  <si>
    <t>saturation value</t>
  </si>
  <si>
    <t>crossover point</t>
  </si>
  <si>
    <t>width of crossover region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</si>
  <si>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</si>
  <si>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</si>
  <si>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</si>
  <si>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</si>
  <si>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</si>
  <si>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</si>
  <si>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</si>
  <si>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</si>
  <si>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</si>
  <si>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</si>
  <si>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</si>
  <si>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</si>
  <si>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</si>
  <si>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</si>
  <si>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</si>
  <si>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</si>
  <si>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Boltzmann cum_</t>
  </si>
  <si>
    <t>Cumulative deaths</t>
  </si>
  <si>
    <t>Cum_deaths</t>
  </si>
  <si>
    <t>New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</si>
</sst>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4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it-IT" sz="1800">
                <a:solidFill>
                  <a:srgbClr val="FF0000"/>
                </a:solidFill>
              </a:rPr>
              <a:t>COVID-19 confirmed cases (Italy)</a:t>
            </a:r>
          </a:p>
          <a:p>
            <a:pPr>
              <a:defRPr>
                <a:solidFill>
                  <a:srgbClr val="FF0000"/>
                </a:solidFill>
              </a:defRPr>
            </a:pPr>
            <a:r>
              <a:rPr lang="it-IT" sz="1800">
                <a:solidFill>
                  <a:srgbClr val="FF0000"/>
                </a:solidFill>
              </a:rPr>
              <a:t>Cumulative deaths - 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'Cumul_deaths - Boltzmann fit'!$D$6</c:f>
              <c:strCache>
                <c:ptCount val="1"/>
                <c:pt idx="0">
                  <c:v>Cumulative 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'Cumul_deaths - Boltzmann fit'!$C$7:$C$36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'Cumul_deaths - Boltzmann fit'!$D$7:$D$36</c:f>
              <c:numCache>
                <c:formatCode>0</c:formatCode>
                <c:ptCount val="30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'Cumul_deaths - Boltzmann fit'!$E$6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fit'!$E$7:$E$66</c:f>
              <c:numCache>
                <c:formatCode>0</c:formatCode>
                <c:ptCount val="60"/>
                <c:pt idx="0">
                  <c:v>21.659871436892104</c:v>
                </c:pt>
                <c:pt idx="1">
                  <c:v>27.162150214562768</c:v>
                </c:pt>
                <c:pt idx="2">
                  <c:v>34.058204123445996</c:v>
                </c:pt>
                <c:pt idx="3">
                  <c:v>42.698816596572676</c:v>
                </c:pt>
                <c:pt idx="4">
                  <c:v>53.521759073811353</c:v>
                </c:pt>
                <c:pt idx="5">
                  <c:v>67.072623223548561</c:v>
                </c:pt>
                <c:pt idx="6">
                  <c:v>84.030219844612247</c:v>
                </c:pt>
                <c:pt idx="7">
                  <c:v>105.23730094077564</c:v>
                </c:pt>
                <c:pt idx="8">
                  <c:v>131.73733703536843</c:v>
                </c:pt>
                <c:pt idx="9">
                  <c:v>164.81794163004398</c:v>
                </c:pt>
                <c:pt idx="10">
                  <c:v>206.06120019317984</c:v>
                </c:pt>
                <c:pt idx="11">
                  <c:v>257.40051736719863</c:v>
                </c:pt>
                <c:pt idx="12">
                  <c:v>321.18248354590401</c:v>
                </c:pt>
                <c:pt idx="13">
                  <c:v>400.23047278697419</c:v>
                </c:pt>
                <c:pt idx="14">
                  <c:v>497.90397396580261</c:v>
                </c:pt>
                <c:pt idx="15">
                  <c:v>618.1437896553997</c:v>
                </c:pt>
                <c:pt idx="16">
                  <c:v>765.48808759602298</c:v>
                </c:pt>
                <c:pt idx="17">
                  <c:v>945.03804366459724</c:v>
                </c:pt>
                <c:pt idx="18">
                  <c:v>1162.3452936491897</c:v>
                </c:pt>
                <c:pt idx="19">
                  <c:v>1423.1885055431464</c:v>
                </c:pt>
                <c:pt idx="20">
                  <c:v>1733.2064758760387</c:v>
                </c:pt>
                <c:pt idx="21">
                  <c:v>2097.3651675454776</c:v>
                </c:pt>
                <c:pt idx="22">
                  <c:v>2519.2615752627835</c:v>
                </c:pt>
                <c:pt idx="23">
                  <c:v>3000.3117109077207</c:v>
                </c:pt>
                <c:pt idx="24">
                  <c:v>3538.9302090735055</c:v>
                </c:pt>
                <c:pt idx="25">
                  <c:v>4129.8703529525837</c:v>
                </c:pt>
                <c:pt idx="26">
                  <c:v>4763.9282151610469</c:v>
                </c:pt>
                <c:pt idx="27">
                  <c:v>5428.1907567236249</c:v>
                </c:pt>
                <c:pt idx="28">
                  <c:v>6106.9066575804691</c:v>
                </c:pt>
                <c:pt idx="29">
                  <c:v>6782.896725794013</c:v>
                </c:pt>
                <c:pt idx="30">
                  <c:v>7439.2545064058195</c:v>
                </c:pt>
                <c:pt idx="31">
                  <c:v>8060.9905310210215</c:v>
                </c:pt>
                <c:pt idx="32">
                  <c:v>8636.2929052890649</c:v>
                </c:pt>
                <c:pt idx="33">
                  <c:v>9157.2030144565524</c:v>
                </c:pt>
                <c:pt idx="34">
                  <c:v>9619.6778858228281</c:v>
                </c:pt>
                <c:pt idx="35">
                  <c:v>10023.1579292266</c:v>
                </c:pt>
                <c:pt idx="36">
                  <c:v>10369.835367121574</c:v>
                </c:pt>
                <c:pt idx="37">
                  <c:v>10663.820952927146</c:v>
                </c:pt>
                <c:pt idx="38">
                  <c:v>10910.359844071647</c:v>
                </c:pt>
                <c:pt idx="39">
                  <c:v>11115.184126898148</c:v>
                </c:pt>
                <c:pt idx="40">
                  <c:v>11284.033290941366</c:v>
                </c:pt>
                <c:pt idx="41">
                  <c:v>11422.335576249368</c:v>
                </c:pt>
                <c:pt idx="42">
                  <c:v>11535.023052437786</c:v>
                </c:pt>
                <c:pt idx="43">
                  <c:v>11626.446993968899</c:v>
                </c:pt>
                <c:pt idx="44">
                  <c:v>11700.362058921393</c:v>
                </c:pt>
                <c:pt idx="45">
                  <c:v>11759.953479492715</c:v>
                </c:pt>
                <c:pt idx="46">
                  <c:v>11807.888051325932</c:v>
                </c:pt>
                <c:pt idx="47">
                  <c:v>11846.375660780976</c:v>
                </c:pt>
                <c:pt idx="48">
                  <c:v>11877.232836105046</c:v>
                </c:pt>
                <c:pt idx="49">
                  <c:v>11901.943290527946</c:v>
                </c:pt>
                <c:pt idx="50">
                  <c:v>11921.712818755357</c:v>
                </c:pt>
                <c:pt idx="51">
                  <c:v>11937.517459799863</c:v>
                </c:pt>
                <c:pt idx="52">
                  <c:v>11950.144784135615</c:v>
                </c:pt>
                <c:pt idx="53">
                  <c:v>11960.228694755626</c:v>
                </c:pt>
                <c:pt idx="54">
                  <c:v>11968.278394680432</c:v>
                </c:pt>
                <c:pt idx="55">
                  <c:v>11974.702270237365</c:v>
                </c:pt>
                <c:pt idx="56">
                  <c:v>11979.827439190709</c:v>
                </c:pt>
                <c:pt idx="57">
                  <c:v>11983.915660467606</c:v>
                </c:pt>
                <c:pt idx="58">
                  <c:v>11987.176225822244</c:v>
                </c:pt>
                <c:pt idx="59">
                  <c:v>11989.776370036698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'Cumul_deaths - Boltzmann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'Cumul_deaths - Boltzmann fit'!$F$7:$F$36</c:f>
              <c:numCache>
                <c:formatCode>0</c:formatCode>
                <c:ptCount val="30"/>
                <c:pt idx="0">
                  <c:v>145.80556451575467</c:v>
                </c:pt>
                <c:pt idx="1">
                  <c:v>151.30784329342532</c:v>
                </c:pt>
                <c:pt idx="2">
                  <c:v>158.20389720230855</c:v>
                </c:pt>
                <c:pt idx="3">
                  <c:v>166.84450967543523</c:v>
                </c:pt>
                <c:pt idx="4">
                  <c:v>177.66745215267392</c:v>
                </c:pt>
                <c:pt idx="5">
                  <c:v>191.21831630241113</c:v>
                </c:pt>
                <c:pt idx="6">
                  <c:v>208.17591292347481</c:v>
                </c:pt>
                <c:pt idx="7">
                  <c:v>229.3829940196382</c:v>
                </c:pt>
                <c:pt idx="8">
                  <c:v>255.88303011423099</c:v>
                </c:pt>
                <c:pt idx="9">
                  <c:v>288.96363470890651</c:v>
                </c:pt>
                <c:pt idx="10">
                  <c:v>330.20689327204241</c:v>
                </c:pt>
                <c:pt idx="11">
                  <c:v>381.5462104460612</c:v>
                </c:pt>
                <c:pt idx="12">
                  <c:v>445.32817662476657</c:v>
                </c:pt>
                <c:pt idx="13">
                  <c:v>524.37616586583681</c:v>
                </c:pt>
                <c:pt idx="14">
                  <c:v>622.04966704466517</c:v>
                </c:pt>
                <c:pt idx="15">
                  <c:v>742.28948273426226</c:v>
                </c:pt>
                <c:pt idx="16">
                  <c:v>889.63378067488554</c:v>
                </c:pt>
                <c:pt idx="17">
                  <c:v>1069.1837367434598</c:v>
                </c:pt>
                <c:pt idx="18">
                  <c:v>1286.4909867280521</c:v>
                </c:pt>
                <c:pt idx="19">
                  <c:v>1547.3341986220089</c:v>
                </c:pt>
                <c:pt idx="20">
                  <c:v>1857.3521689549011</c:v>
                </c:pt>
                <c:pt idx="21">
                  <c:v>2221.5108606243402</c:v>
                </c:pt>
                <c:pt idx="22">
                  <c:v>2643.4072683416462</c:v>
                </c:pt>
                <c:pt idx="23">
                  <c:v>3124.4574039865834</c:v>
                </c:pt>
                <c:pt idx="24">
                  <c:v>3663.0759021523681</c:v>
                </c:pt>
                <c:pt idx="25">
                  <c:v>4254.0160460314464</c:v>
                </c:pt>
                <c:pt idx="26">
                  <c:v>4888.0739082399095</c:v>
                </c:pt>
                <c:pt idx="27">
                  <c:v>5552.3364498024876</c:v>
                </c:pt>
                <c:pt idx="28">
                  <c:v>6231.0523506593318</c:v>
                </c:pt>
                <c:pt idx="29">
                  <c:v>6907.0424188728757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'Cumul_deaths - Boltzmann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fit'!$C$7:$C$36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'Cumul_deaths - Boltzmann fit'!$G$7:$G$36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7.5916439565058624</c:v>
                </c:pt>
                <c:pt idx="9">
                  <c:v>40.672248551181411</c:v>
                </c:pt>
                <c:pt idx="10">
                  <c:v>81.915507114317279</c:v>
                </c:pt>
                <c:pt idx="11">
                  <c:v>133.25482428833607</c:v>
                </c:pt>
                <c:pt idx="12">
                  <c:v>197.03679046704144</c:v>
                </c:pt>
                <c:pt idx="13">
                  <c:v>276.08477970811163</c:v>
                </c:pt>
                <c:pt idx="14">
                  <c:v>373.75828088694004</c:v>
                </c:pt>
                <c:pt idx="15">
                  <c:v>493.99809657653714</c:v>
                </c:pt>
                <c:pt idx="16">
                  <c:v>641.34239451716041</c:v>
                </c:pt>
                <c:pt idx="17">
                  <c:v>820.89235058573468</c:v>
                </c:pt>
                <c:pt idx="18">
                  <c:v>1038.1996005703272</c:v>
                </c:pt>
                <c:pt idx="19">
                  <c:v>1299.042812464284</c:v>
                </c:pt>
                <c:pt idx="20">
                  <c:v>1609.0607827971762</c:v>
                </c:pt>
                <c:pt idx="21">
                  <c:v>1973.2194744666149</c:v>
                </c:pt>
                <c:pt idx="22">
                  <c:v>2395.1158821839208</c:v>
                </c:pt>
                <c:pt idx="23">
                  <c:v>2876.166017828858</c:v>
                </c:pt>
                <c:pt idx="24">
                  <c:v>3414.7845159946428</c:v>
                </c:pt>
                <c:pt idx="25">
                  <c:v>4005.7246598737211</c:v>
                </c:pt>
                <c:pt idx="26">
                  <c:v>4639.7825220821842</c:v>
                </c:pt>
                <c:pt idx="27">
                  <c:v>5304.0450636447622</c:v>
                </c:pt>
                <c:pt idx="28">
                  <c:v>5982.7609645016064</c:v>
                </c:pt>
                <c:pt idx="29">
                  <c:v>6658.7510327151504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it-IT" sz="1800">
                <a:solidFill>
                  <a:srgbClr val="FF0000"/>
                </a:solidFill>
              </a:rPr>
              <a:t>COVID-19 confirmed cases (Italy)</a:t>
            </a:r>
          </a:p>
          <a:p>
            <a:pPr>
              <a:defRPr>
                <a:solidFill>
                  <a:srgbClr val="FF0000"/>
                </a:solidFill>
              </a:defRPr>
            </a:pPr>
            <a:r>
              <a:rPr lang="it-IT" sz="1800">
                <a:solidFill>
                  <a:srgbClr val="FF0000"/>
                </a:solidFill>
              </a:rPr>
              <a:t>New deaths - 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Boltzmann fit'!$E$6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'New_deaths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'New_deaths - Boltzmann fit'!$E$7:$E$36</c:f>
              <c:numCache>
                <c:formatCode>0</c:formatCode>
                <c:ptCount val="30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"/>
          <c:order val="1"/>
          <c:tx>
            <c:strRef>
              <c:f>'New_deaths - Boltzmann fit'!$G$6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'New_deaths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'New_deaths - Boltzmann fit'!$G$7:$G$66</c:f>
              <c:numCache>
                <c:formatCode>0</c:formatCode>
                <c:ptCount val="60"/>
                <c:pt idx="0">
                  <c:v>0</c:v>
                </c:pt>
                <c:pt idx="1">
                  <c:v>4.3892814525595725</c:v>
                </c:pt>
                <c:pt idx="2">
                  <c:v>5.5022787776706643</c:v>
                </c:pt>
                <c:pt idx="3">
                  <c:v>6.8960539088832284</c:v>
                </c:pt>
                <c:pt idx="4">
                  <c:v>8.64061247312668</c:v>
                </c:pt>
                <c:pt idx="5">
                  <c:v>10.822942477238676</c:v>
                </c:pt>
                <c:pt idx="6">
                  <c:v>13.550864149737208</c:v>
                </c:pt>
                <c:pt idx="7">
                  <c:v>16.957596621063686</c:v>
                </c:pt>
                <c:pt idx="8">
                  <c:v>21.207081096163392</c:v>
                </c:pt>
                <c:pt idx="9">
                  <c:v>26.500036094592787</c:v>
                </c:pt>
                <c:pt idx="10">
                  <c:v>33.080604594675549</c:v>
                </c:pt>
                <c:pt idx="11">
                  <c:v>41.243258563135868</c:v>
                </c:pt>
                <c:pt idx="12">
                  <c:v>51.339317174018788</c:v>
                </c:pt>
                <c:pt idx="13">
                  <c:v>63.781966178705375</c:v>
                </c:pt>
                <c:pt idx="14">
                  <c:v>79.047989241070184</c:v>
                </c:pt>
                <c:pt idx="15">
                  <c:v>97.673501178828417</c:v>
                </c:pt>
                <c:pt idx="16">
                  <c:v>120.23981568959709</c:v>
                </c:pt>
                <c:pt idx="17">
                  <c:v>147.34429794062328</c:v>
                </c:pt>
                <c:pt idx="18">
                  <c:v>179.54995606857426</c:v>
                </c:pt>
                <c:pt idx="19">
                  <c:v>217.30724998459243</c:v>
                </c:pt>
                <c:pt idx="20">
                  <c:v>260.84321189395678</c:v>
                </c:pt>
                <c:pt idx="21">
                  <c:v>310.01797033289222</c:v>
                </c:pt>
                <c:pt idx="22">
                  <c:v>364.15869166943889</c:v>
                </c:pt>
                <c:pt idx="23">
                  <c:v>421.89640771730592</c:v>
                </c:pt>
                <c:pt idx="24">
                  <c:v>481.0501356449372</c:v>
                </c:pt>
                <c:pt idx="25">
                  <c:v>538.61849816578479</c:v>
                </c:pt>
                <c:pt idx="26">
                  <c:v>590.94014387907828</c:v>
                </c:pt>
                <c:pt idx="27">
                  <c:v>634.05786220846312</c:v>
                </c:pt>
                <c:pt idx="28">
                  <c:v>664.26254156257801</c:v>
                </c:pt>
                <c:pt idx="29">
                  <c:v>678.7159008568442</c:v>
                </c:pt>
                <c:pt idx="30">
                  <c:v>675.99006821354396</c:v>
                </c:pt>
                <c:pt idx="31">
                  <c:v>656.35778061180645</c:v>
                </c:pt>
                <c:pt idx="32">
                  <c:v>621.73602461520204</c:v>
                </c:pt>
                <c:pt idx="33">
                  <c:v>575.30237426804342</c:v>
                </c:pt>
                <c:pt idx="34">
                  <c:v>520.91010916748746</c:v>
                </c:pt>
                <c:pt idx="35">
                  <c:v>462.47487136627569</c:v>
                </c:pt>
                <c:pt idx="36">
                  <c:v>403.48004340377156</c:v>
                </c:pt>
                <c:pt idx="37">
                  <c:v>346.67743789497399</c:v>
                </c:pt>
                <c:pt idx="38">
                  <c:v>293.98558580557255</c:v>
                </c:pt>
                <c:pt idx="39">
                  <c:v>246.53889114450067</c:v>
                </c:pt>
                <c:pt idx="40">
                  <c:v>204.82428282650108</c:v>
                </c:pt>
                <c:pt idx="41">
                  <c:v>168.84916404321848</c:v>
                </c:pt>
                <c:pt idx="42">
                  <c:v>138.30228530800196</c:v>
                </c:pt>
                <c:pt idx="43">
                  <c:v>112.68747618841735</c:v>
                </c:pt>
                <c:pt idx="44">
                  <c:v>91.423941531113087</c:v>
                </c:pt>
                <c:pt idx="45">
                  <c:v>73.915064952494504</c:v>
                </c:pt>
                <c:pt idx="46">
                  <c:v>59.591420571321578</c:v>
                </c:pt>
                <c:pt idx="47">
                  <c:v>47.934571833216978</c:v>
                </c:pt>
                <c:pt idx="48">
                  <c:v>38.487609455043639</c:v>
                </c:pt>
                <c:pt idx="49">
                  <c:v>30.85717532407034</c:v>
                </c:pt>
                <c:pt idx="50">
                  <c:v>24.710454422900511</c:v>
                </c:pt>
                <c:pt idx="51">
                  <c:v>19.769528227410774</c:v>
                </c:pt>
                <c:pt idx="52">
                  <c:v>15.804641044505843</c:v>
                </c:pt>
                <c:pt idx="53">
                  <c:v>12.627324335751837</c:v>
                </c:pt>
                <c:pt idx="54">
                  <c:v>10.083910620011011</c:v>
                </c:pt>
                <c:pt idx="55">
                  <c:v>8.0496999248061911</c:v>
                </c:pt>
                <c:pt idx="56">
                  <c:v>6.4238755569331261</c:v>
                </c:pt>
                <c:pt idx="57">
                  <c:v>5.1251689533437457</c:v>
                </c:pt>
                <c:pt idx="58">
                  <c:v>4.0882212768974568</c:v>
                </c:pt>
                <c:pt idx="59">
                  <c:v>3.2605653546379472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2"/>
          <c:order val="2"/>
          <c:tx>
            <c:strRef>
              <c:f>'New_deaths - Boltzmann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'New_deaths - Boltzmann fit'!$H$7:$H$36</c:f>
              <c:numCache>
                <c:formatCode>0</c:formatCode>
                <c:ptCount val="30"/>
                <c:pt idx="0">
                  <c:v>0</c:v>
                </c:pt>
                <c:pt idx="1">
                  <c:v>128.53497453142214</c:v>
                </c:pt>
                <c:pt idx="2">
                  <c:v>129.64797185653322</c:v>
                </c:pt>
                <c:pt idx="3">
                  <c:v>131.0417469877458</c:v>
                </c:pt>
                <c:pt idx="4">
                  <c:v>132.78630555198924</c:v>
                </c:pt>
                <c:pt idx="5">
                  <c:v>134.96863555610125</c:v>
                </c:pt>
                <c:pt idx="6">
                  <c:v>137.69655722859977</c:v>
                </c:pt>
                <c:pt idx="7">
                  <c:v>141.10328969992625</c:v>
                </c:pt>
                <c:pt idx="8">
                  <c:v>145.35277417502596</c:v>
                </c:pt>
                <c:pt idx="9">
                  <c:v>150.64572917345535</c:v>
                </c:pt>
                <c:pt idx="10">
                  <c:v>157.22629767353811</c:v>
                </c:pt>
                <c:pt idx="11">
                  <c:v>165.38895164199843</c:v>
                </c:pt>
                <c:pt idx="12">
                  <c:v>175.48501025288135</c:v>
                </c:pt>
                <c:pt idx="13">
                  <c:v>187.92765925756794</c:v>
                </c:pt>
                <c:pt idx="14">
                  <c:v>203.19368231993275</c:v>
                </c:pt>
                <c:pt idx="15">
                  <c:v>221.81919425769098</c:v>
                </c:pt>
                <c:pt idx="16">
                  <c:v>244.38550876845966</c:v>
                </c:pt>
                <c:pt idx="17">
                  <c:v>271.48999101948584</c:v>
                </c:pt>
                <c:pt idx="18">
                  <c:v>303.69564914743682</c:v>
                </c:pt>
                <c:pt idx="19">
                  <c:v>341.452943063455</c:v>
                </c:pt>
                <c:pt idx="20">
                  <c:v>384.98890497281934</c:v>
                </c:pt>
                <c:pt idx="21">
                  <c:v>434.16366341175478</c:v>
                </c:pt>
                <c:pt idx="22">
                  <c:v>488.30438474830146</c:v>
                </c:pt>
                <c:pt idx="23">
                  <c:v>546.04210079616848</c:v>
                </c:pt>
                <c:pt idx="24">
                  <c:v>605.19582872379976</c:v>
                </c:pt>
                <c:pt idx="25">
                  <c:v>662.76419124464735</c:v>
                </c:pt>
                <c:pt idx="26">
                  <c:v>715.08583695794084</c:v>
                </c:pt>
                <c:pt idx="27">
                  <c:v>758.20355528732568</c:v>
                </c:pt>
                <c:pt idx="28">
                  <c:v>788.40823464144057</c:v>
                </c:pt>
                <c:pt idx="29">
                  <c:v>802.86159393570676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C-474A-ABEF-27282C118849}"/>
            </c:ext>
          </c:extLst>
        </c:ser>
        <c:ser>
          <c:idx val="3"/>
          <c:order val="3"/>
          <c:tx>
            <c:strRef>
              <c:f>'New_deaths - Boltzmann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'New_deaths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'New_deaths - Boltzmann fit'!$I$7:$I$36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23.198604861760714</c:v>
                </c:pt>
                <c:pt idx="18">
                  <c:v>55.404262989711697</c:v>
                </c:pt>
                <c:pt idx="19">
                  <c:v>93.161556905729867</c:v>
                </c:pt>
                <c:pt idx="20">
                  <c:v>136.69751881509421</c:v>
                </c:pt>
                <c:pt idx="21">
                  <c:v>185.87227725402965</c:v>
                </c:pt>
                <c:pt idx="22">
                  <c:v>240.01299859057633</c:v>
                </c:pt>
                <c:pt idx="23">
                  <c:v>297.75071463844336</c:v>
                </c:pt>
                <c:pt idx="24">
                  <c:v>356.90444256607464</c:v>
                </c:pt>
                <c:pt idx="25">
                  <c:v>414.47280508692222</c:v>
                </c:pt>
                <c:pt idx="26">
                  <c:v>466.79445080021571</c:v>
                </c:pt>
                <c:pt idx="27">
                  <c:v>509.91216912960056</c:v>
                </c:pt>
                <c:pt idx="28">
                  <c:v>540.11684848371544</c:v>
                </c:pt>
                <c:pt idx="29">
                  <c:v>554.57020777798164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C-474A-ABEF-27282C118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5</xdr:row>
      <xdr:rowOff>0</xdr:rowOff>
    </xdr:from>
    <xdr:to>
      <xdr:col>21</xdr:col>
      <xdr:colOff>99060</xdr:colOff>
      <xdr:row>33</xdr:row>
      <xdr:rowOff>144780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3212835-2CCD-487C-A7C3-4E3C532B9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16</xdr:col>
      <xdr:colOff>236220</xdr:colOff>
      <xdr:row>17</xdr:row>
      <xdr:rowOff>121920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0219A3B4-96EF-47BF-B1C6-36E967431FD9}"/>
                </a:ext>
              </a:extLst>
            </xdr:cNvPr>
            <xdr:cNvSpPr txBox="1"/>
          </xdr:nvSpPr>
          <xdr:spPr>
            <a:xfrm>
              <a:off x="10660380" y="364236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0219A3B4-96EF-47BF-B1C6-36E967431FD9}"/>
                </a:ext>
              </a:extLst>
            </xdr:cNvPr>
            <xdr:cNvSpPr txBox="1"/>
          </xdr:nvSpPr>
          <xdr:spPr>
            <a:xfrm>
              <a:off x="10660380" y="364236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17</xdr:col>
      <xdr:colOff>411480</xdr:colOff>
      <xdr:row>23</xdr:row>
      <xdr:rowOff>38100</xdr:rowOff>
    </xdr:from>
    <xdr:to>
      <xdr:col>20</xdr:col>
      <xdr:colOff>411480</xdr:colOff>
      <xdr:row>30</xdr:row>
      <xdr:rowOff>53340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7E696076-8C22-4EC6-8C39-63B8E38294C1}"/>
            </a:ext>
          </a:extLst>
        </xdr:cNvPr>
        <xdr:cNvSpPr txBox="1"/>
      </xdr:nvSpPr>
      <xdr:spPr>
        <a:xfrm>
          <a:off x="11445240" y="4655820"/>
          <a:ext cx="182880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12000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0" i="1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it-IT"/>
            <a:t> </a:t>
          </a:r>
        </a:p>
        <a:p>
          <a:r>
            <a:rPr lang="it-IT" sz="1100" i="1"/>
            <a:t>R</a:t>
          </a:r>
          <a:r>
            <a:rPr lang="it-IT" sz="1100" i="1" baseline="30000"/>
            <a:t>2</a:t>
          </a:r>
          <a:r>
            <a:rPr lang="it-IT" sz="1100" baseline="0"/>
            <a:t>= 0.9992</a:t>
          </a:r>
        </a:p>
        <a:p>
          <a:r>
            <a:rPr lang="it-IT" sz="1100" i="1" baseline="0"/>
            <a:t>CI</a:t>
          </a:r>
          <a:r>
            <a:rPr lang="it-IT" sz="1100" baseline="0"/>
            <a:t>= 124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>
            <a:effectLst/>
          </a:endParaRPr>
        </a:p>
        <a:p>
          <a:endParaRPr lang="it-IT" sz="1100" baseline="30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5</xdr:row>
      <xdr:rowOff>0</xdr:rowOff>
    </xdr:from>
    <xdr:to>
      <xdr:col>23</xdr:col>
      <xdr:colOff>99060</xdr:colOff>
      <xdr:row>33</xdr:row>
      <xdr:rowOff>144780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5082D72-C1F7-4963-A285-6EBE98D385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17</xdr:col>
      <xdr:colOff>129540</xdr:colOff>
      <xdr:row>11</xdr:row>
      <xdr:rowOff>137160</xdr:rowOff>
    </xdr:from>
    <xdr:ext cx="301752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F60049A7-7A9D-42EC-BA7A-E00A5179BC56}"/>
                </a:ext>
              </a:extLst>
            </xdr:cNvPr>
            <xdr:cNvSpPr txBox="1"/>
          </xdr:nvSpPr>
          <xdr:spPr>
            <a:xfrm>
              <a:off x="12161520" y="2537460"/>
              <a:ext cx="301752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𝐵</m:t>
                    </m:r>
                    <m:d>
                      <m:d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e>
                    </m:d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=0,  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𝐵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F60049A7-7A9D-42EC-BA7A-E00A5179BC56}"/>
                </a:ext>
              </a:extLst>
            </xdr:cNvPr>
            <xdr:cNvSpPr txBox="1"/>
          </xdr:nvSpPr>
          <xdr:spPr>
            <a:xfrm>
              <a:off x="12161520" y="2537460"/>
              <a:ext cx="301752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𝐵(0)=0,  𝐵(𝑡)=𝐾/(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19</xdr:col>
      <xdr:colOff>388620</xdr:colOff>
      <xdr:row>21</xdr:row>
      <xdr:rowOff>30480</xdr:rowOff>
    </xdr:from>
    <xdr:to>
      <xdr:col>22</xdr:col>
      <xdr:colOff>388620</xdr:colOff>
      <xdr:row>28</xdr:row>
      <xdr:rowOff>45720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580D4956-4D83-46BD-BB91-8CFB546A67AD}"/>
            </a:ext>
          </a:extLst>
        </xdr:cNvPr>
        <xdr:cNvSpPr txBox="1"/>
      </xdr:nvSpPr>
      <xdr:spPr>
        <a:xfrm>
          <a:off x="13639800" y="4282440"/>
          <a:ext cx="182880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12000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0" i="1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it-IT"/>
            <a:t> </a:t>
          </a:r>
        </a:p>
        <a:p>
          <a:r>
            <a:rPr lang="it-IT" sz="1100" i="1"/>
            <a:t>R</a:t>
          </a:r>
          <a:r>
            <a:rPr lang="it-IT" sz="1100" i="1" baseline="30000"/>
            <a:t>2</a:t>
          </a:r>
          <a:r>
            <a:rPr lang="it-IT" sz="1100" baseline="0"/>
            <a:t>= 0.9982</a:t>
          </a:r>
        </a:p>
        <a:p>
          <a:r>
            <a:rPr lang="it-IT" sz="1100" i="1" baseline="0"/>
            <a:t>CI</a:t>
          </a:r>
          <a:r>
            <a:rPr lang="it-IT" sz="1100" baseline="0"/>
            <a:t>= 124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12</xdr:col>
      <xdr:colOff>365760</xdr:colOff>
      <xdr:row>14</xdr:row>
      <xdr:rowOff>76200</xdr:rowOff>
    </xdr:from>
    <xdr:to>
      <xdr:col>17</xdr:col>
      <xdr:colOff>220980</xdr:colOff>
      <xdr:row>14</xdr:row>
      <xdr:rowOff>83820</xdr:rowOff>
    </xdr:to>
    <xdr:cxnSp macro="">
      <xdr:nvCxnSpPr>
        <xdr:cNvPr id="7" name="Connettore diritto 6">
          <a:extLst>
            <a:ext uri="{FF2B5EF4-FFF2-40B4-BE49-F238E27FC236}">
              <a16:creationId xmlns:a16="http://schemas.microsoft.com/office/drawing/2014/main" id="{F2565D0C-65C1-4565-A4DC-96DFBF81741D}"/>
            </a:ext>
          </a:extLst>
        </xdr:cNvPr>
        <xdr:cNvCxnSpPr/>
      </xdr:nvCxnSpPr>
      <xdr:spPr>
        <a:xfrm flipV="1">
          <a:off x="9204960" y="3048000"/>
          <a:ext cx="30480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472440</xdr:colOff>
      <xdr:row>15</xdr:row>
      <xdr:rowOff>106680</xdr:rowOff>
    </xdr:from>
    <xdr:ext cx="1623073" cy="548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9A75C98C-EBF5-4DF2-A100-86430DA8BE86}"/>
                </a:ext>
              </a:extLst>
            </xdr:cNvPr>
            <xdr:cNvSpPr txBox="1"/>
          </xdr:nvSpPr>
          <xdr:spPr>
            <a:xfrm>
              <a:off x="13114020" y="3261360"/>
              <a:ext cx="1623073" cy="548099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endParaRPr lang="it-IT" sz="1100" b="0" i="1">
                <a:latin typeface="Cambria Math" panose="02040503050406030204" pitchFamily="18" charset="0"/>
              </a:endParaRPr>
            </a:p>
            <a:p>
              <a:pPr marL="0" indent="0"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𝐵</m:t>
                    </m:r>
                    <m:d>
                      <m:d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+1</m:t>
                        </m:r>
                      </m:e>
                    </m:d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𝐵</m:t>
                    </m:r>
                    <m:d>
                      <m:d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e>
                    </m:d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9A75C98C-EBF5-4DF2-A100-86430DA8BE86}"/>
                </a:ext>
              </a:extLst>
            </xdr:cNvPr>
            <xdr:cNvSpPr txBox="1"/>
          </xdr:nvSpPr>
          <xdr:spPr>
            <a:xfrm>
              <a:off x="13114020" y="3261360"/>
              <a:ext cx="1623073" cy="548099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endParaRPr lang="it-IT" sz="1100" b="0" i="1">
                <a:latin typeface="Cambria Math" panose="02040503050406030204" pitchFamily="18" charset="0"/>
              </a:endParaRPr>
            </a:p>
            <a:p>
              <a:pPr marL="0" indent="0" algn="l"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𝑦=𝐵(𝑡+1)−𝐵(𝑡)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18</xdr:col>
      <xdr:colOff>38100</xdr:colOff>
      <xdr:row>18</xdr:row>
      <xdr:rowOff>129540</xdr:rowOff>
    </xdr:from>
    <xdr:to>
      <xdr:col>20</xdr:col>
      <xdr:colOff>60960</xdr:colOff>
      <xdr:row>22</xdr:row>
      <xdr:rowOff>53340</xdr:rowOff>
    </xdr:to>
    <xdr:cxnSp macro="">
      <xdr:nvCxnSpPr>
        <xdr:cNvPr id="10" name="Connettore 2 9">
          <a:extLst>
            <a:ext uri="{FF2B5EF4-FFF2-40B4-BE49-F238E27FC236}">
              <a16:creationId xmlns:a16="http://schemas.microsoft.com/office/drawing/2014/main" id="{F5A9E7AE-FCC6-486F-BCA8-67CE5DF76905}"/>
            </a:ext>
          </a:extLst>
        </xdr:cNvPr>
        <xdr:cNvCxnSpPr/>
      </xdr:nvCxnSpPr>
      <xdr:spPr>
        <a:xfrm flipH="1">
          <a:off x="12679680" y="3832860"/>
          <a:ext cx="1242060" cy="655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0.2071</cdr:x>
      <cdr:y>0.27251</cdr:y>
    </cdr:from>
    <cdr:to>
      <cdr:x>0.27593</cdr:x>
      <cdr:y>0.32518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37651" y="1445248"/>
              <a:ext cx="477805" cy="279336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4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𝑤</m:t>
                        </m:r>
                      </m:den>
                    </m:f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Choice>
      <mc:Fallback xmlns="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37651" y="1445248"/>
              <a:ext cx="477805" cy="279336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𝐾⁄4𝑤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Fallback>
    </mc:AlternateContent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4" xr16:uid="{E8781F3E-B149-4F07-A71B-511EBA35283C}" autoFormatId="16" applyNumberFormats="0" applyBorderFormats="0" applyFontFormats="0" applyPatternFormats="0" applyAlignmentFormats="0" applyWidthHeightFormats="0">
  <queryTableRefresh nextId="13">
    <queryTableFields count="12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0B736C-36EE-4A2D-BAC6-9C437EFD3143}" name="dpc_covid19_ita_andamento_nazionale__4" displayName="dpc_covid19_ita_andamento_nazionale__4" ref="A1:L31" tableType="queryTable" totalsRowShown="0">
  <autoFilter ref="A1:L31" xr:uid="{48F380F2-BBDA-4017-A5CC-B0CAD16009A6}"/>
  <tableColumns count="12">
    <tableColumn id="1" xr3:uid="{6F2A5013-CADE-4F49-90B8-A823A35171FF}" uniqueName="1" name="data" queryTableFieldId="1" dataDxfId="1"/>
    <tableColumn id="2" xr3:uid="{A0D546F7-B979-473F-90C7-CEE3B745DE33}" uniqueName="2" name="stato" queryTableFieldId="2" dataDxfId="0"/>
    <tableColumn id="3" xr3:uid="{3FB7E45F-A360-4413-8EAB-ECD1C77D7C6C}" uniqueName="3" name="ricoverati_con_sintomi" queryTableFieldId="3"/>
    <tableColumn id="4" xr3:uid="{64B30538-7D8D-44E4-8B2E-777827F50020}" uniqueName="4" name="terapia_intensiva" queryTableFieldId="4"/>
    <tableColumn id="5" xr3:uid="{7448EB1A-6633-4045-AA4B-54B18109B8FB}" uniqueName="5" name="totale_ospedalizzati" queryTableFieldId="5"/>
    <tableColumn id="6" xr3:uid="{9F49CAF4-195B-494A-9C22-D2E21735C2CB}" uniqueName="6" name="isolamento_domiciliare" queryTableFieldId="6"/>
    <tableColumn id="7" xr3:uid="{05E54EFA-79BC-4856-BF48-AC7C4F1AD62B}" uniqueName="7" name="totale_attualmente_positivi" queryTableFieldId="7"/>
    <tableColumn id="8" xr3:uid="{E0C6A3FF-DE33-4A2D-8B5D-7FAF9FC12DC4}" uniqueName="8" name="nuovi_attualmente_positivi" queryTableFieldId="8"/>
    <tableColumn id="9" xr3:uid="{DA41C585-4A08-4A22-8143-D4935BF56EC0}" uniqueName="9" name="dimessi_guariti" queryTableFieldId="9"/>
    <tableColumn id="10" xr3:uid="{8C34087A-5A62-42F5-8361-026D83610F70}" uniqueName="10" name="deceduti" queryTableFieldId="10"/>
    <tableColumn id="11" xr3:uid="{D1EA4A64-8D6E-4FB8-B312-14621D6927BB}" uniqueName="11" name="totale_casi" queryTableFieldId="11"/>
    <tableColumn id="12" xr3:uid="{F158726A-55F2-4FC9-BC1A-32172688D372}" uniqueName="12" name="tamponi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  <threadedComment ref="B35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5FD8839A-74E9-44C2-B5F2-F977D0EA3D98}">
    <text>red zone</text>
  </threadedComment>
  <threadedComment ref="B13" dT="2020-03-21T22:12:51.46" personId="{46504131-ADD3-4530-BCC7-16E4FED1C2C4}" id="{95B83D2D-5EDB-4C8F-91A8-36D622D74B5B}">
    <text>partial lockdown (north)</text>
  </threadedComment>
  <threadedComment ref="B17" dT="2020-03-21T22:13:52.19" personId="{46504131-ADD3-4530-BCC7-16E4FED1C2C4}" id="{FB6547ED-429A-49D7-8367-DE2107BFB931}">
    <text>school closure (Italy)</text>
  </threadedComment>
  <threadedComment ref="B20" dT="2020-03-21T22:14:24.84" personId="{46504131-ADD3-4530-BCC7-16E4FED1C2C4}" id="{18DCC697-BA7F-479A-8641-1D7FCDC0672D}">
    <text>lockdown (north)</text>
  </threadedComment>
  <threadedComment ref="B22" dT="2020-03-21T22:14:52.14" personId="{46504131-ADD3-4530-BCC7-16E4FED1C2C4}" id="{5FB23112-C2D9-44D1-9DAD-0448A5341B10}">
    <text>partial lockdown (Italy)</text>
  </threadedComment>
  <threadedComment ref="B24" dT="2020-03-21T22:15:16.77" personId="{46504131-ADD3-4530-BCC7-16E4FED1C2C4}" id="{90A59D2F-F1E2-4415-85BD-E03CA55CB6FA}">
    <text>lockdown (Italy)</text>
  </threadedComment>
  <threadedComment ref="B35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L31"/>
  <sheetViews>
    <sheetView topLeftCell="E1" workbookViewId="0">
      <selection activeCell="C22" sqref="C22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</cols>
  <sheetData>
    <row r="1" spans="1:12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3">
      <c r="A2" s="19">
        <v>43885.75</v>
      </c>
      <c r="B2" s="18" t="s">
        <v>29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</row>
    <row r="3" spans="1:12" x14ac:dyDescent="0.3">
      <c r="A3" s="19">
        <v>43886.75</v>
      </c>
      <c r="B3" s="18" t="s">
        <v>29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</row>
    <row r="4" spans="1:12" x14ac:dyDescent="0.3">
      <c r="A4" s="19">
        <v>43887.75</v>
      </c>
      <c r="B4" s="18" t="s">
        <v>29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</row>
    <row r="5" spans="1:12" x14ac:dyDescent="0.3">
      <c r="A5" s="19">
        <v>43888.75</v>
      </c>
      <c r="B5" s="18" t="s">
        <v>29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</row>
    <row r="6" spans="1:12" x14ac:dyDescent="0.3">
      <c r="A6" s="19">
        <v>43889.75</v>
      </c>
      <c r="B6" s="18" t="s">
        <v>29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</row>
    <row r="7" spans="1:12" x14ac:dyDescent="0.3">
      <c r="A7" s="19">
        <v>43890.75</v>
      </c>
      <c r="B7" s="18" t="s">
        <v>29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</row>
    <row r="8" spans="1:12" x14ac:dyDescent="0.3">
      <c r="A8" s="19">
        <v>43891.75</v>
      </c>
      <c r="B8" s="18" t="s">
        <v>29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</row>
    <row r="9" spans="1:12" x14ac:dyDescent="0.3">
      <c r="A9" s="19">
        <v>43892.75</v>
      </c>
      <c r="B9" s="18" t="s">
        <v>29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</row>
    <row r="10" spans="1:12" x14ac:dyDescent="0.3">
      <c r="A10" s="19">
        <v>43893.75</v>
      </c>
      <c r="B10" s="18" t="s">
        <v>29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</row>
    <row r="11" spans="1:12" x14ac:dyDescent="0.3">
      <c r="A11" s="19">
        <v>43894.75</v>
      </c>
      <c r="B11" s="18" t="s">
        <v>29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</row>
    <row r="12" spans="1:12" x14ac:dyDescent="0.3">
      <c r="A12" s="19">
        <v>43895.75</v>
      </c>
      <c r="B12" s="18" t="s">
        <v>29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</row>
    <row r="13" spans="1:12" x14ac:dyDescent="0.3">
      <c r="A13" s="19">
        <v>43896.75</v>
      </c>
      <c r="B13" s="18" t="s">
        <v>29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</row>
    <row r="14" spans="1:12" x14ac:dyDescent="0.3">
      <c r="A14" s="19">
        <v>43897.75</v>
      </c>
      <c r="B14" s="18" t="s">
        <v>29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</row>
    <row r="15" spans="1:12" x14ac:dyDescent="0.3">
      <c r="A15" s="19">
        <v>43898.75</v>
      </c>
      <c r="B15" s="18" t="s">
        <v>29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</row>
    <row r="16" spans="1:12" x14ac:dyDescent="0.3">
      <c r="A16" s="19">
        <v>43899.75</v>
      </c>
      <c r="B16" s="18" t="s">
        <v>29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</row>
    <row r="17" spans="1:12" x14ac:dyDescent="0.3">
      <c r="A17" s="19">
        <v>43900.75</v>
      </c>
      <c r="B17" s="18" t="s">
        <v>29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</row>
    <row r="18" spans="1:12" x14ac:dyDescent="0.3">
      <c r="A18" s="19">
        <v>43901.708333333336</v>
      </c>
      <c r="B18" s="18" t="s">
        <v>29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</row>
    <row r="19" spans="1:12" x14ac:dyDescent="0.3">
      <c r="A19" s="19">
        <v>43902.708333333336</v>
      </c>
      <c r="B19" s="18" t="s">
        <v>29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</row>
    <row r="20" spans="1:12" x14ac:dyDescent="0.3">
      <c r="A20" s="19">
        <v>43903.708333333336</v>
      </c>
      <c r="B20" s="18" t="s">
        <v>29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</row>
    <row r="21" spans="1:12" x14ac:dyDescent="0.3">
      <c r="A21" s="19">
        <v>43904.708333333336</v>
      </c>
      <c r="B21" s="18" t="s">
        <v>29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</row>
    <row r="22" spans="1:12" x14ac:dyDescent="0.3">
      <c r="A22" s="19">
        <v>43905.708333333336</v>
      </c>
      <c r="B22" s="18" t="s">
        <v>29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</row>
    <row r="23" spans="1:12" x14ac:dyDescent="0.3">
      <c r="A23" s="19">
        <v>43906.708333333336</v>
      </c>
      <c r="B23" s="18" t="s">
        <v>29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</row>
    <row r="24" spans="1:12" x14ac:dyDescent="0.3">
      <c r="A24" s="19">
        <v>43907.708333333336</v>
      </c>
      <c r="B24" s="18" t="s">
        <v>29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</row>
    <row r="25" spans="1:12" x14ac:dyDescent="0.3">
      <c r="A25" s="19">
        <v>43908.708333333336</v>
      </c>
      <c r="B25" s="18" t="s">
        <v>29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</row>
    <row r="26" spans="1:12" x14ac:dyDescent="0.3">
      <c r="A26" s="19">
        <v>43909.708333333336</v>
      </c>
      <c r="B26" s="18" t="s">
        <v>29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</row>
    <row r="27" spans="1:12" x14ac:dyDescent="0.3">
      <c r="A27" s="19">
        <v>43910.708333333336</v>
      </c>
      <c r="B27" s="18" t="s">
        <v>29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</row>
    <row r="28" spans="1:12" x14ac:dyDescent="0.3">
      <c r="A28" s="19">
        <v>43911.708333333336</v>
      </c>
      <c r="B28" s="18" t="s">
        <v>29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</row>
    <row r="29" spans="1:12" x14ac:dyDescent="0.3">
      <c r="A29" s="19">
        <v>43912.708333333336</v>
      </c>
      <c r="B29" s="18" t="s">
        <v>29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</row>
    <row r="30" spans="1:12" x14ac:dyDescent="0.3">
      <c r="A30" s="19">
        <v>43913.708333333336</v>
      </c>
      <c r="B30" s="18" t="s">
        <v>29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</row>
    <row r="31" spans="1:12" x14ac:dyDescent="0.3">
      <c r="A31" s="19">
        <v>43914.708333333336</v>
      </c>
      <c r="B31" s="18" t="s">
        <v>29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8"/>
  <sheetViews>
    <sheetView tabSelected="1" topLeftCell="A4" workbookViewId="0">
      <selection activeCell="I22" sqref="I22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2" t="s">
        <v>12</v>
      </c>
    </row>
    <row r="3" spans="2:14" ht="17.399999999999999" customHeight="1" x14ac:dyDescent="0.6">
      <c r="B3" s="13"/>
      <c r="C3" s="14"/>
      <c r="D3" s="14"/>
      <c r="E3" s="14"/>
      <c r="F3" s="14"/>
      <c r="K3" s="21" t="s">
        <v>0</v>
      </c>
      <c r="L3" s="20" t="s">
        <v>14</v>
      </c>
      <c r="M3" s="17"/>
      <c r="N3" s="17"/>
    </row>
    <row r="4" spans="2:14" ht="20.399999999999999" x14ac:dyDescent="0.35">
      <c r="B4" s="16" t="s">
        <v>30</v>
      </c>
      <c r="C4" s="15"/>
      <c r="D4" s="14"/>
      <c r="E4" s="14"/>
      <c r="F4" s="14"/>
      <c r="K4" s="21" t="s">
        <v>31</v>
      </c>
      <c r="L4" s="20" t="s">
        <v>15</v>
      </c>
      <c r="M4" s="17"/>
      <c r="N4" s="17"/>
    </row>
    <row r="5" spans="2:14" ht="18" x14ac:dyDescent="0.3">
      <c r="B5" s="14"/>
      <c r="C5" s="14"/>
      <c r="D5" s="14"/>
      <c r="E5" s="14"/>
      <c r="F5" s="14"/>
      <c r="K5" s="21" t="s">
        <v>1</v>
      </c>
      <c r="L5" s="20" t="s">
        <v>16</v>
      </c>
      <c r="M5" s="17"/>
      <c r="N5" s="17"/>
    </row>
    <row r="6" spans="2:14" x14ac:dyDescent="0.3">
      <c r="B6" s="4" t="s">
        <v>10</v>
      </c>
      <c r="C6" s="4" t="s">
        <v>11</v>
      </c>
      <c r="D6" s="4" t="s">
        <v>34</v>
      </c>
      <c r="E6" s="9" t="s">
        <v>13</v>
      </c>
      <c r="F6" s="9" t="s">
        <v>8</v>
      </c>
      <c r="G6" s="9" t="s">
        <v>9</v>
      </c>
      <c r="H6" s="9"/>
      <c r="J6" s="3"/>
      <c r="K6" s="3"/>
    </row>
    <row r="7" spans="2:14" x14ac:dyDescent="0.3">
      <c r="B7" s="23">
        <v>43885</v>
      </c>
      <c r="C7" s="4">
        <v>1</v>
      </c>
      <c r="D7" s="11">
        <f>'dpc-covid19-ita-andamento-naz'!J2</f>
        <v>7</v>
      </c>
      <c r="E7" s="11">
        <f t="shared" ref="E7:E33" si="0">K/(1+EXP(-(C7-t0)/w))</f>
        <v>21.659871436892104</v>
      </c>
      <c r="F7" s="11">
        <f t="shared" ref="F7:F29" si="1">E7+CI</f>
        <v>145.80556451575467</v>
      </c>
      <c r="G7" s="11">
        <f t="shared" ref="G7:G33" si="2">MAX(E7-CI,0)</f>
        <v>0</v>
      </c>
      <c r="H7" s="1"/>
      <c r="I7" s="22" t="s">
        <v>0</v>
      </c>
      <c r="J7" s="5">
        <v>11999.999665653479</v>
      </c>
    </row>
    <row r="8" spans="2:14" ht="15.6" x14ac:dyDescent="0.35">
      <c r="B8" s="10">
        <v>43886</v>
      </c>
      <c r="C8" s="4">
        <v>2</v>
      </c>
      <c r="D8" s="11">
        <f>'dpc-covid19-ita-andamento-naz'!J3</f>
        <v>10</v>
      </c>
      <c r="E8" s="11">
        <f t="shared" si="0"/>
        <v>27.162150214562768</v>
      </c>
      <c r="F8" s="11">
        <f t="shared" si="1"/>
        <v>151.30784329342532</v>
      </c>
      <c r="G8" s="11">
        <f t="shared" si="2"/>
        <v>0</v>
      </c>
      <c r="H8" s="1"/>
      <c r="I8" s="22" t="s">
        <v>32</v>
      </c>
      <c r="J8" s="5">
        <v>28.84287554250373</v>
      </c>
    </row>
    <row r="9" spans="2:14" x14ac:dyDescent="0.3">
      <c r="B9" s="10">
        <v>43887</v>
      </c>
      <c r="C9" s="4">
        <v>3</v>
      </c>
      <c r="D9" s="11">
        <f>'dpc-covid19-ita-andamento-naz'!J4</f>
        <v>12</v>
      </c>
      <c r="E9" s="11">
        <f t="shared" si="0"/>
        <v>34.058204123445996</v>
      </c>
      <c r="F9" s="11">
        <f t="shared" si="1"/>
        <v>158.20389720230855</v>
      </c>
      <c r="G9" s="11">
        <f t="shared" si="2"/>
        <v>0</v>
      </c>
      <c r="H9" s="1"/>
      <c r="I9" s="22" t="s">
        <v>1</v>
      </c>
      <c r="J9" s="5">
        <v>4.4087313720452252</v>
      </c>
    </row>
    <row r="10" spans="2:14" x14ac:dyDescent="0.3">
      <c r="B10" s="10">
        <v>43888</v>
      </c>
      <c r="C10" s="4">
        <v>4</v>
      </c>
      <c r="D10" s="11">
        <f>'dpc-covid19-ita-andamento-naz'!J5</f>
        <v>17</v>
      </c>
      <c r="E10" s="11">
        <f t="shared" si="0"/>
        <v>42.698816596572676</v>
      </c>
      <c r="F10" s="11">
        <f t="shared" si="1"/>
        <v>166.84450967543523</v>
      </c>
      <c r="G10" s="11">
        <f t="shared" si="2"/>
        <v>0</v>
      </c>
      <c r="H10" s="1"/>
      <c r="I10" s="6" t="s">
        <v>2</v>
      </c>
      <c r="J10" s="1">
        <f>AVERAGE(D7:D36)</f>
        <v>1567.9666666666667</v>
      </c>
    </row>
    <row r="11" spans="2:14" x14ac:dyDescent="0.3">
      <c r="B11" s="10">
        <v>43889</v>
      </c>
      <c r="C11" s="4">
        <v>5</v>
      </c>
      <c r="D11" s="11">
        <f>'dpc-covid19-ita-andamento-naz'!J6</f>
        <v>21</v>
      </c>
      <c r="E11" s="11">
        <f t="shared" si="0"/>
        <v>53.521759073811353</v>
      </c>
      <c r="F11" s="11">
        <f t="shared" si="1"/>
        <v>177.66745215267392</v>
      </c>
      <c r="G11" s="11">
        <f t="shared" si="2"/>
        <v>0</v>
      </c>
      <c r="H11" s="1"/>
      <c r="I11" s="6" t="s">
        <v>3</v>
      </c>
      <c r="J11" s="1">
        <f>COUNT(D7:D36)-COUNT(J7:J9)</f>
        <v>27</v>
      </c>
    </row>
    <row r="12" spans="2:14" x14ac:dyDescent="0.3">
      <c r="B12" s="10">
        <v>43890</v>
      </c>
      <c r="C12" s="4">
        <v>6</v>
      </c>
      <c r="D12" s="11">
        <f>'dpc-covid19-ita-andamento-naz'!J7</f>
        <v>29</v>
      </c>
      <c r="E12" s="11">
        <f t="shared" si="0"/>
        <v>67.072623223548561</v>
      </c>
      <c r="F12" s="11">
        <f t="shared" si="1"/>
        <v>191.21831630241113</v>
      </c>
      <c r="G12" s="11">
        <f t="shared" si="2"/>
        <v>0</v>
      </c>
      <c r="H12" s="1"/>
      <c r="I12" s="6" t="s">
        <v>4</v>
      </c>
      <c r="J12" s="7" cm="1">
        <f t="array" ref="J12">SQRT(SUM((D7:D36-E7:E36)^2)/df)</f>
        <v>60.504847784320084</v>
      </c>
    </row>
    <row r="13" spans="2:14" ht="16.2" x14ac:dyDescent="0.3">
      <c r="B13" s="23">
        <v>43891</v>
      </c>
      <c r="C13" s="4">
        <v>7</v>
      </c>
      <c r="D13" s="11">
        <f>'dpc-covid19-ita-andamento-naz'!J8</f>
        <v>34</v>
      </c>
      <c r="E13" s="11">
        <f t="shared" si="0"/>
        <v>84.030219844612247</v>
      </c>
      <c r="F13" s="11">
        <f t="shared" si="1"/>
        <v>208.17591292347481</v>
      </c>
      <c r="G13" s="11">
        <f t="shared" si="2"/>
        <v>0</v>
      </c>
      <c r="H13" s="1"/>
      <c r="I13" s="6" t="s">
        <v>5</v>
      </c>
      <c r="J13" s="8" cm="1">
        <f t="array" ref="J13">1-SUM((D7:D36-E7:E36)^2)/SUM((D7:D36-Mean_of_y)^2)</f>
        <v>0.99917732815405447</v>
      </c>
    </row>
    <row r="14" spans="2:14" x14ac:dyDescent="0.3">
      <c r="B14" s="10">
        <v>43892</v>
      </c>
      <c r="C14" s="4">
        <v>8</v>
      </c>
      <c r="D14" s="11">
        <f>'dpc-covid19-ita-andamento-naz'!J9</f>
        <v>52</v>
      </c>
      <c r="E14" s="11">
        <f t="shared" si="0"/>
        <v>105.23730094077564</v>
      </c>
      <c r="F14" s="11">
        <f t="shared" si="1"/>
        <v>229.3829940196382</v>
      </c>
      <c r="G14" s="11">
        <f t="shared" si="2"/>
        <v>0</v>
      </c>
      <c r="H14" s="1"/>
      <c r="I14" s="6" t="s">
        <v>6</v>
      </c>
      <c r="J14" s="8">
        <f>TINV(0.05,df)</f>
        <v>2.0518305164802859</v>
      </c>
    </row>
    <row r="15" spans="2:14" x14ac:dyDescent="0.3">
      <c r="B15" s="10">
        <v>43893</v>
      </c>
      <c r="C15" s="4">
        <v>9</v>
      </c>
      <c r="D15" s="11">
        <f>'dpc-covid19-ita-andamento-naz'!J10</f>
        <v>79</v>
      </c>
      <c r="E15" s="11">
        <f t="shared" si="0"/>
        <v>131.73733703536843</v>
      </c>
      <c r="F15" s="11">
        <f t="shared" si="1"/>
        <v>255.88303011423099</v>
      </c>
      <c r="G15" s="11">
        <f t="shared" si="2"/>
        <v>7.5916439565058624</v>
      </c>
      <c r="H15" s="1"/>
      <c r="I15" s="6" t="s">
        <v>7</v>
      </c>
      <c r="J15" s="1">
        <f>Critical_t*SE_of_y</f>
        <v>124.14569307886256</v>
      </c>
    </row>
    <row r="16" spans="2:14" x14ac:dyDescent="0.3">
      <c r="B16" s="10">
        <v>43894</v>
      </c>
      <c r="C16" s="4">
        <v>10</v>
      </c>
      <c r="D16" s="11">
        <f>'dpc-covid19-ita-andamento-naz'!J11</f>
        <v>107</v>
      </c>
      <c r="E16" s="11">
        <f t="shared" si="0"/>
        <v>164.81794163004398</v>
      </c>
      <c r="F16" s="11">
        <f t="shared" si="1"/>
        <v>288.96363470890651</v>
      </c>
      <c r="G16" s="11">
        <f t="shared" si="2"/>
        <v>40.672248551181411</v>
      </c>
      <c r="H16" s="1"/>
      <c r="I16" s="6"/>
    </row>
    <row r="17" spans="2:13" x14ac:dyDescent="0.3">
      <c r="B17" s="23">
        <v>43895</v>
      </c>
      <c r="C17" s="4">
        <v>11</v>
      </c>
      <c r="D17" s="11">
        <f>'dpc-covid19-ita-andamento-naz'!J12</f>
        <v>148</v>
      </c>
      <c r="E17" s="11">
        <f t="shared" si="0"/>
        <v>206.06120019317984</v>
      </c>
      <c r="F17" s="11">
        <f t="shared" si="1"/>
        <v>330.20689327204241</v>
      </c>
      <c r="G17" s="11">
        <f t="shared" si="2"/>
        <v>81.915507114317279</v>
      </c>
      <c r="H17" s="1"/>
      <c r="I17" s="6"/>
    </row>
    <row r="18" spans="2:13" x14ac:dyDescent="0.3">
      <c r="B18" s="10">
        <v>43896</v>
      </c>
      <c r="C18" s="4">
        <v>12</v>
      </c>
      <c r="D18" s="11">
        <f>'dpc-covid19-ita-andamento-naz'!J13</f>
        <v>197</v>
      </c>
      <c r="E18" s="11">
        <f t="shared" si="0"/>
        <v>257.40051736719863</v>
      </c>
      <c r="F18" s="11">
        <f t="shared" si="1"/>
        <v>381.5462104460612</v>
      </c>
      <c r="G18" s="11">
        <f t="shared" si="2"/>
        <v>133.25482428833607</v>
      </c>
      <c r="H18" s="1"/>
      <c r="I18" s="6"/>
    </row>
    <row r="19" spans="2:13" x14ac:dyDescent="0.3">
      <c r="B19" s="10">
        <v>43897</v>
      </c>
      <c r="C19" s="4">
        <v>13</v>
      </c>
      <c r="D19" s="11">
        <f>'dpc-covid19-ita-andamento-naz'!J14</f>
        <v>233</v>
      </c>
      <c r="E19" s="11">
        <f t="shared" si="0"/>
        <v>321.18248354590401</v>
      </c>
      <c r="F19" s="11">
        <f t="shared" si="1"/>
        <v>445.32817662476657</v>
      </c>
      <c r="G19" s="11">
        <f t="shared" si="2"/>
        <v>197.03679046704144</v>
      </c>
      <c r="H19" s="1"/>
      <c r="I19" s="6"/>
    </row>
    <row r="20" spans="2:13" x14ac:dyDescent="0.3">
      <c r="B20" s="23">
        <v>43898</v>
      </c>
      <c r="C20" s="4">
        <v>14</v>
      </c>
      <c r="D20" s="11">
        <f>'dpc-covid19-ita-andamento-naz'!J15</f>
        <v>366</v>
      </c>
      <c r="E20" s="11">
        <f t="shared" si="0"/>
        <v>400.23047278697419</v>
      </c>
      <c r="F20" s="11">
        <f t="shared" si="1"/>
        <v>524.37616586583681</v>
      </c>
      <c r="G20" s="11">
        <f t="shared" si="2"/>
        <v>276.08477970811163</v>
      </c>
      <c r="H20" s="1"/>
      <c r="I20" s="6"/>
    </row>
    <row r="21" spans="2:13" x14ac:dyDescent="0.3">
      <c r="B21" s="10">
        <v>43899</v>
      </c>
      <c r="C21" s="4">
        <v>15</v>
      </c>
      <c r="D21" s="11">
        <f>'dpc-covid19-ita-andamento-naz'!J16</f>
        <v>463</v>
      </c>
      <c r="E21" s="11">
        <f t="shared" si="0"/>
        <v>497.90397396580261</v>
      </c>
      <c r="F21" s="11">
        <f t="shared" si="1"/>
        <v>622.04966704466517</v>
      </c>
      <c r="G21" s="11">
        <f t="shared" si="2"/>
        <v>373.75828088694004</v>
      </c>
      <c r="H21" s="1"/>
      <c r="I21" s="6"/>
    </row>
    <row r="22" spans="2:13" x14ac:dyDescent="0.3">
      <c r="B22" s="23">
        <v>43900</v>
      </c>
      <c r="C22" s="4">
        <v>16</v>
      </c>
      <c r="D22" s="11">
        <f>'dpc-covid19-ita-andamento-naz'!J17</f>
        <v>631</v>
      </c>
      <c r="E22" s="11">
        <f t="shared" si="0"/>
        <v>618.1437896553997</v>
      </c>
      <c r="F22" s="11">
        <f t="shared" si="1"/>
        <v>742.28948273426226</v>
      </c>
      <c r="G22" s="11">
        <f t="shared" si="2"/>
        <v>493.99809657653714</v>
      </c>
      <c r="H22" s="1"/>
      <c r="I22" s="6"/>
    </row>
    <row r="23" spans="2:13" x14ac:dyDescent="0.3">
      <c r="B23" s="10">
        <v>43901</v>
      </c>
      <c r="C23" s="4">
        <v>17</v>
      </c>
      <c r="D23" s="11">
        <f>'dpc-covid19-ita-andamento-naz'!J18</f>
        <v>827</v>
      </c>
      <c r="E23" s="11">
        <f t="shared" si="0"/>
        <v>765.48808759602298</v>
      </c>
      <c r="F23" s="11">
        <f t="shared" si="1"/>
        <v>889.63378067488554</v>
      </c>
      <c r="G23" s="11">
        <f t="shared" si="2"/>
        <v>641.34239451716041</v>
      </c>
      <c r="H23" s="1"/>
      <c r="I23" s="6"/>
    </row>
    <row r="24" spans="2:13" x14ac:dyDescent="0.3">
      <c r="B24" s="23">
        <v>43902</v>
      </c>
      <c r="C24" s="4">
        <v>18</v>
      </c>
      <c r="D24" s="11">
        <f>'dpc-covid19-ita-andamento-naz'!J19</f>
        <v>1016</v>
      </c>
      <c r="E24" s="11">
        <f t="shared" si="0"/>
        <v>945.03804366459724</v>
      </c>
      <c r="F24" s="11">
        <f t="shared" si="1"/>
        <v>1069.1837367434598</v>
      </c>
      <c r="G24" s="11">
        <f t="shared" si="2"/>
        <v>820.89235058573468</v>
      </c>
      <c r="H24" s="1"/>
      <c r="I24" s="6"/>
    </row>
    <row r="25" spans="2:13" x14ac:dyDescent="0.3">
      <c r="B25" s="10">
        <v>43903</v>
      </c>
      <c r="C25" s="4">
        <v>19</v>
      </c>
      <c r="D25" s="11">
        <f>'dpc-covid19-ita-andamento-naz'!J20</f>
        <v>1266</v>
      </c>
      <c r="E25" s="11">
        <f t="shared" si="0"/>
        <v>1162.3452936491897</v>
      </c>
      <c r="F25" s="11">
        <f t="shared" si="1"/>
        <v>1286.4909867280521</v>
      </c>
      <c r="G25" s="11">
        <f t="shared" si="2"/>
        <v>1038.1996005703272</v>
      </c>
      <c r="H25" s="1"/>
      <c r="I25" s="6"/>
    </row>
    <row r="26" spans="2:13" x14ac:dyDescent="0.3">
      <c r="B26" s="10">
        <v>43904</v>
      </c>
      <c r="C26" s="4">
        <v>20</v>
      </c>
      <c r="D26" s="11">
        <f>'dpc-covid19-ita-andamento-naz'!J21</f>
        <v>1441</v>
      </c>
      <c r="E26" s="11">
        <f t="shared" si="0"/>
        <v>1423.1885055431464</v>
      </c>
      <c r="F26" s="11">
        <f t="shared" si="1"/>
        <v>1547.3341986220089</v>
      </c>
      <c r="G26" s="11">
        <f t="shared" si="2"/>
        <v>1299.042812464284</v>
      </c>
      <c r="H26" s="1"/>
      <c r="I26" s="6"/>
    </row>
    <row r="27" spans="2:13" x14ac:dyDescent="0.3">
      <c r="B27" s="10">
        <v>43905</v>
      </c>
      <c r="C27" s="4">
        <v>21</v>
      </c>
      <c r="D27" s="11">
        <f>'dpc-covid19-ita-andamento-naz'!J22</f>
        <v>1809</v>
      </c>
      <c r="E27" s="11">
        <f t="shared" si="0"/>
        <v>1733.2064758760387</v>
      </c>
      <c r="F27" s="11">
        <f t="shared" si="1"/>
        <v>1857.3521689549011</v>
      </c>
      <c r="G27" s="11">
        <f t="shared" si="2"/>
        <v>1609.0607827971762</v>
      </c>
      <c r="H27" s="1"/>
      <c r="I27" s="6"/>
    </row>
    <row r="28" spans="2:13" x14ac:dyDescent="0.3">
      <c r="B28" s="10">
        <v>43906</v>
      </c>
      <c r="C28" s="4">
        <v>22</v>
      </c>
      <c r="D28" s="11">
        <f>'dpc-covid19-ita-andamento-naz'!J23</f>
        <v>2158</v>
      </c>
      <c r="E28" s="11">
        <f t="shared" si="0"/>
        <v>2097.3651675454776</v>
      </c>
      <c r="F28" s="11">
        <f t="shared" si="1"/>
        <v>2221.5108606243402</v>
      </c>
      <c r="G28" s="11">
        <f t="shared" si="2"/>
        <v>1973.2194744666149</v>
      </c>
      <c r="H28" s="1"/>
      <c r="I28" s="6"/>
    </row>
    <row r="29" spans="2:13" x14ac:dyDescent="0.3">
      <c r="B29" s="10">
        <v>43907</v>
      </c>
      <c r="C29" s="4">
        <v>23</v>
      </c>
      <c r="D29" s="11">
        <f>'dpc-covid19-ita-andamento-naz'!J24</f>
        <v>2503</v>
      </c>
      <c r="E29" s="11">
        <f t="shared" si="0"/>
        <v>2519.2615752627835</v>
      </c>
      <c r="F29" s="11">
        <f t="shared" si="1"/>
        <v>2643.4072683416462</v>
      </c>
      <c r="G29" s="11">
        <f t="shared" si="2"/>
        <v>2395.1158821839208</v>
      </c>
      <c r="H29" s="1"/>
    </row>
    <row r="30" spans="2:13" x14ac:dyDescent="0.3">
      <c r="B30" s="10">
        <v>43908</v>
      </c>
      <c r="C30" s="4">
        <v>24</v>
      </c>
      <c r="D30" s="11">
        <f>'dpc-covid19-ita-andamento-naz'!J25</f>
        <v>2978</v>
      </c>
      <c r="E30" s="11">
        <f t="shared" si="0"/>
        <v>3000.3117109077207</v>
      </c>
      <c r="F30" s="11">
        <f t="shared" ref="F30" si="3">E30+CI</f>
        <v>3124.4574039865834</v>
      </c>
      <c r="G30" s="11">
        <f t="shared" si="2"/>
        <v>2876.166017828858</v>
      </c>
      <c r="M30" s="1"/>
    </row>
    <row r="31" spans="2:13" x14ac:dyDescent="0.3">
      <c r="B31" s="10">
        <v>43909</v>
      </c>
      <c r="C31" s="4">
        <v>25</v>
      </c>
      <c r="D31" s="11">
        <f>'dpc-covid19-ita-andamento-naz'!J26</f>
        <v>3405</v>
      </c>
      <c r="E31" s="11">
        <f t="shared" si="0"/>
        <v>3538.9302090735055</v>
      </c>
      <c r="F31" s="11">
        <f t="shared" ref="F31" si="4">E31+CI</f>
        <v>3663.0759021523681</v>
      </c>
      <c r="G31" s="11">
        <f t="shared" si="2"/>
        <v>3414.7845159946428</v>
      </c>
    </row>
    <row r="32" spans="2:13" x14ac:dyDescent="0.3">
      <c r="B32" s="10">
        <v>43910</v>
      </c>
      <c r="C32" s="4">
        <v>26</v>
      </c>
      <c r="D32" s="11">
        <f>'dpc-covid19-ita-andamento-naz'!J27</f>
        <v>4032</v>
      </c>
      <c r="E32" s="11">
        <f t="shared" si="0"/>
        <v>4129.8703529525837</v>
      </c>
      <c r="F32" s="11">
        <f t="shared" ref="F32" si="5">E32+CI</f>
        <v>4254.0160460314464</v>
      </c>
      <c r="G32" s="11">
        <f t="shared" si="2"/>
        <v>4005.7246598737211</v>
      </c>
    </row>
    <row r="33" spans="2:7" x14ac:dyDescent="0.3">
      <c r="B33" s="10">
        <v>43911</v>
      </c>
      <c r="C33" s="4">
        <v>27</v>
      </c>
      <c r="D33" s="11">
        <f>'dpc-covid19-ita-andamento-naz'!J28</f>
        <v>4825</v>
      </c>
      <c r="E33" s="11">
        <f t="shared" si="0"/>
        <v>4763.9282151610469</v>
      </c>
      <c r="F33" s="11">
        <f t="shared" ref="F33" si="6">E33+CI</f>
        <v>4888.0739082399095</v>
      </c>
      <c r="G33" s="11">
        <f t="shared" si="2"/>
        <v>4639.7825220821842</v>
      </c>
    </row>
    <row r="34" spans="2:7" x14ac:dyDescent="0.3">
      <c r="B34" s="10">
        <v>43912</v>
      </c>
      <c r="C34" s="4">
        <v>28</v>
      </c>
      <c r="D34" s="11">
        <f>'dpc-covid19-ita-andamento-naz'!J29</f>
        <v>5476</v>
      </c>
      <c r="E34" s="11">
        <f t="shared" ref="E34" si="7">K/(1+EXP(-(C34-t0)/w))</f>
        <v>5428.1907567236249</v>
      </c>
      <c r="F34" s="11">
        <f t="shared" ref="F34" si="8">E34+CI</f>
        <v>5552.3364498024876</v>
      </c>
      <c r="G34" s="11">
        <f t="shared" ref="G34" si="9">MAX(E34-CI,0)</f>
        <v>5304.0450636447622</v>
      </c>
    </row>
    <row r="35" spans="2:7" x14ac:dyDescent="0.3">
      <c r="B35" s="23">
        <v>43913</v>
      </c>
      <c r="C35" s="4">
        <v>29</v>
      </c>
      <c r="D35" s="11">
        <f>'dpc-covid19-ita-andamento-naz'!J30</f>
        <v>6077</v>
      </c>
      <c r="E35" s="11">
        <f t="shared" ref="E35:E66" si="10">K/(1+EXP(-(C35-t0)/w))</f>
        <v>6106.9066575804691</v>
      </c>
      <c r="F35" s="11">
        <f t="shared" ref="F35" si="11">E35+CI</f>
        <v>6231.0523506593318</v>
      </c>
      <c r="G35" s="11">
        <f t="shared" ref="G35" si="12">MAX(E35-CI,0)</f>
        <v>5982.7609645016064</v>
      </c>
    </row>
    <row r="36" spans="2:7" x14ac:dyDescent="0.3">
      <c r="B36" s="10">
        <v>43914</v>
      </c>
      <c r="C36" s="4">
        <v>30</v>
      </c>
      <c r="D36" s="11">
        <f>'dpc-covid19-ita-andamento-naz'!J31</f>
        <v>6820</v>
      </c>
      <c r="E36" s="11">
        <f t="shared" si="10"/>
        <v>6782.896725794013</v>
      </c>
      <c r="F36" s="11">
        <f t="shared" ref="F36" si="13">E36+CI</f>
        <v>6907.0424188728757</v>
      </c>
      <c r="G36" s="11">
        <f t="shared" ref="G36" si="14">MAX(E36-CI,0)</f>
        <v>6658.7510327151504</v>
      </c>
    </row>
    <row r="37" spans="2:7" x14ac:dyDescent="0.3">
      <c r="B37" s="10">
        <v>43915</v>
      </c>
      <c r="C37" s="4">
        <v>31</v>
      </c>
      <c r="E37" s="11">
        <f t="shared" si="10"/>
        <v>7439.2545064058195</v>
      </c>
    </row>
    <row r="38" spans="2:7" x14ac:dyDescent="0.3">
      <c r="B38" s="10">
        <v>43916</v>
      </c>
      <c r="C38" s="4">
        <v>32</v>
      </c>
      <c r="E38" s="11">
        <f t="shared" si="10"/>
        <v>8060.9905310210215</v>
      </c>
    </row>
    <row r="39" spans="2:7" x14ac:dyDescent="0.3">
      <c r="B39" s="10">
        <v>43917</v>
      </c>
      <c r="C39" s="4">
        <v>33</v>
      </c>
      <c r="E39" s="11">
        <f t="shared" si="10"/>
        <v>8636.2929052890649</v>
      </c>
    </row>
    <row r="40" spans="2:7" x14ac:dyDescent="0.3">
      <c r="B40" s="10">
        <v>43918</v>
      </c>
      <c r="C40" s="4">
        <v>34</v>
      </c>
      <c r="E40" s="11">
        <f t="shared" si="10"/>
        <v>9157.2030144565524</v>
      </c>
    </row>
    <row r="41" spans="2:7" x14ac:dyDescent="0.3">
      <c r="B41" s="10">
        <v>43919</v>
      </c>
      <c r="C41" s="4">
        <v>35</v>
      </c>
      <c r="E41" s="11">
        <f t="shared" si="10"/>
        <v>9619.6778858228281</v>
      </c>
    </row>
    <row r="42" spans="2:7" x14ac:dyDescent="0.3">
      <c r="B42" s="10">
        <v>43920</v>
      </c>
      <c r="C42" s="4">
        <v>36</v>
      </c>
      <c r="E42" s="11">
        <f t="shared" si="10"/>
        <v>10023.1579292266</v>
      </c>
    </row>
    <row r="43" spans="2:7" x14ac:dyDescent="0.3">
      <c r="B43" s="10">
        <v>43921</v>
      </c>
      <c r="C43" s="4">
        <v>37</v>
      </c>
      <c r="E43" s="11">
        <f t="shared" si="10"/>
        <v>10369.835367121574</v>
      </c>
    </row>
    <row r="44" spans="2:7" x14ac:dyDescent="0.3">
      <c r="B44" s="10">
        <v>43922</v>
      </c>
      <c r="C44" s="4">
        <v>38</v>
      </c>
      <c r="E44" s="11">
        <f t="shared" si="10"/>
        <v>10663.820952927146</v>
      </c>
    </row>
    <row r="45" spans="2:7" x14ac:dyDescent="0.3">
      <c r="B45" s="10">
        <v>43923</v>
      </c>
      <c r="C45" s="4">
        <v>39</v>
      </c>
      <c r="E45" s="11">
        <f t="shared" si="10"/>
        <v>10910.359844071647</v>
      </c>
    </row>
    <row r="46" spans="2:7" x14ac:dyDescent="0.3">
      <c r="B46" s="10">
        <v>43924</v>
      </c>
      <c r="C46" s="4">
        <v>40</v>
      </c>
      <c r="E46" s="11">
        <f t="shared" si="10"/>
        <v>11115.184126898148</v>
      </c>
    </row>
    <row r="47" spans="2:7" x14ac:dyDescent="0.3">
      <c r="B47" s="10">
        <v>43925</v>
      </c>
      <c r="C47" s="4">
        <v>41</v>
      </c>
      <c r="E47" s="11">
        <f t="shared" si="10"/>
        <v>11284.033290941366</v>
      </c>
    </row>
    <row r="48" spans="2:7" x14ac:dyDescent="0.3">
      <c r="B48" s="10">
        <v>43926</v>
      </c>
      <c r="C48" s="4">
        <v>42</v>
      </c>
      <c r="E48" s="11">
        <f t="shared" si="10"/>
        <v>11422.335576249368</v>
      </c>
    </row>
    <row r="49" spans="2:5" x14ac:dyDescent="0.3">
      <c r="B49" s="10">
        <v>43927</v>
      </c>
      <c r="C49" s="4">
        <v>43</v>
      </c>
      <c r="E49" s="11">
        <f t="shared" si="10"/>
        <v>11535.023052437786</v>
      </c>
    </row>
    <row r="50" spans="2:5" x14ac:dyDescent="0.3">
      <c r="B50" s="10">
        <v>43928</v>
      </c>
      <c r="C50" s="4">
        <v>44</v>
      </c>
      <c r="E50" s="11">
        <f t="shared" si="10"/>
        <v>11626.446993968899</v>
      </c>
    </row>
    <row r="51" spans="2:5" x14ac:dyDescent="0.3">
      <c r="B51" s="10">
        <v>43929</v>
      </c>
      <c r="C51" s="4">
        <v>45</v>
      </c>
      <c r="E51" s="11">
        <f t="shared" si="10"/>
        <v>11700.362058921393</v>
      </c>
    </row>
    <row r="52" spans="2:5" x14ac:dyDescent="0.3">
      <c r="B52" s="10">
        <v>43930</v>
      </c>
      <c r="C52" s="4">
        <v>46</v>
      </c>
      <c r="E52" s="11">
        <f t="shared" si="10"/>
        <v>11759.953479492715</v>
      </c>
    </row>
    <row r="53" spans="2:5" x14ac:dyDescent="0.3">
      <c r="B53" s="10">
        <v>43931</v>
      </c>
      <c r="C53" s="4">
        <v>47</v>
      </c>
      <c r="E53" s="11">
        <f t="shared" si="10"/>
        <v>11807.888051325932</v>
      </c>
    </row>
    <row r="54" spans="2:5" x14ac:dyDescent="0.3">
      <c r="B54" s="10">
        <v>43932</v>
      </c>
      <c r="C54" s="4">
        <v>48</v>
      </c>
      <c r="E54" s="11">
        <f t="shared" si="10"/>
        <v>11846.375660780976</v>
      </c>
    </row>
    <row r="55" spans="2:5" x14ac:dyDescent="0.3">
      <c r="B55" s="10">
        <v>43933</v>
      </c>
      <c r="C55" s="4">
        <v>49</v>
      </c>
      <c r="E55" s="11">
        <f t="shared" si="10"/>
        <v>11877.232836105046</v>
      </c>
    </row>
    <row r="56" spans="2:5" x14ac:dyDescent="0.3">
      <c r="B56" s="10">
        <v>43934</v>
      </c>
      <c r="C56" s="4">
        <v>50</v>
      </c>
      <c r="E56" s="11">
        <f t="shared" si="10"/>
        <v>11901.943290527946</v>
      </c>
    </row>
    <row r="57" spans="2:5" x14ac:dyDescent="0.3">
      <c r="B57" s="10">
        <v>43935</v>
      </c>
      <c r="C57" s="4">
        <v>51</v>
      </c>
      <c r="E57" s="11">
        <f t="shared" si="10"/>
        <v>11921.712818755357</v>
      </c>
    </row>
    <row r="58" spans="2:5" x14ac:dyDescent="0.3">
      <c r="B58" s="10">
        <v>43936</v>
      </c>
      <c r="C58" s="4">
        <v>52</v>
      </c>
      <c r="E58" s="11">
        <f t="shared" si="10"/>
        <v>11937.517459799863</v>
      </c>
    </row>
    <row r="59" spans="2:5" x14ac:dyDescent="0.3">
      <c r="B59" s="10">
        <v>43937</v>
      </c>
      <c r="C59" s="4">
        <v>53</v>
      </c>
      <c r="E59" s="11">
        <f t="shared" si="10"/>
        <v>11950.144784135615</v>
      </c>
    </row>
    <row r="60" spans="2:5" x14ac:dyDescent="0.3">
      <c r="B60" s="10">
        <v>43938</v>
      </c>
      <c r="C60" s="4">
        <v>54</v>
      </c>
      <c r="E60" s="11">
        <f t="shared" si="10"/>
        <v>11960.228694755626</v>
      </c>
    </row>
    <row r="61" spans="2:5" x14ac:dyDescent="0.3">
      <c r="B61" s="10">
        <v>43939</v>
      </c>
      <c r="C61" s="4">
        <v>55</v>
      </c>
      <c r="E61" s="11">
        <f t="shared" si="10"/>
        <v>11968.278394680432</v>
      </c>
    </row>
    <row r="62" spans="2:5" x14ac:dyDescent="0.3">
      <c r="B62" s="10">
        <v>43940</v>
      </c>
      <c r="C62" s="4">
        <v>56</v>
      </c>
      <c r="E62" s="11">
        <f t="shared" si="10"/>
        <v>11974.702270237365</v>
      </c>
    </row>
    <row r="63" spans="2:5" x14ac:dyDescent="0.3">
      <c r="B63" s="10">
        <v>43941</v>
      </c>
      <c r="C63" s="4">
        <v>57</v>
      </c>
      <c r="E63" s="11">
        <f t="shared" si="10"/>
        <v>11979.827439190709</v>
      </c>
    </row>
    <row r="64" spans="2:5" x14ac:dyDescent="0.3">
      <c r="B64" s="10">
        <v>43942</v>
      </c>
      <c r="C64" s="4">
        <v>58</v>
      </c>
      <c r="E64" s="11">
        <f t="shared" si="10"/>
        <v>11983.915660467606</v>
      </c>
    </row>
    <row r="65" spans="2:5" x14ac:dyDescent="0.3">
      <c r="B65" s="10">
        <v>43943</v>
      </c>
      <c r="C65" s="4">
        <v>59</v>
      </c>
      <c r="E65" s="11">
        <f t="shared" si="10"/>
        <v>11987.176225822244</v>
      </c>
    </row>
    <row r="66" spans="2:5" x14ac:dyDescent="0.3">
      <c r="B66" s="10">
        <v>43944</v>
      </c>
      <c r="C66" s="4">
        <v>60</v>
      </c>
      <c r="E66" s="11">
        <f t="shared" si="10"/>
        <v>11989.776370036698</v>
      </c>
    </row>
    <row r="67" spans="2:5" x14ac:dyDescent="0.3">
      <c r="B67" s="10"/>
      <c r="C67" s="4"/>
    </row>
    <row r="68" spans="2:5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P68"/>
  <sheetViews>
    <sheetView topLeftCell="A4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5" width="16.88671875" style="2" customWidth="1"/>
    <col min="6" max="7" width="15.44140625" style="2" customWidth="1"/>
    <col min="8" max="8" width="11.33203125" style="2" customWidth="1"/>
    <col min="9" max="9" width="11.109375" style="2" customWidth="1"/>
    <col min="10" max="10" width="1.77734375" style="2" customWidth="1"/>
    <col min="11" max="11" width="10.33203125" style="2" customWidth="1"/>
    <col min="12" max="12" width="11.44140625" style="2" bestFit="1" customWidth="1"/>
    <col min="13" max="16" width="8.88671875" style="2"/>
    <col min="17" max="17" width="11" style="2" bestFit="1" customWidth="1"/>
    <col min="18" max="16384" width="8.88671875" style="2"/>
  </cols>
  <sheetData>
    <row r="2" spans="2:16" ht="31.2" x14ac:dyDescent="0.6">
      <c r="B2" s="12" t="s">
        <v>12</v>
      </c>
    </row>
    <row r="3" spans="2:16" ht="17.399999999999999" customHeight="1" x14ac:dyDescent="0.6">
      <c r="B3" s="13"/>
      <c r="C3" s="14"/>
      <c r="D3" s="14"/>
      <c r="E3" s="14"/>
      <c r="F3" s="14"/>
      <c r="G3" s="14"/>
      <c r="H3" s="14"/>
      <c r="M3" s="21" t="s">
        <v>0</v>
      </c>
      <c r="N3" s="20" t="s">
        <v>14</v>
      </c>
      <c r="O3" s="17"/>
      <c r="P3" s="17"/>
    </row>
    <row r="4" spans="2:16" ht="20.399999999999999" x14ac:dyDescent="0.35">
      <c r="B4" s="16" t="s">
        <v>30</v>
      </c>
      <c r="C4" s="15"/>
      <c r="D4" s="14"/>
      <c r="E4" s="14"/>
      <c r="F4" s="14"/>
      <c r="G4" s="14"/>
      <c r="H4" s="14"/>
      <c r="M4" s="21" t="s">
        <v>31</v>
      </c>
      <c r="N4" s="20" t="s">
        <v>15</v>
      </c>
      <c r="O4" s="17"/>
      <c r="P4" s="17"/>
    </row>
    <row r="5" spans="2:16" ht="18" x14ac:dyDescent="0.3">
      <c r="B5" s="14"/>
      <c r="C5" s="14"/>
      <c r="D5" s="14"/>
      <c r="E5" s="14"/>
      <c r="F5" s="14"/>
      <c r="G5" s="14"/>
      <c r="H5" s="14"/>
      <c r="M5" s="21" t="s">
        <v>1</v>
      </c>
      <c r="N5" s="20" t="s">
        <v>16</v>
      </c>
      <c r="O5" s="17"/>
      <c r="P5" s="17"/>
    </row>
    <row r="6" spans="2:16" x14ac:dyDescent="0.3">
      <c r="B6" s="4" t="s">
        <v>10</v>
      </c>
      <c r="C6" s="4" t="s">
        <v>11</v>
      </c>
      <c r="D6" s="4" t="s">
        <v>35</v>
      </c>
      <c r="E6" s="4" t="s">
        <v>36</v>
      </c>
      <c r="F6" s="9" t="s">
        <v>33</v>
      </c>
      <c r="G6" s="9" t="s">
        <v>13</v>
      </c>
      <c r="H6" s="9" t="s">
        <v>8</v>
      </c>
      <c r="I6" s="9" t="s">
        <v>9</v>
      </c>
      <c r="J6" s="9"/>
      <c r="L6" s="3"/>
      <c r="M6" s="3"/>
    </row>
    <row r="7" spans="2:16" x14ac:dyDescent="0.3">
      <c r="B7" s="23">
        <v>43885</v>
      </c>
      <c r="C7" s="4">
        <v>0</v>
      </c>
      <c r="D7" s="11">
        <f>'dpc-covid19-ita-andamento-naz'!J2</f>
        <v>7</v>
      </c>
      <c r="E7" s="11">
        <f>D7-D7</f>
        <v>0</v>
      </c>
      <c r="F7" s="11">
        <f t="shared" ref="F7:F66" si="0">K/(1+EXP(-(C7-t0)/w))</f>
        <v>17.270589984332531</v>
      </c>
      <c r="G7" s="11">
        <f>F7-F7</f>
        <v>0</v>
      </c>
      <c r="H7" s="11">
        <f>MIN(G7+CI,0)</f>
        <v>0</v>
      </c>
      <c r="I7" s="11">
        <f t="shared" ref="I7:I36" si="1">MAX(G7-CI,0)</f>
        <v>0</v>
      </c>
      <c r="J7" s="1"/>
      <c r="K7" s="22" t="s">
        <v>0</v>
      </c>
      <c r="L7" s="5">
        <v>12000</v>
      </c>
    </row>
    <row r="8" spans="2:16" ht="15.6" x14ac:dyDescent="0.35">
      <c r="B8" s="10">
        <v>43886</v>
      </c>
      <c r="C8" s="4">
        <v>1</v>
      </c>
      <c r="D8" s="11">
        <f>'dpc-covid19-ita-andamento-naz'!J3</f>
        <v>10</v>
      </c>
      <c r="E8" s="11">
        <f>D8-D7</f>
        <v>3</v>
      </c>
      <c r="F8" s="11">
        <f t="shared" si="0"/>
        <v>21.659871436892104</v>
      </c>
      <c r="G8" s="11">
        <f>F8-F7</f>
        <v>4.3892814525595725</v>
      </c>
      <c r="H8" s="11">
        <f t="shared" ref="H8:H36" si="2">G8+CI</f>
        <v>128.53497453142214</v>
      </c>
      <c r="I8" s="11">
        <f t="shared" si="1"/>
        <v>0</v>
      </c>
      <c r="J8" s="1"/>
      <c r="K8" s="22" t="s">
        <v>32</v>
      </c>
      <c r="L8" s="5">
        <v>28.277378807169203</v>
      </c>
    </row>
    <row r="9" spans="2:16" x14ac:dyDescent="0.3">
      <c r="B9" s="10">
        <v>43887</v>
      </c>
      <c r="C9" s="4">
        <v>2</v>
      </c>
      <c r="D9" s="11">
        <f>'dpc-covid19-ita-andamento-naz'!J4</f>
        <v>12</v>
      </c>
      <c r="E9" s="11">
        <f t="shared" ref="E9:E36" si="3">D9-D8</f>
        <v>2</v>
      </c>
      <c r="F9" s="11">
        <f t="shared" si="0"/>
        <v>27.162150214562768</v>
      </c>
      <c r="G9" s="11">
        <f t="shared" ref="G9:G66" si="4">F9-F8</f>
        <v>5.5022787776706643</v>
      </c>
      <c r="H9" s="11">
        <f t="shared" si="2"/>
        <v>129.64797185653322</v>
      </c>
      <c r="I9" s="11">
        <f t="shared" si="1"/>
        <v>0</v>
      </c>
      <c r="J9" s="1"/>
      <c r="K9" s="22" t="s">
        <v>1</v>
      </c>
      <c r="L9" s="5">
        <v>5.218134939702761</v>
      </c>
    </row>
    <row r="10" spans="2:16" x14ac:dyDescent="0.3">
      <c r="B10" s="10">
        <v>43888</v>
      </c>
      <c r="C10" s="4">
        <v>3</v>
      </c>
      <c r="D10" s="11">
        <f>'dpc-covid19-ita-andamento-naz'!J5</f>
        <v>17</v>
      </c>
      <c r="E10" s="11">
        <f t="shared" si="3"/>
        <v>5</v>
      </c>
      <c r="F10" s="11">
        <f t="shared" si="0"/>
        <v>34.058204123445996</v>
      </c>
      <c r="G10" s="11">
        <f t="shared" si="4"/>
        <v>6.8960539088832284</v>
      </c>
      <c r="H10" s="11">
        <f t="shared" si="2"/>
        <v>131.0417469877458</v>
      </c>
      <c r="I10" s="11">
        <f t="shared" si="1"/>
        <v>0</v>
      </c>
      <c r="J10" s="1"/>
      <c r="K10" s="6" t="s">
        <v>2</v>
      </c>
      <c r="L10" s="1">
        <f>AVERAGE(E7:E36)</f>
        <v>227.1</v>
      </c>
    </row>
    <row r="11" spans="2:16" x14ac:dyDescent="0.3">
      <c r="B11" s="10">
        <v>43889</v>
      </c>
      <c r="C11" s="4">
        <v>4</v>
      </c>
      <c r="D11" s="11">
        <f>'dpc-covid19-ita-andamento-naz'!J6</f>
        <v>21</v>
      </c>
      <c r="E11" s="11">
        <f t="shared" si="3"/>
        <v>4</v>
      </c>
      <c r="F11" s="11">
        <f t="shared" si="0"/>
        <v>42.698816596572676</v>
      </c>
      <c r="G11" s="11">
        <f t="shared" si="4"/>
        <v>8.64061247312668</v>
      </c>
      <c r="H11" s="11">
        <f t="shared" si="2"/>
        <v>132.78630555198924</v>
      </c>
      <c r="I11" s="11">
        <f t="shared" si="1"/>
        <v>0</v>
      </c>
      <c r="J11" s="1"/>
      <c r="K11" s="6" t="s">
        <v>3</v>
      </c>
      <c r="L11" s="1">
        <f>COUNT(E7:E36)-COUNT(L7:L9)</f>
        <v>27</v>
      </c>
    </row>
    <row r="12" spans="2:16" x14ac:dyDescent="0.3">
      <c r="B12" s="10">
        <v>43890</v>
      </c>
      <c r="C12" s="4">
        <v>5</v>
      </c>
      <c r="D12" s="11">
        <f>'dpc-covid19-ita-andamento-naz'!J7</f>
        <v>29</v>
      </c>
      <c r="E12" s="11">
        <f t="shared" si="3"/>
        <v>8</v>
      </c>
      <c r="F12" s="11">
        <f t="shared" si="0"/>
        <v>53.521759073811353</v>
      </c>
      <c r="G12" s="11">
        <f t="shared" si="4"/>
        <v>10.822942477238676</v>
      </c>
      <c r="H12" s="11">
        <f t="shared" si="2"/>
        <v>134.96863555610125</v>
      </c>
      <c r="I12" s="11">
        <f t="shared" si="1"/>
        <v>0</v>
      </c>
      <c r="J12" s="1"/>
      <c r="K12" s="6" t="s">
        <v>4</v>
      </c>
      <c r="L12" s="7" cm="1">
        <f t="array" ref="L12">SQRT(SUM((E7:E36-G7:G36)^2)/df)</f>
        <v>61.153835762731454</v>
      </c>
    </row>
    <row r="13" spans="2:16" ht="16.2" x14ac:dyDescent="0.3">
      <c r="B13" s="23">
        <v>43891</v>
      </c>
      <c r="C13" s="4">
        <v>6</v>
      </c>
      <c r="D13" s="11">
        <f>'dpc-covid19-ita-andamento-naz'!J8</f>
        <v>34</v>
      </c>
      <c r="E13" s="11">
        <f t="shared" si="3"/>
        <v>5</v>
      </c>
      <c r="F13" s="11">
        <f t="shared" si="0"/>
        <v>67.072623223548561</v>
      </c>
      <c r="G13" s="11">
        <f t="shared" si="4"/>
        <v>13.550864149737208</v>
      </c>
      <c r="H13" s="11">
        <f t="shared" si="2"/>
        <v>137.69655722859977</v>
      </c>
      <c r="I13" s="11">
        <f t="shared" si="1"/>
        <v>0</v>
      </c>
      <c r="J13" s="1"/>
      <c r="K13" s="6" t="s">
        <v>5</v>
      </c>
      <c r="L13" s="8" cm="1">
        <f t="array" ref="L13">1-SUM((E7:E36-G7:G36)^2)/SUM((E7:E36-Mean_of_y)^2)</f>
        <v>0.99818924366319928</v>
      </c>
    </row>
    <row r="14" spans="2:16" x14ac:dyDescent="0.3">
      <c r="B14" s="10">
        <v>43892</v>
      </c>
      <c r="C14" s="4">
        <v>7</v>
      </c>
      <c r="D14" s="11">
        <f>'dpc-covid19-ita-andamento-naz'!J9</f>
        <v>52</v>
      </c>
      <c r="E14" s="11">
        <f t="shared" si="3"/>
        <v>18</v>
      </c>
      <c r="F14" s="11">
        <f t="shared" si="0"/>
        <v>84.030219844612247</v>
      </c>
      <c r="G14" s="11">
        <f t="shared" si="4"/>
        <v>16.957596621063686</v>
      </c>
      <c r="H14" s="11">
        <f t="shared" si="2"/>
        <v>141.10328969992625</v>
      </c>
      <c r="I14" s="11">
        <f t="shared" si="1"/>
        <v>0</v>
      </c>
      <c r="J14" s="1"/>
      <c r="K14" s="6" t="s">
        <v>6</v>
      </c>
      <c r="L14" s="8">
        <f>TINV(0.05,df)</f>
        <v>2.0518305164802859</v>
      </c>
    </row>
    <row r="15" spans="2:16" x14ac:dyDescent="0.3">
      <c r="B15" s="10">
        <v>43893</v>
      </c>
      <c r="C15" s="4">
        <v>8</v>
      </c>
      <c r="D15" s="11">
        <f>'dpc-covid19-ita-andamento-naz'!J10</f>
        <v>79</v>
      </c>
      <c r="E15" s="11">
        <f t="shared" si="3"/>
        <v>27</v>
      </c>
      <c r="F15" s="11">
        <f t="shared" si="0"/>
        <v>105.23730094077564</v>
      </c>
      <c r="G15" s="11">
        <f t="shared" si="4"/>
        <v>21.207081096163392</v>
      </c>
      <c r="H15" s="11">
        <f t="shared" si="2"/>
        <v>145.35277417502596</v>
      </c>
      <c r="I15" s="11">
        <f t="shared" si="1"/>
        <v>0</v>
      </c>
      <c r="J15" s="1"/>
      <c r="K15" s="6" t="s">
        <v>7</v>
      </c>
      <c r="L15" s="1">
        <f>Critical_t*SE_of_y</f>
        <v>124.14569307886256</v>
      </c>
    </row>
    <row r="16" spans="2:16" x14ac:dyDescent="0.3">
      <c r="B16" s="10">
        <v>43894</v>
      </c>
      <c r="C16" s="4">
        <v>9</v>
      </c>
      <c r="D16" s="11">
        <f>'dpc-covid19-ita-andamento-naz'!J11</f>
        <v>107</v>
      </c>
      <c r="E16" s="11">
        <f t="shared" si="3"/>
        <v>28</v>
      </c>
      <c r="F16" s="11">
        <f t="shared" si="0"/>
        <v>131.73733703536843</v>
      </c>
      <c r="G16" s="11">
        <f t="shared" si="4"/>
        <v>26.500036094592787</v>
      </c>
      <c r="H16" s="11">
        <f t="shared" si="2"/>
        <v>150.64572917345535</v>
      </c>
      <c r="I16" s="11">
        <f t="shared" si="1"/>
        <v>0</v>
      </c>
      <c r="J16" s="1"/>
      <c r="K16" s="6"/>
    </row>
    <row r="17" spans="2:15" x14ac:dyDescent="0.3">
      <c r="B17" s="23">
        <v>43895</v>
      </c>
      <c r="C17" s="4">
        <v>10</v>
      </c>
      <c r="D17" s="11">
        <f>'dpc-covid19-ita-andamento-naz'!J12</f>
        <v>148</v>
      </c>
      <c r="E17" s="11">
        <f t="shared" si="3"/>
        <v>41</v>
      </c>
      <c r="F17" s="11">
        <f t="shared" si="0"/>
        <v>164.81794163004398</v>
      </c>
      <c r="G17" s="11">
        <f t="shared" si="4"/>
        <v>33.080604594675549</v>
      </c>
      <c r="H17" s="11">
        <f t="shared" si="2"/>
        <v>157.22629767353811</v>
      </c>
      <c r="I17" s="11">
        <f t="shared" si="1"/>
        <v>0</v>
      </c>
      <c r="J17" s="1"/>
      <c r="K17" s="6"/>
    </row>
    <row r="18" spans="2:15" x14ac:dyDescent="0.3">
      <c r="B18" s="10">
        <v>43896</v>
      </c>
      <c r="C18" s="4">
        <v>11</v>
      </c>
      <c r="D18" s="11">
        <f>'dpc-covid19-ita-andamento-naz'!J13</f>
        <v>197</v>
      </c>
      <c r="E18" s="11">
        <f t="shared" si="3"/>
        <v>49</v>
      </c>
      <c r="F18" s="11">
        <f t="shared" si="0"/>
        <v>206.06120019317984</v>
      </c>
      <c r="G18" s="11">
        <f t="shared" si="4"/>
        <v>41.243258563135868</v>
      </c>
      <c r="H18" s="11">
        <f t="shared" si="2"/>
        <v>165.38895164199843</v>
      </c>
      <c r="I18" s="11">
        <f t="shared" si="1"/>
        <v>0</v>
      </c>
      <c r="J18" s="1"/>
      <c r="K18" s="6"/>
    </row>
    <row r="19" spans="2:15" x14ac:dyDescent="0.3">
      <c r="B19" s="10">
        <v>43897</v>
      </c>
      <c r="C19" s="4">
        <v>12</v>
      </c>
      <c r="D19" s="11">
        <f>'dpc-covid19-ita-andamento-naz'!J14</f>
        <v>233</v>
      </c>
      <c r="E19" s="11">
        <f t="shared" si="3"/>
        <v>36</v>
      </c>
      <c r="F19" s="11">
        <f t="shared" si="0"/>
        <v>257.40051736719863</v>
      </c>
      <c r="G19" s="11">
        <f t="shared" si="4"/>
        <v>51.339317174018788</v>
      </c>
      <c r="H19" s="11">
        <f t="shared" si="2"/>
        <v>175.48501025288135</v>
      </c>
      <c r="I19" s="11">
        <f t="shared" si="1"/>
        <v>0</v>
      </c>
      <c r="J19" s="1"/>
      <c r="K19" s="6"/>
    </row>
    <row r="20" spans="2:15" x14ac:dyDescent="0.3">
      <c r="B20" s="23">
        <v>43898</v>
      </c>
      <c r="C20" s="4">
        <v>13</v>
      </c>
      <c r="D20" s="11">
        <f>'dpc-covid19-ita-andamento-naz'!J15</f>
        <v>366</v>
      </c>
      <c r="E20" s="11">
        <f t="shared" si="3"/>
        <v>133</v>
      </c>
      <c r="F20" s="11">
        <f t="shared" si="0"/>
        <v>321.18248354590401</v>
      </c>
      <c r="G20" s="11">
        <f t="shared" si="4"/>
        <v>63.781966178705375</v>
      </c>
      <c r="H20" s="11">
        <f t="shared" si="2"/>
        <v>187.92765925756794</v>
      </c>
      <c r="I20" s="11">
        <f t="shared" si="1"/>
        <v>0</v>
      </c>
      <c r="J20" s="1"/>
      <c r="K20" s="6"/>
    </row>
    <row r="21" spans="2:15" x14ac:dyDescent="0.3">
      <c r="B21" s="10">
        <v>43899</v>
      </c>
      <c r="C21" s="4">
        <v>14</v>
      </c>
      <c r="D21" s="11">
        <f>'dpc-covid19-ita-andamento-naz'!J16</f>
        <v>463</v>
      </c>
      <c r="E21" s="11">
        <f t="shared" si="3"/>
        <v>97</v>
      </c>
      <c r="F21" s="11">
        <f t="shared" si="0"/>
        <v>400.23047278697419</v>
      </c>
      <c r="G21" s="11">
        <f t="shared" si="4"/>
        <v>79.047989241070184</v>
      </c>
      <c r="H21" s="11">
        <f t="shared" si="2"/>
        <v>203.19368231993275</v>
      </c>
      <c r="I21" s="11">
        <f t="shared" si="1"/>
        <v>0</v>
      </c>
      <c r="J21" s="1"/>
      <c r="K21" s="6"/>
    </row>
    <row r="22" spans="2:15" x14ac:dyDescent="0.3">
      <c r="B22" s="23">
        <v>43900</v>
      </c>
      <c r="C22" s="4">
        <v>15</v>
      </c>
      <c r="D22" s="11">
        <f>'dpc-covid19-ita-andamento-naz'!J17</f>
        <v>631</v>
      </c>
      <c r="E22" s="11">
        <f t="shared" si="3"/>
        <v>168</v>
      </c>
      <c r="F22" s="11">
        <f t="shared" si="0"/>
        <v>497.90397396580261</v>
      </c>
      <c r="G22" s="11">
        <f t="shared" si="4"/>
        <v>97.673501178828417</v>
      </c>
      <c r="H22" s="11">
        <f t="shared" si="2"/>
        <v>221.81919425769098</v>
      </c>
      <c r="I22" s="11">
        <f t="shared" si="1"/>
        <v>0</v>
      </c>
      <c r="J22" s="1"/>
      <c r="K22" s="6"/>
    </row>
    <row r="23" spans="2:15" x14ac:dyDescent="0.3">
      <c r="B23" s="10">
        <v>43901</v>
      </c>
      <c r="C23" s="4">
        <v>16</v>
      </c>
      <c r="D23" s="11">
        <f>'dpc-covid19-ita-andamento-naz'!J18</f>
        <v>827</v>
      </c>
      <c r="E23" s="11">
        <f t="shared" si="3"/>
        <v>196</v>
      </c>
      <c r="F23" s="11">
        <f t="shared" si="0"/>
        <v>618.1437896553997</v>
      </c>
      <c r="G23" s="11">
        <f t="shared" si="4"/>
        <v>120.23981568959709</v>
      </c>
      <c r="H23" s="11">
        <f t="shared" si="2"/>
        <v>244.38550876845966</v>
      </c>
      <c r="I23" s="11">
        <f t="shared" si="1"/>
        <v>0</v>
      </c>
      <c r="J23" s="1"/>
      <c r="K23" s="6"/>
    </row>
    <row r="24" spans="2:15" x14ac:dyDescent="0.3">
      <c r="B24" s="23">
        <v>43902</v>
      </c>
      <c r="C24" s="4">
        <v>17</v>
      </c>
      <c r="D24" s="11">
        <f>'dpc-covid19-ita-andamento-naz'!J19</f>
        <v>1016</v>
      </c>
      <c r="E24" s="11">
        <f t="shared" si="3"/>
        <v>189</v>
      </c>
      <c r="F24" s="11">
        <f t="shared" si="0"/>
        <v>765.48808759602298</v>
      </c>
      <c r="G24" s="11">
        <f t="shared" si="4"/>
        <v>147.34429794062328</v>
      </c>
      <c r="H24" s="11">
        <f t="shared" si="2"/>
        <v>271.48999101948584</v>
      </c>
      <c r="I24" s="11">
        <f t="shared" si="1"/>
        <v>23.198604861760714</v>
      </c>
      <c r="J24" s="1"/>
      <c r="K24" s="6"/>
    </row>
    <row r="25" spans="2:15" x14ac:dyDescent="0.3">
      <c r="B25" s="10">
        <v>43903</v>
      </c>
      <c r="C25" s="4">
        <v>18</v>
      </c>
      <c r="D25" s="11">
        <f>'dpc-covid19-ita-andamento-naz'!J20</f>
        <v>1266</v>
      </c>
      <c r="E25" s="11">
        <f t="shared" si="3"/>
        <v>250</v>
      </c>
      <c r="F25" s="11">
        <f t="shared" si="0"/>
        <v>945.03804366459724</v>
      </c>
      <c r="G25" s="11">
        <f t="shared" si="4"/>
        <v>179.54995606857426</v>
      </c>
      <c r="H25" s="11">
        <f t="shared" si="2"/>
        <v>303.69564914743682</v>
      </c>
      <c r="I25" s="11">
        <f t="shared" si="1"/>
        <v>55.404262989711697</v>
      </c>
      <c r="J25" s="1"/>
      <c r="K25" s="6"/>
    </row>
    <row r="26" spans="2:15" x14ac:dyDescent="0.3">
      <c r="B26" s="10">
        <v>43904</v>
      </c>
      <c r="C26" s="4">
        <v>19</v>
      </c>
      <c r="D26" s="11">
        <f>'dpc-covid19-ita-andamento-naz'!J21</f>
        <v>1441</v>
      </c>
      <c r="E26" s="11">
        <f t="shared" si="3"/>
        <v>175</v>
      </c>
      <c r="F26" s="11">
        <f t="shared" si="0"/>
        <v>1162.3452936491897</v>
      </c>
      <c r="G26" s="11">
        <f t="shared" si="4"/>
        <v>217.30724998459243</v>
      </c>
      <c r="H26" s="11">
        <f t="shared" si="2"/>
        <v>341.452943063455</v>
      </c>
      <c r="I26" s="11">
        <f t="shared" si="1"/>
        <v>93.161556905729867</v>
      </c>
      <c r="J26" s="1"/>
      <c r="K26" s="6"/>
    </row>
    <row r="27" spans="2:15" x14ac:dyDescent="0.3">
      <c r="B27" s="10">
        <v>43905</v>
      </c>
      <c r="C27" s="4">
        <v>20</v>
      </c>
      <c r="D27" s="11">
        <f>'dpc-covid19-ita-andamento-naz'!J22</f>
        <v>1809</v>
      </c>
      <c r="E27" s="11">
        <f t="shared" si="3"/>
        <v>368</v>
      </c>
      <c r="F27" s="11">
        <f t="shared" si="0"/>
        <v>1423.1885055431464</v>
      </c>
      <c r="G27" s="11">
        <f t="shared" si="4"/>
        <v>260.84321189395678</v>
      </c>
      <c r="H27" s="11">
        <f t="shared" si="2"/>
        <v>384.98890497281934</v>
      </c>
      <c r="I27" s="11">
        <f t="shared" si="1"/>
        <v>136.69751881509421</v>
      </c>
      <c r="J27" s="1"/>
      <c r="K27" s="6"/>
    </row>
    <row r="28" spans="2:15" x14ac:dyDescent="0.3">
      <c r="B28" s="10">
        <v>43906</v>
      </c>
      <c r="C28" s="4">
        <v>21</v>
      </c>
      <c r="D28" s="11">
        <f>'dpc-covid19-ita-andamento-naz'!J23</f>
        <v>2158</v>
      </c>
      <c r="E28" s="11">
        <f t="shared" si="3"/>
        <v>349</v>
      </c>
      <c r="F28" s="11">
        <f t="shared" si="0"/>
        <v>1733.2064758760387</v>
      </c>
      <c r="G28" s="11">
        <f t="shared" si="4"/>
        <v>310.01797033289222</v>
      </c>
      <c r="H28" s="11">
        <f t="shared" si="2"/>
        <v>434.16366341175478</v>
      </c>
      <c r="I28" s="11">
        <f t="shared" si="1"/>
        <v>185.87227725402965</v>
      </c>
      <c r="J28" s="1"/>
      <c r="K28" s="6"/>
    </row>
    <row r="29" spans="2:15" x14ac:dyDescent="0.3">
      <c r="B29" s="10">
        <v>43907</v>
      </c>
      <c r="C29" s="4">
        <v>22</v>
      </c>
      <c r="D29" s="11">
        <f>'dpc-covid19-ita-andamento-naz'!J24</f>
        <v>2503</v>
      </c>
      <c r="E29" s="11">
        <f t="shared" si="3"/>
        <v>345</v>
      </c>
      <c r="F29" s="11">
        <f t="shared" si="0"/>
        <v>2097.3651675454776</v>
      </c>
      <c r="G29" s="11">
        <f t="shared" si="4"/>
        <v>364.15869166943889</v>
      </c>
      <c r="H29" s="11">
        <f t="shared" si="2"/>
        <v>488.30438474830146</v>
      </c>
      <c r="I29" s="11">
        <f t="shared" si="1"/>
        <v>240.01299859057633</v>
      </c>
      <c r="J29" s="1"/>
    </row>
    <row r="30" spans="2:15" x14ac:dyDescent="0.3">
      <c r="B30" s="10">
        <v>43908</v>
      </c>
      <c r="C30" s="4">
        <v>23</v>
      </c>
      <c r="D30" s="11">
        <f>'dpc-covid19-ita-andamento-naz'!J25</f>
        <v>2978</v>
      </c>
      <c r="E30" s="11">
        <f t="shared" si="3"/>
        <v>475</v>
      </c>
      <c r="F30" s="11">
        <f t="shared" si="0"/>
        <v>2519.2615752627835</v>
      </c>
      <c r="G30" s="11">
        <f t="shared" si="4"/>
        <v>421.89640771730592</v>
      </c>
      <c r="H30" s="11">
        <f t="shared" si="2"/>
        <v>546.04210079616848</v>
      </c>
      <c r="I30" s="11">
        <f t="shared" si="1"/>
        <v>297.75071463844336</v>
      </c>
      <c r="O30" s="1"/>
    </row>
    <row r="31" spans="2:15" x14ac:dyDescent="0.3">
      <c r="B31" s="10">
        <v>43909</v>
      </c>
      <c r="C31" s="4">
        <v>24</v>
      </c>
      <c r="D31" s="11">
        <f>'dpc-covid19-ita-andamento-naz'!J26</f>
        <v>3405</v>
      </c>
      <c r="E31" s="11">
        <f t="shared" si="3"/>
        <v>427</v>
      </c>
      <c r="F31" s="11">
        <f t="shared" si="0"/>
        <v>3000.3117109077207</v>
      </c>
      <c r="G31" s="11">
        <f t="shared" si="4"/>
        <v>481.0501356449372</v>
      </c>
      <c r="H31" s="11">
        <f t="shared" si="2"/>
        <v>605.19582872379976</v>
      </c>
      <c r="I31" s="11">
        <f t="shared" si="1"/>
        <v>356.90444256607464</v>
      </c>
    </row>
    <row r="32" spans="2:15" x14ac:dyDescent="0.3">
      <c r="B32" s="10">
        <v>43910</v>
      </c>
      <c r="C32" s="4">
        <v>25</v>
      </c>
      <c r="D32" s="11">
        <f>'dpc-covid19-ita-andamento-naz'!J27</f>
        <v>4032</v>
      </c>
      <c r="E32" s="11">
        <f t="shared" si="3"/>
        <v>627</v>
      </c>
      <c r="F32" s="11">
        <f t="shared" si="0"/>
        <v>3538.9302090735055</v>
      </c>
      <c r="G32" s="11">
        <f t="shared" si="4"/>
        <v>538.61849816578479</v>
      </c>
      <c r="H32" s="11">
        <f t="shared" si="2"/>
        <v>662.76419124464735</v>
      </c>
      <c r="I32" s="11">
        <f t="shared" si="1"/>
        <v>414.47280508692222</v>
      </c>
    </row>
    <row r="33" spans="2:9" x14ac:dyDescent="0.3">
      <c r="B33" s="10">
        <v>43911</v>
      </c>
      <c r="C33" s="4">
        <v>26</v>
      </c>
      <c r="D33" s="11">
        <f>'dpc-covid19-ita-andamento-naz'!J28</f>
        <v>4825</v>
      </c>
      <c r="E33" s="11">
        <f t="shared" si="3"/>
        <v>793</v>
      </c>
      <c r="F33" s="11">
        <f t="shared" si="0"/>
        <v>4129.8703529525837</v>
      </c>
      <c r="G33" s="11">
        <f t="shared" si="4"/>
        <v>590.94014387907828</v>
      </c>
      <c r="H33" s="11">
        <f t="shared" si="2"/>
        <v>715.08583695794084</v>
      </c>
      <c r="I33" s="11">
        <f t="shared" si="1"/>
        <v>466.79445080021571</v>
      </c>
    </row>
    <row r="34" spans="2:9" x14ac:dyDescent="0.3">
      <c r="B34" s="10">
        <v>43912</v>
      </c>
      <c r="C34" s="4">
        <v>27</v>
      </c>
      <c r="D34" s="11">
        <f>'dpc-covid19-ita-andamento-naz'!J29</f>
        <v>5476</v>
      </c>
      <c r="E34" s="11">
        <f t="shared" si="3"/>
        <v>651</v>
      </c>
      <c r="F34" s="11">
        <f t="shared" si="0"/>
        <v>4763.9282151610469</v>
      </c>
      <c r="G34" s="11">
        <f t="shared" si="4"/>
        <v>634.05786220846312</v>
      </c>
      <c r="H34" s="11">
        <f t="shared" si="2"/>
        <v>758.20355528732568</v>
      </c>
      <c r="I34" s="11">
        <f t="shared" si="1"/>
        <v>509.91216912960056</v>
      </c>
    </row>
    <row r="35" spans="2:9" x14ac:dyDescent="0.3">
      <c r="B35" s="23">
        <v>43913</v>
      </c>
      <c r="C35" s="4">
        <v>28</v>
      </c>
      <c r="D35" s="11">
        <f>'dpc-covid19-ita-andamento-naz'!J30</f>
        <v>6077</v>
      </c>
      <c r="E35" s="11">
        <f t="shared" si="3"/>
        <v>601</v>
      </c>
      <c r="F35" s="11">
        <f t="shared" si="0"/>
        <v>5428.1907567236249</v>
      </c>
      <c r="G35" s="11">
        <f t="shared" si="4"/>
        <v>664.26254156257801</v>
      </c>
      <c r="H35" s="11">
        <f t="shared" si="2"/>
        <v>788.40823464144057</v>
      </c>
      <c r="I35" s="11">
        <f t="shared" si="1"/>
        <v>540.11684848371544</v>
      </c>
    </row>
    <row r="36" spans="2:9" x14ac:dyDescent="0.3">
      <c r="B36" s="10">
        <v>43914</v>
      </c>
      <c r="C36" s="4">
        <v>29</v>
      </c>
      <c r="D36" s="11">
        <f>'dpc-covid19-ita-andamento-naz'!J31</f>
        <v>6820</v>
      </c>
      <c r="E36" s="11">
        <f t="shared" si="3"/>
        <v>743</v>
      </c>
      <c r="F36" s="11">
        <f t="shared" si="0"/>
        <v>6106.9066575804691</v>
      </c>
      <c r="G36" s="11">
        <f t="shared" si="4"/>
        <v>678.7159008568442</v>
      </c>
      <c r="H36" s="11">
        <f t="shared" si="2"/>
        <v>802.86159393570676</v>
      </c>
      <c r="I36" s="11">
        <f t="shared" si="1"/>
        <v>554.57020777798164</v>
      </c>
    </row>
    <row r="37" spans="2:9" x14ac:dyDescent="0.3">
      <c r="B37" s="10">
        <v>43915</v>
      </c>
      <c r="C37" s="4">
        <v>30</v>
      </c>
      <c r="E37" s="11"/>
      <c r="F37" s="11">
        <f t="shared" si="0"/>
        <v>6782.896725794013</v>
      </c>
      <c r="G37" s="11">
        <f t="shared" si="4"/>
        <v>675.99006821354396</v>
      </c>
    </row>
    <row r="38" spans="2:9" x14ac:dyDescent="0.3">
      <c r="B38" s="10">
        <v>43916</v>
      </c>
      <c r="C38" s="4">
        <v>31</v>
      </c>
      <c r="E38" s="11"/>
      <c r="F38" s="11">
        <f t="shared" si="0"/>
        <v>7439.2545064058195</v>
      </c>
      <c r="G38" s="11">
        <f t="shared" si="4"/>
        <v>656.35778061180645</v>
      </c>
    </row>
    <row r="39" spans="2:9" x14ac:dyDescent="0.3">
      <c r="B39" s="10">
        <v>43917</v>
      </c>
      <c r="C39" s="4">
        <v>32</v>
      </c>
      <c r="E39" s="11"/>
      <c r="F39" s="11">
        <f t="shared" si="0"/>
        <v>8060.9905310210215</v>
      </c>
      <c r="G39" s="11">
        <f t="shared" si="4"/>
        <v>621.73602461520204</v>
      </c>
    </row>
    <row r="40" spans="2:9" x14ac:dyDescent="0.3">
      <c r="B40" s="10">
        <v>43918</v>
      </c>
      <c r="C40" s="4">
        <v>33</v>
      </c>
      <c r="E40" s="11"/>
      <c r="F40" s="11">
        <f t="shared" si="0"/>
        <v>8636.2929052890649</v>
      </c>
      <c r="G40" s="11">
        <f t="shared" si="4"/>
        <v>575.30237426804342</v>
      </c>
    </row>
    <row r="41" spans="2:9" x14ac:dyDescent="0.3">
      <c r="B41" s="10">
        <v>43919</v>
      </c>
      <c r="C41" s="4">
        <v>34</v>
      </c>
      <c r="E41" s="11"/>
      <c r="F41" s="11">
        <f t="shared" si="0"/>
        <v>9157.2030144565524</v>
      </c>
      <c r="G41" s="11">
        <f t="shared" si="4"/>
        <v>520.91010916748746</v>
      </c>
    </row>
    <row r="42" spans="2:9" x14ac:dyDescent="0.3">
      <c r="B42" s="10">
        <v>43920</v>
      </c>
      <c r="C42" s="4">
        <v>35</v>
      </c>
      <c r="E42" s="11"/>
      <c r="F42" s="11">
        <f t="shared" si="0"/>
        <v>9619.6778858228281</v>
      </c>
      <c r="G42" s="11">
        <f t="shared" si="4"/>
        <v>462.47487136627569</v>
      </c>
    </row>
    <row r="43" spans="2:9" x14ac:dyDescent="0.3">
      <c r="B43" s="10">
        <v>43921</v>
      </c>
      <c r="C43" s="4">
        <v>36</v>
      </c>
      <c r="E43" s="11"/>
      <c r="F43" s="11">
        <f t="shared" si="0"/>
        <v>10023.1579292266</v>
      </c>
      <c r="G43" s="11">
        <f t="shared" si="4"/>
        <v>403.48004340377156</v>
      </c>
    </row>
    <row r="44" spans="2:9" x14ac:dyDescent="0.3">
      <c r="B44" s="10">
        <v>43922</v>
      </c>
      <c r="C44" s="4">
        <v>37</v>
      </c>
      <c r="E44" s="11"/>
      <c r="F44" s="11">
        <f t="shared" si="0"/>
        <v>10369.835367121574</v>
      </c>
      <c r="G44" s="11">
        <f t="shared" si="4"/>
        <v>346.67743789497399</v>
      </c>
    </row>
    <row r="45" spans="2:9" x14ac:dyDescent="0.3">
      <c r="B45" s="10">
        <v>43923</v>
      </c>
      <c r="C45" s="4">
        <v>38</v>
      </c>
      <c r="E45" s="11"/>
      <c r="F45" s="11">
        <f t="shared" si="0"/>
        <v>10663.820952927146</v>
      </c>
      <c r="G45" s="11">
        <f t="shared" si="4"/>
        <v>293.98558580557255</v>
      </c>
    </row>
    <row r="46" spans="2:9" x14ac:dyDescent="0.3">
      <c r="B46" s="10">
        <v>43924</v>
      </c>
      <c r="C46" s="4">
        <v>39</v>
      </c>
      <c r="E46" s="11"/>
      <c r="F46" s="11">
        <f t="shared" si="0"/>
        <v>10910.359844071647</v>
      </c>
      <c r="G46" s="11">
        <f t="shared" si="4"/>
        <v>246.53889114450067</v>
      </c>
    </row>
    <row r="47" spans="2:9" x14ac:dyDescent="0.3">
      <c r="B47" s="10">
        <v>43925</v>
      </c>
      <c r="C47" s="4">
        <v>40</v>
      </c>
      <c r="E47" s="11"/>
      <c r="F47" s="11">
        <f t="shared" si="0"/>
        <v>11115.184126898148</v>
      </c>
      <c r="G47" s="11">
        <f t="shared" si="4"/>
        <v>204.82428282650108</v>
      </c>
    </row>
    <row r="48" spans="2:9" x14ac:dyDescent="0.3">
      <c r="B48" s="10">
        <v>43926</v>
      </c>
      <c r="C48" s="4">
        <v>41</v>
      </c>
      <c r="E48" s="11"/>
      <c r="F48" s="11">
        <f t="shared" si="0"/>
        <v>11284.033290941366</v>
      </c>
      <c r="G48" s="11">
        <f t="shared" si="4"/>
        <v>168.84916404321848</v>
      </c>
    </row>
    <row r="49" spans="2:7" x14ac:dyDescent="0.3">
      <c r="B49" s="10">
        <v>43927</v>
      </c>
      <c r="C49" s="4">
        <v>42</v>
      </c>
      <c r="E49" s="11"/>
      <c r="F49" s="11">
        <f t="shared" si="0"/>
        <v>11422.335576249368</v>
      </c>
      <c r="G49" s="11">
        <f t="shared" si="4"/>
        <v>138.30228530800196</v>
      </c>
    </row>
    <row r="50" spans="2:7" x14ac:dyDescent="0.3">
      <c r="B50" s="10">
        <v>43928</v>
      </c>
      <c r="C50" s="4">
        <v>43</v>
      </c>
      <c r="E50" s="11"/>
      <c r="F50" s="11">
        <f t="shared" si="0"/>
        <v>11535.023052437786</v>
      </c>
      <c r="G50" s="11">
        <f t="shared" si="4"/>
        <v>112.68747618841735</v>
      </c>
    </row>
    <row r="51" spans="2:7" x14ac:dyDescent="0.3">
      <c r="B51" s="10">
        <v>43929</v>
      </c>
      <c r="C51" s="4">
        <v>44</v>
      </c>
      <c r="E51" s="11"/>
      <c r="F51" s="11">
        <f t="shared" si="0"/>
        <v>11626.446993968899</v>
      </c>
      <c r="G51" s="11">
        <f t="shared" si="4"/>
        <v>91.423941531113087</v>
      </c>
    </row>
    <row r="52" spans="2:7" x14ac:dyDescent="0.3">
      <c r="B52" s="10">
        <v>43930</v>
      </c>
      <c r="C52" s="4">
        <v>45</v>
      </c>
      <c r="E52" s="11"/>
      <c r="F52" s="11">
        <f t="shared" si="0"/>
        <v>11700.362058921393</v>
      </c>
      <c r="G52" s="11">
        <f t="shared" si="4"/>
        <v>73.915064952494504</v>
      </c>
    </row>
    <row r="53" spans="2:7" x14ac:dyDescent="0.3">
      <c r="B53" s="10">
        <v>43931</v>
      </c>
      <c r="C53" s="4">
        <v>46</v>
      </c>
      <c r="E53" s="11"/>
      <c r="F53" s="11">
        <f t="shared" si="0"/>
        <v>11759.953479492715</v>
      </c>
      <c r="G53" s="11">
        <f t="shared" si="4"/>
        <v>59.591420571321578</v>
      </c>
    </row>
    <row r="54" spans="2:7" x14ac:dyDescent="0.3">
      <c r="B54" s="10">
        <v>43932</v>
      </c>
      <c r="C54" s="4">
        <v>47</v>
      </c>
      <c r="E54" s="11"/>
      <c r="F54" s="11">
        <f t="shared" si="0"/>
        <v>11807.888051325932</v>
      </c>
      <c r="G54" s="11">
        <f t="shared" si="4"/>
        <v>47.934571833216978</v>
      </c>
    </row>
    <row r="55" spans="2:7" x14ac:dyDescent="0.3">
      <c r="B55" s="10">
        <v>43933</v>
      </c>
      <c r="C55" s="4">
        <v>48</v>
      </c>
      <c r="E55" s="11"/>
      <c r="F55" s="11">
        <f t="shared" si="0"/>
        <v>11846.375660780976</v>
      </c>
      <c r="G55" s="11">
        <f t="shared" si="4"/>
        <v>38.487609455043639</v>
      </c>
    </row>
    <row r="56" spans="2:7" x14ac:dyDescent="0.3">
      <c r="B56" s="10">
        <v>43934</v>
      </c>
      <c r="C56" s="4">
        <v>49</v>
      </c>
      <c r="E56" s="11"/>
      <c r="F56" s="11">
        <f t="shared" si="0"/>
        <v>11877.232836105046</v>
      </c>
      <c r="G56" s="11">
        <f t="shared" si="4"/>
        <v>30.85717532407034</v>
      </c>
    </row>
    <row r="57" spans="2:7" x14ac:dyDescent="0.3">
      <c r="B57" s="10">
        <v>43935</v>
      </c>
      <c r="C57" s="4">
        <v>50</v>
      </c>
      <c r="E57" s="11"/>
      <c r="F57" s="11">
        <f t="shared" si="0"/>
        <v>11901.943290527946</v>
      </c>
      <c r="G57" s="11">
        <f t="shared" si="4"/>
        <v>24.710454422900511</v>
      </c>
    </row>
    <row r="58" spans="2:7" x14ac:dyDescent="0.3">
      <c r="B58" s="10">
        <v>43936</v>
      </c>
      <c r="C58" s="4">
        <v>51</v>
      </c>
      <c r="E58" s="11"/>
      <c r="F58" s="11">
        <f t="shared" si="0"/>
        <v>11921.712818755357</v>
      </c>
      <c r="G58" s="11">
        <f t="shared" si="4"/>
        <v>19.769528227410774</v>
      </c>
    </row>
    <row r="59" spans="2:7" x14ac:dyDescent="0.3">
      <c r="B59" s="10">
        <v>43937</v>
      </c>
      <c r="C59" s="4">
        <v>52</v>
      </c>
      <c r="E59" s="11"/>
      <c r="F59" s="11">
        <f t="shared" si="0"/>
        <v>11937.517459799863</v>
      </c>
      <c r="G59" s="11">
        <f t="shared" si="4"/>
        <v>15.804641044505843</v>
      </c>
    </row>
    <row r="60" spans="2:7" x14ac:dyDescent="0.3">
      <c r="B60" s="10">
        <v>43938</v>
      </c>
      <c r="C60" s="4">
        <v>53</v>
      </c>
      <c r="E60" s="11"/>
      <c r="F60" s="11">
        <f t="shared" si="0"/>
        <v>11950.144784135615</v>
      </c>
      <c r="G60" s="11">
        <f t="shared" si="4"/>
        <v>12.627324335751837</v>
      </c>
    </row>
    <row r="61" spans="2:7" x14ac:dyDescent="0.3">
      <c r="B61" s="10">
        <v>43939</v>
      </c>
      <c r="C61" s="4">
        <v>54</v>
      </c>
      <c r="E61" s="11"/>
      <c r="F61" s="11">
        <f t="shared" si="0"/>
        <v>11960.228694755626</v>
      </c>
      <c r="G61" s="11">
        <f t="shared" si="4"/>
        <v>10.083910620011011</v>
      </c>
    </row>
    <row r="62" spans="2:7" x14ac:dyDescent="0.3">
      <c r="B62" s="10">
        <v>43940</v>
      </c>
      <c r="C62" s="4">
        <v>55</v>
      </c>
      <c r="E62" s="11"/>
      <c r="F62" s="11">
        <f t="shared" si="0"/>
        <v>11968.278394680432</v>
      </c>
      <c r="G62" s="11">
        <f t="shared" si="4"/>
        <v>8.0496999248061911</v>
      </c>
    </row>
    <row r="63" spans="2:7" x14ac:dyDescent="0.3">
      <c r="B63" s="10">
        <v>43941</v>
      </c>
      <c r="C63" s="4">
        <v>56</v>
      </c>
      <c r="E63" s="11"/>
      <c r="F63" s="11">
        <f t="shared" si="0"/>
        <v>11974.702270237365</v>
      </c>
      <c r="G63" s="11">
        <f t="shared" si="4"/>
        <v>6.4238755569331261</v>
      </c>
    </row>
    <row r="64" spans="2:7" x14ac:dyDescent="0.3">
      <c r="B64" s="10">
        <v>43942</v>
      </c>
      <c r="C64" s="4">
        <v>57</v>
      </c>
      <c r="E64" s="11"/>
      <c r="F64" s="11">
        <f t="shared" si="0"/>
        <v>11979.827439190709</v>
      </c>
      <c r="G64" s="11">
        <f t="shared" si="4"/>
        <v>5.1251689533437457</v>
      </c>
    </row>
    <row r="65" spans="2:7" x14ac:dyDescent="0.3">
      <c r="B65" s="10">
        <v>43943</v>
      </c>
      <c r="C65" s="4">
        <v>58</v>
      </c>
      <c r="E65" s="11"/>
      <c r="F65" s="11">
        <f t="shared" si="0"/>
        <v>11983.915660467606</v>
      </c>
      <c r="G65" s="11">
        <f t="shared" si="4"/>
        <v>4.0882212768974568</v>
      </c>
    </row>
    <row r="66" spans="2:7" x14ac:dyDescent="0.3">
      <c r="B66" s="10">
        <v>43944</v>
      </c>
      <c r="C66" s="4">
        <v>59</v>
      </c>
      <c r="E66" s="11"/>
      <c r="F66" s="11">
        <f t="shared" si="0"/>
        <v>11987.176225822244</v>
      </c>
      <c r="G66" s="11">
        <f t="shared" si="4"/>
        <v>3.2605653546379472</v>
      </c>
    </row>
    <row r="67" spans="2:7" x14ac:dyDescent="0.3">
      <c r="B67" s="10"/>
      <c r="C67" s="4"/>
    </row>
    <row r="68" spans="2:7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18</vt:i4>
      </vt:variant>
    </vt:vector>
  </HeadingPairs>
  <TitlesOfParts>
    <vt:vector size="21" baseType="lpstr">
      <vt:lpstr>dpc-covid19-ita-andamento-naz</vt:lpstr>
      <vt:lpstr>Cumul_deaths - Boltzmann fit</vt:lpstr>
      <vt:lpstr>New_deaths - Boltzmann fit</vt:lpstr>
      <vt:lpstr>CI</vt:lpstr>
      <vt:lpstr>CIn</vt:lpstr>
      <vt:lpstr>Critical_t</vt:lpstr>
      <vt:lpstr>Critical_tn</vt:lpstr>
      <vt:lpstr>df</vt:lpstr>
      <vt:lpstr>dfn</vt:lpstr>
      <vt:lpstr>K</vt:lpstr>
      <vt:lpstr>Kn</vt:lpstr>
      <vt:lpstr>Mean_of_y</vt:lpstr>
      <vt:lpstr>Mean_of_yn</vt:lpstr>
      <vt:lpstr>RSQ</vt:lpstr>
      <vt:lpstr>RSQn</vt:lpstr>
      <vt:lpstr>SE_of_y</vt:lpstr>
      <vt:lpstr>SE_of_yn</vt:lpstr>
      <vt:lpstr>t0</vt:lpstr>
      <vt:lpstr>t0n</vt:lpstr>
      <vt:lpstr>w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2020-03-25T02:05:19Z</dcterms:modified>
</cp:coreProperties>
</file>