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56E2B52C-1511-4CB7-ABEF-DDC39245CDC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pc-covid-19-ita-andamento-naz" sheetId="16" r:id="rId1"/>
    <sheet name="Cumul_ deaths - Gompertz fit" sheetId="12" r:id="rId2"/>
    <sheet name="New_ deaths - Gompertz fit" sheetId="17" r:id="rId3"/>
  </sheets>
  <definedNames>
    <definedName name="CI">'Cumul_ deaths - Gompertz fit'!$J$15</definedName>
    <definedName name="CIn">'New_ deaths - Gompertz fit'!$L$15</definedName>
    <definedName name="Critical_t">'Cumul_ deaths - Gompertz fit'!$J$14</definedName>
    <definedName name="Critical_tn">'New_ deaths - Gompertz fit'!$L$14</definedName>
    <definedName name="DatiEsterni_1" localSheetId="0" hidden="1">'dpc-covid-19-ita-andamento-naz'!#REF!</definedName>
    <definedName name="DatiEsterni_2" localSheetId="0" hidden="1">'dpc-covid-19-ita-andamento-naz'!$A$1:$L$31</definedName>
    <definedName name="df">'Cumul_ deaths - Gompertz fit'!$J$11</definedName>
    <definedName name="dfn">'New_ deaths - Gompertz fit'!$L$11</definedName>
    <definedName name="K">'Cumul_ deaths - Gompertz fit'!$J$7</definedName>
    <definedName name="Kn">'New_ deaths - Gompertz fit'!$L$7</definedName>
    <definedName name="Mean_of_y">'Cumul_ deaths - Gompertz fit'!$J$10</definedName>
    <definedName name="Mean_of_yn">'New_ deaths - Gompertz fit'!$L$10</definedName>
    <definedName name="RSQ">'Cumul_ deaths - Gompertz fit'!$J$13</definedName>
    <definedName name="RSQn">'New_ deaths - Gompertz fit'!$L$13</definedName>
    <definedName name="SE_of_y">'Cumul_ deaths - Gompertz fit'!$J$12</definedName>
    <definedName name="SE_of_yn">'New_ deaths - Gompertz fit'!$L$12</definedName>
    <definedName name="solver_adj" localSheetId="1" hidden="1">'Cumul_ deaths - Gompertz fit'!$J$7,'Cumul_ deaths - Gompertz fit'!$J$8,'Cumul_ deaths - Gompertz fit'!$J$9</definedName>
    <definedName name="solver_adj" localSheetId="2" hidden="1">'New_ deaths - Gompertz fit'!$L$7,'New_ deaths - Gompertz fit'!$L$8,'New_ deaths - Gompertz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 deaths - Gompertz fit'!$J$13</definedName>
    <definedName name="solver_opt" localSheetId="2" hidden="1">'New_ deaths - Gompertz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 deaths - Gompertz fit'!$J$8</definedName>
    <definedName name="t0n">'New_ deaths - Gompertz fit'!$L$8</definedName>
    <definedName name="w">'Cumul_ deaths - Gompertz fit'!$J$9</definedName>
    <definedName name="wn">'New_ deaths - Gompertz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7" l="1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7" i="17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7" i="12"/>
  <c r="F121" i="17" l="1"/>
  <c r="F122" i="17"/>
  <c r="F123" i="17"/>
  <c r="F124" i="17"/>
  <c r="F125" i="17"/>
  <c r="F126" i="17"/>
  <c r="F114" i="17"/>
  <c r="F115" i="17"/>
  <c r="F116" i="17"/>
  <c r="F117" i="17"/>
  <c r="F118" i="17"/>
  <c r="F119" i="17"/>
  <c r="F120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7" i="17"/>
  <c r="G7" i="17" s="1"/>
  <c r="E7" i="17"/>
  <c r="E11" i="17"/>
  <c r="E12" i="17"/>
  <c r="E13" i="17"/>
  <c r="E14" i="17"/>
  <c r="E21" i="17"/>
  <c r="E24" i="17"/>
  <c r="E25" i="17"/>
  <c r="E26" i="17"/>
  <c r="E30" i="17"/>
  <c r="E34" i="17"/>
  <c r="E8" i="17"/>
  <c r="E36" i="17"/>
  <c r="E33" i="17"/>
  <c r="E32" i="17"/>
  <c r="E31" i="17"/>
  <c r="E29" i="17"/>
  <c r="E28" i="17"/>
  <c r="E27" i="17"/>
  <c r="E23" i="17"/>
  <c r="E20" i="17"/>
  <c r="E18" i="17"/>
  <c r="E17" i="17"/>
  <c r="E16" i="17"/>
  <c r="E15" i="17"/>
  <c r="E10" i="17"/>
  <c r="E9" i="17"/>
  <c r="J11" i="12"/>
  <c r="L14" i="17" s="1"/>
  <c r="J10" i="12"/>
  <c r="G112" i="17" l="1"/>
  <c r="G73" i="17"/>
  <c r="G107" i="17"/>
  <c r="G83" i="17"/>
  <c r="G110" i="17"/>
  <c r="G114" i="17"/>
  <c r="G104" i="17"/>
  <c r="G79" i="17"/>
  <c r="G102" i="17"/>
  <c r="G119" i="17"/>
  <c r="G74" i="17"/>
  <c r="G91" i="17"/>
  <c r="G120" i="17"/>
  <c r="G116" i="17"/>
  <c r="G97" i="17"/>
  <c r="G86" i="17"/>
  <c r="G95" i="17"/>
  <c r="G69" i="17"/>
  <c r="G82" i="17"/>
  <c r="G124" i="17"/>
  <c r="G92" i="17"/>
  <c r="G121" i="17"/>
  <c r="G75" i="17"/>
  <c r="G89" i="17"/>
  <c r="G70" i="17"/>
  <c r="G85" i="17"/>
  <c r="G67" i="17"/>
  <c r="G125" i="17"/>
  <c r="G77" i="17"/>
  <c r="G81" i="17"/>
  <c r="G126" i="17"/>
  <c r="G111" i="17"/>
  <c r="G101" i="17"/>
  <c r="G100" i="17"/>
  <c r="G122" i="17"/>
  <c r="G98" i="17"/>
  <c r="G88" i="17"/>
  <c r="G118" i="17"/>
  <c r="G72" i="17"/>
  <c r="G108" i="17"/>
  <c r="G117" i="17"/>
  <c r="G109" i="17"/>
  <c r="G71" i="17"/>
  <c r="G99" i="17"/>
  <c r="G90" i="17"/>
  <c r="G80" i="17"/>
  <c r="G68" i="17"/>
  <c r="G106" i="17"/>
  <c r="G87" i="17"/>
  <c r="G78" i="17"/>
  <c r="G105" i="17"/>
  <c r="G96" i="17"/>
  <c r="G123" i="17"/>
  <c r="G76" i="17"/>
  <c r="G113" i="17"/>
  <c r="G94" i="17"/>
  <c r="G103" i="17"/>
  <c r="G93" i="17"/>
  <c r="G84" i="17"/>
  <c r="G115" i="17"/>
  <c r="G31" i="17"/>
  <c r="G60" i="17"/>
  <c r="G24" i="17"/>
  <c r="G21" i="17"/>
  <c r="G48" i="17"/>
  <c r="G36" i="17"/>
  <c r="G51" i="17"/>
  <c r="G13" i="17"/>
  <c r="G28" i="17"/>
  <c r="G34" i="17"/>
  <c r="G22" i="17"/>
  <c r="G11" i="17"/>
  <c r="G33" i="17"/>
  <c r="G18" i="17"/>
  <c r="G56" i="17"/>
  <c r="G30" i="17"/>
  <c r="G16" i="17"/>
  <c r="G38" i="17"/>
  <c r="G25" i="17"/>
  <c r="G44" i="17"/>
  <c r="G37" i="17"/>
  <c r="G49" i="17"/>
  <c r="G61" i="17"/>
  <c r="G14" i="17"/>
  <c r="G63" i="17"/>
  <c r="G40" i="17"/>
  <c r="G52" i="17"/>
  <c r="G64" i="17"/>
  <c r="G19" i="17"/>
  <c r="G26" i="17"/>
  <c r="G15" i="17"/>
  <c r="G41" i="17"/>
  <c r="G53" i="17"/>
  <c r="G65" i="17"/>
  <c r="G10" i="17"/>
  <c r="G27" i="17"/>
  <c r="G42" i="17"/>
  <c r="G54" i="17"/>
  <c r="G66" i="17"/>
  <c r="G62" i="17"/>
  <c r="G50" i="17"/>
  <c r="G45" i="17"/>
  <c r="G57" i="17"/>
  <c r="G23" i="17"/>
  <c r="G58" i="17"/>
  <c r="G12" i="17"/>
  <c r="G17" i="17"/>
  <c r="G29" i="17"/>
  <c r="G35" i="17"/>
  <c r="G46" i="17"/>
  <c r="G47" i="17"/>
  <c r="G59" i="17"/>
  <c r="G9" i="17"/>
  <c r="G32" i="17"/>
  <c r="G20" i="17"/>
  <c r="G55" i="17"/>
  <c r="G43" i="17"/>
  <c r="G39" i="17"/>
  <c r="G8" i="17"/>
  <c r="E35" i="17"/>
  <c r="E22" i="17"/>
  <c r="E19" i="17"/>
  <c r="L11" i="17" s="1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L10" i="17" l="1"/>
  <c r="L12" i="17" a="1"/>
  <c r="L12" i="17" s="1"/>
  <c r="L13" i="17" a="1"/>
  <c r="L13" i="17" s="1"/>
  <c r="E34" i="12"/>
  <c r="E32" i="12" l="1"/>
  <c r="E33" i="12"/>
  <c r="E31" i="12" l="1"/>
  <c r="E30" i="12" l="1"/>
  <c r="J14" i="12" l="1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7" i="12"/>
  <c r="J13" i="12" l="1" a="1"/>
  <c r="J13" i="12" s="1"/>
  <c r="J12" i="12" a="1"/>
  <c r="J12" i="12" s="1"/>
  <c r="J15" i="12" s="1"/>
  <c r="H7" i="17" l="1"/>
  <c r="I7" i="17"/>
  <c r="H31" i="17"/>
  <c r="H17" i="17"/>
  <c r="H16" i="17"/>
  <c r="I34" i="17"/>
  <c r="I14" i="17"/>
  <c r="I24" i="17"/>
  <c r="I17" i="17"/>
  <c r="H22" i="17"/>
  <c r="I30" i="17"/>
  <c r="I12" i="17"/>
  <c r="I28" i="17"/>
  <c r="I35" i="17"/>
  <c r="H19" i="17"/>
  <c r="I23" i="17"/>
  <c r="I18" i="17"/>
  <c r="I13" i="17"/>
  <c r="I32" i="17"/>
  <c r="H15" i="17"/>
  <c r="H32" i="17"/>
  <c r="I22" i="17"/>
  <c r="H27" i="17"/>
  <c r="H10" i="17"/>
  <c r="I25" i="17"/>
  <c r="I31" i="17"/>
  <c r="H18" i="17"/>
  <c r="H21" i="17"/>
  <c r="I27" i="17"/>
  <c r="H34" i="17"/>
  <c r="I20" i="17"/>
  <c r="I8" i="17"/>
  <c r="I10" i="17"/>
  <c r="H29" i="17"/>
  <c r="H25" i="17"/>
  <c r="H13" i="17"/>
  <c r="H30" i="17"/>
  <c r="H9" i="17"/>
  <c r="H36" i="17"/>
  <c r="I11" i="17"/>
  <c r="H28" i="17"/>
  <c r="H35" i="17"/>
  <c r="I36" i="17"/>
  <c r="H20" i="17"/>
  <c r="H24" i="17"/>
  <c r="H12" i="17"/>
  <c r="I26" i="17"/>
  <c r="H33" i="17"/>
  <c r="H23" i="17"/>
  <c r="I9" i="17"/>
  <c r="I33" i="17"/>
  <c r="H8" i="17"/>
  <c r="I21" i="17"/>
  <c r="I16" i="17"/>
  <c r="H26" i="17"/>
  <c r="H11" i="17"/>
  <c r="I29" i="17"/>
  <c r="I15" i="17"/>
  <c r="H14" i="17"/>
  <c r="I19" i="17"/>
  <c r="L15" i="17"/>
  <c r="F36" i="12"/>
  <c r="G36" i="12"/>
  <c r="F35" i="12"/>
  <c r="G35" i="12"/>
  <c r="F34" i="12"/>
  <c r="G34" i="12"/>
  <c r="G11" i="12"/>
  <c r="G23" i="12"/>
  <c r="G12" i="12"/>
  <c r="G24" i="12"/>
  <c r="G13" i="12"/>
  <c r="G25" i="12"/>
  <c r="G14" i="12"/>
  <c r="G26" i="12"/>
  <c r="G15" i="12"/>
  <c r="G27" i="12"/>
  <c r="G16" i="12"/>
  <c r="G28" i="12"/>
  <c r="G18" i="12"/>
  <c r="G30" i="12"/>
  <c r="G19" i="12"/>
  <c r="G31" i="12"/>
  <c r="G8" i="12"/>
  <c r="G20" i="12"/>
  <c r="G32" i="12"/>
  <c r="G9" i="12"/>
  <c r="G10" i="12"/>
  <c r="G7" i="12"/>
  <c r="G17" i="12"/>
  <c r="G29" i="12"/>
  <c r="G21" i="12"/>
  <c r="G33" i="12"/>
  <c r="G22" i="12"/>
  <c r="F33" i="12"/>
  <c r="F32" i="12"/>
  <c r="F31" i="12"/>
  <c r="F16" i="12"/>
  <c r="F30" i="12"/>
  <c r="F26" i="12"/>
  <c r="F29" i="12"/>
  <c r="F11" i="12"/>
  <c r="F7" i="12"/>
  <c r="F27" i="12"/>
  <c r="F15" i="12"/>
  <c r="F12" i="12"/>
  <c r="F24" i="12"/>
  <c r="F14" i="12"/>
  <c r="F28" i="12"/>
  <c r="F19" i="12"/>
  <c r="F10" i="12"/>
  <c r="F18" i="12"/>
  <c r="F22" i="12"/>
  <c r="F13" i="12"/>
  <c r="F25" i="12"/>
  <c r="F20" i="12"/>
  <c r="F9" i="12"/>
  <c r="F8" i="12"/>
  <c r="F21" i="12"/>
  <c r="F23" i="12"/>
  <c r="F1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  <author>tc={7D93C683-3CC9-4CA5-88A7-CE381226F7E8}</author>
  </authors>
  <commentList>
    <comment ref="B7" authorId="0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7D93C683-3CC9-4CA5-88A7-CE381226F7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tc={E55EDF91-B929-427F-974C-7C4BA6A2256F}</author>
    <author>tc={E68D444F-F44E-4F7B-A08B-3E97C8F77EB8}</author>
    <author>tc={5FA73663-8ACB-4C87-9ACE-833B3E2F4F52}</author>
    <author>tc={C84EE756-EBBF-4242-B72B-A7663F6ADECE}</author>
    <author>tc={B367DBCB-7C6A-4BA4-9A30-B8A2E8E7290F}</author>
    <author>tc={926C33C6-F39A-4524-91C9-0CF38C04972A}</author>
    <author>tc={5CCFFE3B-C34B-4578-99E2-92A322494188}</author>
  </authors>
  <commentList>
    <comment ref="B7" authorId="0" shapeId="0" xr:uid="{E55EDF91-B929-427F-974C-7C4BA6A2256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E68D444F-F44E-4F7B-A08B-3E97C8F77E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5FA73663-8ACB-4C87-9ACE-833B3E2F4F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C84EE756-EBBF-4242-B72B-A7663F6ADE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B367DBCB-7C6A-4BA4-9A30-B8A2E8E729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26C33C6-F39A-4524-91C9-0CF38C04972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5CCFFE3B-C34B-4578-99E2-92A3224941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7979ADB5-CB13-44F2-A710-8AC47B10E3C8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588C5E05-4E1F-4C26-85F8-DEEC715D5DD8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<sst xmlns="http://schemas.openxmlformats.org/spreadsheetml/2006/main" count="90" uniqueCount="37">
  <si>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</si>
  <si>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</si>
  <si>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</si>
  <si>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</si>
  <si>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</si>
  <si>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</si>
  <si>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</si>
  <si>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</si>
  <si>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</si>
  <si>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</si>
  <si>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</si>
  <si>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</si>
  <si>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</si>
  <si>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Gompertz fit</t>
  </si>
  <si>
    <t>Modeling function: Gompertz sigmoidal growth function</t>
  </si>
  <si>
    <t>width of crossover region</t>
  </si>
  <si>
    <t>crossover point</t>
  </si>
  <si>
    <t>saturation value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</si>
  <si>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</si>
  <si>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</si>
  <si>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</si>
  <si>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</si>
  <si>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</si>
  <si>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</si>
  <si>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</si>
  <si>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</si>
  <si>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</si>
  <si>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</si>
  <si>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</si>
  <si>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</si>
  <si>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</si>
  <si>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</si>
  <si>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</si>
  <si>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Gompertz cum_</t>
  </si>
  <si>
    <t>Cumulative deaths</t>
  </si>
  <si>
    <t>Cum_deaths</t>
  </si>
  <si>
    <t>New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</si>
</sst>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solidFill>
                  <a:srgbClr val="FF0000"/>
                </a:solidFill>
                <a:effectLst/>
              </a:rPr>
              <a:t>COVID-19 confirmed cases (Italy)</a:t>
            </a:r>
          </a:p>
          <a:p>
            <a:pPr>
              <a:defRPr/>
            </a:pPr>
            <a:r>
              <a:rPr lang="it-IT" sz="1800" b="0" i="0" baseline="0">
                <a:solidFill>
                  <a:srgbClr val="FF0000"/>
                </a:solidFill>
                <a:effectLst/>
              </a:rPr>
              <a:t>Cumulative deaths - Gompertz fit</a:t>
            </a:r>
            <a:endParaRPr lang="it-IT">
              <a:solidFill>
                <a:srgbClr val="FF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 deaths - Gompertz fit'!$D$6</c:f>
              <c:strCache>
                <c:ptCount val="1"/>
                <c:pt idx="0">
                  <c:v>Cumulative 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'Cumul_ deaths - Gompertz fit'!$C$7:$C$36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'Cumul_ deaths - Gompertz fit'!$D$7:$D$36</c:f>
              <c:numCache>
                <c:formatCode>General</c:formatCode>
                <c:ptCount val="30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 deaths - Gompertz fit'!$E$6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 deaths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 deaths - Gompertz fit'!$E$7:$E$66</c:f>
              <c:numCache>
                <c:formatCode>0</c:formatCode>
                <c:ptCount val="60"/>
                <c:pt idx="0">
                  <c:v>0.61003006548186456</c:v>
                </c:pt>
                <c:pt idx="1">
                  <c:v>1.2174419895771442</c:v>
                </c:pt>
                <c:pt idx="2">
                  <c:v>2.3263172724524539</c:v>
                </c:pt>
                <c:pt idx="3">
                  <c:v>4.2677658730440617</c:v>
                </c:pt>
                <c:pt idx="4">
                  <c:v>7.5362596853535839</c:v>
                </c:pt>
                <c:pt idx="5">
                  <c:v>12.840366499123302</c:v>
                </c:pt>
                <c:pt idx="6">
                  <c:v>21.156428981527622</c:v>
                </c:pt>
                <c:pt idx="7">
                  <c:v>33.780518638404693</c:v>
                </c:pt>
                <c:pt idx="8">
                  <c:v>52.372981277072562</c:v>
                </c:pt>
                <c:pt idx="9">
                  <c:v>78.98950169294163</c:v>
                </c:pt>
                <c:pt idx="10">
                  <c:v>116.0929988889071</c:v>
                </c:pt>
                <c:pt idx="11">
                  <c:v>166.54183782077214</c:v>
                </c:pt>
                <c:pt idx="12">
                  <c:v>233.55169212290346</c:v>
                </c:pt>
                <c:pt idx="13">
                  <c:v>320.63068377276147</c:v>
                </c:pt>
                <c:pt idx="14">
                  <c:v>431.48986099071567</c:v>
                </c:pt>
                <c:pt idx="15">
                  <c:v>569.93334237115232</c:v>
                </c:pt>
                <c:pt idx="16">
                  <c:v>739.73428017066021</c:v>
                </c:pt>
                <c:pt idx="17">
                  <c:v>944.50398468383537</c:v>
                </c:pt>
                <c:pt idx="18">
                  <c:v>1187.5620104277657</c:v>
                </c:pt>
                <c:pt idx="19">
                  <c:v>1471.8147403547691</c:v>
                </c:pt>
                <c:pt idx="20">
                  <c:v>1799.6491097293822</c:v>
                </c:pt>
                <c:pt idx="21">
                  <c:v>2172.8467406552186</c:v>
                </c:pt>
                <c:pt idx="22">
                  <c:v>2592.5220966753704</c:v>
                </c:pt>
                <c:pt idx="23">
                  <c:v>3059.0865024607383</c:v>
                </c:pt>
                <c:pt idx="24">
                  <c:v>3572.2381745064476</c:v>
                </c:pt>
                <c:pt idx="25">
                  <c:v>4130.9769079276275</c:v>
                </c:pt>
                <c:pt idx="26">
                  <c:v>4733.6408521453004</c:v>
                </c:pt>
                <c:pt idx="27">
                  <c:v>5377.9619314691108</c:v>
                </c:pt>
                <c:pt idx="28">
                  <c:v>6061.135933621149</c:v>
                </c:pt>
                <c:pt idx="29">
                  <c:v>6779.9030775443653</c:v>
                </c:pt>
                <c:pt idx="30">
                  <c:v>7530.6349371830938</c:v>
                </c:pt>
                <c:pt idx="31">
                  <c:v>8309.4238835647575</c:v>
                </c:pt>
                <c:pt idx="32">
                  <c:v>9112.1716521900235</c:v>
                </c:pt>
                <c:pt idx="33">
                  <c:v>9934.6741870197602</c:v>
                </c:pt>
                <c:pt idx="34">
                  <c:v>10772.700503087262</c:v>
                </c:pt>
                <c:pt idx="35">
                  <c:v>11622.063902785188</c:v>
                </c:pt>
                <c:pt idx="36">
                  <c:v>12478.68444210831</c:v>
                </c:pt>
                <c:pt idx="37">
                  <c:v>13338.642048572212</c:v>
                </c:pt>
                <c:pt idx="38">
                  <c:v>14198.220127369465</c:v>
                </c:pt>
                <c:pt idx="39">
                  <c:v>15053.939849596798</c:v>
                </c:pt>
                <c:pt idx="40">
                  <c:v>15902.585595362158</c:v>
                </c:pt>
                <c:pt idx="41">
                  <c:v>16741.222229166833</c:v>
                </c:pt>
                <c:pt idx="42">
                  <c:v>17567.205022211205</c:v>
                </c:pt>
                <c:pt idx="43">
                  <c:v>18378.183115113003</c:v>
                </c:pt>
                <c:pt idx="44">
                  <c:v>19172.097444698207</c:v>
                </c:pt>
                <c:pt idx="45">
                  <c:v>19947.17404980004</c:v>
                </c:pt>
                <c:pt idx="46">
                  <c:v>20701.91363261767</c:v>
                </c:pt>
                <c:pt idx="47">
                  <c:v>21435.078192478744</c:v>
                </c:pt>
                <c:pt idx="48">
                  <c:v>22145.675475047155</c:v>
                </c:pt>
                <c:pt idx="49">
                  <c:v>22832.941898166166</c:v>
                </c:pt>
                <c:pt idx="50">
                  <c:v>23496.324530502883</c:v>
                </c:pt>
                <c:pt idx="51">
                  <c:v>24135.462614747528</c:v>
                </c:pt>
                <c:pt idx="52">
                  <c:v>24750.169046126277</c:v>
                </c:pt>
                <c:pt idx="53">
                  <c:v>25340.412141372519</c:v>
                </c:pt>
                <c:pt idx="54">
                  <c:v>25906.29796432667</c:v>
                </c:pt>
                <c:pt idx="55">
                  <c:v>26448.053412688878</c:v>
                </c:pt>
                <c:pt idx="56">
                  <c:v>26966.010216376682</c:v>
                </c:pt>
                <c:pt idx="57">
                  <c:v>27460.589951349826</c:v>
                </c:pt>
                <c:pt idx="58">
                  <c:v>27932.290133326009</c:v>
                </c:pt>
                <c:pt idx="59">
                  <c:v>28381.671423028853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'Cumul_ deaths - Gompertz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 deaths - Gompertz fit'!$C$7:$C$36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'Cumul_ deaths - Gompertz fit'!$F$7:$F$36</c:f>
              <c:numCache>
                <c:formatCode>0</c:formatCode>
                <c:ptCount val="30"/>
                <c:pt idx="0">
                  <c:v>127.85635633713454</c:v>
                </c:pt>
                <c:pt idx="1">
                  <c:v>128.46376826122983</c:v>
                </c:pt>
                <c:pt idx="2">
                  <c:v>129.57264354410512</c:v>
                </c:pt>
                <c:pt idx="3">
                  <c:v>131.51409214469675</c:v>
                </c:pt>
                <c:pt idx="4">
                  <c:v>134.78258595700626</c:v>
                </c:pt>
                <c:pt idx="5">
                  <c:v>140.08669277077598</c:v>
                </c:pt>
                <c:pt idx="6">
                  <c:v>148.40275525318029</c:v>
                </c:pt>
                <c:pt idx="7">
                  <c:v>161.02684491005738</c:v>
                </c:pt>
                <c:pt idx="8">
                  <c:v>179.61930754872523</c:v>
                </c:pt>
                <c:pt idx="9">
                  <c:v>206.23582796459431</c:v>
                </c:pt>
                <c:pt idx="10">
                  <c:v>243.33932516055978</c:v>
                </c:pt>
                <c:pt idx="11">
                  <c:v>293.78816409242484</c:v>
                </c:pt>
                <c:pt idx="12">
                  <c:v>360.79801839455615</c:v>
                </c:pt>
                <c:pt idx="13">
                  <c:v>447.87701004441413</c:v>
                </c:pt>
                <c:pt idx="14">
                  <c:v>558.73618726236839</c:v>
                </c:pt>
                <c:pt idx="15">
                  <c:v>697.17966864280504</c:v>
                </c:pt>
                <c:pt idx="16">
                  <c:v>866.98060644231293</c:v>
                </c:pt>
                <c:pt idx="17">
                  <c:v>1071.750310955488</c:v>
                </c:pt>
                <c:pt idx="18">
                  <c:v>1314.8083366994183</c:v>
                </c:pt>
                <c:pt idx="19">
                  <c:v>1599.0610666264217</c:v>
                </c:pt>
                <c:pt idx="20">
                  <c:v>1926.8954360010348</c:v>
                </c:pt>
                <c:pt idx="21">
                  <c:v>2300.0930669268714</c:v>
                </c:pt>
                <c:pt idx="22">
                  <c:v>2719.7684229470233</c:v>
                </c:pt>
                <c:pt idx="23">
                  <c:v>3186.3328287323911</c:v>
                </c:pt>
                <c:pt idx="24">
                  <c:v>3699.4845007781005</c:v>
                </c:pt>
                <c:pt idx="25">
                  <c:v>4258.2232341992803</c:v>
                </c:pt>
                <c:pt idx="26">
                  <c:v>4860.8871784169532</c:v>
                </c:pt>
                <c:pt idx="27">
                  <c:v>5505.2082577407637</c:v>
                </c:pt>
                <c:pt idx="28">
                  <c:v>6188.3822598928018</c:v>
                </c:pt>
                <c:pt idx="29">
                  <c:v>6907.1494038160181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'Cumul_ deaths - Gompertz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 deaths - Gompertz fit'!$C$7:$C$36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'Cumul_ deaths - Gompertz fit'!$G$7:$G$36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39.295511549119468</c:v>
                </c:pt>
                <c:pt idx="12">
                  <c:v>106.30536585125078</c:v>
                </c:pt>
                <c:pt idx="13">
                  <c:v>193.38435750110881</c:v>
                </c:pt>
                <c:pt idx="14">
                  <c:v>304.24353471906301</c:v>
                </c:pt>
                <c:pt idx="15">
                  <c:v>442.68701609949966</c:v>
                </c:pt>
                <c:pt idx="16">
                  <c:v>612.48795389900749</c:v>
                </c:pt>
                <c:pt idx="17">
                  <c:v>817.25765841218265</c:v>
                </c:pt>
                <c:pt idx="18">
                  <c:v>1060.3156841561131</c:v>
                </c:pt>
                <c:pt idx="19">
                  <c:v>1344.5684140831165</c:v>
                </c:pt>
                <c:pt idx="20">
                  <c:v>1672.4027834577296</c:v>
                </c:pt>
                <c:pt idx="21">
                  <c:v>2045.600414383566</c:v>
                </c:pt>
                <c:pt idx="22">
                  <c:v>2465.2757704037176</c:v>
                </c:pt>
                <c:pt idx="23">
                  <c:v>2931.8401761890855</c:v>
                </c:pt>
                <c:pt idx="24">
                  <c:v>3444.9918482347948</c:v>
                </c:pt>
                <c:pt idx="25">
                  <c:v>4003.7305816559747</c:v>
                </c:pt>
                <c:pt idx="26">
                  <c:v>4606.3945258736476</c:v>
                </c:pt>
                <c:pt idx="27">
                  <c:v>5250.715605197458</c:v>
                </c:pt>
                <c:pt idx="28">
                  <c:v>5933.8896073494961</c:v>
                </c:pt>
                <c:pt idx="29">
                  <c:v>6652.6567512727124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solidFill>
                  <a:srgbClr val="FF0000"/>
                </a:solidFill>
                <a:effectLst/>
              </a:rPr>
              <a:t>COVID-19 confirmed cases (Italy)</a:t>
            </a:r>
          </a:p>
          <a:p>
            <a:pPr>
              <a:defRPr/>
            </a:pPr>
            <a:r>
              <a:rPr lang="it-IT" sz="1800" b="0" i="0" baseline="0">
                <a:solidFill>
                  <a:srgbClr val="FF0000"/>
                </a:solidFill>
                <a:effectLst/>
              </a:rPr>
              <a:t>New deaths - Gompertz fit</a:t>
            </a:r>
            <a:endParaRPr lang="it-IT">
              <a:solidFill>
                <a:srgbClr val="FF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 deaths - Gompertz fit'!$E$6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'New_ deaths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deaths - Gompertz fit'!$E$7:$E$36</c:f>
              <c:numCache>
                <c:formatCode>General</c:formatCode>
                <c:ptCount val="30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9-4D76-86FB-8CBD3E1407F4}"/>
            </c:ext>
          </c:extLst>
        </c:ser>
        <c:ser>
          <c:idx val="1"/>
          <c:order val="1"/>
          <c:tx>
            <c:strRef>
              <c:f>'New_ deaths - Gompertz fit'!$G$6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 deaths - Gompertz fit'!$C$7:$C$126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'New_ deaths - Gompertz fit'!$G$7:$G$126</c:f>
              <c:numCache>
                <c:formatCode>0</c:formatCode>
                <c:ptCount val="120"/>
                <c:pt idx="0">
                  <c:v>0</c:v>
                </c:pt>
                <c:pt idx="1">
                  <c:v>0.38133561548583655</c:v>
                </c:pt>
                <c:pt idx="2">
                  <c:v>0.73117284405856364</c:v>
                </c:pt>
                <c:pt idx="3">
                  <c:v>1.3388476000675567</c:v>
                </c:pt>
                <c:pt idx="4">
                  <c:v>2.3481192928953081</c:v>
                </c:pt>
                <c:pt idx="5">
                  <c:v>3.955353050093172</c:v>
                </c:pt>
                <c:pt idx="6">
                  <c:v>6.4157637904650215</c:v>
                </c:pt>
                <c:pt idx="7">
                  <c:v>10.045232399568604</c:v>
                </c:pt>
                <c:pt idx="8">
                  <c:v>15.216111685714747</c:v>
                </c:pt>
                <c:pt idx="9">
                  <c:v>22.346027057189467</c:v>
                </c:pt>
                <c:pt idx="10">
                  <c:v>31.87953667245803</c:v>
                </c:pt>
                <c:pt idx="11">
                  <c:v>44.263506203418018</c:v>
                </c:pt>
                <c:pt idx="12">
                  <c:v>59.917997689214786</c:v>
                </c:pt>
                <c:pt idx="13">
                  <c:v>79.205200461448868</c:v>
                </c:pt>
                <c:pt idx="14">
                  <c:v>102.39931939153382</c:v>
                </c:pt>
                <c:pt idx="15">
                  <c:v>129.66032466321406</c:v>
                </c:pt>
                <c:pt idx="16">
                  <c:v>161.01407501736128</c:v>
                </c:pt>
                <c:pt idx="17">
                  <c:v>196.34063323755481</c:v>
                </c:pt>
                <c:pt idx="18">
                  <c:v>235.37171940804831</c:v>
                </c:pt>
                <c:pt idx="19">
                  <c:v>277.69732857571489</c:v>
                </c:pt>
                <c:pt idx="20">
                  <c:v>322.78069796350019</c:v>
                </c:pt>
                <c:pt idx="21">
                  <c:v>369.98013855818908</c:v>
                </c:pt>
                <c:pt idx="22">
                  <c:v>418.575801954501</c:v>
                </c:pt>
                <c:pt idx="23">
                  <c:v>467.79925178797384</c:v>
                </c:pt>
                <c:pt idx="24">
                  <c:v>516.86373253337661</c:v>
                </c:pt>
                <c:pt idx="25">
                  <c:v>564.99323571815285</c:v>
                </c:pt>
                <c:pt idx="26">
                  <c:v>611.44880059220441</c:v>
                </c:pt>
                <c:pt idx="27">
                  <c:v>655.55089588784722</c:v>
                </c:pt>
                <c:pt idx="28">
                  <c:v>696.69715911911771</c:v>
                </c:pt>
                <c:pt idx="29">
                  <c:v>734.37517730043419</c:v>
                </c:pt>
                <c:pt idx="30">
                  <c:v>768.17034755780878</c:v>
                </c:pt>
                <c:pt idx="31">
                  <c:v>797.76913976069591</c:v>
                </c:pt>
                <c:pt idx="32">
                  <c:v>822.9582889257581</c:v>
                </c:pt>
                <c:pt idx="33">
                  <c:v>843.62057441037541</c:v>
                </c:pt>
                <c:pt idx="34">
                  <c:v>859.72790370394978</c:v>
                </c:pt>
                <c:pt idx="35">
                  <c:v>871.33242254635843</c:v>
                </c:pt>
                <c:pt idx="36">
                  <c:v>878.55633336575011</c:v>
                </c:pt>
                <c:pt idx="37">
                  <c:v>881.58103380578723</c:v>
                </c:pt>
                <c:pt idx="38">
                  <c:v>880.63609840374374</c:v>
                </c:pt>
                <c:pt idx="39">
                  <c:v>875.98852943836937</c:v>
                </c:pt>
                <c:pt idx="40">
                  <c:v>867.93260560272392</c:v>
                </c:pt>
                <c:pt idx="41">
                  <c:v>856.78056533549534</c:v>
                </c:pt>
                <c:pt idx="42">
                  <c:v>842.85427925942713</c:v>
                </c:pt>
                <c:pt idx="43">
                  <c:v>826.47799544287409</c:v>
                </c:pt>
                <c:pt idx="44">
                  <c:v>807.97218299450833</c:v>
                </c:pt>
                <c:pt idx="45">
                  <c:v>787.64845368806709</c:v>
                </c:pt>
                <c:pt idx="46">
                  <c:v>765.80550706475333</c:v>
                </c:pt>
                <c:pt idx="47">
                  <c:v>742.72602050835849</c:v>
                </c:pt>
                <c:pt idx="48">
                  <c:v>718.67439064328209</c:v>
                </c:pt>
                <c:pt idx="49">
                  <c:v>693.89522451191442</c:v>
                </c:pt>
                <c:pt idx="50">
                  <c:v>668.61247684129194</c:v>
                </c:pt>
                <c:pt idx="51">
                  <c:v>643.02913192561755</c:v>
                </c:pt>
                <c:pt idx="52">
                  <c:v>617.32733401565565</c:v>
                </c:pt>
                <c:pt idx="53">
                  <c:v>591.66887758518715</c:v>
                </c:pt>
                <c:pt idx="54">
                  <c:v>566.19597759466342</c:v>
                </c:pt>
                <c:pt idx="55">
                  <c:v>541.03224921980654</c:v>
                </c:pt>
                <c:pt idx="56">
                  <c:v>516.28383594903426</c:v>
                </c:pt>
                <c:pt idx="57">
                  <c:v>492.04063410094386</c:v>
                </c:pt>
                <c:pt idx="58">
                  <c:v>468.37757041384612</c:v>
                </c:pt>
                <c:pt idx="59">
                  <c:v>445.35589724639067</c:v>
                </c:pt>
                <c:pt idx="60">
                  <c:v>423.02447701106212</c:v>
                </c:pt>
                <c:pt idx="61">
                  <c:v>401.42103370467521</c:v>
                </c:pt>
                <c:pt idx="62">
                  <c:v>380.57335480915572</c:v>
                </c:pt>
                <c:pt idx="63">
                  <c:v>360.50043144779556</c:v>
                </c:pt>
                <c:pt idx="64">
                  <c:v>341.21352855193618</c:v>
                </c:pt>
                <c:pt idx="65">
                  <c:v>322.717179988118</c:v>
                </c:pt>
                <c:pt idx="66">
                  <c:v>305.01010618763394</c:v>
                </c:pt>
                <c:pt idx="67">
                  <c:v>288.08605388439537</c:v>
                </c:pt>
                <c:pt idx="68">
                  <c:v>271.93455917274696</c:v>
                </c:pt>
                <c:pt idx="69">
                  <c:v>256.54163631357005</c:v>
                </c:pt>
                <c:pt idx="70">
                  <c:v>241.89039560580568</c:v>
                </c:pt>
                <c:pt idx="71">
                  <c:v>227.9615942577766</c:v>
                </c:pt>
                <c:pt idx="72">
                  <c:v>214.73412458783787</c:v>
                </c:pt>
                <c:pt idx="73">
                  <c:v>202.18544410074173</c:v>
                </c:pt>
                <c:pt idx="74">
                  <c:v>190.29195206110307</c:v>
                </c:pt>
                <c:pt idx="75">
                  <c:v>179.02931715126033</c:v>
                </c:pt>
                <c:pt idx="76">
                  <c:v>168.37276068376377</c:v>
                </c:pt>
                <c:pt idx="77">
                  <c:v>158.29729966060404</c:v>
                </c:pt>
                <c:pt idx="78">
                  <c:v>148.77795375131245</c:v>
                </c:pt>
                <c:pt idx="79">
                  <c:v>139.78992001345614</c:v>
                </c:pt>
                <c:pt idx="80">
                  <c:v>131.30871891528659</c:v>
                </c:pt>
                <c:pt idx="81">
                  <c:v>123.31031494883064</c:v>
                </c:pt>
                <c:pt idx="82">
                  <c:v>115.77121485140378</c:v>
                </c:pt>
                <c:pt idx="83">
                  <c:v>108.66854618824436</c:v>
                </c:pt>
                <c:pt idx="84">
                  <c:v>101.98011879374826</c:v>
                </c:pt>
                <c:pt idx="85">
                  <c:v>95.684471325839695</c:v>
                </c:pt>
                <c:pt idx="86">
                  <c:v>89.760904959162872</c:v>
                </c:pt>
                <c:pt idx="87">
                  <c:v>84.189506029579206</c:v>
                </c:pt>
                <c:pt idx="88">
                  <c:v>78.95115924464335</c:v>
                </c:pt>
                <c:pt idx="89">
                  <c:v>74.027552893079701</c:v>
                </c:pt>
                <c:pt idx="90">
                  <c:v>69.40117731999635</c:v>
                </c:pt>
                <c:pt idx="91">
                  <c:v>65.055317783691862</c:v>
                </c:pt>
                <c:pt idx="92">
                  <c:v>60.974042672482028</c:v>
                </c:pt>
                <c:pt idx="93">
                  <c:v>57.142187937432027</c:v>
                </c:pt>
                <c:pt idx="94">
                  <c:v>53.54533848544088</c:v>
                </c:pt>
                <c:pt idx="95">
                  <c:v>50.169807178484916</c:v>
                </c:pt>
                <c:pt idx="96">
                  <c:v>47.002611996693304</c:v>
                </c:pt>
                <c:pt idx="97">
                  <c:v>44.031451844035473</c:v>
                </c:pt>
                <c:pt idx="98">
                  <c:v>41.244681406788004</c:v>
                </c:pt>
                <c:pt idx="99">
                  <c:v>38.631285412782745</c:v>
                </c:pt>
                <c:pt idx="100">
                  <c:v>36.180852586490801</c:v>
                </c:pt>
                <c:pt idx="101">
                  <c:v>33.883549547063012</c:v>
                </c:pt>
                <c:pt idx="102">
                  <c:v>31.730094855280186</c:v>
                </c:pt>
                <c:pt idx="103">
                  <c:v>29.711733379634097</c:v>
                </c:pt>
                <c:pt idx="104">
                  <c:v>27.820211120029853</c:v>
                </c:pt>
                <c:pt idx="105">
                  <c:v>26.04775060081738</c:v>
                </c:pt>
                <c:pt idx="106">
                  <c:v>24.387026921132929</c:v>
                </c:pt>
                <c:pt idx="107">
                  <c:v>22.83114453098824</c:v>
                </c:pt>
                <c:pt idx="108">
                  <c:v>21.373614783493394</c:v>
                </c:pt>
                <c:pt idx="109">
                  <c:v>20.008334299869603</c:v>
                </c:pt>
                <c:pt idx="110">
                  <c:v>18.729564170549565</c:v>
                </c:pt>
                <c:pt idx="111">
                  <c:v>17.531910005964164</c:v>
                </c:pt>
                <c:pt idx="112">
                  <c:v>16.410302841228258</c:v>
                </c:pt>
                <c:pt idx="113">
                  <c:v>15.359980891982559</c:v>
                </c:pt>
                <c:pt idx="114">
                  <c:v>14.376472152442147</c:v>
                </c:pt>
                <c:pt idx="115">
                  <c:v>13.455577821841871</c:v>
                </c:pt>
                <c:pt idx="116">
                  <c:v>12.593356541554385</c:v>
                </c:pt>
                <c:pt idx="117">
                  <c:v>11.786109421889705</c:v>
                </c:pt>
                <c:pt idx="118">
                  <c:v>11.030365835344128</c:v>
                </c:pt>
                <c:pt idx="119">
                  <c:v>10.322869951145549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2"/>
          <c:order val="2"/>
          <c:tx>
            <c:strRef>
              <c:f>'New_ deaths - Gompertz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'New_ deaths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deaths - Gompertz fit'!$H$7:$H$36</c:f>
              <c:numCache>
                <c:formatCode>0</c:formatCode>
                <c:ptCount val="30"/>
                <c:pt idx="0">
                  <c:v>0</c:v>
                </c:pt>
                <c:pt idx="1">
                  <c:v>127.62766188713852</c:v>
                </c:pt>
                <c:pt idx="2">
                  <c:v>127.97749911571124</c:v>
                </c:pt>
                <c:pt idx="3">
                  <c:v>128.58517387172023</c:v>
                </c:pt>
                <c:pt idx="4">
                  <c:v>129.59444556454798</c:v>
                </c:pt>
                <c:pt idx="5">
                  <c:v>131.20167932174584</c:v>
                </c:pt>
                <c:pt idx="6">
                  <c:v>133.6620900621177</c:v>
                </c:pt>
                <c:pt idx="7">
                  <c:v>137.29155867122128</c:v>
                </c:pt>
                <c:pt idx="8">
                  <c:v>142.46243795736743</c:v>
                </c:pt>
                <c:pt idx="9">
                  <c:v>149.59235332884214</c:v>
                </c:pt>
                <c:pt idx="10">
                  <c:v>159.12586294411071</c:v>
                </c:pt>
                <c:pt idx="11">
                  <c:v>171.50983247507071</c:v>
                </c:pt>
                <c:pt idx="12">
                  <c:v>187.16432396086748</c:v>
                </c:pt>
                <c:pt idx="13">
                  <c:v>206.45152673310156</c:v>
                </c:pt>
                <c:pt idx="14">
                  <c:v>229.64564566318649</c:v>
                </c:pt>
                <c:pt idx="15">
                  <c:v>256.90665093486672</c:v>
                </c:pt>
                <c:pt idx="16">
                  <c:v>288.26040128901394</c:v>
                </c:pt>
                <c:pt idx="17">
                  <c:v>323.58695950920747</c:v>
                </c:pt>
                <c:pt idx="18">
                  <c:v>362.61804567970097</c:v>
                </c:pt>
                <c:pt idx="19">
                  <c:v>404.94365484736755</c:v>
                </c:pt>
                <c:pt idx="20">
                  <c:v>450.02702423515285</c:v>
                </c:pt>
                <c:pt idx="21">
                  <c:v>497.22646482984175</c:v>
                </c:pt>
                <c:pt idx="22">
                  <c:v>545.82212822615372</c:v>
                </c:pt>
                <c:pt idx="23">
                  <c:v>595.04557805962656</c:v>
                </c:pt>
                <c:pt idx="24">
                  <c:v>644.11005880502933</c:v>
                </c:pt>
                <c:pt idx="25">
                  <c:v>692.23956198980557</c:v>
                </c:pt>
                <c:pt idx="26">
                  <c:v>738.69512686385713</c:v>
                </c:pt>
                <c:pt idx="27">
                  <c:v>782.79722215949994</c:v>
                </c:pt>
                <c:pt idx="28">
                  <c:v>823.94348539077043</c:v>
                </c:pt>
                <c:pt idx="29">
                  <c:v>861.62150357208691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69-4D76-86FB-8CBD3E1407F4}"/>
            </c:ext>
          </c:extLst>
        </c:ser>
        <c:ser>
          <c:idx val="3"/>
          <c:order val="3"/>
          <c:tx>
            <c:strRef>
              <c:f>'New_ deaths - Gompertz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'New_ deaths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deaths - Gompertz fit'!$I$7:$I$36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2.4139983915613783</c:v>
                </c:pt>
                <c:pt idx="16">
                  <c:v>33.767748745708602</c:v>
                </c:pt>
                <c:pt idx="17">
                  <c:v>69.094306965902135</c:v>
                </c:pt>
                <c:pt idx="18">
                  <c:v>108.12539313639563</c:v>
                </c:pt>
                <c:pt idx="19">
                  <c:v>150.45100230406223</c:v>
                </c:pt>
                <c:pt idx="20">
                  <c:v>195.53437169184753</c:v>
                </c:pt>
                <c:pt idx="21">
                  <c:v>242.73381228653642</c:v>
                </c:pt>
                <c:pt idx="22">
                  <c:v>291.32947568284834</c:v>
                </c:pt>
                <c:pt idx="23">
                  <c:v>340.55292551632118</c:v>
                </c:pt>
                <c:pt idx="24">
                  <c:v>389.61740626172394</c:v>
                </c:pt>
                <c:pt idx="25">
                  <c:v>437.74690944650018</c:v>
                </c:pt>
                <c:pt idx="26">
                  <c:v>484.20247432055174</c:v>
                </c:pt>
                <c:pt idx="27">
                  <c:v>528.3045696161945</c:v>
                </c:pt>
                <c:pt idx="28">
                  <c:v>569.45083284746499</c:v>
                </c:pt>
                <c:pt idx="29">
                  <c:v>607.12885102878147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5</xdr:row>
      <xdr:rowOff>7620</xdr:rowOff>
    </xdr:from>
    <xdr:to>
      <xdr:col>21</xdr:col>
      <xdr:colOff>99060</xdr:colOff>
      <xdr:row>33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3212835-2CCD-487C-A7C3-4E3C532B9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15</xdr:col>
      <xdr:colOff>15240</xdr:colOff>
      <xdr:row>12</xdr:row>
      <xdr:rowOff>15240</xdr:rowOff>
    </xdr:from>
    <xdr:ext cx="135636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BF968D8D-7EE4-4780-B1DD-52C6CEAB18AE}"/>
                </a:ext>
              </a:extLst>
            </xdr:cNvPr>
            <xdr:cNvSpPr txBox="1"/>
          </xdr:nvSpPr>
          <xdr:spPr>
            <a:xfrm>
              <a:off x="9829800" y="2598420"/>
              <a:ext cx="135636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BF968D8D-7EE4-4780-B1DD-52C6CEAB18AE}"/>
                </a:ext>
              </a:extLst>
            </xdr:cNvPr>
            <xdr:cNvSpPr txBox="1"/>
          </xdr:nvSpPr>
          <xdr:spPr>
            <a:xfrm>
              <a:off x="9829800" y="2598420"/>
              <a:ext cx="135636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17</xdr:col>
      <xdr:colOff>434340</xdr:colOff>
      <xdr:row>23</xdr:row>
      <xdr:rowOff>152400</xdr:rowOff>
    </xdr:from>
    <xdr:to>
      <xdr:col>20</xdr:col>
      <xdr:colOff>434340</xdr:colOff>
      <xdr:row>30</xdr:row>
      <xdr:rowOff>53340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2366D626-FC51-41E1-8627-7475466C9F30}"/>
            </a:ext>
          </a:extLst>
        </xdr:cNvPr>
        <xdr:cNvSpPr txBox="1"/>
      </xdr:nvSpPr>
      <xdr:spPr>
        <a:xfrm>
          <a:off x="11468100" y="4770120"/>
          <a:ext cx="18288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36000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0" i="1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38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it-IT"/>
            <a:t> </a:t>
          </a:r>
        </a:p>
        <a:p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i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0.9991</a:t>
          </a:r>
        </a:p>
        <a:p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127</a:t>
          </a:r>
          <a:endParaRPr lang="it-IT">
            <a:effectLst/>
          </a:endParaRPr>
        </a:p>
        <a:p>
          <a:pPr eaLnBrk="1" fontAlgn="auto" latinLnBrk="0" hangingPunct="1"/>
          <a:r>
            <a:rPr lang="it-IT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5</xdr:row>
      <xdr:rowOff>7620</xdr:rowOff>
    </xdr:from>
    <xdr:to>
      <xdr:col>23</xdr:col>
      <xdr:colOff>99060</xdr:colOff>
      <xdr:row>33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E16BE54-62FA-499A-B2CC-9239B9EDE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17</xdr:col>
      <xdr:colOff>15240</xdr:colOff>
      <xdr:row>12</xdr:row>
      <xdr:rowOff>15240</xdr:rowOff>
    </xdr:from>
    <xdr:ext cx="293370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E553BD23-4D85-433C-B3D5-20698BF71D14}"/>
                </a:ext>
              </a:extLst>
            </xdr:cNvPr>
            <xdr:cNvSpPr txBox="1"/>
          </xdr:nvSpPr>
          <xdr:spPr>
            <a:xfrm>
              <a:off x="12047220" y="2598420"/>
              <a:ext cx="293370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</m:t>
                    </m:r>
                    <m:d>
                      <m:d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=0,  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𝐺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E553BD23-4D85-433C-B3D5-20698BF71D14}"/>
                </a:ext>
              </a:extLst>
            </xdr:cNvPr>
            <xdr:cNvSpPr txBox="1"/>
          </xdr:nvSpPr>
          <xdr:spPr>
            <a:xfrm>
              <a:off x="12047220" y="2598420"/>
              <a:ext cx="293370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𝐺(0)=0,  𝐺(𝑡)=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19</xdr:col>
      <xdr:colOff>411480</xdr:colOff>
      <xdr:row>19</xdr:row>
      <xdr:rowOff>121920</xdr:rowOff>
    </xdr:from>
    <xdr:to>
      <xdr:col>22</xdr:col>
      <xdr:colOff>411480</xdr:colOff>
      <xdr:row>26</xdr:row>
      <xdr:rowOff>22860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696AA2AC-DF77-4931-ADFA-F7E4F31D0BB4}"/>
            </a:ext>
          </a:extLst>
        </xdr:cNvPr>
        <xdr:cNvSpPr txBox="1"/>
      </xdr:nvSpPr>
      <xdr:spPr>
        <a:xfrm>
          <a:off x="13662660" y="4008120"/>
          <a:ext cx="18288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36000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0" i="1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37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it-IT"/>
            <a:t> </a:t>
          </a:r>
        </a:p>
        <a:p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i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0.9986</a:t>
          </a:r>
        </a:p>
        <a:p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127</a:t>
          </a:r>
          <a:endParaRPr lang="it-IT">
            <a:effectLst/>
          </a:endParaRPr>
        </a:p>
        <a:p>
          <a:pPr eaLnBrk="1" fontAlgn="auto" latinLnBrk="0" hangingPunct="1"/>
          <a:r>
            <a:rPr lang="it-IT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>
            <a:effectLst/>
          </a:endParaRPr>
        </a:p>
      </xdr:txBody>
    </xdr:sp>
    <xdr:clientData/>
  </xdr:twoCellAnchor>
  <xdr:oneCellAnchor>
    <xdr:from>
      <xdr:col>14</xdr:col>
      <xdr:colOff>137160</xdr:colOff>
      <xdr:row>14</xdr:row>
      <xdr:rowOff>15240</xdr:rowOff>
    </xdr:from>
    <xdr:ext cx="65" cy="172227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2D42E899-4196-4B9B-8AB7-590BACDD6DA0}"/>
            </a:ext>
          </a:extLst>
        </xdr:cNvPr>
        <xdr:cNvSpPr txBox="1"/>
      </xdr:nvSpPr>
      <xdr:spPr>
        <a:xfrm>
          <a:off x="10195560" y="29870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17</xdr:col>
      <xdr:colOff>182880</xdr:colOff>
      <xdr:row>14</xdr:row>
      <xdr:rowOff>45720</xdr:rowOff>
    </xdr:from>
    <xdr:ext cx="1594667" cy="548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D52C3AA2-9470-4CDC-941C-FE8502C58FC2}"/>
                </a:ext>
              </a:extLst>
            </xdr:cNvPr>
            <xdr:cNvSpPr txBox="1"/>
          </xdr:nvSpPr>
          <xdr:spPr>
            <a:xfrm>
              <a:off x="12214860" y="3017520"/>
              <a:ext cx="1594667" cy="548099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endParaRPr lang="it-IT" sz="1100" b="0" i="1">
                <a:latin typeface="Cambria Math" panose="02040503050406030204" pitchFamily="18" charset="0"/>
              </a:endParaRPr>
            </a:p>
            <a:p>
              <a:pPr marL="0" indent="0"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𝐺</m:t>
                    </m:r>
                    <m:d>
                      <m:d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+1</m:t>
                        </m:r>
                      </m:e>
                    </m:d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𝐺</m:t>
                    </m:r>
                    <m:d>
                      <m:d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</m:d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D52C3AA2-9470-4CDC-941C-FE8502C58FC2}"/>
                </a:ext>
              </a:extLst>
            </xdr:cNvPr>
            <xdr:cNvSpPr txBox="1"/>
          </xdr:nvSpPr>
          <xdr:spPr>
            <a:xfrm>
              <a:off x="12214860" y="3017520"/>
              <a:ext cx="1594667" cy="548099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endParaRPr lang="it-IT" sz="1100" b="0" i="1">
                <a:latin typeface="Cambria Math" panose="02040503050406030204" pitchFamily="18" charset="0"/>
              </a:endParaRPr>
            </a:p>
            <a:p>
              <a:pPr marL="0" indent="0" algn="l"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𝑦=𝐺(𝑡+1)−𝐺(𝑡)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17</xdr:col>
      <xdr:colOff>320040</xdr:colOff>
      <xdr:row>17</xdr:row>
      <xdr:rowOff>60960</xdr:rowOff>
    </xdr:from>
    <xdr:to>
      <xdr:col>18</xdr:col>
      <xdr:colOff>373380</xdr:colOff>
      <xdr:row>20</xdr:row>
      <xdr:rowOff>129540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0B6EA791-7AE4-41EF-A044-74ED095C1F56}"/>
            </a:ext>
          </a:extLst>
        </xdr:cNvPr>
        <xdr:cNvCxnSpPr/>
      </xdr:nvCxnSpPr>
      <xdr:spPr>
        <a:xfrm flipH="1">
          <a:off x="12352020" y="3581400"/>
          <a:ext cx="66294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449580</xdr:colOff>
      <xdr:row>11</xdr:row>
      <xdr:rowOff>129540</xdr:rowOff>
    </xdr:from>
    <xdr:to>
      <xdr:col>16</xdr:col>
      <xdr:colOff>419100</xdr:colOff>
      <xdr:row>11</xdr:row>
      <xdr:rowOff>129540</xdr:rowOff>
    </xdr:to>
    <xdr:cxnSp macro="">
      <xdr:nvCxnSpPr>
        <xdr:cNvPr id="11" name="Connettore diritto 10">
          <a:extLst>
            <a:ext uri="{FF2B5EF4-FFF2-40B4-BE49-F238E27FC236}">
              <a16:creationId xmlns:a16="http://schemas.microsoft.com/office/drawing/2014/main" id="{1173D55D-DEC2-4B98-9577-8873827CA26A}"/>
            </a:ext>
          </a:extLst>
        </xdr:cNvPr>
        <xdr:cNvCxnSpPr/>
      </xdr:nvCxnSpPr>
      <xdr:spPr>
        <a:xfrm>
          <a:off x="9288780" y="2529840"/>
          <a:ext cx="24079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495300</xdr:colOff>
      <xdr:row>9</xdr:row>
      <xdr:rowOff>152400</xdr:rowOff>
    </xdr:from>
    <xdr:ext cx="467500" cy="2442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xdr:cNvPr>
            <xdr:cNvSpPr txBox="1"/>
          </xdr:nvSpPr>
          <xdr:spPr>
            <a:xfrm>
              <a:off x="11163300" y="2186940"/>
              <a:ext cx="467500" cy="2442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xdr:cNvPr>
            <xdr:cNvSpPr txBox="1"/>
          </xdr:nvSpPr>
          <xdr:spPr>
            <a:xfrm>
              <a:off x="11163300" y="2186940"/>
              <a:ext cx="467500" cy="2442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𝐾⁄𝑒𝑤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6D22DA4E-97E9-4893-BDC8-3CF30B4DA4BC}" autoFormatId="16" applyNumberFormats="0" applyBorderFormats="0" applyFontFormats="0" applyPatternFormats="0" applyAlignmentFormats="0" applyWidthHeightFormats="0">
  <queryTableRefresh nextId="13">
    <queryTableFields count="12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DA37DE-FDCC-467F-BB32-D715776EDFBE}" name="dpc_covid19_ita_andamento_nazionale__4" displayName="dpc_covid19_ita_andamento_nazionale__4" ref="A1:L31" tableType="queryTable" totalsRowShown="0">
  <autoFilter ref="A1:L31" xr:uid="{C96B4E04-C6D9-41ED-81FC-FAE0AD53513C}"/>
  <tableColumns count="12">
    <tableColumn id="1" xr3:uid="{DAB6A5C0-CC78-41A0-9F44-EFEF76BD1EBA}" uniqueName="1" name="data" queryTableFieldId="1" dataDxfId="1"/>
    <tableColumn id="2" xr3:uid="{4B2ECBBE-BD79-4D2E-A35A-B92BF81B51D4}" uniqueName="2" name="stato" queryTableFieldId="2" dataDxfId="0"/>
    <tableColumn id="3" xr3:uid="{0CD7DFBF-D28A-4C21-9465-CBFBC922D3F0}" uniqueName="3" name="ricoverati_con_sintomi" queryTableFieldId="3"/>
    <tableColumn id="4" xr3:uid="{3CBF9396-51D7-4DDC-9749-1D483756FE82}" uniqueName="4" name="terapia_intensiva" queryTableFieldId="4"/>
    <tableColumn id="5" xr3:uid="{C1538F79-24ED-4BB7-B515-ECE2CA3FFA3F}" uniqueName="5" name="totale_ospedalizzati" queryTableFieldId="5"/>
    <tableColumn id="6" xr3:uid="{10DF3381-3217-4036-B748-1860567D523B}" uniqueName="6" name="isolamento_domiciliare" queryTableFieldId="6"/>
    <tableColumn id="7" xr3:uid="{1D1951B2-CB92-4859-AC63-9D9E0629C8E8}" uniqueName="7" name="totale_attualmente_positivi" queryTableFieldId="7"/>
    <tableColumn id="8" xr3:uid="{ED833214-0ED8-471A-B434-5F8B3F122C5E}" uniqueName="8" name="nuovi_attualmente_positivi" queryTableFieldId="8"/>
    <tableColumn id="9" xr3:uid="{03BAA9B2-E59A-49B3-9619-2919865E1969}" uniqueName="9" name="dimessi_guariti" queryTableFieldId="9"/>
    <tableColumn id="10" xr3:uid="{5DBA31B4-AB47-42DA-BC6F-BB08F972653F}" uniqueName="10" name="deceduti" queryTableFieldId="10"/>
    <tableColumn id="11" xr3:uid="{89B8A7D3-F23D-45DE-9E7C-D6564BB19B6F}" uniqueName="11" name="totale_casi" queryTableFieldId="11"/>
    <tableColumn id="12" xr3:uid="{D88C6ECA-F962-4BB7-B102-DA851FA4CC1D}" uniqueName="12" name="tamponi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A8254C99-F8D0-4594-8DF9-BAFD3FB1F24C}">
    <text>red zone</text>
  </threadedComment>
  <threadedComment ref="B13" dT="2020-03-21T22:12:51.46" personId="{6B746D70-F039-4BD3-A8E2-CFBE3CA77AEB}" id="{68C9FCAD-9B4E-4A36-9FFD-6E42EF7BAB2E}">
    <text>partial lockdown (north)</text>
  </threadedComment>
  <threadedComment ref="B17" dT="2020-03-21T22:13:52.19" personId="{6B746D70-F039-4BD3-A8E2-CFBE3CA77AEB}" id="{2996D8DF-A90C-4837-A522-D1B05D838A82}">
    <text>school closure (Italy)</text>
  </threadedComment>
  <threadedComment ref="B20" dT="2020-03-21T22:14:24.84" personId="{6B746D70-F039-4BD3-A8E2-CFBE3CA77AEB}" id="{882C4A53-2ECA-4C73-9AA1-B5A8E73D3E81}">
    <text>lockdown (north)</text>
  </threadedComment>
  <threadedComment ref="B22" dT="2020-03-21T22:14:52.14" personId="{6B746D70-F039-4BD3-A8E2-CFBE3CA77AEB}" id="{6447A7C0-2273-4DFF-A091-BC96FA683C9A}">
    <text>partial lockdown (Italy)</text>
  </threadedComment>
  <threadedComment ref="B24" dT="2020-03-21T22:15:16.77" personId="{6B746D70-F039-4BD3-A8E2-CFBE3CA77AEB}" id="{15FBF8B4-9604-4298-88C0-A397053E9646}">
    <text>lockdown (Italy)</text>
  </threadedComment>
  <threadedComment ref="B35" dT="2020-03-23T22:01:18.08" personId="{6B746D70-F039-4BD3-A8E2-CFBE3CA77AEB}" id="{7D93C683-3CC9-4CA5-88A7-CE381226F7E8}">
    <text>reinforced lockdown (Itay)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E55EDF91-B929-427F-974C-7C4BA6A2256F}">
    <text>red zone</text>
  </threadedComment>
  <threadedComment ref="B13" dT="2020-03-21T22:12:51.46" personId="{6B746D70-F039-4BD3-A8E2-CFBE3CA77AEB}" id="{E68D444F-F44E-4F7B-A08B-3E97C8F77EB8}">
    <text>partial lockdown (north)</text>
  </threadedComment>
  <threadedComment ref="B17" dT="2020-03-21T22:13:52.19" personId="{6B746D70-F039-4BD3-A8E2-CFBE3CA77AEB}" id="{5FA73663-8ACB-4C87-9ACE-833B3E2F4F52}">
    <text>school closure (Italy)</text>
  </threadedComment>
  <threadedComment ref="B20" dT="2020-03-21T22:14:24.84" personId="{6B746D70-F039-4BD3-A8E2-CFBE3CA77AEB}" id="{C84EE756-EBBF-4242-B72B-A7663F6ADECE}">
    <text>lockdown (north)</text>
  </threadedComment>
  <threadedComment ref="B22" dT="2020-03-21T22:14:52.14" personId="{6B746D70-F039-4BD3-A8E2-CFBE3CA77AEB}" id="{B367DBCB-7C6A-4BA4-9A30-B8A2E8E7290F}">
    <text>partial lockdown (Italy)</text>
  </threadedComment>
  <threadedComment ref="B24" dT="2020-03-21T22:15:16.77" personId="{6B746D70-F039-4BD3-A8E2-CFBE3CA77AEB}" id="{926C33C6-F39A-4524-91C9-0CF38C04972A}">
    <text>lockdown (Italy)</text>
  </threadedComment>
  <threadedComment ref="B35" dT="2020-03-23T22:01:18.08" personId="{6B746D70-F039-4BD3-A8E2-CFBE3CA77AEB}" id="{5CCFFE3B-C34B-4578-99E2-92A322494188}">
    <text>reinforced lockdown (Itay)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798-5C84-40AD-9A9A-8A8BDF7164C5}">
  <dimension ref="A1:L31"/>
  <sheetViews>
    <sheetView topLeftCell="C1" workbookViewId="0">
      <selection activeCell="A7" sqref="A1:XFD104857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</cols>
  <sheetData>
    <row r="1" spans="1:12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">
      <c r="A2" s="15">
        <v>43885.75</v>
      </c>
      <c r="B2" s="16" t="s">
        <v>30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</row>
    <row r="3" spans="1:12" x14ac:dyDescent="0.3">
      <c r="A3" s="15">
        <v>43886.75</v>
      </c>
      <c r="B3" s="16" t="s">
        <v>30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</row>
    <row r="4" spans="1:12" x14ac:dyDescent="0.3">
      <c r="A4" s="15">
        <v>43887.75</v>
      </c>
      <c r="B4" s="16" t="s">
        <v>30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</row>
    <row r="5" spans="1:12" x14ac:dyDescent="0.3">
      <c r="A5" s="15">
        <v>43888.75</v>
      </c>
      <c r="B5" s="16" t="s">
        <v>30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</row>
    <row r="6" spans="1:12" x14ac:dyDescent="0.3">
      <c r="A6" s="15">
        <v>43889.75</v>
      </c>
      <c r="B6" s="16" t="s">
        <v>30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</row>
    <row r="7" spans="1:12" x14ac:dyDescent="0.3">
      <c r="A7" s="15">
        <v>43890.75</v>
      </c>
      <c r="B7" s="16" t="s">
        <v>30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</row>
    <row r="8" spans="1:12" x14ac:dyDescent="0.3">
      <c r="A8" s="15">
        <v>43891.75</v>
      </c>
      <c r="B8" s="16" t="s">
        <v>30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</row>
    <row r="9" spans="1:12" x14ac:dyDescent="0.3">
      <c r="A9" s="15">
        <v>43892.75</v>
      </c>
      <c r="B9" s="16" t="s">
        <v>30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</row>
    <row r="10" spans="1:12" x14ac:dyDescent="0.3">
      <c r="A10" s="15">
        <v>43893.75</v>
      </c>
      <c r="B10" s="16" t="s">
        <v>30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</row>
    <row r="11" spans="1:12" x14ac:dyDescent="0.3">
      <c r="A11" s="15">
        <v>43894.75</v>
      </c>
      <c r="B11" s="16" t="s">
        <v>30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</row>
    <row r="12" spans="1:12" x14ac:dyDescent="0.3">
      <c r="A12" s="15">
        <v>43895.75</v>
      </c>
      <c r="B12" s="16" t="s">
        <v>30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</row>
    <row r="13" spans="1:12" x14ac:dyDescent="0.3">
      <c r="A13" s="15">
        <v>43896.75</v>
      </c>
      <c r="B13" s="16" t="s">
        <v>30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</row>
    <row r="14" spans="1:12" x14ac:dyDescent="0.3">
      <c r="A14" s="15">
        <v>43897.75</v>
      </c>
      <c r="B14" s="16" t="s">
        <v>30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</row>
    <row r="15" spans="1:12" x14ac:dyDescent="0.3">
      <c r="A15" s="15">
        <v>43898.75</v>
      </c>
      <c r="B15" s="16" t="s">
        <v>30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</row>
    <row r="16" spans="1:12" x14ac:dyDescent="0.3">
      <c r="A16" s="15">
        <v>43899.75</v>
      </c>
      <c r="B16" s="16" t="s">
        <v>30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</row>
    <row r="17" spans="1:12" x14ac:dyDescent="0.3">
      <c r="A17" s="15">
        <v>43900.75</v>
      </c>
      <c r="B17" s="16" t="s">
        <v>30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</row>
    <row r="18" spans="1:12" x14ac:dyDescent="0.3">
      <c r="A18" s="15">
        <v>43901.708333333336</v>
      </c>
      <c r="B18" s="16" t="s">
        <v>30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</row>
    <row r="19" spans="1:12" x14ac:dyDescent="0.3">
      <c r="A19" s="15">
        <v>43902.708333333336</v>
      </c>
      <c r="B19" s="16" t="s">
        <v>30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</row>
    <row r="20" spans="1:12" x14ac:dyDescent="0.3">
      <c r="A20" s="15">
        <v>43903.708333333336</v>
      </c>
      <c r="B20" s="16" t="s">
        <v>30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</row>
    <row r="21" spans="1:12" x14ac:dyDescent="0.3">
      <c r="A21" s="15">
        <v>43904.708333333336</v>
      </c>
      <c r="B21" s="16" t="s">
        <v>30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</row>
    <row r="22" spans="1:12" x14ac:dyDescent="0.3">
      <c r="A22" s="15">
        <v>43905.708333333336</v>
      </c>
      <c r="B22" s="16" t="s">
        <v>30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</row>
    <row r="23" spans="1:12" x14ac:dyDescent="0.3">
      <c r="A23" s="15">
        <v>43906.708333333336</v>
      </c>
      <c r="B23" s="16" t="s">
        <v>30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</row>
    <row r="24" spans="1:12" x14ac:dyDescent="0.3">
      <c r="A24" s="15">
        <v>43907.708333333336</v>
      </c>
      <c r="B24" s="16" t="s">
        <v>30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</row>
    <row r="25" spans="1:12" x14ac:dyDescent="0.3">
      <c r="A25" s="15">
        <v>43908.708333333336</v>
      </c>
      <c r="B25" s="16" t="s">
        <v>30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</row>
    <row r="26" spans="1:12" x14ac:dyDescent="0.3">
      <c r="A26" s="15">
        <v>43909.708333333336</v>
      </c>
      <c r="B26" s="16" t="s">
        <v>30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</row>
    <row r="27" spans="1:12" x14ac:dyDescent="0.3">
      <c r="A27" s="15">
        <v>43910.708333333336</v>
      </c>
      <c r="B27" s="16" t="s">
        <v>30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</row>
    <row r="28" spans="1:12" x14ac:dyDescent="0.3">
      <c r="A28" s="15">
        <v>43911.708333333336</v>
      </c>
      <c r="B28" s="16" t="s">
        <v>30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</row>
    <row r="29" spans="1:12" x14ac:dyDescent="0.3">
      <c r="A29" s="15">
        <v>43912.708333333336</v>
      </c>
      <c r="B29" s="16" t="s">
        <v>30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</row>
    <row r="30" spans="1:12" x14ac:dyDescent="0.3">
      <c r="A30" s="15">
        <v>43913.708333333336</v>
      </c>
      <c r="B30" s="16" t="s">
        <v>30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</row>
    <row r="31" spans="1:12" x14ac:dyDescent="0.3">
      <c r="A31" s="15">
        <v>43914.708333333336</v>
      </c>
      <c r="B31" s="16" t="s">
        <v>30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6"/>
  <sheetViews>
    <sheetView tabSelected="1" topLeftCell="A10" workbookViewId="0">
      <selection activeCell="J7" sqref="J7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12</v>
      </c>
    </row>
    <row r="3" spans="2:14" ht="17.399999999999999" customHeight="1" x14ac:dyDescent="0.6">
      <c r="B3" s="12"/>
      <c r="K3" s="18" t="s">
        <v>0</v>
      </c>
      <c r="L3" s="17" t="s">
        <v>17</v>
      </c>
      <c r="M3" s="17"/>
      <c r="N3" s="17"/>
    </row>
    <row r="4" spans="2:14" ht="20.399999999999999" x14ac:dyDescent="0.35">
      <c r="B4" s="13" t="s">
        <v>14</v>
      </c>
      <c r="C4" s="14"/>
      <c r="K4" s="18" t="s">
        <v>31</v>
      </c>
      <c r="L4" s="17" t="s">
        <v>16</v>
      </c>
      <c r="M4" s="17"/>
      <c r="N4" s="17"/>
    </row>
    <row r="5" spans="2:14" ht="18" x14ac:dyDescent="0.3">
      <c r="K5" s="18" t="s">
        <v>1</v>
      </c>
      <c r="L5" s="17" t="s">
        <v>15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34</v>
      </c>
      <c r="E6" s="9" t="s">
        <v>13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0">
        <v>43885</v>
      </c>
      <c r="C7" s="4">
        <v>1</v>
      </c>
      <c r="D7" s="4">
        <f>'dpc-covid-19-ita-andamento-naz'!J2</f>
        <v>7</v>
      </c>
      <c r="E7" s="11">
        <f t="shared" ref="E7:E29" si="0">K*EXP(-EXP(-(C7-t0)/w))</f>
        <v>0.61003006548186456</v>
      </c>
      <c r="F7" s="11">
        <f t="shared" ref="F7:F29" si="1">E7+CI</f>
        <v>127.85635633713454</v>
      </c>
      <c r="G7" s="11">
        <f t="shared" ref="G7:G33" si="2">MAX(E7-CI,0)</f>
        <v>0</v>
      </c>
      <c r="H7" s="1"/>
      <c r="I7" s="19" t="s">
        <v>0</v>
      </c>
      <c r="J7" s="5">
        <v>36000.001004846563</v>
      </c>
    </row>
    <row r="8" spans="2:14" ht="15.6" x14ac:dyDescent="0.35">
      <c r="B8" s="10">
        <v>43886</v>
      </c>
      <c r="C8" s="4">
        <v>2</v>
      </c>
      <c r="D8" s="4">
        <f>'dpc-covid-19-ita-andamento-naz'!J3</f>
        <v>10</v>
      </c>
      <c r="E8" s="11">
        <f t="shared" si="0"/>
        <v>1.2174419895771442</v>
      </c>
      <c r="F8" s="11">
        <f t="shared" si="1"/>
        <v>128.46376826122983</v>
      </c>
      <c r="G8" s="11">
        <f t="shared" si="2"/>
        <v>0</v>
      </c>
      <c r="H8" s="1"/>
      <c r="I8" s="19" t="s">
        <v>32</v>
      </c>
      <c r="J8" s="5">
        <v>37.889605235613644</v>
      </c>
    </row>
    <row r="9" spans="2:14" x14ac:dyDescent="0.3">
      <c r="B9" s="10">
        <v>43887</v>
      </c>
      <c r="C9" s="4">
        <v>3</v>
      </c>
      <c r="D9" s="4">
        <f>'dpc-covid-19-ita-andamento-naz'!J4</f>
        <v>12</v>
      </c>
      <c r="E9" s="11">
        <f t="shared" si="0"/>
        <v>2.3263172724524539</v>
      </c>
      <c r="F9" s="11">
        <f t="shared" si="1"/>
        <v>129.57264354410512</v>
      </c>
      <c r="G9" s="11">
        <f t="shared" si="2"/>
        <v>0</v>
      </c>
      <c r="H9" s="1"/>
      <c r="I9" s="19" t="s">
        <v>1</v>
      </c>
      <c r="J9" s="5">
        <v>15.392615134880808</v>
      </c>
    </row>
    <row r="10" spans="2:14" x14ac:dyDescent="0.3">
      <c r="B10" s="10">
        <v>43888</v>
      </c>
      <c r="C10" s="4">
        <v>4</v>
      </c>
      <c r="D10" s="4">
        <f>'dpc-covid-19-ita-andamento-naz'!J5</f>
        <v>17</v>
      </c>
      <c r="E10" s="11">
        <f t="shared" si="0"/>
        <v>4.2677658730440617</v>
      </c>
      <c r="F10" s="11">
        <f t="shared" si="1"/>
        <v>131.51409214469675</v>
      </c>
      <c r="G10" s="11">
        <f t="shared" si="2"/>
        <v>0</v>
      </c>
      <c r="H10" s="1"/>
      <c r="I10" s="6" t="s">
        <v>2</v>
      </c>
      <c r="J10" s="1">
        <f>AVERAGE(D7:D36)</f>
        <v>1567.9666666666667</v>
      </c>
    </row>
    <row r="11" spans="2:14" x14ac:dyDescent="0.3">
      <c r="B11" s="10">
        <v>43889</v>
      </c>
      <c r="C11" s="4">
        <v>5</v>
      </c>
      <c r="D11" s="4">
        <f>'dpc-covid-19-ita-andamento-naz'!J6</f>
        <v>21</v>
      </c>
      <c r="E11" s="11">
        <f t="shared" si="0"/>
        <v>7.5362596853535839</v>
      </c>
      <c r="F11" s="11">
        <f t="shared" si="1"/>
        <v>134.78258595700626</v>
      </c>
      <c r="G11" s="11">
        <f t="shared" si="2"/>
        <v>0</v>
      </c>
      <c r="H11" s="1"/>
      <c r="I11" s="6" t="s">
        <v>3</v>
      </c>
      <c r="J11" s="1">
        <f>COUNT(D7:D36)-COUNT(J7:J9)</f>
        <v>27</v>
      </c>
    </row>
    <row r="12" spans="2:14" x14ac:dyDescent="0.3">
      <c r="B12" s="10">
        <v>43890</v>
      </c>
      <c r="C12" s="4">
        <v>6</v>
      </c>
      <c r="D12" s="4">
        <f>'dpc-covid-19-ita-andamento-naz'!J7</f>
        <v>29</v>
      </c>
      <c r="E12" s="11">
        <f t="shared" si="0"/>
        <v>12.840366499123302</v>
      </c>
      <c r="F12" s="11">
        <f t="shared" si="1"/>
        <v>140.08669277077598</v>
      </c>
      <c r="G12" s="11">
        <f t="shared" si="2"/>
        <v>0</v>
      </c>
      <c r="H12" s="1"/>
      <c r="I12" s="6" t="s">
        <v>4</v>
      </c>
      <c r="J12" s="7" cm="1">
        <f t="array" ref="J12">SQRT(SUM((D7:D36-E7:E36)^2)/df)</f>
        <v>62.016002418138939</v>
      </c>
    </row>
    <row r="13" spans="2:14" ht="16.2" x14ac:dyDescent="0.3">
      <c r="B13" s="20">
        <v>43891</v>
      </c>
      <c r="C13" s="4">
        <v>7</v>
      </c>
      <c r="D13" s="4">
        <f>'dpc-covid-19-ita-andamento-naz'!J8</f>
        <v>34</v>
      </c>
      <c r="E13" s="11">
        <f t="shared" si="0"/>
        <v>21.156428981527622</v>
      </c>
      <c r="F13" s="11">
        <f t="shared" si="1"/>
        <v>148.40275525318029</v>
      </c>
      <c r="G13" s="11">
        <f t="shared" si="2"/>
        <v>0</v>
      </c>
      <c r="H13" s="1"/>
      <c r="I13" s="6" t="s">
        <v>5</v>
      </c>
      <c r="J13" s="8" cm="1">
        <f t="array" ref="J13">1-SUM((D7:D36-E7:E36)^2)/SUM((D7:D36-Mean_of_y)^2)</f>
        <v>0.99913572126944106</v>
      </c>
    </row>
    <row r="14" spans="2:14" x14ac:dyDescent="0.3">
      <c r="B14" s="10">
        <v>43892</v>
      </c>
      <c r="C14" s="4">
        <v>8</v>
      </c>
      <c r="D14" s="4">
        <f>'dpc-covid-19-ita-andamento-naz'!J9</f>
        <v>52</v>
      </c>
      <c r="E14" s="11">
        <f t="shared" si="0"/>
        <v>33.780518638404693</v>
      </c>
      <c r="F14" s="11">
        <f t="shared" si="1"/>
        <v>161.02684491005738</v>
      </c>
      <c r="G14" s="11">
        <f t="shared" si="2"/>
        <v>0</v>
      </c>
      <c r="H14" s="1"/>
      <c r="I14" s="6" t="s">
        <v>6</v>
      </c>
      <c r="J14" s="8">
        <f>TINV(0.05,df)</f>
        <v>2.0518305164802859</v>
      </c>
    </row>
    <row r="15" spans="2:14" x14ac:dyDescent="0.3">
      <c r="B15" s="10">
        <v>43893</v>
      </c>
      <c r="C15" s="4">
        <v>9</v>
      </c>
      <c r="D15" s="4">
        <f>'dpc-covid-19-ita-andamento-naz'!J10</f>
        <v>79</v>
      </c>
      <c r="E15" s="11">
        <f t="shared" si="0"/>
        <v>52.372981277072562</v>
      </c>
      <c r="F15" s="11">
        <f t="shared" si="1"/>
        <v>179.61930754872523</v>
      </c>
      <c r="G15" s="11">
        <f t="shared" si="2"/>
        <v>0</v>
      </c>
      <c r="H15" s="1"/>
      <c r="I15" s="6" t="s">
        <v>7</v>
      </c>
      <c r="J15" s="1">
        <f>Critical_t*SE_of_y</f>
        <v>127.24632627165268</v>
      </c>
    </row>
    <row r="16" spans="2:14" x14ac:dyDescent="0.3">
      <c r="B16" s="10">
        <v>43894</v>
      </c>
      <c r="C16" s="4">
        <v>10</v>
      </c>
      <c r="D16" s="4">
        <f>'dpc-covid-19-ita-andamento-naz'!J11</f>
        <v>107</v>
      </c>
      <c r="E16" s="11">
        <f t="shared" si="0"/>
        <v>78.98950169294163</v>
      </c>
      <c r="F16" s="11">
        <f t="shared" si="1"/>
        <v>206.23582796459431</v>
      </c>
      <c r="G16" s="11">
        <f t="shared" si="2"/>
        <v>0</v>
      </c>
      <c r="H16" s="1"/>
      <c r="I16" s="6"/>
    </row>
    <row r="17" spans="2:13" x14ac:dyDescent="0.3">
      <c r="B17" s="20">
        <v>43895</v>
      </c>
      <c r="C17" s="4">
        <v>11</v>
      </c>
      <c r="D17" s="4">
        <f>'dpc-covid-19-ita-andamento-naz'!J12</f>
        <v>148</v>
      </c>
      <c r="E17" s="11">
        <f t="shared" si="0"/>
        <v>116.0929988889071</v>
      </c>
      <c r="F17" s="11">
        <f t="shared" si="1"/>
        <v>243.33932516055978</v>
      </c>
      <c r="G17" s="11">
        <f t="shared" si="2"/>
        <v>0</v>
      </c>
      <c r="H17" s="1"/>
      <c r="I17" s="6"/>
    </row>
    <row r="18" spans="2:13" x14ac:dyDescent="0.3">
      <c r="B18" s="10">
        <v>43896</v>
      </c>
      <c r="C18" s="4">
        <v>12</v>
      </c>
      <c r="D18" s="4">
        <f>'dpc-covid-19-ita-andamento-naz'!J13</f>
        <v>197</v>
      </c>
      <c r="E18" s="11">
        <f t="shared" si="0"/>
        <v>166.54183782077214</v>
      </c>
      <c r="F18" s="11">
        <f t="shared" si="1"/>
        <v>293.78816409242484</v>
      </c>
      <c r="G18" s="11">
        <f t="shared" si="2"/>
        <v>39.295511549119468</v>
      </c>
      <c r="H18" s="1"/>
      <c r="I18" s="6"/>
    </row>
    <row r="19" spans="2:13" x14ac:dyDescent="0.3">
      <c r="B19" s="10">
        <v>43897</v>
      </c>
      <c r="C19" s="4">
        <v>13</v>
      </c>
      <c r="D19" s="4">
        <f>'dpc-covid-19-ita-andamento-naz'!J14</f>
        <v>233</v>
      </c>
      <c r="E19" s="11">
        <f t="shared" si="0"/>
        <v>233.55169212290346</v>
      </c>
      <c r="F19" s="11">
        <f t="shared" si="1"/>
        <v>360.79801839455615</v>
      </c>
      <c r="G19" s="11">
        <f t="shared" si="2"/>
        <v>106.30536585125078</v>
      </c>
      <c r="H19" s="1"/>
      <c r="I19" s="6"/>
    </row>
    <row r="20" spans="2:13" x14ac:dyDescent="0.3">
      <c r="B20" s="20">
        <v>43898</v>
      </c>
      <c r="C20" s="4">
        <v>14</v>
      </c>
      <c r="D20" s="4">
        <f>'dpc-covid-19-ita-andamento-naz'!J15</f>
        <v>366</v>
      </c>
      <c r="E20" s="11">
        <f t="shared" si="0"/>
        <v>320.63068377276147</v>
      </c>
      <c r="F20" s="11">
        <f t="shared" si="1"/>
        <v>447.87701004441413</v>
      </c>
      <c r="G20" s="11">
        <f t="shared" si="2"/>
        <v>193.38435750110881</v>
      </c>
      <c r="H20" s="1"/>
      <c r="I20" s="6"/>
    </row>
    <row r="21" spans="2:13" x14ac:dyDescent="0.3">
      <c r="B21" s="10">
        <v>43899</v>
      </c>
      <c r="C21" s="4">
        <v>15</v>
      </c>
      <c r="D21" s="4">
        <f>'dpc-covid-19-ita-andamento-naz'!J16</f>
        <v>463</v>
      </c>
      <c r="E21" s="11">
        <f t="shared" si="0"/>
        <v>431.48986099071567</v>
      </c>
      <c r="F21" s="11">
        <f t="shared" si="1"/>
        <v>558.73618726236839</v>
      </c>
      <c r="G21" s="11">
        <f t="shared" si="2"/>
        <v>304.24353471906301</v>
      </c>
      <c r="H21" s="1"/>
      <c r="I21" s="6"/>
    </row>
    <row r="22" spans="2:13" x14ac:dyDescent="0.3">
      <c r="B22" s="20">
        <v>43900</v>
      </c>
      <c r="C22" s="4">
        <v>16</v>
      </c>
      <c r="D22" s="4">
        <f>'dpc-covid-19-ita-andamento-naz'!J17</f>
        <v>631</v>
      </c>
      <c r="E22" s="11">
        <f t="shared" si="0"/>
        <v>569.93334237115232</v>
      </c>
      <c r="F22" s="11">
        <f t="shared" si="1"/>
        <v>697.17966864280504</v>
      </c>
      <c r="G22" s="11">
        <f t="shared" si="2"/>
        <v>442.68701609949966</v>
      </c>
      <c r="H22" s="1"/>
      <c r="I22" s="6"/>
    </row>
    <row r="23" spans="2:13" x14ac:dyDescent="0.3">
      <c r="B23" s="10">
        <v>43901</v>
      </c>
      <c r="C23" s="4">
        <v>17</v>
      </c>
      <c r="D23" s="4">
        <f>'dpc-covid-19-ita-andamento-naz'!J18</f>
        <v>827</v>
      </c>
      <c r="E23" s="11">
        <f t="shared" si="0"/>
        <v>739.73428017066021</v>
      </c>
      <c r="F23" s="11">
        <f t="shared" si="1"/>
        <v>866.98060644231293</v>
      </c>
      <c r="G23" s="11">
        <f t="shared" si="2"/>
        <v>612.48795389900749</v>
      </c>
      <c r="H23" s="1"/>
      <c r="I23" s="6"/>
    </row>
    <row r="24" spans="2:13" x14ac:dyDescent="0.3">
      <c r="B24" s="20">
        <v>43902</v>
      </c>
      <c r="C24" s="4">
        <v>18</v>
      </c>
      <c r="D24" s="4">
        <f>'dpc-covid-19-ita-andamento-naz'!J19</f>
        <v>1016</v>
      </c>
      <c r="E24" s="11">
        <f t="shared" si="0"/>
        <v>944.50398468383537</v>
      </c>
      <c r="F24" s="11">
        <f t="shared" si="1"/>
        <v>1071.750310955488</v>
      </c>
      <c r="G24" s="11">
        <f t="shared" si="2"/>
        <v>817.25765841218265</v>
      </c>
      <c r="H24" s="1"/>
      <c r="I24" s="6"/>
    </row>
    <row r="25" spans="2:13" x14ac:dyDescent="0.3">
      <c r="B25" s="10">
        <v>43903</v>
      </c>
      <c r="C25" s="4">
        <v>19</v>
      </c>
      <c r="D25" s="4">
        <f>'dpc-covid-19-ita-andamento-naz'!J20</f>
        <v>1266</v>
      </c>
      <c r="E25" s="11">
        <f t="shared" si="0"/>
        <v>1187.5620104277657</v>
      </c>
      <c r="F25" s="11">
        <f t="shared" si="1"/>
        <v>1314.8083366994183</v>
      </c>
      <c r="G25" s="11">
        <f t="shared" si="2"/>
        <v>1060.3156841561131</v>
      </c>
      <c r="H25" s="1"/>
      <c r="I25" s="6"/>
    </row>
    <row r="26" spans="2:13" x14ac:dyDescent="0.3">
      <c r="B26" s="10">
        <v>43904</v>
      </c>
      <c r="C26" s="4">
        <v>20</v>
      </c>
      <c r="D26" s="4">
        <f>'dpc-covid-19-ita-andamento-naz'!J21</f>
        <v>1441</v>
      </c>
      <c r="E26" s="11">
        <f t="shared" si="0"/>
        <v>1471.8147403547691</v>
      </c>
      <c r="F26" s="11">
        <f t="shared" si="1"/>
        <v>1599.0610666264217</v>
      </c>
      <c r="G26" s="11">
        <f t="shared" si="2"/>
        <v>1344.5684140831165</v>
      </c>
      <c r="H26" s="1"/>
      <c r="I26" s="6"/>
    </row>
    <row r="27" spans="2:13" x14ac:dyDescent="0.3">
      <c r="B27" s="10">
        <v>43905</v>
      </c>
      <c r="C27" s="4">
        <v>21</v>
      </c>
      <c r="D27" s="4">
        <f>'dpc-covid-19-ita-andamento-naz'!J22</f>
        <v>1809</v>
      </c>
      <c r="E27" s="11">
        <f t="shared" si="0"/>
        <v>1799.6491097293822</v>
      </c>
      <c r="F27" s="11">
        <f t="shared" si="1"/>
        <v>1926.8954360010348</v>
      </c>
      <c r="G27" s="11">
        <f t="shared" si="2"/>
        <v>1672.4027834577296</v>
      </c>
      <c r="H27" s="1"/>
      <c r="I27" s="6"/>
    </row>
    <row r="28" spans="2:13" x14ac:dyDescent="0.3">
      <c r="B28" s="10">
        <v>43906</v>
      </c>
      <c r="C28" s="4">
        <v>22</v>
      </c>
      <c r="D28" s="4">
        <f>'dpc-covid-19-ita-andamento-naz'!J23</f>
        <v>2158</v>
      </c>
      <c r="E28" s="11">
        <f t="shared" si="0"/>
        <v>2172.8467406552186</v>
      </c>
      <c r="F28" s="11">
        <f t="shared" si="1"/>
        <v>2300.0930669268714</v>
      </c>
      <c r="G28" s="11">
        <f t="shared" si="2"/>
        <v>2045.600414383566</v>
      </c>
      <c r="H28" s="1"/>
      <c r="I28" s="6"/>
    </row>
    <row r="29" spans="2:13" x14ac:dyDescent="0.3">
      <c r="B29" s="10">
        <v>43907</v>
      </c>
      <c r="C29" s="4">
        <v>23</v>
      </c>
      <c r="D29" s="4">
        <f>'dpc-covid-19-ita-andamento-naz'!J24</f>
        <v>2503</v>
      </c>
      <c r="E29" s="11">
        <f t="shared" si="0"/>
        <v>2592.5220966753704</v>
      </c>
      <c r="F29" s="11">
        <f t="shared" si="1"/>
        <v>2719.7684229470233</v>
      </c>
      <c r="G29" s="11">
        <f t="shared" si="2"/>
        <v>2465.2757704037176</v>
      </c>
      <c r="H29" s="1"/>
    </row>
    <row r="30" spans="2:13" x14ac:dyDescent="0.3">
      <c r="B30" s="10">
        <v>43908</v>
      </c>
      <c r="C30" s="4">
        <v>24</v>
      </c>
      <c r="D30" s="4">
        <f>'dpc-covid-19-ita-andamento-naz'!J25</f>
        <v>2978</v>
      </c>
      <c r="E30" s="11">
        <f t="shared" ref="E30" si="3">K*EXP(-EXP(-(C30-t0)/w))</f>
        <v>3059.0865024607383</v>
      </c>
      <c r="F30" s="11">
        <f t="shared" ref="F30" si="4">E30+CI</f>
        <v>3186.3328287323911</v>
      </c>
      <c r="G30" s="11">
        <f t="shared" si="2"/>
        <v>2931.8401761890855</v>
      </c>
      <c r="M30" s="1"/>
    </row>
    <row r="31" spans="2:13" x14ac:dyDescent="0.3">
      <c r="B31" s="10">
        <v>43909</v>
      </c>
      <c r="C31" s="4">
        <v>25</v>
      </c>
      <c r="D31" s="4">
        <f>'dpc-covid-19-ita-andamento-naz'!J26</f>
        <v>3405</v>
      </c>
      <c r="E31" s="11">
        <f t="shared" ref="E31" si="5">K*EXP(-EXP(-(C31-t0)/w))</f>
        <v>3572.2381745064476</v>
      </c>
      <c r="F31" s="11">
        <f t="shared" ref="F31" si="6">E31+CI</f>
        <v>3699.4845007781005</v>
      </c>
      <c r="G31" s="11">
        <f t="shared" si="2"/>
        <v>3444.9918482347948</v>
      </c>
    </row>
    <row r="32" spans="2:13" x14ac:dyDescent="0.3">
      <c r="B32" s="10">
        <v>43910</v>
      </c>
      <c r="C32" s="4">
        <v>26</v>
      </c>
      <c r="D32" s="4">
        <f>'dpc-covid-19-ita-andamento-naz'!J27</f>
        <v>4032</v>
      </c>
      <c r="E32" s="11">
        <f t="shared" ref="E32:E33" si="7">K*EXP(-EXP(-(C32-t0)/w))</f>
        <v>4130.9769079276275</v>
      </c>
      <c r="F32" s="11">
        <f t="shared" ref="F32:F33" si="8">E32+CI</f>
        <v>4258.2232341992803</v>
      </c>
      <c r="G32" s="11">
        <f t="shared" si="2"/>
        <v>4003.7305816559747</v>
      </c>
    </row>
    <row r="33" spans="2:7" x14ac:dyDescent="0.3">
      <c r="B33" s="10">
        <v>43911</v>
      </c>
      <c r="C33" s="4">
        <v>27</v>
      </c>
      <c r="D33" s="4">
        <f>'dpc-covid-19-ita-andamento-naz'!J28</f>
        <v>4825</v>
      </c>
      <c r="E33" s="11">
        <f t="shared" si="7"/>
        <v>4733.6408521453004</v>
      </c>
      <c r="F33" s="11">
        <f t="shared" si="8"/>
        <v>4860.8871784169532</v>
      </c>
      <c r="G33" s="11">
        <f t="shared" si="2"/>
        <v>4606.3945258736476</v>
      </c>
    </row>
    <row r="34" spans="2:7" x14ac:dyDescent="0.3">
      <c r="B34" s="10">
        <v>43912</v>
      </c>
      <c r="C34" s="4">
        <v>28</v>
      </c>
      <c r="D34" s="4">
        <f>'dpc-covid-19-ita-andamento-naz'!J29</f>
        <v>5476</v>
      </c>
      <c r="E34" s="11">
        <f t="shared" ref="E34" si="9">K*EXP(-EXP(-(C34-t0)/w))</f>
        <v>5377.9619314691108</v>
      </c>
      <c r="F34" s="11">
        <f t="shared" ref="F34" si="10">E34+CI</f>
        <v>5505.2082577407637</v>
      </c>
      <c r="G34" s="11">
        <f t="shared" ref="G34" si="11">MAX(E34-CI,0)</f>
        <v>5250.715605197458</v>
      </c>
    </row>
    <row r="35" spans="2:7" x14ac:dyDescent="0.3">
      <c r="B35" s="20">
        <v>43913</v>
      </c>
      <c r="C35" s="4">
        <v>29</v>
      </c>
      <c r="D35" s="4">
        <f>'dpc-covid-19-ita-andamento-naz'!J30</f>
        <v>6077</v>
      </c>
      <c r="E35" s="11">
        <f t="shared" ref="E35:E66" si="12">K*EXP(-EXP(-(C35-t0)/w))</f>
        <v>6061.135933621149</v>
      </c>
      <c r="F35" s="11">
        <f t="shared" ref="F35" si="13">E35+CI</f>
        <v>6188.3822598928018</v>
      </c>
      <c r="G35" s="11">
        <f t="shared" ref="G35" si="14">MAX(E35-CI,0)</f>
        <v>5933.8896073494961</v>
      </c>
    </row>
    <row r="36" spans="2:7" x14ac:dyDescent="0.3">
      <c r="B36" s="10">
        <v>43914</v>
      </c>
      <c r="C36" s="4">
        <v>30</v>
      </c>
      <c r="D36" s="4">
        <f>'dpc-covid-19-ita-andamento-naz'!J31</f>
        <v>6820</v>
      </c>
      <c r="E36" s="11">
        <f t="shared" si="12"/>
        <v>6779.9030775443653</v>
      </c>
      <c r="F36" s="11">
        <f t="shared" ref="F36" si="15">E36+CI</f>
        <v>6907.1494038160181</v>
      </c>
      <c r="G36" s="11">
        <f t="shared" ref="G36" si="16">MAX(E36-CI,0)</f>
        <v>6652.6567512727124</v>
      </c>
    </row>
    <row r="37" spans="2:7" x14ac:dyDescent="0.3">
      <c r="B37" s="10">
        <v>43915</v>
      </c>
      <c r="C37" s="4">
        <v>31</v>
      </c>
      <c r="E37" s="11">
        <f t="shared" si="12"/>
        <v>7530.6349371830938</v>
      </c>
    </row>
    <row r="38" spans="2:7" x14ac:dyDescent="0.3">
      <c r="B38" s="10">
        <v>43916</v>
      </c>
      <c r="C38" s="4">
        <v>32</v>
      </c>
      <c r="E38" s="11">
        <f t="shared" si="12"/>
        <v>8309.4238835647575</v>
      </c>
    </row>
    <row r="39" spans="2:7" x14ac:dyDescent="0.3">
      <c r="B39" s="10">
        <v>43917</v>
      </c>
      <c r="C39" s="4">
        <v>33</v>
      </c>
      <c r="E39" s="11">
        <f t="shared" si="12"/>
        <v>9112.1716521900235</v>
      </c>
    </row>
    <row r="40" spans="2:7" x14ac:dyDescent="0.3">
      <c r="B40" s="10">
        <v>43918</v>
      </c>
      <c r="C40" s="4">
        <v>34</v>
      </c>
      <c r="E40" s="11">
        <f t="shared" si="12"/>
        <v>9934.6741870197602</v>
      </c>
    </row>
    <row r="41" spans="2:7" x14ac:dyDescent="0.3">
      <c r="B41" s="10">
        <v>43919</v>
      </c>
      <c r="C41" s="4">
        <v>35</v>
      </c>
      <c r="E41" s="11">
        <f t="shared" si="12"/>
        <v>10772.700503087262</v>
      </c>
    </row>
    <row r="42" spans="2:7" x14ac:dyDescent="0.3">
      <c r="B42" s="10">
        <v>43920</v>
      </c>
      <c r="C42" s="4">
        <v>36</v>
      </c>
      <c r="E42" s="11">
        <f t="shared" si="12"/>
        <v>11622.063902785188</v>
      </c>
    </row>
    <row r="43" spans="2:7" x14ac:dyDescent="0.3">
      <c r="B43" s="10">
        <v>43921</v>
      </c>
      <c r="C43" s="4">
        <v>37</v>
      </c>
      <c r="E43" s="11">
        <f t="shared" si="12"/>
        <v>12478.68444210831</v>
      </c>
    </row>
    <row r="44" spans="2:7" x14ac:dyDescent="0.3">
      <c r="B44" s="10">
        <v>43922</v>
      </c>
      <c r="C44" s="4">
        <v>38</v>
      </c>
      <c r="E44" s="11">
        <f t="shared" si="12"/>
        <v>13338.642048572212</v>
      </c>
    </row>
    <row r="45" spans="2:7" x14ac:dyDescent="0.3">
      <c r="B45" s="10">
        <v>43923</v>
      </c>
      <c r="C45" s="4">
        <v>39</v>
      </c>
      <c r="E45" s="11">
        <f t="shared" si="12"/>
        <v>14198.220127369465</v>
      </c>
    </row>
    <row r="46" spans="2:7" x14ac:dyDescent="0.3">
      <c r="B46" s="10">
        <v>43924</v>
      </c>
      <c r="C46" s="4">
        <v>40</v>
      </c>
      <c r="E46" s="11">
        <f t="shared" si="12"/>
        <v>15053.939849596798</v>
      </c>
    </row>
    <row r="47" spans="2:7" x14ac:dyDescent="0.3">
      <c r="B47" s="10">
        <v>43925</v>
      </c>
      <c r="C47" s="4">
        <v>41</v>
      </c>
      <c r="E47" s="11">
        <f t="shared" si="12"/>
        <v>15902.585595362158</v>
      </c>
    </row>
    <row r="48" spans="2:7" x14ac:dyDescent="0.3">
      <c r="B48" s="10">
        <v>43926</v>
      </c>
      <c r="C48" s="4">
        <v>42</v>
      </c>
      <c r="E48" s="11">
        <f t="shared" si="12"/>
        <v>16741.222229166833</v>
      </c>
    </row>
    <row r="49" spans="2:5" x14ac:dyDescent="0.3">
      <c r="B49" s="10">
        <v>43927</v>
      </c>
      <c r="C49" s="4">
        <v>43</v>
      </c>
      <c r="E49" s="11">
        <f t="shared" si="12"/>
        <v>17567.205022211205</v>
      </c>
    </row>
    <row r="50" spans="2:5" x14ac:dyDescent="0.3">
      <c r="B50" s="10">
        <v>43928</v>
      </c>
      <c r="C50" s="4">
        <v>44</v>
      </c>
      <c r="E50" s="11">
        <f t="shared" si="12"/>
        <v>18378.183115113003</v>
      </c>
    </row>
    <row r="51" spans="2:5" x14ac:dyDescent="0.3">
      <c r="B51" s="10">
        <v>43929</v>
      </c>
      <c r="C51" s="4">
        <v>45</v>
      </c>
      <c r="E51" s="11">
        <f t="shared" si="12"/>
        <v>19172.097444698207</v>
      </c>
    </row>
    <row r="52" spans="2:5" x14ac:dyDescent="0.3">
      <c r="B52" s="10">
        <v>43930</v>
      </c>
      <c r="C52" s="4">
        <v>46</v>
      </c>
      <c r="E52" s="11">
        <f t="shared" si="12"/>
        <v>19947.17404980004</v>
      </c>
    </row>
    <row r="53" spans="2:5" x14ac:dyDescent="0.3">
      <c r="B53" s="10">
        <v>43931</v>
      </c>
      <c r="C53" s="4">
        <v>47</v>
      </c>
      <c r="E53" s="11">
        <f t="shared" si="12"/>
        <v>20701.91363261767</v>
      </c>
    </row>
    <row r="54" spans="2:5" x14ac:dyDescent="0.3">
      <c r="B54" s="10">
        <v>43932</v>
      </c>
      <c r="C54" s="4">
        <v>48</v>
      </c>
      <c r="E54" s="11">
        <f t="shared" si="12"/>
        <v>21435.078192478744</v>
      </c>
    </row>
    <row r="55" spans="2:5" x14ac:dyDescent="0.3">
      <c r="B55" s="10">
        <v>43933</v>
      </c>
      <c r="C55" s="4">
        <v>49</v>
      </c>
      <c r="E55" s="11">
        <f t="shared" si="12"/>
        <v>22145.675475047155</v>
      </c>
    </row>
    <row r="56" spans="2:5" x14ac:dyDescent="0.3">
      <c r="B56" s="10">
        <v>43934</v>
      </c>
      <c r="C56" s="4">
        <v>50</v>
      </c>
      <c r="E56" s="11">
        <f t="shared" si="12"/>
        <v>22832.941898166166</v>
      </c>
    </row>
    <row r="57" spans="2:5" x14ac:dyDescent="0.3">
      <c r="B57" s="10">
        <v>43935</v>
      </c>
      <c r="C57" s="4">
        <v>51</v>
      </c>
      <c r="E57" s="11">
        <f t="shared" si="12"/>
        <v>23496.324530502883</v>
      </c>
    </row>
    <row r="58" spans="2:5" x14ac:dyDescent="0.3">
      <c r="B58" s="10">
        <v>43936</v>
      </c>
      <c r="C58" s="4">
        <v>52</v>
      </c>
      <c r="E58" s="11">
        <f t="shared" si="12"/>
        <v>24135.462614747528</v>
      </c>
    </row>
    <row r="59" spans="2:5" x14ac:dyDescent="0.3">
      <c r="B59" s="10">
        <v>43937</v>
      </c>
      <c r="C59" s="4">
        <v>53</v>
      </c>
      <c r="E59" s="11">
        <f t="shared" si="12"/>
        <v>24750.169046126277</v>
      </c>
    </row>
    <row r="60" spans="2:5" x14ac:dyDescent="0.3">
      <c r="B60" s="10">
        <v>43938</v>
      </c>
      <c r="C60" s="4">
        <v>54</v>
      </c>
      <c r="E60" s="11">
        <f t="shared" si="12"/>
        <v>25340.412141372519</v>
      </c>
    </row>
    <row r="61" spans="2:5" x14ac:dyDescent="0.3">
      <c r="B61" s="10">
        <v>43939</v>
      </c>
      <c r="C61" s="4">
        <v>55</v>
      </c>
      <c r="E61" s="11">
        <f t="shared" si="12"/>
        <v>25906.29796432667</v>
      </c>
    </row>
    <row r="62" spans="2:5" x14ac:dyDescent="0.3">
      <c r="B62" s="10">
        <v>43940</v>
      </c>
      <c r="C62" s="4">
        <v>56</v>
      </c>
      <c r="E62" s="11">
        <f t="shared" si="12"/>
        <v>26448.053412688878</v>
      </c>
    </row>
    <row r="63" spans="2:5" x14ac:dyDescent="0.3">
      <c r="B63" s="10">
        <v>43941</v>
      </c>
      <c r="C63" s="4">
        <v>57</v>
      </c>
      <c r="E63" s="11">
        <f t="shared" si="12"/>
        <v>26966.010216376682</v>
      </c>
    </row>
    <row r="64" spans="2:5" x14ac:dyDescent="0.3">
      <c r="B64" s="10">
        <v>43942</v>
      </c>
      <c r="C64" s="4">
        <v>58</v>
      </c>
      <c r="E64" s="11">
        <f t="shared" si="12"/>
        <v>27460.589951349826</v>
      </c>
    </row>
    <row r="65" spans="2:5" x14ac:dyDescent="0.3">
      <c r="B65" s="10">
        <v>43943</v>
      </c>
      <c r="C65" s="4">
        <v>59</v>
      </c>
      <c r="E65" s="11">
        <f t="shared" si="12"/>
        <v>27932.290133326009</v>
      </c>
    </row>
    <row r="66" spans="2:5" x14ac:dyDescent="0.3">
      <c r="B66" s="10">
        <v>43944</v>
      </c>
      <c r="C66" s="4">
        <v>60</v>
      </c>
      <c r="E66" s="11">
        <f t="shared" si="12"/>
        <v>28381.671423028853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632-B437-4470-A0F8-C1DBA4CDFA9C}">
  <dimension ref="B2:P126"/>
  <sheetViews>
    <sheetView topLeftCell="B4" workbookViewId="0">
      <selection activeCell="I40" sqref="I40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12</v>
      </c>
    </row>
    <row r="3" spans="2:16" ht="17.399999999999999" customHeight="1" x14ac:dyDescent="0.6">
      <c r="B3" s="12"/>
      <c r="M3" s="18" t="s">
        <v>0</v>
      </c>
      <c r="N3" s="17" t="s">
        <v>17</v>
      </c>
      <c r="O3" s="17"/>
      <c r="P3" s="17"/>
    </row>
    <row r="4" spans="2:16" ht="20.399999999999999" x14ac:dyDescent="0.35">
      <c r="B4" s="13" t="s">
        <v>14</v>
      </c>
      <c r="C4" s="14"/>
      <c r="M4" s="18" t="s">
        <v>31</v>
      </c>
      <c r="N4" s="17" t="s">
        <v>16</v>
      </c>
      <c r="O4" s="17"/>
      <c r="P4" s="17"/>
    </row>
    <row r="5" spans="2:16" ht="18" x14ac:dyDescent="0.3">
      <c r="M5" s="18" t="s">
        <v>1</v>
      </c>
      <c r="N5" s="17" t="s">
        <v>15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35</v>
      </c>
      <c r="E6" s="4" t="s">
        <v>36</v>
      </c>
      <c r="F6" s="9" t="s">
        <v>33</v>
      </c>
      <c r="G6" s="9" t="s">
        <v>13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0">
        <v>43885</v>
      </c>
      <c r="C7" s="4">
        <v>0</v>
      </c>
      <c r="D7" s="4">
        <f>'dpc-covid-19-ita-andamento-naz'!J2</f>
        <v>7</v>
      </c>
      <c r="E7" s="4">
        <f>D7-D7</f>
        <v>0</v>
      </c>
      <c r="F7" s="11">
        <f t="shared" ref="F7:F38" si="0">K*EXP(-EXP(-(C7-t0n)/wn))</f>
        <v>0.34505183929226518</v>
      </c>
      <c r="G7" s="11">
        <f>F7-F7</f>
        <v>0</v>
      </c>
      <c r="H7" s="11">
        <f>MIN(G7+CI,0)</f>
        <v>0</v>
      </c>
      <c r="I7" s="11">
        <f t="shared" ref="I7:I36" si="1">MAX(G7-CI,0)</f>
        <v>0</v>
      </c>
      <c r="J7" s="1"/>
      <c r="K7" s="19" t="s">
        <v>0</v>
      </c>
      <c r="L7" s="5">
        <v>36000</v>
      </c>
    </row>
    <row r="8" spans="2:16" ht="15.6" x14ac:dyDescent="0.35">
      <c r="B8" s="10">
        <v>43886</v>
      </c>
      <c r="C8" s="4">
        <v>1</v>
      </c>
      <c r="D8" s="4">
        <f>'dpc-covid-19-ita-andamento-naz'!J3</f>
        <v>10</v>
      </c>
      <c r="E8" s="4">
        <f>D8-D7</f>
        <v>3</v>
      </c>
      <c r="F8" s="11">
        <f t="shared" si="0"/>
        <v>0.72638745477810174</v>
      </c>
      <c r="G8" s="11">
        <f>F8-F7</f>
        <v>0.38133561548583655</v>
      </c>
      <c r="H8" s="11">
        <f t="shared" ref="H8:H36" si="2">G8+CI</f>
        <v>127.62766188713852</v>
      </c>
      <c r="I8" s="11">
        <f t="shared" si="1"/>
        <v>0</v>
      </c>
      <c r="J8" s="1"/>
      <c r="K8" s="19" t="s">
        <v>32</v>
      </c>
      <c r="L8" s="5">
        <v>36.750526248021835</v>
      </c>
    </row>
    <row r="9" spans="2:16" x14ac:dyDescent="0.3">
      <c r="B9" s="10">
        <v>43887</v>
      </c>
      <c r="C9" s="4">
        <v>2</v>
      </c>
      <c r="D9" s="4">
        <f>'dpc-covid-19-ita-andamento-naz'!J4</f>
        <v>12</v>
      </c>
      <c r="E9" s="4">
        <f>D9-D8</f>
        <v>2</v>
      </c>
      <c r="F9" s="11">
        <f t="shared" si="0"/>
        <v>1.4575602988366654</v>
      </c>
      <c r="G9" s="11">
        <f>F9-F8</f>
        <v>0.73117284405856364</v>
      </c>
      <c r="H9" s="11">
        <f t="shared" si="2"/>
        <v>127.97749911571124</v>
      </c>
      <c r="I9" s="11">
        <f t="shared" si="1"/>
        <v>0</v>
      </c>
      <c r="J9" s="1"/>
      <c r="K9" s="19" t="s">
        <v>1</v>
      </c>
      <c r="L9" s="5">
        <v>15.017701388530691</v>
      </c>
    </row>
    <row r="10" spans="2:16" x14ac:dyDescent="0.3">
      <c r="B10" s="10">
        <v>43888</v>
      </c>
      <c r="C10" s="4">
        <v>3</v>
      </c>
      <c r="D10" s="4">
        <f>'dpc-covid-19-ita-andamento-naz'!J5</f>
        <v>17</v>
      </c>
      <c r="E10" s="4">
        <f t="shared" ref="E10:E36" si="3">D10-D9</f>
        <v>5</v>
      </c>
      <c r="F10" s="11">
        <f t="shared" si="0"/>
        <v>2.796407898904222</v>
      </c>
      <c r="G10" s="11">
        <f t="shared" ref="G10:G73" si="4">F10-F9</f>
        <v>1.3388476000675567</v>
      </c>
      <c r="H10" s="11">
        <f t="shared" si="2"/>
        <v>128.58517387172023</v>
      </c>
      <c r="I10" s="11">
        <f t="shared" si="1"/>
        <v>0</v>
      </c>
      <c r="J10" s="1"/>
      <c r="K10" s="6" t="s">
        <v>2</v>
      </c>
      <c r="L10" s="1">
        <f>AVERAGE(E7:E36)</f>
        <v>227.1</v>
      </c>
    </row>
    <row r="11" spans="2:16" x14ac:dyDescent="0.3">
      <c r="B11" s="10">
        <v>43889</v>
      </c>
      <c r="C11" s="4">
        <v>4</v>
      </c>
      <c r="D11" s="4">
        <f>'dpc-covid-19-ita-andamento-naz'!J6</f>
        <v>21</v>
      </c>
      <c r="E11" s="4">
        <f t="shared" si="3"/>
        <v>4</v>
      </c>
      <c r="F11" s="11">
        <f t="shared" si="0"/>
        <v>5.1445271917995301</v>
      </c>
      <c r="G11" s="11">
        <f t="shared" si="4"/>
        <v>2.3481192928953081</v>
      </c>
      <c r="H11" s="11">
        <f t="shared" si="2"/>
        <v>129.59444556454798</v>
      </c>
      <c r="I11" s="11">
        <f t="shared" si="1"/>
        <v>0</v>
      </c>
      <c r="J11" s="1"/>
      <c r="K11" s="6" t="s">
        <v>3</v>
      </c>
      <c r="L11" s="1">
        <f>COUNT(E7:E36)-COUNT(L7:L9)</f>
        <v>27</v>
      </c>
    </row>
    <row r="12" spans="2:16" x14ac:dyDescent="0.3">
      <c r="B12" s="10">
        <v>43890</v>
      </c>
      <c r="C12" s="4">
        <v>5</v>
      </c>
      <c r="D12" s="4">
        <f>'dpc-covid-19-ita-andamento-naz'!J7</f>
        <v>29</v>
      </c>
      <c r="E12" s="4">
        <f t="shared" si="3"/>
        <v>8</v>
      </c>
      <c r="F12" s="11">
        <f t="shared" si="0"/>
        <v>9.0998802418927021</v>
      </c>
      <c r="G12" s="11">
        <f t="shared" si="4"/>
        <v>3.955353050093172</v>
      </c>
      <c r="H12" s="11">
        <f t="shared" si="2"/>
        <v>131.20167932174584</v>
      </c>
      <c r="I12" s="11">
        <f t="shared" si="1"/>
        <v>0</v>
      </c>
      <c r="J12" s="1"/>
      <c r="K12" s="6" t="s">
        <v>4</v>
      </c>
      <c r="L12" s="7" cm="1">
        <f t="array" ref="L12">SQRT(SUM((E7:E36-G7:G36)^2)/df)</f>
        <v>54.252755998660035</v>
      </c>
    </row>
    <row r="13" spans="2:16" ht="16.2" x14ac:dyDescent="0.3">
      <c r="B13" s="20">
        <v>43891</v>
      </c>
      <c r="C13" s="4">
        <v>6</v>
      </c>
      <c r="D13" s="4">
        <f>'dpc-covid-19-ita-andamento-naz'!J8</f>
        <v>34</v>
      </c>
      <c r="E13" s="4">
        <f t="shared" si="3"/>
        <v>5</v>
      </c>
      <c r="F13" s="11">
        <f t="shared" si="0"/>
        <v>15.515644032357724</v>
      </c>
      <c r="G13" s="11">
        <f t="shared" si="4"/>
        <v>6.4157637904650215</v>
      </c>
      <c r="H13" s="11">
        <f t="shared" si="2"/>
        <v>133.6620900621177</v>
      </c>
      <c r="I13" s="11">
        <f t="shared" si="1"/>
        <v>0</v>
      </c>
      <c r="J13" s="1"/>
      <c r="K13" s="6" t="s">
        <v>5</v>
      </c>
      <c r="L13" s="8" cm="1">
        <f t="array" ref="L13">1-SUM((E7:E36-G7:G36)^2)/SUM((E7:E36-Mean_of_y)^2)</f>
        <v>0.99857486430324593</v>
      </c>
    </row>
    <row r="14" spans="2:16" x14ac:dyDescent="0.3">
      <c r="B14" s="10">
        <v>43892</v>
      </c>
      <c r="C14" s="4">
        <v>7</v>
      </c>
      <c r="D14" s="4">
        <f>'dpc-covid-19-ita-andamento-naz'!J9</f>
        <v>52</v>
      </c>
      <c r="E14" s="4">
        <f t="shared" si="3"/>
        <v>18</v>
      </c>
      <c r="F14" s="11">
        <f t="shared" si="0"/>
        <v>25.560876431926328</v>
      </c>
      <c r="G14" s="11">
        <f t="shared" si="4"/>
        <v>10.045232399568604</v>
      </c>
      <c r="H14" s="11">
        <f t="shared" si="2"/>
        <v>137.29155867122128</v>
      </c>
      <c r="I14" s="11">
        <f t="shared" si="1"/>
        <v>0</v>
      </c>
      <c r="J14" s="1"/>
      <c r="K14" s="6" t="s">
        <v>6</v>
      </c>
      <c r="L14" s="8">
        <f>TINV(0.05,df)</f>
        <v>2.0518305164802859</v>
      </c>
    </row>
    <row r="15" spans="2:16" x14ac:dyDescent="0.3">
      <c r="B15" s="10">
        <v>43893</v>
      </c>
      <c r="C15" s="4">
        <v>8</v>
      </c>
      <c r="D15" s="4">
        <f>'dpc-covid-19-ita-andamento-naz'!J10</f>
        <v>79</v>
      </c>
      <c r="E15" s="4">
        <f t="shared" si="3"/>
        <v>27</v>
      </c>
      <c r="F15" s="11">
        <f t="shared" si="0"/>
        <v>40.776988117641075</v>
      </c>
      <c r="G15" s="11">
        <f t="shared" si="4"/>
        <v>15.216111685714747</v>
      </c>
      <c r="H15" s="11">
        <f t="shared" si="2"/>
        <v>142.46243795736743</v>
      </c>
      <c r="I15" s="11">
        <f t="shared" si="1"/>
        <v>0</v>
      </c>
      <c r="J15" s="1"/>
      <c r="K15" s="6" t="s">
        <v>7</v>
      </c>
      <c r="L15" s="1">
        <f>Critical_t*SE_of_y</f>
        <v>127.24632627165268</v>
      </c>
    </row>
    <row r="16" spans="2:16" x14ac:dyDescent="0.3">
      <c r="B16" s="10">
        <v>43894</v>
      </c>
      <c r="C16" s="4">
        <v>9</v>
      </c>
      <c r="D16" s="4">
        <f>'dpc-covid-19-ita-andamento-naz'!J11</f>
        <v>107</v>
      </c>
      <c r="E16" s="4">
        <f t="shared" si="3"/>
        <v>28</v>
      </c>
      <c r="F16" s="11">
        <f t="shared" si="0"/>
        <v>63.123015174830542</v>
      </c>
      <c r="G16" s="11">
        <f t="shared" si="4"/>
        <v>22.346027057189467</v>
      </c>
      <c r="H16" s="11">
        <f t="shared" si="2"/>
        <v>149.59235332884214</v>
      </c>
      <c r="I16" s="11">
        <f t="shared" si="1"/>
        <v>0</v>
      </c>
      <c r="J16" s="1"/>
      <c r="K16" s="6"/>
    </row>
    <row r="17" spans="2:15" x14ac:dyDescent="0.3">
      <c r="B17" s="20">
        <v>43895</v>
      </c>
      <c r="C17" s="4">
        <v>10</v>
      </c>
      <c r="D17" s="4">
        <f>'dpc-covid-19-ita-andamento-naz'!J12</f>
        <v>148</v>
      </c>
      <c r="E17" s="4">
        <f t="shared" si="3"/>
        <v>41</v>
      </c>
      <c r="F17" s="11">
        <f t="shared" si="0"/>
        <v>95.002551847288572</v>
      </c>
      <c r="G17" s="11">
        <f t="shared" si="4"/>
        <v>31.87953667245803</v>
      </c>
      <c r="H17" s="11">
        <f t="shared" si="2"/>
        <v>159.12586294411071</v>
      </c>
      <c r="I17" s="11">
        <f t="shared" si="1"/>
        <v>0</v>
      </c>
      <c r="J17" s="1"/>
      <c r="K17" s="6"/>
    </row>
    <row r="18" spans="2:15" x14ac:dyDescent="0.3">
      <c r="B18" s="10">
        <v>43896</v>
      </c>
      <c r="C18" s="4">
        <v>11</v>
      </c>
      <c r="D18" s="4">
        <f>'dpc-covid-19-ita-andamento-naz'!J13</f>
        <v>197</v>
      </c>
      <c r="E18" s="4">
        <f t="shared" si="3"/>
        <v>49</v>
      </c>
      <c r="F18" s="11">
        <f t="shared" si="0"/>
        <v>139.26605805070659</v>
      </c>
      <c r="G18" s="11">
        <f t="shared" si="4"/>
        <v>44.263506203418018</v>
      </c>
      <c r="H18" s="11">
        <f t="shared" si="2"/>
        <v>171.50983247507071</v>
      </c>
      <c r="I18" s="11">
        <f t="shared" si="1"/>
        <v>0</v>
      </c>
      <c r="J18" s="1"/>
      <c r="K18" s="6"/>
    </row>
    <row r="19" spans="2:15" x14ac:dyDescent="0.3">
      <c r="B19" s="10">
        <v>43897</v>
      </c>
      <c r="C19" s="4">
        <v>12</v>
      </c>
      <c r="D19" s="4">
        <f>'dpc-covid-19-ita-andamento-naz'!J14</f>
        <v>233</v>
      </c>
      <c r="E19" s="4">
        <f t="shared" si="3"/>
        <v>36</v>
      </c>
      <c r="F19" s="11">
        <f t="shared" si="0"/>
        <v>199.18405573992138</v>
      </c>
      <c r="G19" s="11">
        <f t="shared" si="4"/>
        <v>59.917997689214786</v>
      </c>
      <c r="H19" s="11">
        <f t="shared" si="2"/>
        <v>187.16432396086748</v>
      </c>
      <c r="I19" s="11">
        <f t="shared" si="1"/>
        <v>0</v>
      </c>
      <c r="J19" s="1"/>
      <c r="K19" s="6"/>
    </row>
    <row r="20" spans="2:15" x14ac:dyDescent="0.3">
      <c r="B20" s="20">
        <v>43898</v>
      </c>
      <c r="C20" s="4">
        <v>13</v>
      </c>
      <c r="D20" s="4">
        <f>'dpc-covid-19-ita-andamento-naz'!J15</f>
        <v>366</v>
      </c>
      <c r="E20" s="4">
        <f t="shared" si="3"/>
        <v>133</v>
      </c>
      <c r="F20" s="11">
        <f t="shared" si="0"/>
        <v>278.38925620137024</v>
      </c>
      <c r="G20" s="11">
        <f t="shared" si="4"/>
        <v>79.205200461448868</v>
      </c>
      <c r="H20" s="11">
        <f t="shared" si="2"/>
        <v>206.45152673310156</v>
      </c>
      <c r="I20" s="11">
        <f t="shared" si="1"/>
        <v>0</v>
      </c>
      <c r="J20" s="1"/>
      <c r="K20" s="6"/>
    </row>
    <row r="21" spans="2:15" x14ac:dyDescent="0.3">
      <c r="B21" s="10">
        <v>43899</v>
      </c>
      <c r="C21" s="4">
        <v>14</v>
      </c>
      <c r="D21" s="4">
        <f>'dpc-covid-19-ita-andamento-naz'!J16</f>
        <v>463</v>
      </c>
      <c r="E21" s="4">
        <f t="shared" si="3"/>
        <v>97</v>
      </c>
      <c r="F21" s="11">
        <f t="shared" si="0"/>
        <v>380.78857559290407</v>
      </c>
      <c r="G21" s="11">
        <f t="shared" si="4"/>
        <v>102.39931939153382</v>
      </c>
      <c r="H21" s="11">
        <f t="shared" si="2"/>
        <v>229.64564566318649</v>
      </c>
      <c r="I21" s="11">
        <f t="shared" si="1"/>
        <v>0</v>
      </c>
      <c r="J21" s="1"/>
      <c r="K21" s="6"/>
    </row>
    <row r="22" spans="2:15" x14ac:dyDescent="0.3">
      <c r="B22" s="20">
        <v>43900</v>
      </c>
      <c r="C22" s="4">
        <v>15</v>
      </c>
      <c r="D22" s="4">
        <f>'dpc-covid-19-ita-andamento-naz'!J17</f>
        <v>631</v>
      </c>
      <c r="E22" s="4">
        <f t="shared" si="3"/>
        <v>168</v>
      </c>
      <c r="F22" s="11">
        <f t="shared" si="0"/>
        <v>510.44890025611812</v>
      </c>
      <c r="G22" s="11">
        <f t="shared" si="4"/>
        <v>129.66032466321406</v>
      </c>
      <c r="H22" s="11">
        <f t="shared" si="2"/>
        <v>256.90665093486672</v>
      </c>
      <c r="I22" s="11">
        <f t="shared" si="1"/>
        <v>2.4139983915613783</v>
      </c>
      <c r="J22" s="1"/>
      <c r="K22" s="6"/>
    </row>
    <row r="23" spans="2:15" x14ac:dyDescent="0.3">
      <c r="B23" s="10">
        <v>43901</v>
      </c>
      <c r="C23" s="4">
        <v>16</v>
      </c>
      <c r="D23" s="4">
        <f>'dpc-covid-19-ita-andamento-naz'!J18</f>
        <v>827</v>
      </c>
      <c r="E23" s="4">
        <f t="shared" si="3"/>
        <v>196</v>
      </c>
      <c r="F23" s="11">
        <f t="shared" si="0"/>
        <v>671.4629752734794</v>
      </c>
      <c r="G23" s="11">
        <f t="shared" si="4"/>
        <v>161.01407501736128</v>
      </c>
      <c r="H23" s="11">
        <f t="shared" si="2"/>
        <v>288.26040128901394</v>
      </c>
      <c r="I23" s="11">
        <f t="shared" si="1"/>
        <v>33.767748745708602</v>
      </c>
      <c r="J23" s="1"/>
      <c r="K23" s="6"/>
    </row>
    <row r="24" spans="2:15" x14ac:dyDescent="0.3">
      <c r="B24" s="20">
        <v>43902</v>
      </c>
      <c r="C24" s="4">
        <v>17</v>
      </c>
      <c r="D24" s="4">
        <f>'dpc-covid-19-ita-andamento-naz'!J19</f>
        <v>1016</v>
      </c>
      <c r="E24" s="4">
        <f t="shared" si="3"/>
        <v>189</v>
      </c>
      <c r="F24" s="11">
        <f t="shared" si="0"/>
        <v>867.80360851103421</v>
      </c>
      <c r="G24" s="11">
        <f t="shared" si="4"/>
        <v>196.34063323755481</v>
      </c>
      <c r="H24" s="11">
        <f t="shared" si="2"/>
        <v>323.58695950920747</v>
      </c>
      <c r="I24" s="11">
        <f t="shared" si="1"/>
        <v>69.094306965902135</v>
      </c>
      <c r="J24" s="1"/>
      <c r="K24" s="6"/>
    </row>
    <row r="25" spans="2:15" x14ac:dyDescent="0.3">
      <c r="B25" s="10">
        <v>43903</v>
      </c>
      <c r="C25" s="4">
        <v>18</v>
      </c>
      <c r="D25" s="4">
        <f>'dpc-covid-19-ita-andamento-naz'!J20</f>
        <v>1266</v>
      </c>
      <c r="E25" s="4">
        <f t="shared" si="3"/>
        <v>250</v>
      </c>
      <c r="F25" s="11">
        <f t="shared" si="0"/>
        <v>1103.1753279190825</v>
      </c>
      <c r="G25" s="11">
        <f t="shared" si="4"/>
        <v>235.37171940804831</v>
      </c>
      <c r="H25" s="11">
        <f t="shared" si="2"/>
        <v>362.61804567970097</v>
      </c>
      <c r="I25" s="11">
        <f t="shared" si="1"/>
        <v>108.12539313639563</v>
      </c>
      <c r="J25" s="1"/>
      <c r="K25" s="6"/>
    </row>
    <row r="26" spans="2:15" x14ac:dyDescent="0.3">
      <c r="B26" s="10">
        <v>43904</v>
      </c>
      <c r="C26" s="4">
        <v>19</v>
      </c>
      <c r="D26" s="4">
        <f>'dpc-covid-19-ita-andamento-naz'!J21</f>
        <v>1441</v>
      </c>
      <c r="E26" s="4">
        <f t="shared" si="3"/>
        <v>175</v>
      </c>
      <c r="F26" s="11">
        <f t="shared" si="0"/>
        <v>1380.8726564947974</v>
      </c>
      <c r="G26" s="11">
        <f t="shared" si="4"/>
        <v>277.69732857571489</v>
      </c>
      <c r="H26" s="11">
        <f t="shared" si="2"/>
        <v>404.94365484736755</v>
      </c>
      <c r="I26" s="11">
        <f t="shared" si="1"/>
        <v>150.45100230406223</v>
      </c>
      <c r="J26" s="1"/>
      <c r="K26" s="6"/>
    </row>
    <row r="27" spans="2:15" x14ac:dyDescent="0.3">
      <c r="B27" s="10">
        <v>43905</v>
      </c>
      <c r="C27" s="4">
        <v>20</v>
      </c>
      <c r="D27" s="4">
        <f>'dpc-covid-19-ita-andamento-naz'!J22</f>
        <v>1809</v>
      </c>
      <c r="E27" s="4">
        <f t="shared" si="3"/>
        <v>368</v>
      </c>
      <c r="F27" s="11">
        <f t="shared" si="0"/>
        <v>1703.6533544582976</v>
      </c>
      <c r="G27" s="11">
        <f t="shared" si="4"/>
        <v>322.78069796350019</v>
      </c>
      <c r="H27" s="11">
        <f t="shared" si="2"/>
        <v>450.02702423515285</v>
      </c>
      <c r="I27" s="11">
        <f t="shared" si="1"/>
        <v>195.53437169184753</v>
      </c>
      <c r="J27" s="1"/>
      <c r="K27" s="6"/>
    </row>
    <row r="28" spans="2:15" x14ac:dyDescent="0.3">
      <c r="B28" s="10">
        <v>43906</v>
      </c>
      <c r="C28" s="4">
        <v>21</v>
      </c>
      <c r="D28" s="4">
        <f>'dpc-covid-19-ita-andamento-naz'!J23</f>
        <v>2158</v>
      </c>
      <c r="E28" s="4">
        <f t="shared" si="3"/>
        <v>349</v>
      </c>
      <c r="F28" s="11">
        <f t="shared" si="0"/>
        <v>2073.6334930164867</v>
      </c>
      <c r="G28" s="11">
        <f t="shared" si="4"/>
        <v>369.98013855818908</v>
      </c>
      <c r="H28" s="11">
        <f t="shared" si="2"/>
        <v>497.22646482984175</v>
      </c>
      <c r="I28" s="11">
        <f t="shared" si="1"/>
        <v>242.73381228653642</v>
      </c>
      <c r="J28" s="1"/>
      <c r="K28" s="6"/>
    </row>
    <row r="29" spans="2:15" x14ac:dyDescent="0.3">
      <c r="B29" s="10">
        <v>43907</v>
      </c>
      <c r="C29" s="4">
        <v>22</v>
      </c>
      <c r="D29" s="4">
        <f>'dpc-covid-19-ita-andamento-naz'!J24</f>
        <v>2503</v>
      </c>
      <c r="E29" s="4">
        <f t="shared" si="3"/>
        <v>345</v>
      </c>
      <c r="F29" s="11">
        <f t="shared" si="0"/>
        <v>2492.2092949709877</v>
      </c>
      <c r="G29" s="11">
        <f t="shared" si="4"/>
        <v>418.575801954501</v>
      </c>
      <c r="H29" s="11">
        <f t="shared" si="2"/>
        <v>545.82212822615372</v>
      </c>
      <c r="I29" s="11">
        <f t="shared" si="1"/>
        <v>291.32947568284834</v>
      </c>
      <c r="J29" s="1"/>
    </row>
    <row r="30" spans="2:15" x14ac:dyDescent="0.3">
      <c r="B30" s="10">
        <v>43908</v>
      </c>
      <c r="C30" s="4">
        <v>23</v>
      </c>
      <c r="D30" s="4">
        <f>'dpc-covid-19-ita-andamento-naz'!J25</f>
        <v>2978</v>
      </c>
      <c r="E30" s="4">
        <f t="shared" si="3"/>
        <v>475</v>
      </c>
      <c r="F30" s="11">
        <f t="shared" si="0"/>
        <v>2960.0085467589615</v>
      </c>
      <c r="G30" s="11">
        <f t="shared" si="4"/>
        <v>467.79925178797384</v>
      </c>
      <c r="H30" s="11">
        <f t="shared" si="2"/>
        <v>595.04557805962656</v>
      </c>
      <c r="I30" s="11">
        <f t="shared" si="1"/>
        <v>340.55292551632118</v>
      </c>
      <c r="O30" s="1"/>
    </row>
    <row r="31" spans="2:15" x14ac:dyDescent="0.3">
      <c r="B31" s="10">
        <v>43909</v>
      </c>
      <c r="C31" s="4">
        <v>24</v>
      </c>
      <c r="D31" s="4">
        <f>'dpc-covid-19-ita-andamento-naz'!J26</f>
        <v>3405</v>
      </c>
      <c r="E31" s="4">
        <f t="shared" si="3"/>
        <v>427</v>
      </c>
      <c r="F31" s="11">
        <f t="shared" si="0"/>
        <v>3476.8722792923381</v>
      </c>
      <c r="G31" s="11">
        <f t="shared" si="4"/>
        <v>516.86373253337661</v>
      </c>
      <c r="H31" s="11">
        <f t="shared" si="2"/>
        <v>644.11005880502933</v>
      </c>
      <c r="I31" s="11">
        <f t="shared" si="1"/>
        <v>389.61740626172394</v>
      </c>
    </row>
    <row r="32" spans="2:15" x14ac:dyDescent="0.3">
      <c r="B32" s="10">
        <v>43910</v>
      </c>
      <c r="C32" s="4">
        <v>25</v>
      </c>
      <c r="D32" s="4">
        <f>'dpc-covid-19-ita-andamento-naz'!J27</f>
        <v>4032</v>
      </c>
      <c r="E32" s="4">
        <f t="shared" si="3"/>
        <v>627</v>
      </c>
      <c r="F32" s="11">
        <f t="shared" si="0"/>
        <v>4041.865515010491</v>
      </c>
      <c r="G32" s="11">
        <f t="shared" si="4"/>
        <v>564.99323571815285</v>
      </c>
      <c r="H32" s="11">
        <f t="shared" si="2"/>
        <v>692.23956198980557</v>
      </c>
      <c r="I32" s="11">
        <f t="shared" si="1"/>
        <v>437.74690944650018</v>
      </c>
    </row>
    <row r="33" spans="2:9" x14ac:dyDescent="0.3">
      <c r="B33" s="10">
        <v>43911</v>
      </c>
      <c r="C33" s="4">
        <v>26</v>
      </c>
      <c r="D33" s="4">
        <f>'dpc-covid-19-ita-andamento-naz'!J28</f>
        <v>4825</v>
      </c>
      <c r="E33" s="4">
        <f t="shared" si="3"/>
        <v>793</v>
      </c>
      <c r="F33" s="11">
        <f t="shared" si="0"/>
        <v>4653.3143156026954</v>
      </c>
      <c r="G33" s="11">
        <f t="shared" si="4"/>
        <v>611.44880059220441</v>
      </c>
      <c r="H33" s="11">
        <f t="shared" si="2"/>
        <v>738.69512686385713</v>
      </c>
      <c r="I33" s="11">
        <f t="shared" si="1"/>
        <v>484.20247432055174</v>
      </c>
    </row>
    <row r="34" spans="2:9" x14ac:dyDescent="0.3">
      <c r="B34" s="10">
        <v>43912</v>
      </c>
      <c r="C34" s="4">
        <v>27</v>
      </c>
      <c r="D34" s="4">
        <f>'dpc-covid-19-ita-andamento-naz'!J29</f>
        <v>5476</v>
      </c>
      <c r="E34" s="4">
        <f t="shared" si="3"/>
        <v>651</v>
      </c>
      <c r="F34" s="11">
        <f t="shared" si="0"/>
        <v>5308.8652114905426</v>
      </c>
      <c r="G34" s="11">
        <f t="shared" si="4"/>
        <v>655.55089588784722</v>
      </c>
      <c r="H34" s="11">
        <f t="shared" si="2"/>
        <v>782.79722215949994</v>
      </c>
      <c r="I34" s="11">
        <f t="shared" si="1"/>
        <v>528.3045696161945</v>
      </c>
    </row>
    <row r="35" spans="2:9" x14ac:dyDescent="0.3">
      <c r="B35" s="20">
        <v>43913</v>
      </c>
      <c r="C35" s="4">
        <v>28</v>
      </c>
      <c r="D35" s="4">
        <f>'dpc-covid-19-ita-andamento-naz'!J30</f>
        <v>6077</v>
      </c>
      <c r="E35" s="4">
        <f t="shared" si="3"/>
        <v>601</v>
      </c>
      <c r="F35" s="11">
        <f t="shared" si="0"/>
        <v>6005.5623706096603</v>
      </c>
      <c r="G35" s="11">
        <f t="shared" si="4"/>
        <v>696.69715911911771</v>
      </c>
      <c r="H35" s="11">
        <f t="shared" si="2"/>
        <v>823.94348539077043</v>
      </c>
      <c r="I35" s="11">
        <f t="shared" si="1"/>
        <v>569.45083284746499</v>
      </c>
    </row>
    <row r="36" spans="2:9" x14ac:dyDescent="0.3">
      <c r="B36" s="10">
        <v>43914</v>
      </c>
      <c r="C36" s="4">
        <v>29</v>
      </c>
      <c r="D36" s="4">
        <f>'dpc-covid-19-ita-andamento-naz'!J31</f>
        <v>6820</v>
      </c>
      <c r="E36" s="4">
        <f t="shared" si="3"/>
        <v>743</v>
      </c>
      <c r="F36" s="11">
        <f t="shared" si="0"/>
        <v>6739.9375479100945</v>
      </c>
      <c r="G36" s="11">
        <f t="shared" si="4"/>
        <v>734.37517730043419</v>
      </c>
      <c r="H36" s="11">
        <f t="shared" si="2"/>
        <v>861.62150357208691</v>
      </c>
      <c r="I36" s="11">
        <f t="shared" si="1"/>
        <v>607.12885102878147</v>
      </c>
    </row>
    <row r="37" spans="2:9" x14ac:dyDescent="0.3">
      <c r="B37" s="10">
        <v>43915</v>
      </c>
      <c r="C37" s="4">
        <v>30</v>
      </c>
      <c r="E37" s="4"/>
      <c r="F37" s="11">
        <f t="shared" si="0"/>
        <v>7508.1078954679033</v>
      </c>
      <c r="G37" s="11">
        <f t="shared" si="4"/>
        <v>768.17034755780878</v>
      </c>
    </row>
    <row r="38" spans="2:9" x14ac:dyDescent="0.3">
      <c r="B38" s="10">
        <v>43916</v>
      </c>
      <c r="C38" s="4">
        <v>31</v>
      </c>
      <c r="E38" s="4"/>
      <c r="F38" s="11">
        <f t="shared" si="0"/>
        <v>8305.8770352285992</v>
      </c>
      <c r="G38" s="11">
        <f t="shared" si="4"/>
        <v>797.76913976069591</v>
      </c>
    </row>
    <row r="39" spans="2:9" x14ac:dyDescent="0.3">
      <c r="B39" s="10">
        <v>43917</v>
      </c>
      <c r="C39" s="4">
        <v>32</v>
      </c>
      <c r="E39" s="4"/>
      <c r="F39" s="11">
        <f t="shared" ref="F39:F70" si="5">K*EXP(-EXP(-(C39-t0n)/wn))</f>
        <v>9128.8353241543573</v>
      </c>
      <c r="G39" s="11">
        <f t="shared" si="4"/>
        <v>822.9582889257581</v>
      </c>
    </row>
    <row r="40" spans="2:9" x14ac:dyDescent="0.3">
      <c r="B40" s="10">
        <v>43918</v>
      </c>
      <c r="C40" s="4">
        <v>33</v>
      </c>
      <c r="E40" s="4"/>
      <c r="F40" s="11">
        <f t="shared" si="5"/>
        <v>9972.4558985647327</v>
      </c>
      <c r="G40" s="11">
        <f t="shared" si="4"/>
        <v>843.62057441037541</v>
      </c>
    </row>
    <row r="41" spans="2:9" x14ac:dyDescent="0.3">
      <c r="B41" s="10">
        <v>43919</v>
      </c>
      <c r="C41" s="4">
        <v>34</v>
      </c>
      <c r="E41" s="4"/>
      <c r="F41" s="11">
        <f t="shared" si="5"/>
        <v>10832.183802268682</v>
      </c>
      <c r="G41" s="11">
        <f t="shared" si="4"/>
        <v>859.72790370394978</v>
      </c>
    </row>
    <row r="42" spans="2:9" x14ac:dyDescent="0.3">
      <c r="B42" s="10">
        <v>43920</v>
      </c>
      <c r="C42" s="4">
        <v>35</v>
      </c>
      <c r="E42" s="4"/>
      <c r="F42" s="11">
        <f t="shared" si="5"/>
        <v>11703.516224815041</v>
      </c>
      <c r="G42" s="11">
        <f t="shared" si="4"/>
        <v>871.33242254635843</v>
      </c>
    </row>
    <row r="43" spans="2:9" x14ac:dyDescent="0.3">
      <c r="B43" s="10">
        <v>43921</v>
      </c>
      <c r="C43" s="4">
        <v>36</v>
      </c>
      <c r="E43" s="4"/>
      <c r="F43" s="11">
        <f t="shared" si="5"/>
        <v>12582.072558180791</v>
      </c>
      <c r="G43" s="11">
        <f t="shared" si="4"/>
        <v>878.55633336575011</v>
      </c>
    </row>
    <row r="44" spans="2:9" x14ac:dyDescent="0.3">
      <c r="B44" s="10">
        <v>43922</v>
      </c>
      <c r="C44" s="4">
        <v>37</v>
      </c>
      <c r="E44" s="4"/>
      <c r="F44" s="11">
        <f t="shared" si="5"/>
        <v>13463.653591986578</v>
      </c>
      <c r="G44" s="11">
        <f t="shared" si="4"/>
        <v>881.58103380578723</v>
      </c>
    </row>
    <row r="45" spans="2:9" x14ac:dyDescent="0.3">
      <c r="B45" s="10">
        <v>43923</v>
      </c>
      <c r="C45" s="4">
        <v>38</v>
      </c>
      <c r="E45" s="4"/>
      <c r="F45" s="11">
        <f t="shared" si="5"/>
        <v>14344.289690390322</v>
      </c>
      <c r="G45" s="11">
        <f t="shared" si="4"/>
        <v>880.63609840374374</v>
      </c>
    </row>
    <row r="46" spans="2:9" x14ac:dyDescent="0.3">
      <c r="B46" s="10">
        <v>43924</v>
      </c>
      <c r="C46" s="4">
        <v>39</v>
      </c>
      <c r="E46" s="4"/>
      <c r="F46" s="11">
        <f t="shared" si="5"/>
        <v>15220.278219828691</v>
      </c>
      <c r="G46" s="11">
        <f t="shared" si="4"/>
        <v>875.98852943836937</v>
      </c>
    </row>
    <row r="47" spans="2:9" x14ac:dyDescent="0.3">
      <c r="B47" s="10">
        <v>43925</v>
      </c>
      <c r="C47" s="4">
        <v>40</v>
      </c>
      <c r="E47" s="4"/>
      <c r="F47" s="11">
        <f t="shared" si="5"/>
        <v>16088.210825431415</v>
      </c>
      <c r="G47" s="11">
        <f t="shared" si="4"/>
        <v>867.93260560272392</v>
      </c>
    </row>
    <row r="48" spans="2:9" x14ac:dyDescent="0.3">
      <c r="B48" s="10">
        <v>43926</v>
      </c>
      <c r="C48" s="4">
        <v>41</v>
      </c>
      <c r="E48" s="4"/>
      <c r="F48" s="11">
        <f t="shared" si="5"/>
        <v>16944.991390766911</v>
      </c>
      <c r="G48" s="11">
        <f t="shared" si="4"/>
        <v>856.78056533549534</v>
      </c>
    </row>
    <row r="49" spans="2:7" x14ac:dyDescent="0.3">
      <c r="B49" s="10">
        <v>43927</v>
      </c>
      <c r="C49" s="4">
        <v>42</v>
      </c>
      <c r="E49" s="4"/>
      <c r="F49" s="11">
        <f t="shared" si="5"/>
        <v>17787.845670026338</v>
      </c>
      <c r="G49" s="11">
        <f t="shared" si="4"/>
        <v>842.85427925942713</v>
      </c>
    </row>
    <row r="50" spans="2:7" x14ac:dyDescent="0.3">
      <c r="B50" s="10">
        <v>43928</v>
      </c>
      <c r="C50" s="4">
        <v>43</v>
      </c>
      <c r="E50" s="4"/>
      <c r="F50" s="11">
        <f t="shared" si="5"/>
        <v>18614.323665469212</v>
      </c>
      <c r="G50" s="11">
        <f t="shared" si="4"/>
        <v>826.47799544287409</v>
      </c>
    </row>
    <row r="51" spans="2:7" x14ac:dyDescent="0.3">
      <c r="B51" s="10">
        <v>43929</v>
      </c>
      <c r="C51" s="4">
        <v>44</v>
      </c>
      <c r="E51" s="4"/>
      <c r="F51" s="11">
        <f t="shared" si="5"/>
        <v>19422.29584846372</v>
      </c>
      <c r="G51" s="11">
        <f t="shared" si="4"/>
        <v>807.97218299450833</v>
      </c>
    </row>
    <row r="52" spans="2:7" x14ac:dyDescent="0.3">
      <c r="B52" s="10">
        <v>43930</v>
      </c>
      <c r="C52" s="4">
        <v>45</v>
      </c>
      <c r="E52" s="4"/>
      <c r="F52" s="11">
        <f t="shared" si="5"/>
        <v>20209.944302151787</v>
      </c>
      <c r="G52" s="11">
        <f t="shared" si="4"/>
        <v>787.64845368806709</v>
      </c>
    </row>
    <row r="53" spans="2:7" x14ac:dyDescent="0.3">
      <c r="B53" s="10">
        <v>43931</v>
      </c>
      <c r="C53" s="4">
        <v>46</v>
      </c>
      <c r="E53" s="4"/>
      <c r="F53" s="11">
        <f t="shared" si="5"/>
        <v>20975.749809216541</v>
      </c>
      <c r="G53" s="11">
        <f t="shared" si="4"/>
        <v>765.80550706475333</v>
      </c>
    </row>
    <row r="54" spans="2:7" x14ac:dyDescent="0.3">
      <c r="B54" s="10">
        <v>43932</v>
      </c>
      <c r="C54" s="4">
        <v>47</v>
      </c>
      <c r="E54" s="4"/>
      <c r="F54" s="11">
        <f t="shared" si="5"/>
        <v>21718.475829724899</v>
      </c>
      <c r="G54" s="11">
        <f t="shared" si="4"/>
        <v>742.72602050835849</v>
      </c>
    </row>
    <row r="55" spans="2:7" x14ac:dyDescent="0.3">
      <c r="B55" s="10">
        <v>43933</v>
      </c>
      <c r="C55" s="4">
        <v>48</v>
      </c>
      <c r="E55" s="4"/>
      <c r="F55" s="11">
        <f t="shared" si="5"/>
        <v>22437.150220368181</v>
      </c>
      <c r="G55" s="11">
        <f t="shared" si="4"/>
        <v>718.67439064328209</v>
      </c>
    </row>
    <row r="56" spans="2:7" x14ac:dyDescent="0.3">
      <c r="B56" s="10">
        <v>43934</v>
      </c>
      <c r="C56" s="4">
        <v>49</v>
      </c>
      <c r="E56" s="4"/>
      <c r="F56" s="11">
        <f t="shared" si="5"/>
        <v>23131.045444880096</v>
      </c>
      <c r="G56" s="11">
        <f t="shared" si="4"/>
        <v>693.89522451191442</v>
      </c>
    </row>
    <row r="57" spans="2:7" x14ac:dyDescent="0.3">
      <c r="B57" s="10">
        <v>43935</v>
      </c>
      <c r="C57" s="4">
        <v>50</v>
      </c>
      <c r="E57" s="4"/>
      <c r="F57" s="11">
        <f t="shared" si="5"/>
        <v>23799.657921721388</v>
      </c>
      <c r="G57" s="11">
        <f t="shared" si="4"/>
        <v>668.61247684129194</v>
      </c>
    </row>
    <row r="58" spans="2:7" x14ac:dyDescent="0.3">
      <c r="B58" s="10">
        <v>43936</v>
      </c>
      <c r="C58" s="4">
        <v>51</v>
      </c>
      <c r="E58" s="4"/>
      <c r="F58" s="11">
        <f t="shared" si="5"/>
        <v>24442.687053647005</v>
      </c>
      <c r="G58" s="11">
        <f t="shared" si="4"/>
        <v>643.02913192561755</v>
      </c>
    </row>
    <row r="59" spans="2:7" x14ac:dyDescent="0.3">
      <c r="B59" s="10">
        <v>43937</v>
      </c>
      <c r="C59" s="4">
        <v>52</v>
      </c>
      <c r="E59" s="4"/>
      <c r="F59" s="11">
        <f t="shared" si="5"/>
        <v>25060.014387662661</v>
      </c>
      <c r="G59" s="11">
        <f t="shared" si="4"/>
        <v>617.32733401565565</v>
      </c>
    </row>
    <row r="60" spans="2:7" x14ac:dyDescent="0.3">
      <c r="B60" s="10">
        <v>43938</v>
      </c>
      <c r="C60" s="4">
        <v>53</v>
      </c>
      <c r="E60" s="4"/>
      <c r="F60" s="11">
        <f t="shared" si="5"/>
        <v>25651.683265247848</v>
      </c>
      <c r="G60" s="11">
        <f t="shared" si="4"/>
        <v>591.66887758518715</v>
      </c>
    </row>
    <row r="61" spans="2:7" x14ac:dyDescent="0.3">
      <c r="B61" s="10">
        <v>43939</v>
      </c>
      <c r="C61" s="4">
        <v>54</v>
      </c>
      <c r="E61" s="4"/>
      <c r="F61" s="11">
        <f t="shared" si="5"/>
        <v>26217.879242842511</v>
      </c>
      <c r="G61" s="11">
        <f t="shared" si="4"/>
        <v>566.19597759466342</v>
      </c>
    </row>
    <row r="62" spans="2:7" x14ac:dyDescent="0.3">
      <c r="B62" s="10">
        <v>43940</v>
      </c>
      <c r="C62" s="4">
        <v>55</v>
      </c>
      <c r="E62" s="4"/>
      <c r="F62" s="11">
        <f t="shared" si="5"/>
        <v>26758.911492062318</v>
      </c>
      <c r="G62" s="11">
        <f t="shared" si="4"/>
        <v>541.03224921980654</v>
      </c>
    </row>
    <row r="63" spans="2:7" x14ac:dyDescent="0.3">
      <c r="B63" s="10">
        <v>43941</v>
      </c>
      <c r="C63" s="4">
        <v>56</v>
      </c>
      <c r="E63" s="4"/>
      <c r="F63" s="11">
        <f t="shared" si="5"/>
        <v>27275.195328011352</v>
      </c>
      <c r="G63" s="11">
        <f t="shared" si="4"/>
        <v>516.28383594903426</v>
      </c>
    </row>
    <row r="64" spans="2:7" x14ac:dyDescent="0.3">
      <c r="B64" s="10">
        <v>43942</v>
      </c>
      <c r="C64" s="4">
        <v>57</v>
      </c>
      <c r="E64" s="4"/>
      <c r="F64" s="11">
        <f t="shared" si="5"/>
        <v>27767.235962112296</v>
      </c>
      <c r="G64" s="11">
        <f t="shared" si="4"/>
        <v>492.04063410094386</v>
      </c>
    </row>
    <row r="65" spans="2:7" x14ac:dyDescent="0.3">
      <c r="B65" s="10">
        <v>43943</v>
      </c>
      <c r="C65" s="4">
        <v>58</v>
      </c>
      <c r="E65" s="4"/>
      <c r="F65" s="11">
        <f t="shared" si="5"/>
        <v>28235.613532526142</v>
      </c>
      <c r="G65" s="11">
        <f t="shared" si="4"/>
        <v>468.37757041384612</v>
      </c>
    </row>
    <row r="66" spans="2:7" x14ac:dyDescent="0.3">
      <c r="B66" s="10">
        <v>43944</v>
      </c>
      <c r="C66" s="4">
        <v>59</v>
      </c>
      <c r="E66" s="4"/>
      <c r="F66" s="11">
        <f t="shared" si="5"/>
        <v>28680.969429772533</v>
      </c>
      <c r="G66" s="11">
        <f t="shared" si="4"/>
        <v>445.35589724639067</v>
      </c>
    </row>
    <row r="67" spans="2:7" x14ac:dyDescent="0.3">
      <c r="B67" s="10">
        <v>43945</v>
      </c>
      <c r="C67" s="4">
        <v>60</v>
      </c>
      <c r="F67" s="11">
        <f t="shared" si="5"/>
        <v>29103.993906783595</v>
      </c>
      <c r="G67" s="11">
        <f t="shared" si="4"/>
        <v>423.02447701106212</v>
      </c>
    </row>
    <row r="68" spans="2:7" x14ac:dyDescent="0.3">
      <c r="B68" s="10">
        <v>43946</v>
      </c>
      <c r="C68" s="4">
        <v>61</v>
      </c>
      <c r="F68" s="11">
        <f t="shared" si="5"/>
        <v>29505.41494048827</v>
      </c>
      <c r="G68" s="11">
        <f t="shared" si="4"/>
        <v>401.42103370467521</v>
      </c>
    </row>
    <row r="69" spans="2:7" x14ac:dyDescent="0.3">
      <c r="B69" s="10">
        <v>43947</v>
      </c>
      <c r="C69" s="4">
        <v>62</v>
      </c>
      <c r="F69" s="11">
        <f t="shared" si="5"/>
        <v>29885.988295297426</v>
      </c>
      <c r="G69" s="11">
        <f t="shared" si="4"/>
        <v>380.57335480915572</v>
      </c>
    </row>
    <row r="70" spans="2:7" x14ac:dyDescent="0.3">
      <c r="B70" s="10">
        <v>43948</v>
      </c>
      <c r="C70" s="4">
        <v>63</v>
      </c>
      <c r="F70" s="11">
        <f t="shared" si="5"/>
        <v>30246.488726745221</v>
      </c>
      <c r="G70" s="11">
        <f t="shared" si="4"/>
        <v>360.50043144779556</v>
      </c>
    </row>
    <row r="71" spans="2:7" x14ac:dyDescent="0.3">
      <c r="B71" s="10">
        <v>43949</v>
      </c>
      <c r="C71" s="4">
        <v>64</v>
      </c>
      <c r="F71" s="11">
        <f t="shared" ref="F71:F102" si="6">K*EXP(-EXP(-(C71-t0n)/wn))</f>
        <v>30587.702255297158</v>
      </c>
      <c r="G71" s="11">
        <f t="shared" si="4"/>
        <v>341.21352855193618</v>
      </c>
    </row>
    <row r="72" spans="2:7" x14ac:dyDescent="0.3">
      <c r="B72" s="10">
        <v>43950</v>
      </c>
      <c r="C72" s="4">
        <v>65</v>
      </c>
      <c r="F72" s="11">
        <f t="shared" si="6"/>
        <v>30910.419435285276</v>
      </c>
      <c r="G72" s="11">
        <f t="shared" si="4"/>
        <v>322.717179988118</v>
      </c>
    </row>
    <row r="73" spans="2:7" x14ac:dyDescent="0.3">
      <c r="B73" s="10">
        <v>43951</v>
      </c>
      <c r="C73" s="4">
        <v>66</v>
      </c>
      <c r="F73" s="11">
        <f t="shared" si="6"/>
        <v>31215.429541472909</v>
      </c>
      <c r="G73" s="11">
        <f t="shared" si="4"/>
        <v>305.01010618763394</v>
      </c>
    </row>
    <row r="74" spans="2:7" x14ac:dyDescent="0.3">
      <c r="B74" s="10">
        <v>43952</v>
      </c>
      <c r="C74" s="4">
        <v>67</v>
      </c>
      <c r="F74" s="11">
        <f t="shared" si="6"/>
        <v>31503.515595357305</v>
      </c>
      <c r="G74" s="11">
        <f t="shared" ref="G74:G126" si="7">F74-F73</f>
        <v>288.08605388439537</v>
      </c>
    </row>
    <row r="75" spans="2:7" x14ac:dyDescent="0.3">
      <c r="B75" s="10">
        <v>43953</v>
      </c>
      <c r="C75" s="4">
        <v>68</v>
      </c>
      <c r="F75" s="11">
        <f t="shared" si="6"/>
        <v>31775.450154530052</v>
      </c>
      <c r="G75" s="11">
        <f t="shared" si="7"/>
        <v>271.93455917274696</v>
      </c>
    </row>
    <row r="76" spans="2:7" x14ac:dyDescent="0.3">
      <c r="B76" s="10">
        <v>43954</v>
      </c>
      <c r="C76" s="4">
        <v>69</v>
      </c>
      <c r="F76" s="11">
        <f t="shared" si="6"/>
        <v>32031.991790843622</v>
      </c>
      <c r="G76" s="11">
        <f t="shared" si="7"/>
        <v>256.54163631357005</v>
      </c>
    </row>
    <row r="77" spans="2:7" x14ac:dyDescent="0.3">
      <c r="B77" s="10">
        <v>43955</v>
      </c>
      <c r="C77" s="4">
        <v>70</v>
      </c>
      <c r="F77" s="11">
        <f t="shared" si="6"/>
        <v>32273.882186449428</v>
      </c>
      <c r="G77" s="11">
        <f t="shared" si="7"/>
        <v>241.89039560580568</v>
      </c>
    </row>
    <row r="78" spans="2:7" x14ac:dyDescent="0.3">
      <c r="B78" s="10">
        <v>43956</v>
      </c>
      <c r="C78" s="4">
        <v>71</v>
      </c>
      <c r="F78" s="11">
        <f t="shared" si="6"/>
        <v>32501.843780707204</v>
      </c>
      <c r="G78" s="11">
        <f t="shared" si="7"/>
        <v>227.9615942577766</v>
      </c>
    </row>
    <row r="79" spans="2:7" x14ac:dyDescent="0.3">
      <c r="B79" s="10">
        <v>43957</v>
      </c>
      <c r="C79" s="4">
        <v>72</v>
      </c>
      <c r="F79" s="11">
        <f t="shared" si="6"/>
        <v>32716.577905295042</v>
      </c>
      <c r="G79" s="11">
        <f t="shared" si="7"/>
        <v>214.73412458783787</v>
      </c>
    </row>
    <row r="80" spans="2:7" x14ac:dyDescent="0.3">
      <c r="B80" s="10">
        <v>43958</v>
      </c>
      <c r="C80" s="4">
        <v>73</v>
      </c>
      <c r="F80" s="11">
        <f t="shared" si="6"/>
        <v>32918.763349395784</v>
      </c>
      <c r="G80" s="11">
        <f t="shared" si="7"/>
        <v>202.18544410074173</v>
      </c>
    </row>
    <row r="81" spans="2:7" x14ac:dyDescent="0.3">
      <c r="B81" s="10">
        <v>43959</v>
      </c>
      <c r="C81" s="4">
        <v>74</v>
      </c>
      <c r="F81" s="11">
        <f t="shared" si="6"/>
        <v>33109.055301456887</v>
      </c>
      <c r="G81" s="11">
        <f t="shared" si="7"/>
        <v>190.29195206110307</v>
      </c>
    </row>
    <row r="82" spans="2:7" x14ac:dyDescent="0.3">
      <c r="B82" s="10">
        <v>43960</v>
      </c>
      <c r="C82" s="4">
        <v>75</v>
      </c>
      <c r="F82" s="11">
        <f t="shared" si="6"/>
        <v>33288.084618608147</v>
      </c>
      <c r="G82" s="11">
        <f t="shared" si="7"/>
        <v>179.02931715126033</v>
      </c>
    </row>
    <row r="83" spans="2:7" x14ac:dyDescent="0.3">
      <c r="B83" s="10">
        <v>43961</v>
      </c>
      <c r="C83" s="4">
        <v>76</v>
      </c>
      <c r="F83" s="11">
        <f t="shared" si="6"/>
        <v>33456.457379291911</v>
      </c>
      <c r="G83" s="11">
        <f t="shared" si="7"/>
        <v>168.37276068376377</v>
      </c>
    </row>
    <row r="84" spans="2:7" x14ac:dyDescent="0.3">
      <c r="B84" s="10">
        <v>43962</v>
      </c>
      <c r="C84" s="4">
        <v>77</v>
      </c>
      <c r="F84" s="11">
        <f t="shared" si="6"/>
        <v>33614.754678952515</v>
      </c>
      <c r="G84" s="11">
        <f t="shared" si="7"/>
        <v>158.29729966060404</v>
      </c>
    </row>
    <row r="85" spans="2:7" x14ac:dyDescent="0.3">
      <c r="B85" s="10">
        <v>43963</v>
      </c>
      <c r="C85" s="4">
        <v>78</v>
      </c>
      <c r="F85" s="11">
        <f t="shared" si="6"/>
        <v>33763.532632703827</v>
      </c>
      <c r="G85" s="11">
        <f t="shared" si="7"/>
        <v>148.77795375131245</v>
      </c>
    </row>
    <row r="86" spans="2:7" x14ac:dyDescent="0.3">
      <c r="B86" s="10">
        <v>43964</v>
      </c>
      <c r="C86" s="4">
        <v>79</v>
      </c>
      <c r="F86" s="11">
        <f t="shared" si="6"/>
        <v>33903.322552717284</v>
      </c>
      <c r="G86" s="11">
        <f t="shared" si="7"/>
        <v>139.78992001345614</v>
      </c>
    </row>
    <row r="87" spans="2:7" x14ac:dyDescent="0.3">
      <c r="B87" s="10">
        <v>43965</v>
      </c>
      <c r="C87" s="4">
        <v>80</v>
      </c>
      <c r="F87" s="11">
        <f t="shared" si="6"/>
        <v>34034.63127163257</v>
      </c>
      <c r="G87" s="11">
        <f t="shared" si="7"/>
        <v>131.30871891528659</v>
      </c>
    </row>
    <row r="88" spans="2:7" x14ac:dyDescent="0.3">
      <c r="B88" s="10">
        <v>43966</v>
      </c>
      <c r="C88" s="4">
        <v>81</v>
      </c>
      <c r="F88" s="11">
        <f t="shared" si="6"/>
        <v>34157.941586581401</v>
      </c>
      <c r="G88" s="11">
        <f t="shared" si="7"/>
        <v>123.31031494883064</v>
      </c>
    </row>
    <row r="89" spans="2:7" x14ac:dyDescent="0.3">
      <c r="B89" s="10">
        <v>43967</v>
      </c>
      <c r="C89" s="4">
        <v>82</v>
      </c>
      <c r="F89" s="11">
        <f t="shared" si="6"/>
        <v>34273.712801432805</v>
      </c>
      <c r="G89" s="11">
        <f t="shared" si="7"/>
        <v>115.77121485140378</v>
      </c>
    </row>
    <row r="90" spans="2:7" x14ac:dyDescent="0.3">
      <c r="B90" s="10">
        <v>43968</v>
      </c>
      <c r="C90" s="4">
        <v>83</v>
      </c>
      <c r="F90" s="11">
        <f t="shared" si="6"/>
        <v>34382.381347621049</v>
      </c>
      <c r="G90" s="11">
        <f t="shared" si="7"/>
        <v>108.66854618824436</v>
      </c>
    </row>
    <row r="91" spans="2:7" x14ac:dyDescent="0.3">
      <c r="B91" s="10">
        <v>43969</v>
      </c>
      <c r="C91" s="4">
        <v>84</v>
      </c>
      <c r="F91" s="11">
        <f t="shared" si="6"/>
        <v>34484.361466414797</v>
      </c>
      <c r="G91" s="11">
        <f t="shared" si="7"/>
        <v>101.98011879374826</v>
      </c>
    </row>
    <row r="92" spans="2:7" x14ac:dyDescent="0.3">
      <c r="B92" s="10">
        <v>43970</v>
      </c>
      <c r="C92" s="4">
        <v>85</v>
      </c>
      <c r="F92" s="11">
        <f t="shared" si="6"/>
        <v>34580.045937740637</v>
      </c>
      <c r="G92" s="11">
        <f t="shared" si="7"/>
        <v>95.684471325839695</v>
      </c>
    </row>
    <row r="93" spans="2:7" x14ac:dyDescent="0.3">
      <c r="B93" s="10">
        <v>43971</v>
      </c>
      <c r="C93" s="4">
        <v>86</v>
      </c>
      <c r="F93" s="11">
        <f t="shared" si="6"/>
        <v>34669.8068426998</v>
      </c>
      <c r="G93" s="11">
        <f t="shared" si="7"/>
        <v>89.760904959162872</v>
      </c>
    </row>
    <row r="94" spans="2:7" x14ac:dyDescent="0.3">
      <c r="B94" s="10">
        <v>43972</v>
      </c>
      <c r="C94" s="4">
        <v>87</v>
      </c>
      <c r="F94" s="11">
        <f t="shared" si="6"/>
        <v>34753.996348729379</v>
      </c>
      <c r="G94" s="11">
        <f t="shared" si="7"/>
        <v>84.189506029579206</v>
      </c>
    </row>
    <row r="95" spans="2:7" x14ac:dyDescent="0.3">
      <c r="B95" s="10">
        <v>43973</v>
      </c>
      <c r="C95" s="4">
        <v>88</v>
      </c>
      <c r="F95" s="11">
        <f t="shared" si="6"/>
        <v>34832.947507974022</v>
      </c>
      <c r="G95" s="11">
        <f t="shared" si="7"/>
        <v>78.95115924464335</v>
      </c>
    </row>
    <row r="96" spans="2:7" x14ac:dyDescent="0.3">
      <c r="B96" s="10">
        <v>43974</v>
      </c>
      <c r="C96" s="4">
        <v>89</v>
      </c>
      <c r="F96" s="11">
        <f t="shared" si="6"/>
        <v>34906.975060867102</v>
      </c>
      <c r="G96" s="11">
        <f t="shared" si="7"/>
        <v>74.027552893079701</v>
      </c>
    </row>
    <row r="97" spans="2:7" x14ac:dyDescent="0.3">
      <c r="B97" s="10">
        <v>43975</v>
      </c>
      <c r="C97" s="4">
        <v>90</v>
      </c>
      <c r="F97" s="11">
        <f t="shared" si="6"/>
        <v>34976.376238187098</v>
      </c>
      <c r="G97" s="11">
        <f t="shared" si="7"/>
        <v>69.40117731999635</v>
      </c>
    </row>
    <row r="98" spans="2:7" x14ac:dyDescent="0.3">
      <c r="B98" s="10">
        <v>43976</v>
      </c>
      <c r="C98" s="4">
        <v>91</v>
      </c>
      <c r="F98" s="11">
        <f t="shared" si="6"/>
        <v>35041.43155597079</v>
      </c>
      <c r="G98" s="11">
        <f t="shared" si="7"/>
        <v>65.055317783691862</v>
      </c>
    </row>
    <row r="99" spans="2:7" x14ac:dyDescent="0.3">
      <c r="B99" s="10">
        <v>43977</v>
      </c>
      <c r="C99" s="4">
        <v>92</v>
      </c>
      <c r="F99" s="11">
        <f t="shared" si="6"/>
        <v>35102.405598643272</v>
      </c>
      <c r="G99" s="11">
        <f t="shared" si="7"/>
        <v>60.974042672482028</v>
      </c>
    </row>
    <row r="100" spans="2:7" x14ac:dyDescent="0.3">
      <c r="B100" s="10">
        <v>43978</v>
      </c>
      <c r="C100" s="4">
        <v>93</v>
      </c>
      <c r="F100" s="11">
        <f t="shared" si="6"/>
        <v>35159.547786580704</v>
      </c>
      <c r="G100" s="11">
        <f t="shared" si="7"/>
        <v>57.142187937432027</v>
      </c>
    </row>
    <row r="101" spans="2:7" x14ac:dyDescent="0.3">
      <c r="B101" s="10">
        <v>43979</v>
      </c>
      <c r="C101" s="4">
        <v>94</v>
      </c>
      <c r="F101" s="11">
        <f t="shared" si="6"/>
        <v>35213.093125066145</v>
      </c>
      <c r="G101" s="11">
        <f t="shared" si="7"/>
        <v>53.54533848544088</v>
      </c>
    </row>
    <row r="102" spans="2:7" x14ac:dyDescent="0.3">
      <c r="B102" s="10">
        <v>43980</v>
      </c>
      <c r="C102" s="4">
        <v>95</v>
      </c>
      <c r="F102" s="11">
        <f t="shared" si="6"/>
        <v>35263.26293224463</v>
      </c>
      <c r="G102" s="11">
        <f t="shared" si="7"/>
        <v>50.169807178484916</v>
      </c>
    </row>
    <row r="103" spans="2:7" x14ac:dyDescent="0.3">
      <c r="B103" s="10">
        <v>43981</v>
      </c>
      <c r="C103" s="4">
        <v>96</v>
      </c>
      <c r="F103" s="11">
        <f t="shared" ref="F103:F126" si="8">K*EXP(-EXP(-(C103-t0n)/wn))</f>
        <v>35310.265544241323</v>
      </c>
      <c r="G103" s="11">
        <f t="shared" si="7"/>
        <v>47.002611996693304</v>
      </c>
    </row>
    <row r="104" spans="2:7" x14ac:dyDescent="0.3">
      <c r="B104" s="10">
        <v>43982</v>
      </c>
      <c r="C104" s="4">
        <v>97</v>
      </c>
      <c r="F104" s="11">
        <f t="shared" si="8"/>
        <v>35354.296996085359</v>
      </c>
      <c r="G104" s="11">
        <f t="shared" si="7"/>
        <v>44.031451844035473</v>
      </c>
    </row>
    <row r="105" spans="2:7" x14ac:dyDescent="0.3">
      <c r="B105" s="10">
        <v>43983</v>
      </c>
      <c r="C105" s="4">
        <v>98</v>
      </c>
      <c r="F105" s="11">
        <f t="shared" si="8"/>
        <v>35395.541677492147</v>
      </c>
      <c r="G105" s="11">
        <f t="shared" si="7"/>
        <v>41.244681406788004</v>
      </c>
    </row>
    <row r="106" spans="2:7" x14ac:dyDescent="0.3">
      <c r="B106" s="10">
        <v>43984</v>
      </c>
      <c r="C106" s="4">
        <v>99</v>
      </c>
      <c r="F106" s="11">
        <f t="shared" si="8"/>
        <v>35434.17296290493</v>
      </c>
      <c r="G106" s="11">
        <f t="shared" si="7"/>
        <v>38.631285412782745</v>
      </c>
    </row>
    <row r="107" spans="2:7" x14ac:dyDescent="0.3">
      <c r="B107" s="10">
        <v>43985</v>
      </c>
      <c r="C107" s="4">
        <v>100</v>
      </c>
      <c r="F107" s="11">
        <f t="shared" si="8"/>
        <v>35470.35381549142</v>
      </c>
      <c r="G107" s="11">
        <f t="shared" si="7"/>
        <v>36.180852586490801</v>
      </c>
    </row>
    <row r="108" spans="2:7" x14ac:dyDescent="0.3">
      <c r="B108" s="10">
        <v>43986</v>
      </c>
      <c r="C108" s="4">
        <v>101</v>
      </c>
      <c r="F108" s="11">
        <f t="shared" si="8"/>
        <v>35504.237365038483</v>
      </c>
      <c r="G108" s="11">
        <f t="shared" si="7"/>
        <v>33.883549547063012</v>
      </c>
    </row>
    <row r="109" spans="2:7" x14ac:dyDescent="0.3">
      <c r="B109" s="10">
        <v>43987</v>
      </c>
      <c r="C109" s="4">
        <v>102</v>
      </c>
      <c r="F109" s="11">
        <f t="shared" si="8"/>
        <v>35535.967459893764</v>
      </c>
      <c r="G109" s="11">
        <f t="shared" si="7"/>
        <v>31.730094855280186</v>
      </c>
    </row>
    <row r="110" spans="2:7" x14ac:dyDescent="0.3">
      <c r="B110" s="10">
        <v>43988</v>
      </c>
      <c r="C110" s="4">
        <v>103</v>
      </c>
      <c r="F110" s="11">
        <f t="shared" si="8"/>
        <v>35565.679193273398</v>
      </c>
      <c r="G110" s="11">
        <f t="shared" si="7"/>
        <v>29.711733379634097</v>
      </c>
    </row>
    <row r="111" spans="2:7" x14ac:dyDescent="0.3">
      <c r="B111" s="10">
        <v>43989</v>
      </c>
      <c r="C111" s="4">
        <v>104</v>
      </c>
      <c r="F111" s="11">
        <f t="shared" si="8"/>
        <v>35593.499404393428</v>
      </c>
      <c r="G111" s="11">
        <f t="shared" si="7"/>
        <v>27.820211120029853</v>
      </c>
    </row>
    <row r="112" spans="2:7" x14ac:dyDescent="0.3">
      <c r="B112" s="10">
        <v>43990</v>
      </c>
      <c r="C112" s="4">
        <v>105</v>
      </c>
      <c r="F112" s="11">
        <f t="shared" si="8"/>
        <v>35619.547154994245</v>
      </c>
      <c r="G112" s="11">
        <f t="shared" si="7"/>
        <v>26.04775060081738</v>
      </c>
    </row>
    <row r="113" spans="2:7" x14ac:dyDescent="0.3">
      <c r="B113" s="10">
        <v>43991</v>
      </c>
      <c r="C113" s="4">
        <v>106</v>
      </c>
      <c r="F113" s="11">
        <f t="shared" si="8"/>
        <v>35643.934181915378</v>
      </c>
      <c r="G113" s="11">
        <f t="shared" si="7"/>
        <v>24.387026921132929</v>
      </c>
    </row>
    <row r="114" spans="2:7" x14ac:dyDescent="0.3">
      <c r="B114" s="10">
        <v>43992</v>
      </c>
      <c r="C114" s="4">
        <v>107</v>
      </c>
      <c r="F114" s="11">
        <f t="shared" si="8"/>
        <v>35666.765326446366</v>
      </c>
      <c r="G114" s="11">
        <f t="shared" si="7"/>
        <v>22.83114453098824</v>
      </c>
    </row>
    <row r="115" spans="2:7" x14ac:dyDescent="0.3">
      <c r="B115" s="10">
        <v>43993</v>
      </c>
      <c r="C115" s="4">
        <v>108</v>
      </c>
      <c r="F115" s="11">
        <f t="shared" si="8"/>
        <v>35688.138941229859</v>
      </c>
      <c r="G115" s="11">
        <f t="shared" si="7"/>
        <v>21.373614783493394</v>
      </c>
    </row>
    <row r="116" spans="2:7" x14ac:dyDescent="0.3">
      <c r="B116" s="10">
        <v>43994</v>
      </c>
      <c r="C116" s="4">
        <v>109</v>
      </c>
      <c r="F116" s="11">
        <f t="shared" si="8"/>
        <v>35708.147275529729</v>
      </c>
      <c r="G116" s="11">
        <f t="shared" si="7"/>
        <v>20.008334299869603</v>
      </c>
    </row>
    <row r="117" spans="2:7" x14ac:dyDescent="0.3">
      <c r="B117" s="10">
        <v>43995</v>
      </c>
      <c r="C117" s="4">
        <v>110</v>
      </c>
      <c r="F117" s="11">
        <f t="shared" si="8"/>
        <v>35726.876839700279</v>
      </c>
      <c r="G117" s="11">
        <f t="shared" si="7"/>
        <v>18.729564170549565</v>
      </c>
    </row>
    <row r="118" spans="2:7" x14ac:dyDescent="0.3">
      <c r="B118" s="10">
        <v>43996</v>
      </c>
      <c r="C118" s="4">
        <v>111</v>
      </c>
      <c r="F118" s="11">
        <f t="shared" si="8"/>
        <v>35744.408749706243</v>
      </c>
      <c r="G118" s="11">
        <f t="shared" si="7"/>
        <v>17.531910005964164</v>
      </c>
    </row>
    <row r="119" spans="2:7" x14ac:dyDescent="0.3">
      <c r="B119" s="10">
        <v>43997</v>
      </c>
      <c r="C119" s="4">
        <v>112</v>
      </c>
      <c r="F119" s="11">
        <f t="shared" si="8"/>
        <v>35760.819052547471</v>
      </c>
      <c r="G119" s="11">
        <f t="shared" si="7"/>
        <v>16.410302841228258</v>
      </c>
    </row>
    <row r="120" spans="2:7" x14ac:dyDescent="0.3">
      <c r="B120" s="10">
        <v>43998</v>
      </c>
      <c r="C120" s="4">
        <v>113</v>
      </c>
      <c r="F120" s="11">
        <f t="shared" si="8"/>
        <v>35776.179033439454</v>
      </c>
      <c r="G120" s="11">
        <f t="shared" si="7"/>
        <v>15.359980891982559</v>
      </c>
    </row>
    <row r="121" spans="2:7" x14ac:dyDescent="0.3">
      <c r="B121" s="10">
        <v>43999</v>
      </c>
      <c r="C121" s="4">
        <v>114</v>
      </c>
      <c r="F121" s="11">
        <f t="shared" si="8"/>
        <v>35790.555505591896</v>
      </c>
      <c r="G121" s="11">
        <f t="shared" si="7"/>
        <v>14.376472152442147</v>
      </c>
    </row>
    <row r="122" spans="2:7" x14ac:dyDescent="0.3">
      <c r="B122" s="10">
        <v>44000</v>
      </c>
      <c r="C122" s="4">
        <v>115</v>
      </c>
      <c r="F122" s="11">
        <f t="shared" si="8"/>
        <v>35804.011083413738</v>
      </c>
      <c r="G122" s="11">
        <f t="shared" si="7"/>
        <v>13.455577821841871</v>
      </c>
    </row>
    <row r="123" spans="2:7" x14ac:dyDescent="0.3">
      <c r="B123" s="10">
        <v>44001</v>
      </c>
      <c r="C123" s="4">
        <v>116</v>
      </c>
      <c r="F123" s="11">
        <f t="shared" si="8"/>
        <v>35816.604439955292</v>
      </c>
      <c r="G123" s="11">
        <f t="shared" si="7"/>
        <v>12.593356541554385</v>
      </c>
    </row>
    <row r="124" spans="2:7" x14ac:dyDescent="0.3">
      <c r="B124" s="10">
        <v>44002</v>
      </c>
      <c r="C124" s="4">
        <v>117</v>
      </c>
      <c r="F124" s="11">
        <f t="shared" si="8"/>
        <v>35828.390549377182</v>
      </c>
      <c r="G124" s="11">
        <f t="shared" si="7"/>
        <v>11.786109421889705</v>
      </c>
    </row>
    <row r="125" spans="2:7" x14ac:dyDescent="0.3">
      <c r="B125" s="10">
        <v>44003</v>
      </c>
      <c r="C125" s="4">
        <v>118</v>
      </c>
      <c r="F125" s="11">
        <f t="shared" si="8"/>
        <v>35839.420915212526</v>
      </c>
      <c r="G125" s="11">
        <f t="shared" si="7"/>
        <v>11.030365835344128</v>
      </c>
    </row>
    <row r="126" spans="2:7" x14ac:dyDescent="0.3">
      <c r="B126" s="10">
        <v>44004</v>
      </c>
      <c r="C126" s="4">
        <v>119</v>
      </c>
      <c r="F126" s="11">
        <f t="shared" si="8"/>
        <v>35849.743785163671</v>
      </c>
      <c r="G126" s="11">
        <f t="shared" si="7"/>
        <v>10.322869951145549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dpc-covid-19-ita-andamento-naz</vt:lpstr>
      <vt:lpstr>Cumul_ deaths - Gompertz fit</vt:lpstr>
      <vt:lpstr>New_ deaths - Gompertz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2020-03-25T02:02:20Z</dcterms:modified>
</cp:coreProperties>
</file>