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C867C127-A829-4D0A-B69E-8E8E5F730BC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Boltzmann fit" sheetId="12" r:id="rId2"/>
    <sheet name="New_confirmed - Boltzmann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Boltzmann fit'!$J$15</definedName>
    <definedName name="CIn">'New_confirmed - Boltzmann fit'!$L$15</definedName>
    <definedName name="Critical_t">'Cumul_confirmed - Boltzmann fit'!$J$14</definedName>
    <definedName name="Critical_tn">'New_confirmed - Boltzmann fit'!$L$14</definedName>
    <definedName name="DatiEsterni_1" localSheetId="0" hidden="1">'dpc-covid19-ita-andamento-naz'!$A$1:$N$34</definedName>
    <definedName name="DatiEsterni_2" localSheetId="0" hidden="1">'dpc-covid19-ita-andamento-naz'!#REF!</definedName>
    <definedName name="df">'Cumul_confirmed - Boltzmann fit'!$J$11</definedName>
    <definedName name="dfn">'New_confirmed - Boltzmann fit'!$L$11</definedName>
    <definedName name="dpc_covid19_ita_andamento_nazionale_1" localSheetId="1" hidden="1">'Cumul_confirmed - Boltzmann fit'!#REF!</definedName>
    <definedName name="K">'Cumul_confirmed - Boltzmann fit'!$J$7</definedName>
    <definedName name="Kn">'New_confirmed - Boltzmann fit'!$L$7</definedName>
    <definedName name="Mean_of_y">'Cumul_confirmed - Boltzmann fit'!$J$10</definedName>
    <definedName name="Mean_of_yn">'New_confirmed - Boltzmann fit'!$L$10</definedName>
    <definedName name="RSQ">'Cumul_confirmed - Boltzmann fit'!$J$13</definedName>
    <definedName name="RSQn">'New_confirmed - Boltzmann fit'!$L$13</definedName>
    <definedName name="SE_of_y">'Cumul_confirmed - Boltzmann fit'!$J$12</definedName>
    <definedName name="SE_of_yn">'New_confirmed - Boltzmann fit'!$L$12</definedName>
    <definedName name="solver_adj" localSheetId="1" hidden="1">'Cumul_confirmed - Boltzmann fit'!$J$7,'Cumul_confirmed - Boltzmann fit'!$J$8,'Cumul_confirmed - Boltzmann fit'!$J$9</definedName>
    <definedName name="solver_adj" localSheetId="2" hidden="1">'New_confirmed - Boltzmann fit'!$L$7,'New_confirmed - Boltzmann fit'!$L$8,'New_confirmed - Boltzmann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Boltzmann fit'!$J$8</definedName>
    <definedName name="solver_lhs2" localSheetId="1" hidden="1">'Cumul_confirmed - Boltzmann fit'!$J$9</definedName>
    <definedName name="solver_lhs3" localSheetId="1" hidden="1">'Cumul_confirmed - Boltzmann fit'!$J$9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Boltzmann fit'!$J$13</definedName>
    <definedName name="solver_opt" localSheetId="2" hidden="1">'New_confirmed - Boltzmann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2" localSheetId="1" hidden="1">4</definedName>
    <definedName name="solver_rel3" localSheetId="1" hidden="1">4</definedName>
    <definedName name="solver_rhs1" localSheetId="1" hidden="1">intero</definedName>
    <definedName name="solver_rhs2" localSheetId="1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Boltzmann fit'!$J$8</definedName>
    <definedName name="t0n">'New_confirmed - Boltzmann fit'!$L$8</definedName>
    <definedName name="w">'Cumul_confirmed - Boltzmann fit'!$J$9</definedName>
    <definedName name="wn">'New_confirmed - Boltzmann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9" l="1"/>
  <c r="L10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7" i="19"/>
  <c r="J13" i="12" a="1"/>
  <c r="J13" i="12" s="1"/>
  <c r="J12" i="12" a="1"/>
  <c r="J12" i="12" s="1"/>
  <c r="J11" i="12"/>
  <c r="J10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7" i="12"/>
  <c r="F8" i="19" l="1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7" i="19"/>
  <c r="G7" i="19" s="1"/>
  <c r="G60" i="19" l="1"/>
  <c r="G48" i="19"/>
  <c r="G36" i="19"/>
  <c r="G30" i="19"/>
  <c r="G24" i="19"/>
  <c r="G18" i="19"/>
  <c r="G12" i="19"/>
  <c r="E8" i="19"/>
  <c r="L14" i="19" l="1"/>
  <c r="G47" i="19"/>
  <c r="G42" i="19"/>
  <c r="G37" i="19"/>
  <c r="G49" i="19"/>
  <c r="G61" i="19"/>
  <c r="G15" i="19"/>
  <c r="G53" i="19"/>
  <c r="G56" i="19"/>
  <c r="G35" i="19"/>
  <c r="G10" i="19"/>
  <c r="G59" i="19"/>
  <c r="G41" i="19"/>
  <c r="G33" i="19"/>
  <c r="G21" i="19"/>
  <c r="G22" i="19"/>
  <c r="G28" i="19"/>
  <c r="G34" i="19"/>
  <c r="G44" i="19"/>
  <c r="G16" i="19"/>
  <c r="G13" i="19"/>
  <c r="G19" i="19"/>
  <c r="G25" i="19"/>
  <c r="G31" i="19"/>
  <c r="G38" i="19"/>
  <c r="G50" i="19"/>
  <c r="G62" i="19"/>
  <c r="G63" i="19"/>
  <c r="G32" i="19"/>
  <c r="G40" i="19"/>
  <c r="G52" i="19"/>
  <c r="G64" i="19"/>
  <c r="G54" i="19"/>
  <c r="G66" i="19"/>
  <c r="G8" i="19"/>
  <c r="G20" i="19"/>
  <c r="G43" i="19"/>
  <c r="G55" i="19"/>
  <c r="G39" i="19"/>
  <c r="G9" i="19"/>
  <c r="G57" i="19"/>
  <c r="G11" i="19"/>
  <c r="G23" i="19"/>
  <c r="G29" i="19"/>
  <c r="G46" i="19"/>
  <c r="G58" i="19"/>
  <c r="G26" i="19"/>
  <c r="G45" i="19"/>
  <c r="G17" i="19"/>
  <c r="G51" i="19"/>
  <c r="G65" i="19"/>
  <c r="G27" i="19"/>
  <c r="G14" i="19"/>
  <c r="L12" i="19" l="1" a="1"/>
  <c r="L12" i="19" s="1"/>
  <c r="L15" i="19" s="1"/>
  <c r="L13" i="19" a="1"/>
  <c r="L13" i="19" s="1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I18" i="19" l="1"/>
  <c r="H23" i="19"/>
  <c r="I32" i="19"/>
  <c r="I33" i="19"/>
  <c r="H37" i="19"/>
  <c r="H14" i="19"/>
  <c r="I11" i="19"/>
  <c r="I23" i="19"/>
  <c r="I35" i="19"/>
  <c r="H15" i="19"/>
  <c r="H27" i="19"/>
  <c r="H39" i="19"/>
  <c r="I12" i="19"/>
  <c r="I24" i="19"/>
  <c r="I36" i="19"/>
  <c r="H16" i="19"/>
  <c r="H28" i="19"/>
  <c r="H7" i="19"/>
  <c r="I13" i="19"/>
  <c r="I25" i="19"/>
  <c r="I37" i="19"/>
  <c r="H17" i="19"/>
  <c r="H29" i="19"/>
  <c r="I14" i="19"/>
  <c r="I26" i="19"/>
  <c r="I38" i="19"/>
  <c r="H18" i="19"/>
  <c r="H30" i="19"/>
  <c r="I15" i="19"/>
  <c r="I27" i="19"/>
  <c r="I39" i="19"/>
  <c r="H31" i="19"/>
  <c r="I16" i="19"/>
  <c r="I28" i="19"/>
  <c r="H8" i="19"/>
  <c r="H20" i="19"/>
  <c r="I20" i="19"/>
  <c r="H36" i="19"/>
  <c r="H13" i="19"/>
  <c r="H25" i="19"/>
  <c r="I22" i="19"/>
  <c r="H38" i="19"/>
  <c r="H19" i="19"/>
  <c r="H32" i="19"/>
  <c r="H12" i="19"/>
  <c r="I9" i="19"/>
  <c r="I10" i="19"/>
  <c r="I17" i="19"/>
  <c r="I29" i="19"/>
  <c r="H9" i="19"/>
  <c r="H21" i="19"/>
  <c r="H33" i="19"/>
  <c r="I30" i="19"/>
  <c r="H10" i="19"/>
  <c r="H22" i="19"/>
  <c r="H34" i="19"/>
  <c r="I19" i="19"/>
  <c r="I31" i="19"/>
  <c r="H11" i="19"/>
  <c r="H35" i="19"/>
  <c r="I8" i="19"/>
  <c r="H24" i="19"/>
  <c r="I21" i="19"/>
  <c r="I34" i="19"/>
  <c r="H26" i="19"/>
  <c r="I7" i="19"/>
  <c r="E34" i="12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5" i="12" l="1"/>
  <c r="G39" i="12" l="1"/>
  <c r="F39" i="12"/>
  <c r="G38" i="12"/>
  <c r="F38" i="12"/>
  <c r="F37" i="12"/>
  <c r="G37" i="12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7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9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<sst xmlns="http://schemas.openxmlformats.org/spreadsheetml/2006/main" count="161" uniqueCount="54">
  <si>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</si>
  <si>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</si>
  <si>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</si>
  <si>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</si>
  <si>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</si>
  <si>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</si>
  <si>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</si>
  <si>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</si>
  <si>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</si>
  <si>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</si>
  <si>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</si>
  <si>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</si>
  <si>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</si>
  <si>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</si>
  <si>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</si>
  <si>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</si>
  <si>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</si>
  <si>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</si>
  <si>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</si>
  <si>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</si>
  <si>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</si>
  <si>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</si>
  <si>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</si>
  <si>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</si>
  <si>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</si>
  <si>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</si>
  <si>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</si>
  <si>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</si>
  <si>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</si>
  <si>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</si>
  <si>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</si>
  <si>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</si>
  <si>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</si>
  <si>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</si>
  <si>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</si>
  <si>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</si>
  <si>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Boltzmann cum_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</si>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</sst>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fit'!$D$7:$D$39</c:f>
              <c:numCache>
                <c:formatCode>0</c:formatCode>
                <c:ptCount val="33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fit'!$E$7:$E$66</c:f>
              <c:numCache>
                <c:formatCode>0</c:formatCode>
                <c:ptCount val="60"/>
                <c:pt idx="0">
                  <c:v>649.84793445660648</c:v>
                </c:pt>
                <c:pt idx="1">
                  <c:v>785.68694514164883</c:v>
                </c:pt>
                <c:pt idx="2">
                  <c:v>949.69471263002038</c:v>
                </c:pt>
                <c:pt idx="3">
                  <c:v>1147.6086190559172</c:v>
                </c:pt>
                <c:pt idx="4">
                  <c:v>1386.2869920989624</c:v>
                </c:pt>
                <c:pt idx="5">
                  <c:v>1673.9063033780608</c:v>
                </c:pt>
                <c:pt idx="6">
                  <c:v>2020.1829710795864</c:v>
                </c:pt>
                <c:pt idx="7">
                  <c:v>2436.617894882731</c:v>
                </c:pt>
                <c:pt idx="8">
                  <c:v>2936.7587594900433</c:v>
                </c:pt>
                <c:pt idx="9">
                  <c:v>3536.4705490979773</c:v>
                </c:pt>
                <c:pt idx="10">
                  <c:v>4254.1981703110141</c:v>
                </c:pt>
                <c:pt idx="11">
                  <c:v>5111.1961356939273</c:v>
                </c:pt>
                <c:pt idx="12">
                  <c:v>6131.688580297453</c:v>
                </c:pt>
                <c:pt idx="13">
                  <c:v>7342.9084617576073</c:v>
                </c:pt>
                <c:pt idx="14">
                  <c:v>8774.9482906081048</c:v>
                </c:pt>
                <c:pt idx="15">
                  <c:v>10460.337965639259</c:v>
                </c:pt>
                <c:pt idx="16">
                  <c:v>12433.251820793632</c:v>
                </c:pt>
                <c:pt idx="17">
                  <c:v>14728.242726323026</c:v>
                </c:pt>
                <c:pt idx="18">
                  <c:v>17378.414472817509</c:v>
                </c:pt>
                <c:pt idx="19">
                  <c:v>20412.984979359633</c:v>
                </c:pt>
                <c:pt idx="20">
                  <c:v>23854.271832937065</c:v>
                </c:pt>
                <c:pt idx="21">
                  <c:v>27714.252800438306</c:v>
                </c:pt>
                <c:pt idx="22">
                  <c:v>31991.009835061868</c:v>
                </c:pt>
                <c:pt idx="23">
                  <c:v>36665.529550202285</c:v>
                </c:pt>
                <c:pt idx="24">
                  <c:v>41699.458632652924</c:v>
                </c:pt>
                <c:pt idx="25">
                  <c:v>47034.437666302139</c:v>
                </c:pt>
                <c:pt idx="26">
                  <c:v>52593.50657653861</c:v>
                </c:pt>
                <c:pt idx="27">
                  <c:v>58284.77189751315</c:v>
                </c:pt>
                <c:pt idx="28">
                  <c:v>64007.096093939697</c:v>
                </c:pt>
                <c:pt idx="29">
                  <c:v>69657.123066818676</c:v>
                </c:pt>
                <c:pt idx="30">
                  <c:v>75136.633512567714</c:v>
                </c:pt>
                <c:pt idx="31">
                  <c:v>80359.141897691312</c:v>
                </c:pt>
                <c:pt idx="32">
                  <c:v>85254.833517145526</c:v>
                </c:pt>
                <c:pt idx="33">
                  <c:v>89773.327581986639</c:v>
                </c:pt>
                <c:pt idx="34">
                  <c:v>93884.208381078788</c:v>
                </c:pt>
                <c:pt idx="35">
                  <c:v>97575.655646305138</c:v>
                </c:pt>
                <c:pt idx="36">
                  <c:v>100851.74054257669</c:v>
                </c:pt>
                <c:pt idx="37">
                  <c:v>103729.01678997008</c:v>
                </c:pt>
                <c:pt idx="38">
                  <c:v>106232.96354392891</c:v>
                </c:pt>
                <c:pt idx="39">
                  <c:v>108394.68861752468</c:v>
                </c:pt>
                <c:pt idx="40">
                  <c:v>110248.13507439032</c:v>
                </c:pt>
                <c:pt idx="41">
                  <c:v>111827.8903119062</c:v>
                </c:pt>
                <c:pt idx="42">
                  <c:v>113167.59247524446</c:v>
                </c:pt>
                <c:pt idx="43">
                  <c:v>114298.86614422585</c:v>
                </c:pt>
                <c:pt idx="44">
                  <c:v>115250.69039886624</c:v>
                </c:pt>
                <c:pt idx="45">
                  <c:v>116049.09722487844</c:v>
                </c:pt>
                <c:pt idx="46">
                  <c:v>116717.10704976496</c:v>
                </c:pt>
                <c:pt idx="47">
                  <c:v>117274.82356056072</c:v>
                </c:pt>
                <c:pt idx="48">
                  <c:v>117739.62693485798</c:v>
                </c:pt>
                <c:pt idx="49">
                  <c:v>118126.42042621045</c:v>
                </c:pt>
                <c:pt idx="50">
                  <c:v>118447.89859966842</c:v>
                </c:pt>
                <c:pt idx="51">
                  <c:v>118714.81607113659</c:v>
                </c:pt>
                <c:pt idx="52">
                  <c:v>118936.24353675354</c:v>
                </c:pt>
                <c:pt idx="53">
                  <c:v>119119.80358522756</c:v>
                </c:pt>
                <c:pt idx="54">
                  <c:v>119271.88272611707</c:v>
                </c:pt>
                <c:pt idx="55">
                  <c:v>119397.8186707625</c:v>
                </c:pt>
                <c:pt idx="56">
                  <c:v>119502.0635339846</c:v>
                </c:pt>
                <c:pt idx="57">
                  <c:v>119588.32457252369</c:v>
                </c:pt>
                <c:pt idx="58">
                  <c:v>119659.68455936425</c:v>
                </c:pt>
                <c:pt idx="59">
                  <c:v>119718.70407168656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fit'!$F$7:$F$39</c:f>
              <c:numCache>
                <c:formatCode>0</c:formatCode>
                <c:ptCount val="33"/>
                <c:pt idx="0">
                  <c:v>1838.0276913571486</c:v>
                </c:pt>
                <c:pt idx="1">
                  <c:v>1973.8667020421908</c:v>
                </c:pt>
                <c:pt idx="2">
                  <c:v>2137.8744695305622</c:v>
                </c:pt>
                <c:pt idx="3">
                  <c:v>2335.7883759564593</c:v>
                </c:pt>
                <c:pt idx="4">
                  <c:v>2574.4667489995045</c:v>
                </c:pt>
                <c:pt idx="5">
                  <c:v>2862.0860602786029</c:v>
                </c:pt>
                <c:pt idx="6">
                  <c:v>3208.3627279801285</c:v>
                </c:pt>
                <c:pt idx="7">
                  <c:v>3624.7976517832731</c:v>
                </c:pt>
                <c:pt idx="8">
                  <c:v>4124.9385163905854</c:v>
                </c:pt>
                <c:pt idx="9">
                  <c:v>4724.6503059985189</c:v>
                </c:pt>
                <c:pt idx="10">
                  <c:v>5442.3779272115562</c:v>
                </c:pt>
                <c:pt idx="11">
                  <c:v>6299.3758925944694</c:v>
                </c:pt>
                <c:pt idx="12">
                  <c:v>7319.8683371979951</c:v>
                </c:pt>
                <c:pt idx="13">
                  <c:v>8531.0882186581493</c:v>
                </c:pt>
                <c:pt idx="14">
                  <c:v>9963.128047508646</c:v>
                </c:pt>
                <c:pt idx="15">
                  <c:v>11648.5177225398</c:v>
                </c:pt>
                <c:pt idx="16">
                  <c:v>13621.431577694173</c:v>
                </c:pt>
                <c:pt idx="17">
                  <c:v>15916.422483223567</c:v>
                </c:pt>
                <c:pt idx="18">
                  <c:v>18566.594229718052</c:v>
                </c:pt>
                <c:pt idx="19">
                  <c:v>21601.164736260176</c:v>
                </c:pt>
                <c:pt idx="20">
                  <c:v>25042.451589837608</c:v>
                </c:pt>
                <c:pt idx="21">
                  <c:v>28902.432557338849</c:v>
                </c:pt>
                <c:pt idx="22">
                  <c:v>33179.189591962408</c:v>
                </c:pt>
                <c:pt idx="23">
                  <c:v>37853.709307102828</c:v>
                </c:pt>
                <c:pt idx="24">
                  <c:v>42887.638389553467</c:v>
                </c:pt>
                <c:pt idx="25">
                  <c:v>48222.617423202682</c:v>
                </c:pt>
                <c:pt idx="26">
                  <c:v>53781.686333439153</c:v>
                </c:pt>
                <c:pt idx="27">
                  <c:v>59472.951654413693</c:v>
                </c:pt>
                <c:pt idx="28">
                  <c:v>65195.27585084024</c:v>
                </c:pt>
                <c:pt idx="29">
                  <c:v>70845.302823719219</c:v>
                </c:pt>
                <c:pt idx="30">
                  <c:v>76324.813269468257</c:v>
                </c:pt>
                <c:pt idx="31">
                  <c:v>81547.321654591855</c:v>
                </c:pt>
                <c:pt idx="32">
                  <c:v>86443.013274046069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'Cumul_confirmed - Boltzmann fit'!$G$7:$G$39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198.10723519842031</c:v>
                </c:pt>
                <c:pt idx="5">
                  <c:v>485.7265464775187</c:v>
                </c:pt>
                <c:pt idx="6">
                  <c:v>832.00321417904433</c:v>
                </c:pt>
                <c:pt idx="7">
                  <c:v>1248.4381379821889</c:v>
                </c:pt>
                <c:pt idx="8">
                  <c:v>1748.5790025895012</c:v>
                </c:pt>
                <c:pt idx="9">
                  <c:v>2348.2907921974352</c:v>
                </c:pt>
                <c:pt idx="10">
                  <c:v>3066.018413410472</c:v>
                </c:pt>
                <c:pt idx="11">
                  <c:v>3923.0163787933852</c:v>
                </c:pt>
                <c:pt idx="12">
                  <c:v>4943.5088233969109</c:v>
                </c:pt>
                <c:pt idx="13">
                  <c:v>6154.7287048570652</c:v>
                </c:pt>
                <c:pt idx="14">
                  <c:v>7586.7685337075627</c:v>
                </c:pt>
                <c:pt idx="15">
                  <c:v>9272.1582087387178</c:v>
                </c:pt>
                <c:pt idx="16">
                  <c:v>11245.072063893091</c:v>
                </c:pt>
                <c:pt idx="17">
                  <c:v>13540.062969422484</c:v>
                </c:pt>
                <c:pt idx="18">
                  <c:v>16190.234715916966</c:v>
                </c:pt>
                <c:pt idx="19">
                  <c:v>19224.80522245909</c:v>
                </c:pt>
                <c:pt idx="20">
                  <c:v>22666.092076036522</c:v>
                </c:pt>
                <c:pt idx="21">
                  <c:v>26526.073043537763</c:v>
                </c:pt>
                <c:pt idx="22">
                  <c:v>30802.830078161325</c:v>
                </c:pt>
                <c:pt idx="23">
                  <c:v>35477.349793301742</c:v>
                </c:pt>
                <c:pt idx="24">
                  <c:v>40511.278875752381</c:v>
                </c:pt>
                <c:pt idx="25">
                  <c:v>45846.257909401596</c:v>
                </c:pt>
                <c:pt idx="26">
                  <c:v>51405.326819638067</c:v>
                </c:pt>
                <c:pt idx="27">
                  <c:v>57096.592140612607</c:v>
                </c:pt>
                <c:pt idx="28">
                  <c:v>62818.916337039154</c:v>
                </c:pt>
                <c:pt idx="29">
                  <c:v>68468.943309918133</c:v>
                </c:pt>
                <c:pt idx="30">
                  <c:v>73948.453755667171</c:v>
                </c:pt>
                <c:pt idx="31">
                  <c:v>79170.962140790769</c:v>
                </c:pt>
                <c:pt idx="32">
                  <c:v>84066.653760244983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- 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Boltzmann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fit'!$E$7:$E$39</c:f>
              <c:numCache>
                <c:formatCode>0</c:formatCode>
                <c:ptCount val="33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Boltzmann fit'!$G$6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fit'!$G$7:$G$66</c:f>
              <c:numCache>
                <c:formatCode>0</c:formatCode>
                <c:ptCount val="60"/>
                <c:pt idx="0">
                  <c:v>795.38972795016116</c:v>
                </c:pt>
                <c:pt idx="1">
                  <c:v>156.62611494709222</c:v>
                </c:pt>
                <c:pt idx="2">
                  <c:v>187.19575631494649</c:v>
                </c:pt>
                <c:pt idx="3">
                  <c:v>223.61431982325553</c:v>
                </c:pt>
                <c:pt idx="4">
                  <c:v>266.95043222854019</c:v>
                </c:pt>
                <c:pt idx="5">
                  <c:v>318.44632482494239</c:v>
                </c:pt>
                <c:pt idx="6">
                  <c:v>379.53663758273569</c:v>
                </c:pt>
                <c:pt idx="7">
                  <c:v>451.86489245246685</c:v>
                </c:pt>
                <c:pt idx="8">
                  <c:v>537.29503629142528</c:v>
                </c:pt>
                <c:pt idx="9">
                  <c:v>637.91433142384358</c:v>
                </c:pt>
                <c:pt idx="10">
                  <c:v>756.02245823870044</c:v>
                </c:pt>
                <c:pt idx="11">
                  <c:v>894.10000742839475</c:v>
                </c:pt>
                <c:pt idx="12">
                  <c:v>1054.7476786897987</c:v>
                </c:pt>
                <c:pt idx="13">
                  <c:v>1240.5857053513555</c:v>
                </c:pt>
                <c:pt idx="14">
                  <c:v>1454.1017400187347</c:v>
                </c:pt>
                <c:pt idx="15">
                  <c:v>1697.4354070522659</c:v>
                </c:pt>
                <c:pt idx="16">
                  <c:v>1972.0900457163279</c:v>
                </c:pt>
                <c:pt idx="17">
                  <c:v>2278.5682518013782</c:v>
                </c:pt>
                <c:pt idx="18">
                  <c:v>2615.9392214456675</c:v>
                </c:pt>
                <c:pt idx="19">
                  <c:v>2981.3637893381274</c:v>
                </c:pt>
                <c:pt idx="20">
                  <c:v>3369.6273698542791</c:v>
                </c:pt>
                <c:pt idx="21">
                  <c:v>3772.7592207642301</c:v>
                </c:pt>
                <c:pt idx="22">
                  <c:v>4179.8423301483163</c:v>
                </c:pt>
                <c:pt idx="23">
                  <c:v>4577.131423705112</c:v>
                </c:pt>
                <c:pt idx="24">
                  <c:v>4948.5841131703855</c:v>
                </c:pt>
                <c:pt idx="25">
                  <c:v>5276.8608319879859</c:v>
                </c:pt>
                <c:pt idx="26">
                  <c:v>5544.7604868924755</c:v>
                </c:pt>
                <c:pt idx="27">
                  <c:v>5736.944031779276</c:v>
                </c:pt>
                <c:pt idx="28">
                  <c:v>5841.6886624583785</c:v>
                </c:pt>
                <c:pt idx="29">
                  <c:v>5852.352654494236</c:v>
                </c:pt>
                <c:pt idx="30">
                  <c:v>5768.2498338946025</c:v>
                </c:pt>
                <c:pt idx="31">
                  <c:v>5594.7416924681602</c:v>
                </c:pt>
                <c:pt idx="32">
                  <c:v>5342.5264345182513</c:v>
                </c:pt>
                <c:pt idx="33">
                  <c:v>5026.2824237726309</c:v>
                </c:pt>
                <c:pt idx="34">
                  <c:v>4662.9500889428164</c:v>
                </c:pt>
                <c:pt idx="35">
                  <c:v>4269.9759418392059</c:v>
                </c:pt>
                <c:pt idx="36">
                  <c:v>3863.7955567307654</c:v>
                </c:pt>
                <c:pt idx="37">
                  <c:v>3458.7296218561823</c:v>
                </c:pt>
                <c:pt idx="38">
                  <c:v>3066.350345392435</c:v>
                </c:pt>
                <c:pt idx="39">
                  <c:v>2695.2791599103948</c:v>
                </c:pt>
                <c:pt idx="40">
                  <c:v>2351.3182539345871</c:v>
                </c:pt>
                <c:pt idx="41">
                  <c:v>2037.7985262116999</c:v>
                </c:pt>
                <c:pt idx="42">
                  <c:v>1756.0351754083094</c:v>
                </c:pt>
                <c:pt idx="43">
                  <c:v>1505.8062184045266</c:v>
                </c:pt>
                <c:pt idx="44">
                  <c:v>1285.7976095649501</c:v>
                </c:pt>
                <c:pt idx="45">
                  <c:v>1093.9841530846315</c:v>
                </c:pt>
                <c:pt idx="46">
                  <c:v>927.93479684799968</c:v>
                </c:pt>
                <c:pt idx="47">
                  <c:v>785.04366743720311</c:v>
                </c:pt>
                <c:pt idx="48">
                  <c:v>662.69534506159835</c:v>
                </c:pt>
                <c:pt idx="49">
                  <c:v>558.37590410500707</c:v>
                </c:pt>
                <c:pt idx="50">
                  <c:v>469.74163253008737</c:v>
                </c:pt>
                <c:pt idx="51">
                  <c:v>394.65626319253352</c:v>
                </c:pt>
                <c:pt idx="52">
                  <c:v>331.2058192450786</c:v>
                </c:pt>
                <c:pt idx="53">
                  <c:v>277.69830235900008</c:v>
                </c:pt>
                <c:pt idx="54">
                  <c:v>232.65371435982524</c:v>
                </c:pt>
                <c:pt idx="55">
                  <c:v>194.78842453817197</c:v>
                </c:pt>
                <c:pt idx="56">
                  <c:v>162.99670848957612</c:v>
                </c:pt>
                <c:pt idx="57">
                  <c:v>136.33137254304893</c:v>
                </c:pt>
                <c:pt idx="58">
                  <c:v>113.98470131881186</c:v>
                </c:pt>
                <c:pt idx="59">
                  <c:v>95.270479366678046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Boltzmann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fit'!$H$7:$H$39</c:f>
              <c:numCache>
                <c:formatCode>0</c:formatCode>
                <c:ptCount val="33"/>
                <c:pt idx="0">
                  <c:v>1764.3501763139247</c:v>
                </c:pt>
                <c:pt idx="1">
                  <c:v>1125.5865633108558</c:v>
                </c:pt>
                <c:pt idx="2">
                  <c:v>1156.1562046787101</c:v>
                </c:pt>
                <c:pt idx="3">
                  <c:v>1192.5747681870191</c:v>
                </c:pt>
                <c:pt idx="4">
                  <c:v>1235.9108805923038</c:v>
                </c:pt>
                <c:pt idx="5">
                  <c:v>1287.406773188706</c:v>
                </c:pt>
                <c:pt idx="6">
                  <c:v>1348.4970859464993</c:v>
                </c:pt>
                <c:pt idx="7">
                  <c:v>1420.8253408162304</c:v>
                </c:pt>
                <c:pt idx="8">
                  <c:v>1506.2554846551889</c:v>
                </c:pt>
                <c:pt idx="9">
                  <c:v>1606.8747797876072</c:v>
                </c:pt>
                <c:pt idx="10">
                  <c:v>1724.982906602464</c:v>
                </c:pt>
                <c:pt idx="11">
                  <c:v>1863.0604557921583</c:v>
                </c:pt>
                <c:pt idx="12">
                  <c:v>2023.7081270535623</c:v>
                </c:pt>
                <c:pt idx="13">
                  <c:v>2209.5461537151191</c:v>
                </c:pt>
                <c:pt idx="14">
                  <c:v>2423.0621883824983</c:v>
                </c:pt>
                <c:pt idx="15">
                  <c:v>2666.3958554160295</c:v>
                </c:pt>
                <c:pt idx="16">
                  <c:v>2941.0504940800915</c:v>
                </c:pt>
                <c:pt idx="17">
                  <c:v>3247.5287001651418</c:v>
                </c:pt>
                <c:pt idx="18">
                  <c:v>3584.8996698094311</c:v>
                </c:pt>
                <c:pt idx="19">
                  <c:v>3950.324237701891</c:v>
                </c:pt>
                <c:pt idx="20">
                  <c:v>4338.5878182180422</c:v>
                </c:pt>
                <c:pt idx="21">
                  <c:v>4741.7196691279933</c:v>
                </c:pt>
                <c:pt idx="22">
                  <c:v>5148.8027785120794</c:v>
                </c:pt>
                <c:pt idx="23">
                  <c:v>5546.0918720688751</c:v>
                </c:pt>
                <c:pt idx="24">
                  <c:v>5917.5445615341487</c:v>
                </c:pt>
                <c:pt idx="25">
                  <c:v>6245.821280351749</c:v>
                </c:pt>
                <c:pt idx="26">
                  <c:v>6513.7209352562386</c:v>
                </c:pt>
                <c:pt idx="27">
                  <c:v>6705.9044801430391</c:v>
                </c:pt>
                <c:pt idx="28">
                  <c:v>6810.6491108221417</c:v>
                </c:pt>
                <c:pt idx="29">
                  <c:v>6821.3131028579992</c:v>
                </c:pt>
                <c:pt idx="30">
                  <c:v>6737.2102822583656</c:v>
                </c:pt>
                <c:pt idx="31">
                  <c:v>6563.7021408319233</c:v>
                </c:pt>
                <c:pt idx="32">
                  <c:v>6311.4868828820145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Boltzmann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Boltzmann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'New_confirmed - Boltzmann fit'!$I$7:$I$39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85.787230326035115</c:v>
                </c:pt>
                <c:pt idx="13">
                  <c:v>271.62525698759191</c:v>
                </c:pt>
                <c:pt idx="14">
                  <c:v>485.14129165497116</c:v>
                </c:pt>
                <c:pt idx="15">
                  <c:v>728.47495868850228</c:v>
                </c:pt>
                <c:pt idx="16">
                  <c:v>1003.1295973525644</c:v>
                </c:pt>
                <c:pt idx="17">
                  <c:v>1309.6078034376146</c:v>
                </c:pt>
                <c:pt idx="18">
                  <c:v>1646.9787730819039</c:v>
                </c:pt>
                <c:pt idx="19">
                  <c:v>2012.4033409743638</c:v>
                </c:pt>
                <c:pt idx="20">
                  <c:v>2400.6669214905155</c:v>
                </c:pt>
                <c:pt idx="21">
                  <c:v>2803.7987724004665</c:v>
                </c:pt>
                <c:pt idx="22">
                  <c:v>3210.8818817845527</c:v>
                </c:pt>
                <c:pt idx="23">
                  <c:v>3608.1709753413484</c:v>
                </c:pt>
                <c:pt idx="24">
                  <c:v>3979.6236648066219</c:v>
                </c:pt>
                <c:pt idx="25">
                  <c:v>4307.9003836242227</c:v>
                </c:pt>
                <c:pt idx="26">
                  <c:v>4575.8000385287123</c:v>
                </c:pt>
                <c:pt idx="27">
                  <c:v>4767.9835834155128</c:v>
                </c:pt>
                <c:pt idx="28">
                  <c:v>4872.7282140946154</c:v>
                </c:pt>
                <c:pt idx="29">
                  <c:v>4883.3922061304729</c:v>
                </c:pt>
                <c:pt idx="30">
                  <c:v>4799.2893855308394</c:v>
                </c:pt>
                <c:pt idx="31">
                  <c:v>4625.781244104397</c:v>
                </c:pt>
                <c:pt idx="32">
                  <c:v>4373.5659861544882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6629400" y="1287780"/>
          <a:ext cx="6941820" cy="5303520"/>
          <a:chOff x="6629400" y="1287780"/>
          <a:chExt cx="6941820" cy="5303520"/>
        </a:xfrm>
      </xdr:grpSpPr>
      <xdr:grpSp>
        <xdr:nvGrpSpPr>
          <xdr:cNvPr id="3" name="Gruppo 2">
            <a:extLst>
              <a:ext uri="{FF2B5EF4-FFF2-40B4-BE49-F238E27FC236}">
                <a16:creationId xmlns:a16="http://schemas.microsoft.com/office/drawing/2014/main" id="{D7E1A92A-3CA9-4350-9FDC-7482CD6BAA0A}"/>
              </a:ext>
            </a:extLst>
          </xdr:cNvPr>
          <xdr:cNvGrpSpPr/>
        </xdr:nvGrpSpPr>
        <xdr:grpSpPr>
          <a:xfrm>
            <a:off x="6629400" y="1287780"/>
            <a:ext cx="6941820" cy="5303520"/>
            <a:chOff x="6629400" y="1287780"/>
            <a:chExt cx="6941820" cy="5303520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03212835-2CCD-487C-A7C3-4E3C532B9DF2}"/>
                </a:ext>
              </a:extLst>
            </xdr:cNvPr>
            <xdr:cNvGraphicFramePr/>
          </xdr:nvGraphicFramePr>
          <xdr:xfrm>
            <a:off x="6629400" y="1287780"/>
            <a:ext cx="6941820" cy="53035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10660380" y="3642360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f>
                          <m:f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d>
                              <m:d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1+</m:t>
                                </m:r>
                                <m:sSup>
                                  <m:sSup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𝑒</m:t>
                                    </m:r>
                                  </m:e>
                                  <m:sup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 </m:t>
                                    </m:r>
                                    <m:box>
                                      <m:box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boxPr>
                                      <m:e>
                                        <m:argPr>
                                          <m:argSz m:val="-1"/>
                                        </m:argPr>
                                        <m:f>
                                          <m:f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𝑤</m:t>
                                            </m:r>
                                          </m:den>
                                        </m:f>
                                      </m:e>
                                    </m:box>
                                  </m:sup>
                                </m:sSup>
                              </m:e>
                            </m:d>
                          </m:den>
                        </m:f>
                      </m:oMath>
                    </m:oMathPara>
                  </a14:m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Choice>
          <mc:Fallback xmlns="">
            <xdr:sp macro="" textlink="">
              <xdr:nvSpPr>
                <xdr:cNvPr id="4" name="CasellaDiTesto 3">
                  <a:extLst>
                    <a:ext uri="{FF2B5EF4-FFF2-40B4-BE49-F238E27FC236}">
                      <a16:creationId xmlns:a16="http://schemas.microsoft.com/office/drawing/2014/main" id="{0219A3B4-96EF-47BF-B1C6-36E967431FD9}"/>
                    </a:ext>
                  </a:extLst>
                </xdr:cNvPr>
                <xdr:cNvSpPr txBox="1"/>
              </xdr:nvSpPr>
              <xdr:spPr>
                <a:xfrm>
                  <a:off x="10660380" y="3642360"/>
                  <a:ext cx="1653540" cy="662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it-IT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a:t>𝑦=𝐾/(</a:t>
                  </a:r>
                  <a:r>
                    <a:rPr lang="it-IT" sz="14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(1+𝑒^(− □(64&amp;(𝑡−𝑡_0)/𝑤)) ) )</a:t>
                  </a:r>
                  <a:endParaRPr lang="it-IT" sz="160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</mc:Fallback>
        </mc:AlternateContent>
      </xdr:grp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45240" y="4655820"/>
            <a:ext cx="1828800" cy="1295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28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0.9996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1188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D25CE440-69F7-4162-AE7C-37AEBA20E9BE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12</xdr:col>
      <xdr:colOff>7620</xdr:colOff>
      <xdr:row>5</xdr:row>
      <xdr:rowOff>0</xdr:rowOff>
    </xdr:from>
    <xdr:to>
      <xdr:col>23</xdr:col>
      <xdr:colOff>99060</xdr:colOff>
      <xdr:row>33</xdr:row>
      <xdr:rowOff>144780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4A1F1B9E-F4DA-427F-88E4-2FF3551D9945}"/>
            </a:ext>
          </a:extLst>
        </xdr:cNvPr>
        <xdr:cNvGrpSpPr/>
      </xdr:nvGrpSpPr>
      <xdr:grpSpPr>
        <a:xfrm>
          <a:off x="8846820" y="1287780"/>
          <a:ext cx="6941820" cy="5303520"/>
          <a:chOff x="8846820" y="1287780"/>
          <a:chExt cx="6941820" cy="5303520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95F3DA41-4DFD-45B3-8167-891DCA1368C7}"/>
              </a:ext>
            </a:extLst>
          </xdr:cNvPr>
          <xdr:cNvGrpSpPr/>
        </xdr:nvGrpSpPr>
        <xdr:grpSpPr>
          <a:xfrm>
            <a:off x="8846820" y="1287780"/>
            <a:ext cx="6941820" cy="5303520"/>
            <a:chOff x="8846820" y="1287780"/>
            <a:chExt cx="6941820" cy="5303520"/>
          </a:xfrm>
        </xdr:grpSpPr>
        <xdr:grpSp>
          <xdr:nvGrpSpPr>
            <xdr:cNvPr id="19" name="Gruppo 18">
              <a:extLst>
                <a:ext uri="{FF2B5EF4-FFF2-40B4-BE49-F238E27FC236}">
                  <a16:creationId xmlns:a16="http://schemas.microsoft.com/office/drawing/2014/main" id="{D25FE9E0-6E39-41D0-A756-6C7FAD1336E5}"/>
                </a:ext>
              </a:extLst>
            </xdr:cNvPr>
            <xdr:cNvGrpSpPr/>
          </xdr:nvGrpSpPr>
          <xdr:grpSpPr>
            <a:xfrm>
              <a:off x="8846820" y="1287780"/>
              <a:ext cx="6941820" cy="5303520"/>
              <a:chOff x="8846820" y="1287780"/>
              <a:chExt cx="6941820" cy="5303520"/>
            </a:xfrm>
          </xdr:grpSpPr>
          <xdr:grpSp>
            <xdr:nvGrpSpPr>
              <xdr:cNvPr id="18" name="Gruppo 17">
                <a:extLst>
                  <a:ext uri="{FF2B5EF4-FFF2-40B4-BE49-F238E27FC236}">
                    <a16:creationId xmlns:a16="http://schemas.microsoft.com/office/drawing/2014/main" id="{2CA05283-5F31-4B63-8812-E61CCEB33C10}"/>
                  </a:ext>
                </a:extLst>
              </xdr:cNvPr>
              <xdr:cNvGrpSpPr/>
            </xdr:nvGrpSpPr>
            <xdr:grpSpPr>
              <a:xfrm>
                <a:off x="8846820" y="1287780"/>
                <a:ext cx="6941820" cy="5303520"/>
                <a:chOff x="8846820" y="1287780"/>
                <a:chExt cx="6941820" cy="5303520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F5082D72-C1F7-4963-A285-6EBE98D385D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8846820" y="1287780"/>
                <a:ext cx="6941820" cy="530352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3" name="CasellaDiTesto 2">
                      <a:extLst>
                        <a:ext uri="{FF2B5EF4-FFF2-40B4-BE49-F238E27FC236}">
                          <a16:creationId xmlns:a16="http://schemas.microsoft.com/office/drawing/2014/main" id="{F60049A7-7A9D-42EC-BA7A-E00A5179BC56}"/>
                        </a:ext>
                      </a:extLst>
                    </xdr:cNvPr>
                    <xdr:cNvSpPr txBox="1"/>
                  </xdr:nvSpPr>
                  <xdr:spPr>
                    <a:xfrm>
                      <a:off x="12161520" y="2537460"/>
                      <a:ext cx="3017520" cy="66294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𝐵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)=</m:t>
                            </m:r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𝐾</m:t>
                                </m:r>
                              </m:num>
                              <m:den>
                                <m:d>
                                  <m:d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1+</m:t>
                                    </m:r>
                                    <m:sSup>
                                      <m:sSup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𝑒</m:t>
                                        </m:r>
                                      </m:e>
                                      <m:sup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 </m:t>
                                        </m:r>
                                        <m:box>
                                          <m:box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boxPr>
                                          <m:e>
                                            <m:argPr>
                                              <m:argSz m:val="-1"/>
                                            </m:argPr>
                                            <m:f>
                                              <m:fPr>
                                                <m:ctrlP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</m:ctrlPr>
                                              </m:fPr>
                                              <m:num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𝑡</m:t>
                                                </m:r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  <m:t>𝑡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lang="it-IT" sz="1400" b="0" i="1">
                                                        <a:solidFill>
                                                          <a:srgbClr val="FF0000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Cambria Math" panose="02040503050406030204" pitchFamily="18" charset="0"/>
                                                        <a:cs typeface="+mn-cs"/>
                                                      </a:rPr>
                                                      <m:t>0</m:t>
                                                    </m:r>
                                                  </m:sub>
                                                </m:sSub>
                                              </m:num>
                                              <m:den>
                                                <m:r>
                                                  <a:rPr lang="it-IT" sz="1400" b="0" i="1">
                                                    <a:solidFill>
                                                      <a:srgbClr val="FF0000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Cambria Math" panose="02040503050406030204" pitchFamily="18" charset="0"/>
                                                    <a:cs typeface="+mn-cs"/>
                                                  </a:rPr>
                                                  <m:t>𝑤</m:t>
                                                </m:r>
                                              </m:den>
                                            </m:f>
                                          </m:e>
                                        </m:box>
                                      </m:sup>
                                    </m:sSup>
                                  </m:e>
                                </m:d>
                              </m:den>
                            </m:f>
                          </m:oMath>
                        </m:oMathPara>
                      </a14:m>
                      <a:endParaRPr lang="it-IT" sz="16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3" name="CasellaDiTesto 2">
                      <a:extLst>
                        <a:ext uri="{FF2B5EF4-FFF2-40B4-BE49-F238E27FC236}">
                          <a16:creationId xmlns:a16="http://schemas.microsoft.com/office/drawing/2014/main" id="{F60049A7-7A9D-42EC-BA7A-E00A5179BC56}"/>
                        </a:ext>
                      </a:extLst>
                    </xdr:cNvPr>
                    <xdr:cNvSpPr txBox="1"/>
                  </xdr:nvSpPr>
                  <xdr:spPr>
                    <a:xfrm>
                      <a:off x="12161520" y="2537460"/>
                      <a:ext cx="3017520" cy="66294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pPr/>
                      <a:r>
                        <a:rPr lang="it-IT" sz="1400" b="0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𝐵(𝑡)=𝐾/(</a:t>
                      </a:r>
                      <a:r>
                        <a:rPr lang="it-IT" sz="14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(1+𝑒^(− □(64&amp;(𝑡−𝑡_0)/𝑤)) ) )</a:t>
                      </a:r>
                      <a:endParaRPr lang="it-IT" sz="16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endParaRPr>
                    </a:p>
                  </xdr:txBody>
                </xdr:sp>
              </mc:Fallback>
            </mc:AlternateContent>
            <xdr:sp macro="" textlink="">
              <xdr:nvSpPr>
                <xdr:cNvPr id="5" name="CasellaDiTesto 4">
                  <a:extLst>
                    <a:ext uri="{FF2B5EF4-FFF2-40B4-BE49-F238E27FC236}">
                      <a16:creationId xmlns:a16="http://schemas.microsoft.com/office/drawing/2014/main" id="{580D4956-4D83-46BD-BB91-8CFB546A67AD}"/>
                    </a:ext>
                  </a:extLst>
                </xdr:cNvPr>
                <xdr:cNvSpPr txBox="1"/>
              </xdr:nvSpPr>
              <xdr:spPr>
                <a:xfrm>
                  <a:off x="13639800" y="4282440"/>
                  <a:ext cx="1828800" cy="12954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K=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129606</a:t>
                  </a:r>
                  <a:r>
                    <a:rPr lang="it-IT"/>
                    <a:t> </a:t>
                  </a:r>
                </a:p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</a:t>
                  </a:r>
                  <a:r>
                    <a:rPr lang="it-IT" sz="1100" b="0" i="1" u="none" strike="noStrike" baseline="-250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28</a:t>
                  </a:r>
                  <a:r>
                    <a:rPr lang="it-IT"/>
                    <a:t> </a:t>
                  </a:r>
                </a:p>
                <a:p>
                  <a:r>
                    <a:rPr lang="it-IT" sz="1100" b="0" i="1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w=</a:t>
                  </a:r>
                  <a:r>
                    <a:rPr lang="it-IT"/>
                    <a:t> </a:t>
                  </a:r>
                  <a:r>
                    <a:rPr lang="it-IT" sz="1100" b="0" i="0" u="none" strike="noStrike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6</a:t>
                  </a:r>
                  <a:r>
                    <a:rPr lang="it-IT"/>
                    <a:t> </a:t>
                  </a:r>
                </a:p>
                <a:p>
                  <a:r>
                    <a:rPr lang="it-IT" sz="1100" i="1"/>
                    <a:t>R</a:t>
                  </a:r>
                  <a:r>
                    <a:rPr lang="it-IT" sz="1100" i="1" baseline="30000"/>
                    <a:t>2</a:t>
                  </a:r>
                  <a:r>
                    <a:rPr lang="it-IT" sz="1100" baseline="0"/>
                    <a:t>= 0.9571</a:t>
                  </a:r>
                </a:p>
                <a:p>
                  <a:r>
                    <a:rPr lang="it-IT" sz="1100" i="1" baseline="0"/>
                    <a:t>CI</a:t>
                  </a:r>
                  <a:r>
                    <a:rPr lang="it-IT" sz="1100" baseline="0"/>
                    <a:t>= 969</a:t>
                  </a:r>
                </a:p>
                <a:p>
                  <a:pPr marL="0" marR="0" lvl="0" indent="0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it-IT" sz="1100" i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(day</a:t>
                  </a:r>
                  <a:r>
                    <a:rPr lang="it-IT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0</a:t>
                  </a:r>
                  <a:r>
                    <a:rPr lang="it-IT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= Feb 24)</a:t>
                  </a:r>
                  <a:endParaRPr lang="it-IT">
                    <a:effectLst/>
                  </a:endParaRPr>
                </a:p>
                <a:p>
                  <a:endParaRPr lang="it-IT" sz="1100" baseline="30000"/>
                </a:p>
              </xdr:txBody>
            </xdr:sp>
          </xdr:grpSp>
          <xdr:cxnSp macro="">
            <xdr:nvCxnSpPr>
              <xdr:cNvPr id="7" name="Connettore diritto 6">
                <a:extLst>
                  <a:ext uri="{FF2B5EF4-FFF2-40B4-BE49-F238E27FC236}">
                    <a16:creationId xmlns:a16="http://schemas.microsoft.com/office/drawing/2014/main" id="{F2565D0C-65C1-4565-A4DC-96DFBF81741D}"/>
                  </a:ext>
                </a:extLst>
              </xdr:cNvPr>
              <xdr:cNvCxnSpPr/>
            </xdr:nvCxnSpPr>
            <xdr:spPr>
              <a:xfrm flipV="1">
                <a:off x="9265920" y="2613660"/>
                <a:ext cx="3048000" cy="762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8" name="CasellaDiTesto 7">
                  <a:extLst>
                    <a:ext uri="{FF2B5EF4-FFF2-40B4-BE49-F238E27FC236}">
                      <a16:creationId xmlns:a16="http://schemas.microsoft.com/office/drawing/2014/main" id="{9A75C98C-EBF5-4DF2-A100-86430DA8BE86}"/>
                    </a:ext>
                  </a:extLst>
                </xdr:cNvPr>
                <xdr:cNvSpPr txBox="1"/>
              </xdr:nvSpPr>
              <xdr:spPr>
                <a:xfrm>
                  <a:off x="12580620" y="3284220"/>
                  <a:ext cx="2679131" cy="548099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 algn="l"/>
                  <a:endParaRPr lang="it-IT" sz="1100" b="0" i="1">
                    <a:latin typeface="Cambria Math" panose="02040503050406030204" pitchFamily="18" charset="0"/>
                  </a:endParaRPr>
                </a:p>
                <a:p>
                  <a:pPr marL="0" indent="0" algn="l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e>
                        </m:d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=0,  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𝑦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𝐵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+1</m:t>
                            </m:r>
                          </m:e>
                        </m:d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𝐵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𝑡</m:t>
                            </m:r>
                          </m:e>
                        </m:d>
                      </m:oMath>
                    </m:oMathPara>
                  </a14:m>
                  <a:endParaRPr lang="it-IT" sz="14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endParaRPr lang="it-IT" sz="1100"/>
                </a:p>
              </xdr:txBody>
            </xdr:sp>
          </mc:Choice>
          <mc:Fallback xmlns="">
            <xdr:sp macro="" textlink="">
              <xdr:nvSpPr>
                <xdr:cNvPr id="8" name="CasellaDiTesto 7">
                  <a:extLst>
                    <a:ext uri="{FF2B5EF4-FFF2-40B4-BE49-F238E27FC236}">
                      <a16:creationId xmlns:a16="http://schemas.microsoft.com/office/drawing/2014/main" id="{9A75C98C-EBF5-4DF2-A100-86430DA8BE86}"/>
                    </a:ext>
                  </a:extLst>
                </xdr:cNvPr>
                <xdr:cNvSpPr txBox="1"/>
              </xdr:nvSpPr>
              <xdr:spPr>
                <a:xfrm>
                  <a:off x="12580620" y="3284220"/>
                  <a:ext cx="2679131" cy="548099"/>
                </a:xfrm>
                <a:prstGeom prst="rect">
                  <a:avLst/>
                </a:prstGeom>
              </xdr:spPr>
              <xdr:style>
                <a:lnRef idx="2">
                  <a:schemeClr val="accent2"/>
                </a:lnRef>
                <a:fillRef idx="1">
                  <a:schemeClr val="lt1"/>
                </a:fillRef>
                <a:effectRef idx="0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 algn="l"/>
                  <a:endParaRPr lang="it-IT" sz="1100" b="0" i="1">
                    <a:latin typeface="Cambria Math" panose="02040503050406030204" pitchFamily="18" charset="0"/>
                  </a:endParaRPr>
                </a:p>
                <a:p>
                  <a:pPr marL="0" indent="0" algn="l"/>
                  <a:r>
                    <a:rPr lang="it-IT" sz="1400" b="0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𝑦(0)=0,  𝑦=𝐵(𝑡+1)−𝐵(𝑡)</a:t>
                  </a:r>
                  <a:endParaRPr lang="it-IT" sz="1400" b="0" i="1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endParaRPr lang="it-IT" sz="1100"/>
                </a:p>
              </xdr:txBody>
            </xdr:sp>
          </mc:Fallback>
        </mc:AlternateContent>
      </xdr:grp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F5A9E7AE-FCC6-486F-BCA8-67CE5DF76905}"/>
              </a:ext>
            </a:extLst>
          </xdr:cNvPr>
          <xdr:cNvCxnSpPr/>
        </xdr:nvCxnSpPr>
        <xdr:spPr>
          <a:xfrm flipH="1">
            <a:off x="12755880" y="3832860"/>
            <a:ext cx="1165860" cy="6705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0.2082</cdr:x>
      <cdr:y>0.19205</cdr:y>
    </cdr:from>
    <cdr:to>
      <cdr:x>0.27703</cdr:x>
      <cdr:y>0.24472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5287" y="1018554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4</m:t>
                        </m:r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Choice>
      <mc:Fallback xmlns="">
        <cdr:sp macro="" textlink="">
          <cdr:nvSpPr>
            <cdr:cNvPr id="2" name="CasellaDiTesto 14">
              <a:extLst xmlns:a="http://schemas.openxmlformats.org/drawingml/2006/main">
                <a:ext uri="{FF2B5EF4-FFF2-40B4-BE49-F238E27FC236}">
                  <a16:creationId xmlns:a16="http://schemas.microsoft.com/office/drawing/2014/main" id="{4E44B879-0DBE-4044-BC9F-5BB9C6A0545B}"/>
                </a:ext>
              </a:extLst>
            </cdr:cNvPr>
            <cdr:cNvSpPr txBox="1"/>
          </cdr:nvSpPr>
          <cdr:spPr>
            <a:xfrm xmlns:a="http://schemas.openxmlformats.org/drawingml/2006/main">
              <a:off x="1445287" y="1018554"/>
              <a:ext cx="477805" cy="279336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𝐾⁄4𝑤</a:t>
              </a:r>
              <a:endParaRPr lang="it-IT" sz="1400" b="0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cdr:txBody>
        </cdr:sp>
      </mc:Fallback>
    </mc:AlternateContent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C1506BEB-F6BF-46BC-B8CE-3B8706980FA9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83117-8D4F-492A-819B-7F8BC7527DF9}" name="dpc_covid19_ita_andamento_nazionale__7" displayName="dpc_covid19_ita_andamento_nazionale__7" ref="A1:N34" tableType="queryTable" totalsRowShown="0">
  <autoFilter ref="A1:N34" xr:uid="{635A0628-3E32-4308-969D-DA82DF01A72C}"/>
  <tableColumns count="14">
    <tableColumn id="1" xr3:uid="{8E3BCBDE-3E9F-449A-A359-8807E509E5FB}" uniqueName="1" name="data" queryTableFieldId="1" dataDxfId="3"/>
    <tableColumn id="2" xr3:uid="{32B5CCB9-7CDF-41E9-98D0-E894DCB8F034}" uniqueName="2" name="stato" queryTableFieldId="2" dataDxfId="2"/>
    <tableColumn id="3" xr3:uid="{EDD977C5-06AD-4531-B107-2C56014C177C}" uniqueName="3" name="ricoverati_con_sintomi" queryTableFieldId="3"/>
    <tableColumn id="4" xr3:uid="{8ADF31C4-BFB2-4863-90BB-909B6B8E4C3C}" uniqueName="4" name="terapia_intensiva" queryTableFieldId="4"/>
    <tableColumn id="5" xr3:uid="{C6020E51-907B-4FB5-BFF9-FC7AC3DBCCED}" uniqueName="5" name="totale_ospedalizzati" queryTableFieldId="5"/>
    <tableColumn id="6" xr3:uid="{2494D2D2-59CE-406C-BD3E-B01F52FCDD26}" uniqueName="6" name="isolamento_domiciliare" queryTableFieldId="6"/>
    <tableColumn id="7" xr3:uid="{92B1BB43-C32C-4106-AEC6-CBF9CAAB4594}" uniqueName="7" name="totale_attualmente_positivi" queryTableFieldId="7"/>
    <tableColumn id="8" xr3:uid="{6109AC91-9878-4C07-B47E-DB6B945A678A}" uniqueName="8" name="nuovi_attualmente_positivi" queryTableFieldId="8"/>
    <tableColumn id="9" xr3:uid="{1355997B-D430-4698-8A4A-7836DA7C4AE3}" uniqueName="9" name="dimessi_guariti" queryTableFieldId="9"/>
    <tableColumn id="10" xr3:uid="{0625F684-0C76-4F1F-804E-17915FB42C4A}" uniqueName="10" name="deceduti" queryTableFieldId="10"/>
    <tableColumn id="11" xr3:uid="{AA1BDAC9-8EE4-4FD8-ADB6-90EF13C5E944}" uniqueName="11" name="totale_casi" queryTableFieldId="11"/>
    <tableColumn id="12" xr3:uid="{63B848AE-9329-425D-8D95-6C03A73DA547}" uniqueName="12" name="tamponi" queryTableFieldId="12"/>
    <tableColumn id="13" xr3:uid="{989EC54C-03F3-431F-92A1-AB9B05F03F64}" uniqueName="13" name="note_it" queryTableFieldId="13" dataDxfId="1"/>
    <tableColumn id="14" xr3:uid="{4E88894E-3B65-4BF9-87DF-2F4752A7076D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5FD8839A-74E9-44C2-B5F2-F977D0EA3D98}">
    <text>red zone</text>
  </threadedComment>
  <threadedComment ref="B13" dT="2020-03-21T22:12:51.46" personId="{46504131-ADD3-4530-BCC7-16E4FED1C2C4}" id="{95B83D2D-5EDB-4C8F-91A8-36D622D74B5B}">
    <text>partial lockdown (north)</text>
  </threadedComment>
  <threadedComment ref="B17" dT="2020-03-21T22:13:52.19" personId="{46504131-ADD3-4530-BCC7-16E4FED1C2C4}" id="{FB6547ED-429A-49D7-8367-DE2107BFB931}">
    <text>school closure (Italy)</text>
  </threadedComment>
  <threadedComment ref="B20" dT="2020-03-21T22:14:24.84" personId="{46504131-ADD3-4530-BCC7-16E4FED1C2C4}" id="{18DCC697-BA7F-479A-8641-1D7FCDC0672D}">
    <text>lockdown (north)</text>
  </threadedComment>
  <threadedComment ref="B22" dT="2020-03-21T22:14:52.14" personId="{46504131-ADD3-4530-BCC7-16E4FED1C2C4}" id="{5FB23112-C2D9-44D1-9DAD-0448A5341B10}">
    <text>partial lockdown (Italy)</text>
  </threadedComment>
  <threadedComment ref="B24" dT="2020-03-21T22:15:16.77" personId="{46504131-ADD3-4530-BCC7-16E4FED1C2C4}" id="{90A59D2F-F1E2-4415-85BD-E03CA55CB6FA}">
    <text>lockdown (Italy)</text>
  </threadedComment>
  <threadedComment ref="B35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N34"/>
  <sheetViews>
    <sheetView workbookViewId="0">
      <selection activeCell="D1" sqref="D1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37</v>
      </c>
      <c r="N1" t="s">
        <v>38</v>
      </c>
    </row>
    <row r="2" spans="1:14" x14ac:dyDescent="0.3">
      <c r="A2" s="19">
        <v>43885.75</v>
      </c>
      <c r="B2" s="18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8" t="s">
        <v>39</v>
      </c>
      <c r="N2" s="18" t="s">
        <v>39</v>
      </c>
    </row>
    <row r="3" spans="1:14" x14ac:dyDescent="0.3">
      <c r="A3" s="19">
        <v>43886.75</v>
      </c>
      <c r="B3" s="18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8" t="s">
        <v>39</v>
      </c>
      <c r="N3" s="18" t="s">
        <v>39</v>
      </c>
    </row>
    <row r="4" spans="1:14" x14ac:dyDescent="0.3">
      <c r="A4" s="19">
        <v>43887.75</v>
      </c>
      <c r="B4" s="18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8" t="s">
        <v>39</v>
      </c>
      <c r="N4" s="18" t="s">
        <v>39</v>
      </c>
    </row>
    <row r="5" spans="1:14" x14ac:dyDescent="0.3">
      <c r="A5" s="19">
        <v>43888.75</v>
      </c>
      <c r="B5" s="18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8" t="s">
        <v>39</v>
      </c>
      <c r="N5" s="18" t="s">
        <v>39</v>
      </c>
    </row>
    <row r="6" spans="1:14" x14ac:dyDescent="0.3">
      <c r="A6" s="19">
        <v>43889.75</v>
      </c>
      <c r="B6" s="18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8" t="s">
        <v>39</v>
      </c>
      <c r="N6" s="18" t="s">
        <v>39</v>
      </c>
    </row>
    <row r="7" spans="1:14" x14ac:dyDescent="0.3">
      <c r="A7" s="19">
        <v>43890.75</v>
      </c>
      <c r="B7" s="18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8" t="s">
        <v>39</v>
      </c>
      <c r="N7" s="18" t="s">
        <v>39</v>
      </c>
    </row>
    <row r="8" spans="1:14" x14ac:dyDescent="0.3">
      <c r="A8" s="19">
        <v>43891.75</v>
      </c>
      <c r="B8" s="18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8" t="s">
        <v>39</v>
      </c>
      <c r="N8" s="18" t="s">
        <v>39</v>
      </c>
    </row>
    <row r="9" spans="1:14" x14ac:dyDescent="0.3">
      <c r="A9" s="19">
        <v>43892.75</v>
      </c>
      <c r="B9" s="18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8" t="s">
        <v>39</v>
      </c>
      <c r="N9" s="18" t="s">
        <v>39</v>
      </c>
    </row>
    <row r="10" spans="1:14" x14ac:dyDescent="0.3">
      <c r="A10" s="19">
        <v>43893.75</v>
      </c>
      <c r="B10" s="18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8" t="s">
        <v>39</v>
      </c>
      <c r="N10" s="18" t="s">
        <v>39</v>
      </c>
    </row>
    <row r="11" spans="1:14" x14ac:dyDescent="0.3">
      <c r="A11" s="19">
        <v>43894.75</v>
      </c>
      <c r="B11" s="18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8" t="s">
        <v>39</v>
      </c>
      <c r="N11" s="18" t="s">
        <v>39</v>
      </c>
    </row>
    <row r="12" spans="1:14" x14ac:dyDescent="0.3">
      <c r="A12" s="19">
        <v>43895.75</v>
      </c>
      <c r="B12" s="18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8" t="s">
        <v>39</v>
      </c>
      <c r="N12" s="18" t="s">
        <v>39</v>
      </c>
    </row>
    <row r="13" spans="1:14" x14ac:dyDescent="0.3">
      <c r="A13" s="19">
        <v>43896.75</v>
      </c>
      <c r="B13" s="18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8" t="s">
        <v>39</v>
      </c>
      <c r="N13" s="18" t="s">
        <v>39</v>
      </c>
    </row>
    <row r="14" spans="1:14" x14ac:dyDescent="0.3">
      <c r="A14" s="19">
        <v>43897.75</v>
      </c>
      <c r="B14" s="18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8" t="s">
        <v>40</v>
      </c>
      <c r="N14" s="18" t="s">
        <v>41</v>
      </c>
    </row>
    <row r="15" spans="1:14" x14ac:dyDescent="0.3">
      <c r="A15" s="19">
        <v>43898.75</v>
      </c>
      <c r="B15" s="18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8" t="s">
        <v>39</v>
      </c>
      <c r="N15" s="18" t="s">
        <v>39</v>
      </c>
    </row>
    <row r="16" spans="1:14" x14ac:dyDescent="0.3">
      <c r="A16" s="19">
        <v>43899.75</v>
      </c>
      <c r="B16" s="18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8" t="s">
        <v>39</v>
      </c>
      <c r="N16" s="18" t="s">
        <v>39</v>
      </c>
    </row>
    <row r="17" spans="1:14" x14ac:dyDescent="0.3">
      <c r="A17" s="19">
        <v>43900.75</v>
      </c>
      <c r="B17" s="18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8" t="s">
        <v>42</v>
      </c>
      <c r="N17" s="18" t="s">
        <v>43</v>
      </c>
    </row>
    <row r="18" spans="1:14" x14ac:dyDescent="0.3">
      <c r="A18" s="19">
        <v>43901.708333333336</v>
      </c>
      <c r="B18" s="18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8" t="s">
        <v>44</v>
      </c>
      <c r="N18" s="18" t="s">
        <v>45</v>
      </c>
    </row>
    <row r="19" spans="1:14" x14ac:dyDescent="0.3">
      <c r="A19" s="19">
        <v>43902.708333333336</v>
      </c>
      <c r="B19" s="18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8" t="s">
        <v>39</v>
      </c>
      <c r="N19" s="18" t="s">
        <v>39</v>
      </c>
    </row>
    <row r="20" spans="1:14" x14ac:dyDescent="0.3">
      <c r="A20" s="19">
        <v>43903.708333333336</v>
      </c>
      <c r="B20" s="18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8" t="s">
        <v>39</v>
      </c>
      <c r="N20" s="18" t="s">
        <v>39</v>
      </c>
    </row>
    <row r="21" spans="1:14" x14ac:dyDescent="0.3">
      <c r="A21" s="19">
        <v>43904.708333333336</v>
      </c>
      <c r="B21" s="18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8" t="s">
        <v>39</v>
      </c>
      <c r="N21" s="18" t="s">
        <v>39</v>
      </c>
    </row>
    <row r="22" spans="1:14" x14ac:dyDescent="0.3">
      <c r="A22" s="19">
        <v>43905.708333333336</v>
      </c>
      <c r="B22" s="18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8" t="s">
        <v>39</v>
      </c>
      <c r="N22" s="18" t="s">
        <v>39</v>
      </c>
    </row>
    <row r="23" spans="1:14" x14ac:dyDescent="0.3">
      <c r="A23" s="19">
        <v>43906.708333333336</v>
      </c>
      <c r="B23" s="18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8" t="s">
        <v>46</v>
      </c>
      <c r="N23" s="18" t="s">
        <v>47</v>
      </c>
    </row>
    <row r="24" spans="1:14" x14ac:dyDescent="0.3">
      <c r="A24" s="19">
        <v>43907.708333333336</v>
      </c>
      <c r="B24" s="18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8" t="s">
        <v>48</v>
      </c>
      <c r="N24" s="18" t="s">
        <v>49</v>
      </c>
    </row>
    <row r="25" spans="1:14" x14ac:dyDescent="0.3">
      <c r="A25" s="19">
        <v>43908.708333333336</v>
      </c>
      <c r="B25" s="18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8" t="s">
        <v>50</v>
      </c>
      <c r="N25" s="18" t="s">
        <v>51</v>
      </c>
    </row>
    <row r="26" spans="1:14" x14ac:dyDescent="0.3">
      <c r="A26" s="19">
        <v>43909.708333333336</v>
      </c>
      <c r="B26" s="18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8" t="s">
        <v>39</v>
      </c>
      <c r="N26" s="18" t="s">
        <v>39</v>
      </c>
    </row>
    <row r="27" spans="1:14" x14ac:dyDescent="0.3">
      <c r="A27" s="19">
        <v>43910.708333333336</v>
      </c>
      <c r="B27" s="18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8" t="s">
        <v>39</v>
      </c>
      <c r="N27" s="18" t="s">
        <v>39</v>
      </c>
    </row>
    <row r="28" spans="1:14" x14ac:dyDescent="0.3">
      <c r="A28" s="19">
        <v>43911.708333333336</v>
      </c>
      <c r="B28" s="18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8" t="s">
        <v>39</v>
      </c>
      <c r="N28" s="18" t="s">
        <v>39</v>
      </c>
    </row>
    <row r="29" spans="1:14" x14ac:dyDescent="0.3">
      <c r="A29" s="19">
        <v>43912.708333333336</v>
      </c>
      <c r="B29" s="18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8" t="s">
        <v>39</v>
      </c>
      <c r="N29" s="18" t="s">
        <v>39</v>
      </c>
    </row>
    <row r="30" spans="1:14" x14ac:dyDescent="0.3">
      <c r="A30" s="19">
        <v>43913.708333333336</v>
      </c>
      <c r="B30" s="18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8" t="s">
        <v>39</v>
      </c>
      <c r="N30" s="18" t="s">
        <v>39</v>
      </c>
    </row>
    <row r="31" spans="1:14" x14ac:dyDescent="0.3">
      <c r="A31" s="19">
        <v>43914.708333333336</v>
      </c>
      <c r="B31" s="18" t="s">
        <v>30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8" t="s">
        <v>39</v>
      </c>
      <c r="N31" s="18" t="s">
        <v>39</v>
      </c>
    </row>
    <row r="32" spans="1:14" x14ac:dyDescent="0.3">
      <c r="A32" s="19">
        <v>43915.708333333336</v>
      </c>
      <c r="B32" s="18" t="s">
        <v>30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8" t="s">
        <v>39</v>
      </c>
      <c r="N32" s="18" t="s">
        <v>39</v>
      </c>
    </row>
    <row r="33" spans="1:14" x14ac:dyDescent="0.3">
      <c r="A33" s="19">
        <v>43916.708333333336</v>
      </c>
      <c r="B33" s="18" t="s">
        <v>30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8" t="s">
        <v>52</v>
      </c>
      <c r="N33" s="18" t="s">
        <v>53</v>
      </c>
    </row>
    <row r="34" spans="1:14" x14ac:dyDescent="0.3">
      <c r="A34" s="19">
        <v>43917.708333333336</v>
      </c>
      <c r="B34" s="18" t="s">
        <v>30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10950</v>
      </c>
      <c r="J34" s="2">
        <v>9134</v>
      </c>
      <c r="K34" s="2">
        <v>86498</v>
      </c>
      <c r="L34" s="2">
        <v>394079</v>
      </c>
      <c r="M34" s="18" t="s">
        <v>39</v>
      </c>
      <c r="N34" s="18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15</v>
      </c>
      <c r="M3" s="17"/>
      <c r="N3" s="17"/>
    </row>
    <row r="4" spans="2:14" ht="20.399999999999999" x14ac:dyDescent="0.35">
      <c r="B4" s="16" t="s">
        <v>31</v>
      </c>
      <c r="C4" s="15"/>
      <c r="D4" s="14"/>
      <c r="E4" s="14"/>
      <c r="F4" s="14"/>
      <c r="K4" s="21" t="s">
        <v>32</v>
      </c>
      <c r="L4" s="20" t="s">
        <v>16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17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'dpc-covid19-ita-andamento-naz'!K2</f>
        <v>229</v>
      </c>
      <c r="E7" s="11">
        <f t="shared" ref="E7:E33" si="0">K/(1+EXP(-(C7-t0)/w))</f>
        <v>649.84793445660648</v>
      </c>
      <c r="F7" s="11">
        <f t="shared" ref="F7:F29" si="1">E7+CI</f>
        <v>1838.0276913571486</v>
      </c>
      <c r="G7" s="11">
        <f t="shared" ref="G7:G33" si="2">MAX(E7-CI,0)</f>
        <v>0</v>
      </c>
      <c r="H7" s="1"/>
      <c r="I7" s="22" t="s">
        <v>0</v>
      </c>
      <c r="J7" s="5">
        <v>119999.99996791474</v>
      </c>
    </row>
    <row r="8" spans="2:14" ht="15.6" x14ac:dyDescent="0.35">
      <c r="B8" s="10">
        <v>43886</v>
      </c>
      <c r="C8" s="4">
        <v>2</v>
      </c>
      <c r="D8" s="11">
        <f>'dpc-covid19-ita-andamento-naz'!K3</f>
        <v>322</v>
      </c>
      <c r="E8" s="11">
        <f t="shared" si="0"/>
        <v>785.68694514164883</v>
      </c>
      <c r="F8" s="11">
        <f t="shared" si="1"/>
        <v>1973.8667020421908</v>
      </c>
      <c r="G8" s="11">
        <f t="shared" si="2"/>
        <v>0</v>
      </c>
      <c r="H8" s="1"/>
      <c r="I8" s="22" t="s">
        <v>33</v>
      </c>
      <c r="J8" s="5">
        <v>28.29948784828802</v>
      </c>
    </row>
    <row r="9" spans="2:14" x14ac:dyDescent="0.3">
      <c r="B9" s="10">
        <v>43887</v>
      </c>
      <c r="C9" s="4">
        <v>3</v>
      </c>
      <c r="D9" s="11">
        <f>'dpc-covid19-ita-andamento-naz'!K4</f>
        <v>400</v>
      </c>
      <c r="E9" s="11">
        <f t="shared" si="0"/>
        <v>949.69471263002038</v>
      </c>
      <c r="F9" s="11">
        <f t="shared" si="1"/>
        <v>2137.8744695305622</v>
      </c>
      <c r="G9" s="11">
        <f t="shared" si="2"/>
        <v>0</v>
      </c>
      <c r="H9" s="1"/>
      <c r="I9" s="22" t="s">
        <v>1</v>
      </c>
      <c r="J9" s="5">
        <v>5.2367306110652168</v>
      </c>
    </row>
    <row r="10" spans="2:14" x14ac:dyDescent="0.3">
      <c r="B10" s="10">
        <v>43888</v>
      </c>
      <c r="C10" s="4">
        <v>4</v>
      </c>
      <c r="D10" s="11">
        <f>'dpc-covid19-ita-andamento-naz'!K5</f>
        <v>650</v>
      </c>
      <c r="E10" s="11">
        <f t="shared" si="0"/>
        <v>1147.6086190559172</v>
      </c>
      <c r="F10" s="11">
        <f t="shared" si="1"/>
        <v>2335.7883759564593</v>
      </c>
      <c r="G10" s="11">
        <f t="shared" si="2"/>
        <v>0</v>
      </c>
      <c r="H10" s="1"/>
      <c r="I10" s="6" t="s">
        <v>2</v>
      </c>
      <c r="J10" s="1">
        <f>AVERAGE(D7:D39)</f>
        <v>24716.575757575756</v>
      </c>
    </row>
    <row r="11" spans="2:14" x14ac:dyDescent="0.3">
      <c r="B11" s="10">
        <v>43889</v>
      </c>
      <c r="C11" s="4">
        <v>5</v>
      </c>
      <c r="D11" s="11">
        <f>'dpc-covid19-ita-andamento-naz'!K6</f>
        <v>888</v>
      </c>
      <c r="E11" s="11">
        <f t="shared" si="0"/>
        <v>1386.2869920989624</v>
      </c>
      <c r="F11" s="11">
        <f t="shared" si="1"/>
        <v>2574.4667489995045</v>
      </c>
      <c r="G11" s="11">
        <f t="shared" si="2"/>
        <v>198.10723519842031</v>
      </c>
      <c r="H11" s="1"/>
      <c r="I11" s="6" t="s">
        <v>3</v>
      </c>
      <c r="J11" s="1">
        <f>COUNT(D7:D39)-COUNT(J7:J9)</f>
        <v>30</v>
      </c>
    </row>
    <row r="12" spans="2:14" x14ac:dyDescent="0.3">
      <c r="B12" s="10">
        <v>43890</v>
      </c>
      <c r="C12" s="4">
        <v>6</v>
      </c>
      <c r="D12" s="11">
        <f>'dpc-covid19-ita-andamento-naz'!K7</f>
        <v>1128</v>
      </c>
      <c r="E12" s="11">
        <f t="shared" si="0"/>
        <v>1673.9063033780608</v>
      </c>
      <c r="F12" s="11">
        <f t="shared" si="1"/>
        <v>2862.0860602786029</v>
      </c>
      <c r="G12" s="11">
        <f t="shared" si="2"/>
        <v>485.7265464775187</v>
      </c>
      <c r="H12" s="1"/>
      <c r="I12" s="6" t="s">
        <v>4</v>
      </c>
      <c r="J12" s="7" cm="1">
        <f t="array" ref="J12">SQRT(SUM((D7:D39-E7:E39)^2)/df)</f>
        <v>581.79296951027584</v>
      </c>
    </row>
    <row r="13" spans="2:14" ht="16.2" x14ac:dyDescent="0.3">
      <c r="B13" s="23">
        <v>43891</v>
      </c>
      <c r="C13" s="4">
        <v>7</v>
      </c>
      <c r="D13" s="11">
        <f>'dpc-covid19-ita-andamento-naz'!K8</f>
        <v>1694</v>
      </c>
      <c r="E13" s="11">
        <f t="shared" si="0"/>
        <v>2020.1829710795864</v>
      </c>
      <c r="F13" s="11">
        <f t="shared" si="1"/>
        <v>3208.3627279801285</v>
      </c>
      <c r="G13" s="11">
        <f t="shared" si="2"/>
        <v>832.00321417904433</v>
      </c>
      <c r="H13" s="1"/>
      <c r="I13" s="6" t="s">
        <v>5</v>
      </c>
      <c r="J13" s="8" cm="1">
        <f t="array" ref="J13">1-SUM((D7:D39-E7:E39)^2)/SUM((D7:D39-Mean_of_y)^2)</f>
        <v>0.99957010931598356</v>
      </c>
    </row>
    <row r="14" spans="2:14" x14ac:dyDescent="0.3">
      <c r="B14" s="10">
        <v>43892</v>
      </c>
      <c r="C14" s="4">
        <v>8</v>
      </c>
      <c r="D14" s="11">
        <f>'dpc-covid19-ita-andamento-naz'!K9</f>
        <v>2036</v>
      </c>
      <c r="E14" s="11">
        <f t="shared" si="0"/>
        <v>2436.617894882731</v>
      </c>
      <c r="F14" s="11">
        <f t="shared" si="1"/>
        <v>3624.7976517832731</v>
      </c>
      <c r="G14" s="11">
        <f t="shared" si="2"/>
        <v>1248.4381379821889</v>
      </c>
      <c r="H14" s="1"/>
      <c r="I14" s="6" t="s">
        <v>6</v>
      </c>
      <c r="J14" s="8">
        <f>TINV(0.05,df)</f>
        <v>2.0422724563012378</v>
      </c>
    </row>
    <row r="15" spans="2:14" x14ac:dyDescent="0.3">
      <c r="B15" s="10">
        <v>43893</v>
      </c>
      <c r="C15" s="4">
        <v>9</v>
      </c>
      <c r="D15" s="11">
        <f>'dpc-covid19-ita-andamento-naz'!K10</f>
        <v>2502</v>
      </c>
      <c r="E15" s="11">
        <f t="shared" si="0"/>
        <v>2936.7587594900433</v>
      </c>
      <c r="F15" s="11">
        <f t="shared" si="1"/>
        <v>4124.9385163905854</v>
      </c>
      <c r="G15" s="11">
        <f t="shared" si="2"/>
        <v>1748.5790025895012</v>
      </c>
      <c r="H15" s="1"/>
      <c r="I15" s="6" t="s">
        <v>7</v>
      </c>
      <c r="J15" s="1">
        <f>Critical_t*SE_of_y</f>
        <v>1188.1797569005421</v>
      </c>
    </row>
    <row r="16" spans="2:14" x14ac:dyDescent="0.3">
      <c r="B16" s="10">
        <v>43894</v>
      </c>
      <c r="C16" s="4">
        <v>10</v>
      </c>
      <c r="D16" s="11">
        <f>'dpc-covid19-ita-andamento-naz'!K11</f>
        <v>3089</v>
      </c>
      <c r="E16" s="11">
        <f t="shared" si="0"/>
        <v>3536.4705490979773</v>
      </c>
      <c r="F16" s="11">
        <f t="shared" si="1"/>
        <v>4724.6503059985189</v>
      </c>
      <c r="G16" s="11">
        <f t="shared" si="2"/>
        <v>2348.2907921974352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'dpc-covid19-ita-andamento-naz'!K12</f>
        <v>3858</v>
      </c>
      <c r="E17" s="11">
        <f t="shared" si="0"/>
        <v>4254.1981703110141</v>
      </c>
      <c r="F17" s="11">
        <f t="shared" si="1"/>
        <v>5442.3779272115562</v>
      </c>
      <c r="G17" s="11">
        <f t="shared" si="2"/>
        <v>3066.018413410472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'dpc-covid19-ita-andamento-naz'!K13</f>
        <v>4636</v>
      </c>
      <c r="E18" s="11">
        <f t="shared" si="0"/>
        <v>5111.1961356939273</v>
      </c>
      <c r="F18" s="11">
        <f t="shared" si="1"/>
        <v>6299.3758925944694</v>
      </c>
      <c r="G18" s="11">
        <f t="shared" si="2"/>
        <v>3923.0163787933852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'dpc-covid19-ita-andamento-naz'!K14</f>
        <v>5883</v>
      </c>
      <c r="E19" s="11">
        <f t="shared" si="0"/>
        <v>6131.688580297453</v>
      </c>
      <c r="F19" s="11">
        <f t="shared" si="1"/>
        <v>7319.8683371979951</v>
      </c>
      <c r="G19" s="11">
        <f t="shared" si="2"/>
        <v>4943.5088233969109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'dpc-covid19-ita-andamento-naz'!K15</f>
        <v>7375</v>
      </c>
      <c r="E20" s="11">
        <f t="shared" si="0"/>
        <v>7342.9084617576073</v>
      </c>
      <c r="F20" s="11">
        <f t="shared" si="1"/>
        <v>8531.0882186581493</v>
      </c>
      <c r="G20" s="11">
        <f t="shared" si="2"/>
        <v>6154.7287048570652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'dpc-covid19-ita-andamento-naz'!K16</f>
        <v>9172</v>
      </c>
      <c r="E21" s="11">
        <f t="shared" si="0"/>
        <v>8774.9482906081048</v>
      </c>
      <c r="F21" s="11">
        <f t="shared" si="1"/>
        <v>9963.128047508646</v>
      </c>
      <c r="G21" s="11">
        <f t="shared" si="2"/>
        <v>7586.7685337075627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'dpc-covid19-ita-andamento-naz'!K17</f>
        <v>10149</v>
      </c>
      <c r="E22" s="11">
        <f t="shared" si="0"/>
        <v>10460.337965639259</v>
      </c>
      <c r="F22" s="11">
        <f t="shared" si="1"/>
        <v>11648.5177225398</v>
      </c>
      <c r="G22" s="11">
        <f t="shared" si="2"/>
        <v>9272.1582087387178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'dpc-covid19-ita-andamento-naz'!K18</f>
        <v>12462</v>
      </c>
      <c r="E23" s="11">
        <f t="shared" si="0"/>
        <v>12433.251820793632</v>
      </c>
      <c r="F23" s="11">
        <f t="shared" si="1"/>
        <v>13621.431577694173</v>
      </c>
      <c r="G23" s="11">
        <f t="shared" si="2"/>
        <v>11245.072063893091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'dpc-covid19-ita-andamento-naz'!K19</f>
        <v>15113</v>
      </c>
      <c r="E24" s="11">
        <f t="shared" si="0"/>
        <v>14728.242726323026</v>
      </c>
      <c r="F24" s="11">
        <f t="shared" si="1"/>
        <v>15916.422483223567</v>
      </c>
      <c r="G24" s="11">
        <f t="shared" si="2"/>
        <v>13540.062969422484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'dpc-covid19-ita-andamento-naz'!K20</f>
        <v>17660</v>
      </c>
      <c r="E25" s="11">
        <f t="shared" si="0"/>
        <v>17378.414472817509</v>
      </c>
      <c r="F25" s="11">
        <f t="shared" si="1"/>
        <v>18566.594229718052</v>
      </c>
      <c r="G25" s="11">
        <f t="shared" si="2"/>
        <v>16190.234715916966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'dpc-covid19-ita-andamento-naz'!K21</f>
        <v>21157</v>
      </c>
      <c r="E26" s="11">
        <f t="shared" si="0"/>
        <v>20412.984979359633</v>
      </c>
      <c r="F26" s="11">
        <f t="shared" si="1"/>
        <v>21601.164736260176</v>
      </c>
      <c r="G26" s="11">
        <f t="shared" si="2"/>
        <v>19224.80522245909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'dpc-covid19-ita-andamento-naz'!K22</f>
        <v>24747</v>
      </c>
      <c r="E27" s="11">
        <f t="shared" si="0"/>
        <v>23854.271832937065</v>
      </c>
      <c r="F27" s="11">
        <f t="shared" si="1"/>
        <v>25042.451589837608</v>
      </c>
      <c r="G27" s="11">
        <f t="shared" si="2"/>
        <v>22666.092076036522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'dpc-covid19-ita-andamento-naz'!K23</f>
        <v>27980</v>
      </c>
      <c r="E28" s="11">
        <f t="shared" si="0"/>
        <v>27714.252800438306</v>
      </c>
      <c r="F28" s="11">
        <f t="shared" si="1"/>
        <v>28902.432557338849</v>
      </c>
      <c r="G28" s="11">
        <f t="shared" si="2"/>
        <v>26526.073043537763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'dpc-covid19-ita-andamento-naz'!K24</f>
        <v>31506</v>
      </c>
      <c r="E29" s="11">
        <f t="shared" si="0"/>
        <v>31991.009835061868</v>
      </c>
      <c r="F29" s="11">
        <f t="shared" si="1"/>
        <v>33179.189591962408</v>
      </c>
      <c r="G29" s="11">
        <f t="shared" si="2"/>
        <v>30802.830078161325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'dpc-covid19-ita-andamento-naz'!K25</f>
        <v>35713</v>
      </c>
      <c r="E30" s="11">
        <f t="shared" si="0"/>
        <v>36665.529550202285</v>
      </c>
      <c r="F30" s="11">
        <f t="shared" ref="F30" si="3">E30+CI</f>
        <v>37853.709307102828</v>
      </c>
      <c r="G30" s="11">
        <f t="shared" si="2"/>
        <v>35477.349793301742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'dpc-covid19-ita-andamento-naz'!K26</f>
        <v>41035</v>
      </c>
      <c r="E31" s="11">
        <f t="shared" si="0"/>
        <v>41699.458632652924</v>
      </c>
      <c r="F31" s="11">
        <f t="shared" ref="F31" si="4">E31+CI</f>
        <v>42887.638389553467</v>
      </c>
      <c r="G31" s="11">
        <f t="shared" si="2"/>
        <v>40511.278875752381</v>
      </c>
    </row>
    <row r="32" spans="2:13" x14ac:dyDescent="0.3">
      <c r="B32" s="10">
        <v>43910</v>
      </c>
      <c r="C32" s="4">
        <v>26</v>
      </c>
      <c r="D32" s="11">
        <f>'dpc-covid19-ita-andamento-naz'!K27</f>
        <v>47021</v>
      </c>
      <c r="E32" s="11">
        <f t="shared" si="0"/>
        <v>47034.437666302139</v>
      </c>
      <c r="F32" s="11">
        <f t="shared" ref="F32" si="5">E32+CI</f>
        <v>48222.617423202682</v>
      </c>
      <c r="G32" s="11">
        <f t="shared" si="2"/>
        <v>45846.257909401596</v>
      </c>
    </row>
    <row r="33" spans="2:7" x14ac:dyDescent="0.3">
      <c r="B33" s="10">
        <v>43911</v>
      </c>
      <c r="C33" s="4">
        <v>27</v>
      </c>
      <c r="D33" s="11">
        <f>'dpc-covid19-ita-andamento-naz'!K28</f>
        <v>53578</v>
      </c>
      <c r="E33" s="11">
        <f t="shared" si="0"/>
        <v>52593.50657653861</v>
      </c>
      <c r="F33" s="11">
        <f t="shared" ref="F33" si="6">E33+CI</f>
        <v>53781.686333439153</v>
      </c>
      <c r="G33" s="11">
        <f t="shared" si="2"/>
        <v>51405.326819638067</v>
      </c>
    </row>
    <row r="34" spans="2:7" x14ac:dyDescent="0.3">
      <c r="B34" s="10">
        <v>43912</v>
      </c>
      <c r="C34" s="4">
        <v>28</v>
      </c>
      <c r="D34" s="11">
        <f>'dpc-covid19-ita-andamento-naz'!K29</f>
        <v>59138</v>
      </c>
      <c r="E34" s="11">
        <f t="shared" ref="E34" si="7">K/(1+EXP(-(C34-t0)/w))</f>
        <v>58284.77189751315</v>
      </c>
      <c r="F34" s="11">
        <f t="shared" ref="F34" si="8">E34+CI</f>
        <v>59472.951654413693</v>
      </c>
      <c r="G34" s="11">
        <f t="shared" ref="G34" si="9">MAX(E34-CI,0)</f>
        <v>57096.592140612607</v>
      </c>
    </row>
    <row r="35" spans="2:7" x14ac:dyDescent="0.3">
      <c r="B35" s="23">
        <v>43913</v>
      </c>
      <c r="C35" s="4">
        <v>29</v>
      </c>
      <c r="D35" s="11">
        <f>'dpc-covid19-ita-andamento-naz'!K30</f>
        <v>63927</v>
      </c>
      <c r="E35" s="11">
        <f t="shared" ref="E35:E66" si="10">K/(1+EXP(-(C35-t0)/w))</f>
        <v>64007.096093939697</v>
      </c>
      <c r="F35" s="11">
        <f t="shared" ref="F35" si="11">E35+CI</f>
        <v>65195.27585084024</v>
      </c>
      <c r="G35" s="11">
        <f t="shared" ref="G35" si="12">MAX(E35-CI,0)</f>
        <v>62818.916337039154</v>
      </c>
    </row>
    <row r="36" spans="2:7" x14ac:dyDescent="0.3">
      <c r="B36" s="10">
        <v>43914</v>
      </c>
      <c r="C36" s="4">
        <v>30</v>
      </c>
      <c r="D36" s="11">
        <f>'dpc-covid19-ita-andamento-naz'!K31</f>
        <v>69176</v>
      </c>
      <c r="E36" s="11">
        <f t="shared" si="10"/>
        <v>69657.123066818676</v>
      </c>
      <c r="F36" s="11">
        <f t="shared" ref="F36" si="13">E36+CI</f>
        <v>70845.302823719219</v>
      </c>
      <c r="G36" s="11">
        <f t="shared" ref="G36" si="14">MAX(E36-CI,0)</f>
        <v>68468.943309918133</v>
      </c>
    </row>
    <row r="37" spans="2:7" x14ac:dyDescent="0.3">
      <c r="B37" s="10">
        <v>43915</v>
      </c>
      <c r="C37" s="4">
        <v>31</v>
      </c>
      <c r="D37" s="11">
        <f>'dpc-covid19-ita-andamento-naz'!K32</f>
        <v>74386</v>
      </c>
      <c r="E37" s="11">
        <f t="shared" si="10"/>
        <v>75136.633512567714</v>
      </c>
      <c r="F37" s="11">
        <f t="shared" ref="F37" si="15">E37+CI</f>
        <v>76324.813269468257</v>
      </c>
      <c r="G37" s="11">
        <f t="shared" ref="G37" si="16">MAX(E37-CI,0)</f>
        <v>73948.453755667171</v>
      </c>
    </row>
    <row r="38" spans="2:7" x14ac:dyDescent="0.3">
      <c r="B38" s="10">
        <v>43916</v>
      </c>
      <c r="C38" s="4">
        <v>32</v>
      </c>
      <c r="D38" s="11">
        <f>'dpc-covid19-ita-andamento-naz'!K33</f>
        <v>80539</v>
      </c>
      <c r="E38" s="11">
        <f t="shared" si="10"/>
        <v>80359.141897691312</v>
      </c>
      <c r="F38" s="11">
        <f t="shared" ref="F38" si="17">E38+CI</f>
        <v>81547.321654591855</v>
      </c>
      <c r="G38" s="11">
        <f t="shared" ref="G38" si="18">MAX(E38-CI,0)</f>
        <v>79170.962140790769</v>
      </c>
    </row>
    <row r="39" spans="2:7" x14ac:dyDescent="0.3">
      <c r="B39" s="10">
        <v>43917</v>
      </c>
      <c r="C39" s="4">
        <v>33</v>
      </c>
      <c r="D39" s="11">
        <f>'dpc-covid19-ita-andamento-naz'!K34</f>
        <v>86498</v>
      </c>
      <c r="E39" s="11">
        <f t="shared" si="10"/>
        <v>85254.833517145526</v>
      </c>
      <c r="F39" s="11">
        <f t="shared" ref="F39" si="19">E39+CI</f>
        <v>86443.013274046069</v>
      </c>
      <c r="G39" s="11">
        <f t="shared" ref="G39" si="20">MAX(E39-CI,0)</f>
        <v>84066.653760244983</v>
      </c>
    </row>
    <row r="40" spans="2:7" x14ac:dyDescent="0.3">
      <c r="B40" s="10">
        <v>43918</v>
      </c>
      <c r="C40" s="4">
        <v>34</v>
      </c>
      <c r="E40" s="11">
        <f t="shared" si="10"/>
        <v>89773.327581986639</v>
      </c>
    </row>
    <row r="41" spans="2:7" x14ac:dyDescent="0.3">
      <c r="B41" s="10">
        <v>43919</v>
      </c>
      <c r="C41" s="4">
        <v>35</v>
      </c>
      <c r="E41" s="11">
        <f t="shared" si="10"/>
        <v>93884.208381078788</v>
      </c>
    </row>
    <row r="42" spans="2:7" x14ac:dyDescent="0.3">
      <c r="B42" s="10">
        <v>43920</v>
      </c>
      <c r="C42" s="4">
        <v>36</v>
      </c>
      <c r="E42" s="11">
        <f t="shared" si="10"/>
        <v>97575.655646305138</v>
      </c>
    </row>
    <row r="43" spans="2:7" x14ac:dyDescent="0.3">
      <c r="B43" s="10">
        <v>43921</v>
      </c>
      <c r="C43" s="4">
        <v>37</v>
      </c>
      <c r="E43" s="11">
        <f t="shared" si="10"/>
        <v>100851.74054257669</v>
      </c>
    </row>
    <row r="44" spans="2:7" x14ac:dyDescent="0.3">
      <c r="B44" s="10">
        <v>43922</v>
      </c>
      <c r="C44" s="4">
        <v>38</v>
      </c>
      <c r="E44" s="11">
        <f t="shared" si="10"/>
        <v>103729.01678997008</v>
      </c>
    </row>
    <row r="45" spans="2:7" x14ac:dyDescent="0.3">
      <c r="B45" s="10">
        <v>43923</v>
      </c>
      <c r="C45" s="4">
        <v>39</v>
      </c>
      <c r="E45" s="11">
        <f t="shared" si="10"/>
        <v>106232.96354392891</v>
      </c>
    </row>
    <row r="46" spans="2:7" x14ac:dyDescent="0.3">
      <c r="B46" s="10">
        <v>43924</v>
      </c>
      <c r="C46" s="4">
        <v>40</v>
      </c>
      <c r="E46" s="11">
        <f t="shared" si="10"/>
        <v>108394.68861752468</v>
      </c>
    </row>
    <row r="47" spans="2:7" x14ac:dyDescent="0.3">
      <c r="B47" s="10">
        <v>43925</v>
      </c>
      <c r="C47" s="4">
        <v>41</v>
      </c>
      <c r="E47" s="11">
        <f t="shared" si="10"/>
        <v>110248.13507439032</v>
      </c>
    </row>
    <row r="48" spans="2:7" x14ac:dyDescent="0.3">
      <c r="B48" s="10">
        <v>43926</v>
      </c>
      <c r="C48" s="4">
        <v>42</v>
      </c>
      <c r="E48" s="11">
        <f t="shared" si="10"/>
        <v>111827.8903119062</v>
      </c>
    </row>
    <row r="49" spans="2:5" x14ac:dyDescent="0.3">
      <c r="B49" s="10">
        <v>43927</v>
      </c>
      <c r="C49" s="4">
        <v>43</v>
      </c>
      <c r="E49" s="11">
        <f t="shared" si="10"/>
        <v>113167.59247524446</v>
      </c>
    </row>
    <row r="50" spans="2:5" x14ac:dyDescent="0.3">
      <c r="B50" s="10">
        <v>43928</v>
      </c>
      <c r="C50" s="4">
        <v>44</v>
      </c>
      <c r="E50" s="11">
        <f t="shared" si="10"/>
        <v>114298.86614422585</v>
      </c>
    </row>
    <row r="51" spans="2:5" x14ac:dyDescent="0.3">
      <c r="B51" s="10">
        <v>43929</v>
      </c>
      <c r="C51" s="4">
        <v>45</v>
      </c>
      <c r="E51" s="11">
        <f t="shared" si="10"/>
        <v>115250.69039886624</v>
      </c>
    </row>
    <row r="52" spans="2:5" x14ac:dyDescent="0.3">
      <c r="B52" s="10">
        <v>43930</v>
      </c>
      <c r="C52" s="4">
        <v>46</v>
      </c>
      <c r="E52" s="11">
        <f t="shared" si="10"/>
        <v>116049.09722487844</v>
      </c>
    </row>
    <row r="53" spans="2:5" x14ac:dyDescent="0.3">
      <c r="B53" s="10">
        <v>43931</v>
      </c>
      <c r="C53" s="4">
        <v>47</v>
      </c>
      <c r="E53" s="11">
        <f t="shared" si="10"/>
        <v>116717.10704976496</v>
      </c>
    </row>
    <row r="54" spans="2:5" x14ac:dyDescent="0.3">
      <c r="B54" s="10">
        <v>43932</v>
      </c>
      <c r="C54" s="4">
        <v>48</v>
      </c>
      <c r="E54" s="11">
        <f t="shared" si="10"/>
        <v>117274.82356056072</v>
      </c>
    </row>
    <row r="55" spans="2:5" x14ac:dyDescent="0.3">
      <c r="B55" s="10">
        <v>43933</v>
      </c>
      <c r="C55" s="4">
        <v>49</v>
      </c>
      <c r="E55" s="11">
        <f t="shared" si="10"/>
        <v>117739.62693485798</v>
      </c>
    </row>
    <row r="56" spans="2:5" x14ac:dyDescent="0.3">
      <c r="B56" s="10">
        <v>43934</v>
      </c>
      <c r="C56" s="4">
        <v>50</v>
      </c>
      <c r="E56" s="11">
        <f t="shared" si="10"/>
        <v>118126.42042621045</v>
      </c>
    </row>
    <row r="57" spans="2:5" x14ac:dyDescent="0.3">
      <c r="B57" s="10">
        <v>43935</v>
      </c>
      <c r="C57" s="4">
        <v>51</v>
      </c>
      <c r="E57" s="11">
        <f t="shared" si="10"/>
        <v>118447.89859966842</v>
      </c>
    </row>
    <row r="58" spans="2:5" x14ac:dyDescent="0.3">
      <c r="B58" s="10">
        <v>43936</v>
      </c>
      <c r="C58" s="4">
        <v>52</v>
      </c>
      <c r="E58" s="11">
        <f t="shared" si="10"/>
        <v>118714.81607113659</v>
      </c>
    </row>
    <row r="59" spans="2:5" x14ac:dyDescent="0.3">
      <c r="B59" s="10">
        <v>43937</v>
      </c>
      <c r="C59" s="4">
        <v>53</v>
      </c>
      <c r="E59" s="11">
        <f t="shared" si="10"/>
        <v>118936.24353675354</v>
      </c>
    </row>
    <row r="60" spans="2:5" x14ac:dyDescent="0.3">
      <c r="B60" s="10">
        <v>43938</v>
      </c>
      <c r="C60" s="4">
        <v>54</v>
      </c>
      <c r="E60" s="11">
        <f t="shared" si="10"/>
        <v>119119.80358522756</v>
      </c>
    </row>
    <row r="61" spans="2:5" x14ac:dyDescent="0.3">
      <c r="B61" s="10">
        <v>43939</v>
      </c>
      <c r="C61" s="4">
        <v>55</v>
      </c>
      <c r="E61" s="11">
        <f t="shared" si="10"/>
        <v>119271.88272611707</v>
      </c>
    </row>
    <row r="62" spans="2:5" x14ac:dyDescent="0.3">
      <c r="B62" s="10">
        <v>43940</v>
      </c>
      <c r="C62" s="4">
        <v>56</v>
      </c>
      <c r="E62" s="11">
        <f t="shared" si="10"/>
        <v>119397.8186707625</v>
      </c>
    </row>
    <row r="63" spans="2:5" x14ac:dyDescent="0.3">
      <c r="B63" s="10">
        <v>43941</v>
      </c>
      <c r="C63" s="4">
        <v>57</v>
      </c>
      <c r="E63" s="11">
        <f t="shared" si="10"/>
        <v>119502.0635339846</v>
      </c>
    </row>
    <row r="64" spans="2:5" x14ac:dyDescent="0.3">
      <c r="B64" s="10">
        <v>43942</v>
      </c>
      <c r="C64" s="4">
        <v>58</v>
      </c>
      <c r="E64" s="11">
        <f t="shared" si="10"/>
        <v>119588.32457252369</v>
      </c>
    </row>
    <row r="65" spans="2:5" x14ac:dyDescent="0.3">
      <c r="B65" s="10">
        <v>43943</v>
      </c>
      <c r="C65" s="4">
        <v>59</v>
      </c>
      <c r="E65" s="11">
        <f t="shared" si="10"/>
        <v>119659.68455936425</v>
      </c>
    </row>
    <row r="66" spans="2:5" x14ac:dyDescent="0.3">
      <c r="B66" s="10">
        <v>43944</v>
      </c>
      <c r="C66" s="4">
        <v>60</v>
      </c>
      <c r="E66" s="11">
        <f t="shared" si="10"/>
        <v>119718.70407168656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P68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3"/>
      <c r="C3" s="14"/>
      <c r="D3" s="14"/>
      <c r="E3" s="14"/>
      <c r="F3" s="14"/>
      <c r="G3" s="14"/>
      <c r="H3" s="14"/>
      <c r="M3" s="21" t="s">
        <v>0</v>
      </c>
      <c r="N3" s="20" t="s">
        <v>15</v>
      </c>
      <c r="O3" s="17"/>
      <c r="P3" s="17"/>
    </row>
    <row r="4" spans="2:16" ht="20.399999999999999" x14ac:dyDescent="0.35">
      <c r="B4" s="16" t="s">
        <v>31</v>
      </c>
      <c r="C4" s="15"/>
      <c r="D4" s="14"/>
      <c r="E4" s="14"/>
      <c r="F4" s="14"/>
      <c r="G4" s="14"/>
      <c r="H4" s="14"/>
      <c r="M4" s="21" t="s">
        <v>32</v>
      </c>
      <c r="N4" s="20" t="s">
        <v>16</v>
      </c>
      <c r="O4" s="17"/>
      <c r="P4" s="17"/>
    </row>
    <row r="5" spans="2:16" ht="18" x14ac:dyDescent="0.3">
      <c r="B5" s="14"/>
      <c r="C5" s="14"/>
      <c r="D5" s="14"/>
      <c r="E5" s="14"/>
      <c r="F5" s="14"/>
      <c r="G5" s="14"/>
      <c r="H5" s="14"/>
      <c r="M5" s="21" t="s">
        <v>1</v>
      </c>
      <c r="N5" s="20" t="s">
        <v>17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34</v>
      </c>
      <c r="E6" s="4" t="s">
        <v>35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3">
        <v>43885</v>
      </c>
      <c r="C7" s="4">
        <v>0</v>
      </c>
      <c r="D7" s="11">
        <f>'dpc-covid19-ita-andamento-naz'!K2</f>
        <v>229</v>
      </c>
      <c r="E7" s="11">
        <f>D7-0</f>
        <v>229</v>
      </c>
      <c r="F7" s="11">
        <f t="shared" ref="F7:F38" si="0">Kn/(1+EXP(-(C7-t0n)/wn))</f>
        <v>795.38972795016116</v>
      </c>
      <c r="G7" s="11">
        <f>F7-0</f>
        <v>795.38972795016116</v>
      </c>
      <c r="H7" s="11">
        <f>G7+CIn</f>
        <v>1764.3501763139247</v>
      </c>
      <c r="I7" s="11">
        <f t="shared" ref="I7:I39" si="1">MAX(G7-CIn,0)</f>
        <v>0</v>
      </c>
      <c r="J7" s="1"/>
      <c r="K7" s="22" t="s">
        <v>0</v>
      </c>
      <c r="L7" s="5">
        <v>129605.74276466551</v>
      </c>
    </row>
    <row r="8" spans="2:16" ht="15.6" x14ac:dyDescent="0.35">
      <c r="B8" s="10">
        <v>43886</v>
      </c>
      <c r="C8" s="4">
        <v>1</v>
      </c>
      <c r="D8" s="11">
        <f>'dpc-covid19-ita-andamento-naz'!K3</f>
        <v>322</v>
      </c>
      <c r="E8" s="11">
        <f>D8-D7</f>
        <v>93</v>
      </c>
      <c r="F8" s="11">
        <f t="shared" si="0"/>
        <v>952.01584289725338</v>
      </c>
      <c r="G8" s="11">
        <f>F8-F7</f>
        <v>156.62611494709222</v>
      </c>
      <c r="H8" s="11">
        <f>G8+CIn</f>
        <v>1125.5865633108558</v>
      </c>
      <c r="I8" s="11">
        <f t="shared" si="1"/>
        <v>0</v>
      </c>
      <c r="J8" s="1"/>
      <c r="K8" s="22" t="s">
        <v>33</v>
      </c>
      <c r="L8" s="5">
        <v>28.111691023212913</v>
      </c>
    </row>
    <row r="9" spans="2:16" x14ac:dyDescent="0.3">
      <c r="B9" s="10">
        <v>43887</v>
      </c>
      <c r="C9" s="4">
        <v>2</v>
      </c>
      <c r="D9" s="11">
        <f>'dpc-covid19-ita-andamento-naz'!K4</f>
        <v>400</v>
      </c>
      <c r="E9" s="11">
        <f t="shared" ref="E9:E39" si="2">D9-D8</f>
        <v>78</v>
      </c>
      <c r="F9" s="11">
        <f t="shared" si="0"/>
        <v>1139.2115992121999</v>
      </c>
      <c r="G9" s="11">
        <f t="shared" ref="G9:G66" si="3">F9-F8</f>
        <v>187.19575631494649</v>
      </c>
      <c r="H9" s="11">
        <f>G9+CIn</f>
        <v>1156.1562046787101</v>
      </c>
      <c r="I9" s="11">
        <f t="shared" si="1"/>
        <v>0</v>
      </c>
      <c r="J9" s="1"/>
      <c r="K9" s="22" t="s">
        <v>1</v>
      </c>
      <c r="L9" s="5">
        <v>5.5258955760799804</v>
      </c>
    </row>
    <row r="10" spans="2:16" x14ac:dyDescent="0.3">
      <c r="B10" s="10">
        <v>43888</v>
      </c>
      <c r="C10" s="4">
        <v>3</v>
      </c>
      <c r="D10" s="11">
        <f>'dpc-covid19-ita-andamento-naz'!K5</f>
        <v>650</v>
      </c>
      <c r="E10" s="11">
        <f t="shared" si="2"/>
        <v>250</v>
      </c>
      <c r="F10" s="11">
        <f t="shared" si="0"/>
        <v>1362.8259190354554</v>
      </c>
      <c r="G10" s="11">
        <f t="shared" si="3"/>
        <v>223.61431982325553</v>
      </c>
      <c r="H10" s="11">
        <f>G10+CIn</f>
        <v>1192.5747681870191</v>
      </c>
      <c r="I10" s="11">
        <f t="shared" si="1"/>
        <v>0</v>
      </c>
      <c r="J10" s="1"/>
      <c r="K10" s="6" t="s">
        <v>2</v>
      </c>
      <c r="L10" s="1">
        <f>AVERAGE(E7:E39)</f>
        <v>2621.151515151515</v>
      </c>
    </row>
    <row r="11" spans="2:16" x14ac:dyDescent="0.3">
      <c r="B11" s="10">
        <v>43889</v>
      </c>
      <c r="C11" s="4">
        <v>4</v>
      </c>
      <c r="D11" s="11">
        <f>'dpc-covid19-ita-andamento-naz'!K6</f>
        <v>888</v>
      </c>
      <c r="E11" s="11">
        <f t="shared" si="2"/>
        <v>238</v>
      </c>
      <c r="F11" s="11">
        <f t="shared" si="0"/>
        <v>1629.7763512639956</v>
      </c>
      <c r="G11" s="11">
        <f t="shared" si="3"/>
        <v>266.95043222854019</v>
      </c>
      <c r="H11" s="11">
        <f>G11+CIn</f>
        <v>1235.9108805923038</v>
      </c>
      <c r="I11" s="11">
        <f t="shared" si="1"/>
        <v>0</v>
      </c>
      <c r="J11" s="1"/>
      <c r="K11" s="6" t="s">
        <v>3</v>
      </c>
      <c r="L11" s="1">
        <f>COUNT(E7:E39)-COUNT(L7:L9)</f>
        <v>30</v>
      </c>
    </row>
    <row r="12" spans="2:16" x14ac:dyDescent="0.3">
      <c r="B12" s="10">
        <v>43890</v>
      </c>
      <c r="C12" s="4">
        <v>5</v>
      </c>
      <c r="D12" s="11">
        <f>'dpc-covid19-ita-andamento-naz'!K7</f>
        <v>1128</v>
      </c>
      <c r="E12" s="11">
        <f t="shared" si="2"/>
        <v>240</v>
      </c>
      <c r="F12" s="11">
        <f t="shared" si="0"/>
        <v>1948.222676088938</v>
      </c>
      <c r="G12" s="11">
        <f t="shared" si="3"/>
        <v>318.44632482494239</v>
      </c>
      <c r="H12" s="11">
        <f>G12+CIn</f>
        <v>1287.406773188706</v>
      </c>
      <c r="I12" s="11">
        <f t="shared" si="1"/>
        <v>0</v>
      </c>
      <c r="J12" s="1"/>
      <c r="K12" s="6" t="s">
        <v>4</v>
      </c>
      <c r="L12" s="7" cm="1">
        <f t="array" ref="L12">SQRT(SUM((E7:E39-G7:G39)^2)/dfn)</f>
        <v>474.45209642529727</v>
      </c>
    </row>
    <row r="13" spans="2:16" ht="16.2" x14ac:dyDescent="0.3">
      <c r="B13" s="23">
        <v>43891</v>
      </c>
      <c r="C13" s="4">
        <v>6</v>
      </c>
      <c r="D13" s="11">
        <f>'dpc-covid19-ita-andamento-naz'!K8</f>
        <v>1694</v>
      </c>
      <c r="E13" s="11">
        <f t="shared" si="2"/>
        <v>566</v>
      </c>
      <c r="F13" s="11">
        <f t="shared" si="0"/>
        <v>2327.7593136716737</v>
      </c>
      <c r="G13" s="11">
        <f t="shared" si="3"/>
        <v>379.53663758273569</v>
      </c>
      <c r="H13" s="11">
        <f>G13+CIn</f>
        <v>1348.4970859464993</v>
      </c>
      <c r="I13" s="11">
        <f t="shared" si="1"/>
        <v>0</v>
      </c>
      <c r="J13" s="1"/>
      <c r="K13" s="6" t="s">
        <v>5</v>
      </c>
      <c r="L13" s="8" cm="1">
        <f t="array" ref="L13">1-SUM((E7:E39-G7:G39)^2)/SUM((E7:E39-Mean_of_yn)^2)</f>
        <v>0.95707094535023429</v>
      </c>
    </row>
    <row r="14" spans="2:16" x14ac:dyDescent="0.3">
      <c r="B14" s="10">
        <v>43892</v>
      </c>
      <c r="C14" s="4">
        <v>7</v>
      </c>
      <c r="D14" s="11">
        <f>'dpc-covid19-ita-andamento-naz'!K9</f>
        <v>2036</v>
      </c>
      <c r="E14" s="11">
        <f t="shared" si="2"/>
        <v>342</v>
      </c>
      <c r="F14" s="11">
        <f t="shared" si="0"/>
        <v>2779.6242061241405</v>
      </c>
      <c r="G14" s="11">
        <f t="shared" si="3"/>
        <v>451.86489245246685</v>
      </c>
      <c r="H14" s="11">
        <f>G14+CIn</f>
        <v>1420.8253408162304</v>
      </c>
      <c r="I14" s="11">
        <f t="shared" si="1"/>
        <v>0</v>
      </c>
      <c r="J14" s="1"/>
      <c r="K14" s="6" t="s">
        <v>6</v>
      </c>
      <c r="L14" s="8">
        <f>TINV(0.05,dfn)</f>
        <v>2.0422724563012378</v>
      </c>
    </row>
    <row r="15" spans="2:16" x14ac:dyDescent="0.3">
      <c r="B15" s="10">
        <v>43893</v>
      </c>
      <c r="C15" s="4">
        <v>8</v>
      </c>
      <c r="D15" s="11">
        <f>'dpc-covid19-ita-andamento-naz'!K10</f>
        <v>2502</v>
      </c>
      <c r="E15" s="11">
        <f t="shared" si="2"/>
        <v>466</v>
      </c>
      <c r="F15" s="11">
        <f t="shared" si="0"/>
        <v>3316.9192424155658</v>
      </c>
      <c r="G15" s="11">
        <f t="shared" si="3"/>
        <v>537.29503629142528</v>
      </c>
      <c r="H15" s="11">
        <f>G15+CIn</f>
        <v>1506.2554846551889</v>
      </c>
      <c r="I15" s="11">
        <f t="shared" si="1"/>
        <v>0</v>
      </c>
      <c r="J15" s="1"/>
      <c r="K15" s="6" t="s">
        <v>7</v>
      </c>
      <c r="L15" s="1">
        <f>Critical_tn*SE_of_yn</f>
        <v>968.96044836376359</v>
      </c>
    </row>
    <row r="16" spans="2:16" x14ac:dyDescent="0.3">
      <c r="B16" s="10">
        <v>43894</v>
      </c>
      <c r="C16" s="4">
        <v>9</v>
      </c>
      <c r="D16" s="11">
        <f>'dpc-covid19-ita-andamento-naz'!K11</f>
        <v>3089</v>
      </c>
      <c r="E16" s="11">
        <f t="shared" si="2"/>
        <v>587</v>
      </c>
      <c r="F16" s="11">
        <f t="shared" si="0"/>
        <v>3954.8335738394094</v>
      </c>
      <c r="G16" s="11">
        <f t="shared" si="3"/>
        <v>637.91433142384358</v>
      </c>
      <c r="H16" s="11">
        <f>G16+CIn</f>
        <v>1606.8747797876072</v>
      </c>
      <c r="I16" s="11">
        <f t="shared" si="1"/>
        <v>0</v>
      </c>
      <c r="J16" s="1"/>
      <c r="K16" s="6"/>
    </row>
    <row r="17" spans="2:15" x14ac:dyDescent="0.3">
      <c r="B17" s="23">
        <v>43895</v>
      </c>
      <c r="C17" s="4">
        <v>10</v>
      </c>
      <c r="D17" s="11">
        <f>'dpc-covid19-ita-andamento-naz'!K12</f>
        <v>3858</v>
      </c>
      <c r="E17" s="11">
        <f t="shared" si="2"/>
        <v>769</v>
      </c>
      <c r="F17" s="11">
        <f t="shared" si="0"/>
        <v>4710.8560320781098</v>
      </c>
      <c r="G17" s="11">
        <f t="shared" si="3"/>
        <v>756.02245823870044</v>
      </c>
      <c r="H17" s="11">
        <f>G17+CIn</f>
        <v>1724.982906602464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11">
        <f>'dpc-covid19-ita-andamento-naz'!K13</f>
        <v>4636</v>
      </c>
      <c r="E18" s="11">
        <f t="shared" si="2"/>
        <v>778</v>
      </c>
      <c r="F18" s="11">
        <f t="shared" si="0"/>
        <v>5604.9560395065046</v>
      </c>
      <c r="G18" s="11">
        <f t="shared" si="3"/>
        <v>894.10000742839475</v>
      </c>
      <c r="H18" s="11">
        <f>G18+CIn</f>
        <v>1863.0604557921583</v>
      </c>
      <c r="I18" s="11">
        <f t="shared" si="1"/>
        <v>0</v>
      </c>
      <c r="J18" s="1"/>
      <c r="K18" s="6"/>
    </row>
    <row r="19" spans="2:15" x14ac:dyDescent="0.3">
      <c r="B19" s="10">
        <v>43897</v>
      </c>
      <c r="C19" s="4">
        <v>12</v>
      </c>
      <c r="D19" s="11">
        <f>'dpc-covid19-ita-andamento-naz'!K14</f>
        <v>5883</v>
      </c>
      <c r="E19" s="11">
        <f t="shared" si="2"/>
        <v>1247</v>
      </c>
      <c r="F19" s="11">
        <f t="shared" si="0"/>
        <v>6659.7037181963033</v>
      </c>
      <c r="G19" s="11">
        <f t="shared" si="3"/>
        <v>1054.7476786897987</v>
      </c>
      <c r="H19" s="11">
        <f>G19+CIn</f>
        <v>2023.7081270535623</v>
      </c>
      <c r="I19" s="11">
        <f t="shared" si="1"/>
        <v>85.787230326035115</v>
      </c>
      <c r="J19" s="1"/>
      <c r="K19" s="6"/>
    </row>
    <row r="20" spans="2:15" x14ac:dyDescent="0.3">
      <c r="B20" s="23">
        <v>43898</v>
      </c>
      <c r="C20" s="4">
        <v>13</v>
      </c>
      <c r="D20" s="11">
        <f>'dpc-covid19-ita-andamento-naz'!K15</f>
        <v>7375</v>
      </c>
      <c r="E20" s="11">
        <f t="shared" si="2"/>
        <v>1492</v>
      </c>
      <c r="F20" s="11">
        <f t="shared" si="0"/>
        <v>7900.2894235476588</v>
      </c>
      <c r="G20" s="11">
        <f t="shared" si="3"/>
        <v>1240.5857053513555</v>
      </c>
      <c r="H20" s="11">
        <f>G20+CIn</f>
        <v>2209.5461537151191</v>
      </c>
      <c r="I20" s="11">
        <f t="shared" si="1"/>
        <v>271.62525698759191</v>
      </c>
      <c r="J20" s="1"/>
      <c r="K20" s="6"/>
    </row>
    <row r="21" spans="2:15" x14ac:dyDescent="0.3">
      <c r="B21" s="10">
        <v>43899</v>
      </c>
      <c r="C21" s="4">
        <v>14</v>
      </c>
      <c r="D21" s="11">
        <f>'dpc-covid19-ita-andamento-naz'!K16</f>
        <v>9172</v>
      </c>
      <c r="E21" s="11">
        <f t="shared" si="2"/>
        <v>1797</v>
      </c>
      <c r="F21" s="11">
        <f t="shared" si="0"/>
        <v>9354.3911635663935</v>
      </c>
      <c r="G21" s="11">
        <f t="shared" si="3"/>
        <v>1454.1017400187347</v>
      </c>
      <c r="H21" s="11">
        <f>G21+CIn</f>
        <v>2423.0621883824983</v>
      </c>
      <c r="I21" s="11">
        <f t="shared" si="1"/>
        <v>485.14129165497116</v>
      </c>
      <c r="J21" s="1"/>
      <c r="K21" s="6"/>
    </row>
    <row r="22" spans="2:15" x14ac:dyDescent="0.3">
      <c r="B22" s="23">
        <v>43900</v>
      </c>
      <c r="C22" s="4">
        <v>15</v>
      </c>
      <c r="D22" s="11">
        <f>'dpc-covid19-ita-andamento-naz'!K17</f>
        <v>10149</v>
      </c>
      <c r="E22" s="11">
        <f t="shared" si="2"/>
        <v>977</v>
      </c>
      <c r="F22" s="11">
        <f t="shared" si="0"/>
        <v>11051.826570618659</v>
      </c>
      <c r="G22" s="11">
        <f t="shared" si="3"/>
        <v>1697.4354070522659</v>
      </c>
      <c r="H22" s="11">
        <f>G22+CIn</f>
        <v>2666.3958554160295</v>
      </c>
      <c r="I22" s="11">
        <f t="shared" si="1"/>
        <v>728.47495868850228</v>
      </c>
      <c r="J22" s="1"/>
      <c r="K22" s="6"/>
    </row>
    <row r="23" spans="2:15" x14ac:dyDescent="0.3">
      <c r="B23" s="10">
        <v>43901</v>
      </c>
      <c r="C23" s="4">
        <v>16</v>
      </c>
      <c r="D23" s="11">
        <f>'dpc-covid19-ita-andamento-naz'!K18</f>
        <v>12462</v>
      </c>
      <c r="E23" s="11">
        <f t="shared" si="2"/>
        <v>2313</v>
      </c>
      <c r="F23" s="11">
        <f t="shared" si="0"/>
        <v>13023.916616334987</v>
      </c>
      <c r="G23" s="11">
        <f t="shared" si="3"/>
        <v>1972.0900457163279</v>
      </c>
      <c r="H23" s="11">
        <f>G23+CIn</f>
        <v>2941.0504940800915</v>
      </c>
      <c r="I23" s="11">
        <f t="shared" si="1"/>
        <v>1003.1295973525644</v>
      </c>
      <c r="J23" s="1"/>
      <c r="K23" s="6"/>
    </row>
    <row r="24" spans="2:15" x14ac:dyDescent="0.3">
      <c r="B24" s="23">
        <v>43902</v>
      </c>
      <c r="C24" s="4">
        <v>17</v>
      </c>
      <c r="D24" s="11">
        <f>'dpc-covid19-ita-andamento-naz'!K19</f>
        <v>15113</v>
      </c>
      <c r="E24" s="11">
        <f t="shared" si="2"/>
        <v>2651</v>
      </c>
      <c r="F24" s="11">
        <f t="shared" si="0"/>
        <v>15302.484868136366</v>
      </c>
      <c r="G24" s="11">
        <f t="shared" si="3"/>
        <v>2278.5682518013782</v>
      </c>
      <c r="H24" s="11">
        <f>G24+CIn</f>
        <v>3247.5287001651418</v>
      </c>
      <c r="I24" s="11">
        <f t="shared" si="1"/>
        <v>1309.6078034376146</v>
      </c>
      <c r="J24" s="1"/>
      <c r="K24" s="6"/>
    </row>
    <row r="25" spans="2:15" x14ac:dyDescent="0.3">
      <c r="B25" s="10">
        <v>43903</v>
      </c>
      <c r="C25" s="4">
        <v>18</v>
      </c>
      <c r="D25" s="11">
        <f>'dpc-covid19-ita-andamento-naz'!K20</f>
        <v>17660</v>
      </c>
      <c r="E25" s="11">
        <f t="shared" si="2"/>
        <v>2547</v>
      </c>
      <c r="F25" s="11">
        <f t="shared" si="0"/>
        <v>17918.424089582033</v>
      </c>
      <c r="G25" s="11">
        <f t="shared" si="3"/>
        <v>2615.9392214456675</v>
      </c>
      <c r="H25" s="11">
        <f>G25+CIn</f>
        <v>3584.8996698094311</v>
      </c>
      <c r="I25" s="11">
        <f t="shared" si="1"/>
        <v>1646.9787730819039</v>
      </c>
      <c r="J25" s="1"/>
      <c r="K25" s="6"/>
    </row>
    <row r="26" spans="2:15" x14ac:dyDescent="0.3">
      <c r="B26" s="10">
        <v>43904</v>
      </c>
      <c r="C26" s="4">
        <v>19</v>
      </c>
      <c r="D26" s="11">
        <f>'dpc-covid19-ita-andamento-naz'!K21</f>
        <v>21157</v>
      </c>
      <c r="E26" s="11">
        <f t="shared" si="2"/>
        <v>3497</v>
      </c>
      <c r="F26" s="11">
        <f t="shared" si="0"/>
        <v>20899.78787892016</v>
      </c>
      <c r="G26" s="11">
        <f t="shared" si="3"/>
        <v>2981.3637893381274</v>
      </c>
      <c r="H26" s="11">
        <f>G26+CIn</f>
        <v>3950.324237701891</v>
      </c>
      <c r="I26" s="11">
        <f t="shared" si="1"/>
        <v>2012.4033409743638</v>
      </c>
      <c r="J26" s="1"/>
      <c r="K26" s="6"/>
    </row>
    <row r="27" spans="2:15" x14ac:dyDescent="0.3">
      <c r="B27" s="10">
        <v>43905</v>
      </c>
      <c r="C27" s="4">
        <v>20</v>
      </c>
      <c r="D27" s="11">
        <f>'dpc-covid19-ita-andamento-naz'!K22</f>
        <v>24747</v>
      </c>
      <c r="E27" s="11">
        <f t="shared" si="2"/>
        <v>3590</v>
      </c>
      <c r="F27" s="11">
        <f t="shared" si="0"/>
        <v>24269.41524877444</v>
      </c>
      <c r="G27" s="11">
        <f t="shared" si="3"/>
        <v>3369.6273698542791</v>
      </c>
      <c r="H27" s="11">
        <f>G27+CIn</f>
        <v>4338.5878182180422</v>
      </c>
      <c r="I27" s="11">
        <f t="shared" si="1"/>
        <v>2400.6669214905155</v>
      </c>
      <c r="J27" s="1"/>
      <c r="K27" s="6"/>
    </row>
    <row r="28" spans="2:15" x14ac:dyDescent="0.3">
      <c r="B28" s="10">
        <v>43906</v>
      </c>
      <c r="C28" s="4">
        <v>21</v>
      </c>
      <c r="D28" s="11">
        <f>'dpc-covid19-ita-andamento-naz'!K23</f>
        <v>27980</v>
      </c>
      <c r="E28" s="11">
        <f t="shared" si="2"/>
        <v>3233</v>
      </c>
      <c r="F28" s="11">
        <f t="shared" si="0"/>
        <v>28042.17446953867</v>
      </c>
      <c r="G28" s="11">
        <f t="shared" si="3"/>
        <v>3772.7592207642301</v>
      </c>
      <c r="H28" s="11">
        <f>G28+CIn</f>
        <v>4741.7196691279933</v>
      </c>
      <c r="I28" s="11">
        <f t="shared" si="1"/>
        <v>2803.7987724004665</v>
      </c>
      <c r="J28" s="1"/>
      <c r="K28" s="6"/>
    </row>
    <row r="29" spans="2:15" x14ac:dyDescent="0.3">
      <c r="B29" s="10">
        <v>43907</v>
      </c>
      <c r="C29" s="4">
        <v>22</v>
      </c>
      <c r="D29" s="11">
        <f>'dpc-covid19-ita-andamento-naz'!K24</f>
        <v>31506</v>
      </c>
      <c r="E29" s="11">
        <f t="shared" si="2"/>
        <v>3526</v>
      </c>
      <c r="F29" s="11">
        <f t="shared" si="0"/>
        <v>32222.016799686986</v>
      </c>
      <c r="G29" s="11">
        <f t="shared" si="3"/>
        <v>4179.8423301483163</v>
      </c>
      <c r="H29" s="11">
        <f>G29+CIn</f>
        <v>5148.8027785120794</v>
      </c>
      <c r="I29" s="11">
        <f t="shared" si="1"/>
        <v>3210.8818817845527</v>
      </c>
      <c r="J29" s="1"/>
    </row>
    <row r="30" spans="2:15" x14ac:dyDescent="0.3">
      <c r="B30" s="10">
        <v>43908</v>
      </c>
      <c r="C30" s="4">
        <v>23</v>
      </c>
      <c r="D30" s="11">
        <f>'dpc-covid19-ita-andamento-naz'!K25</f>
        <v>35713</v>
      </c>
      <c r="E30" s="11">
        <f t="shared" si="2"/>
        <v>4207</v>
      </c>
      <c r="F30" s="11">
        <f t="shared" si="0"/>
        <v>36799.148223392098</v>
      </c>
      <c r="G30" s="11">
        <f t="shared" si="3"/>
        <v>4577.131423705112</v>
      </c>
      <c r="H30" s="11">
        <f>G30+CIn</f>
        <v>5546.0918720688751</v>
      </c>
      <c r="I30" s="11">
        <f t="shared" si="1"/>
        <v>3608.1709753413484</v>
      </c>
      <c r="O30" s="1"/>
    </row>
    <row r="31" spans="2:15" x14ac:dyDescent="0.3">
      <c r="B31" s="10">
        <v>43909</v>
      </c>
      <c r="C31" s="4">
        <v>24</v>
      </c>
      <c r="D31" s="11">
        <f>'dpc-covid19-ita-andamento-naz'!K26</f>
        <v>41035</v>
      </c>
      <c r="E31" s="11">
        <f t="shared" si="2"/>
        <v>5322</v>
      </c>
      <c r="F31" s="11">
        <f t="shared" si="0"/>
        <v>41747.732336562483</v>
      </c>
      <c r="G31" s="11">
        <f t="shared" si="3"/>
        <v>4948.5841131703855</v>
      </c>
      <c r="H31" s="11">
        <f>G31+CIn</f>
        <v>5917.5445615341487</v>
      </c>
      <c r="I31" s="11">
        <f t="shared" si="1"/>
        <v>3979.6236648066219</v>
      </c>
    </row>
    <row r="32" spans="2:15" x14ac:dyDescent="0.3">
      <c r="B32" s="10">
        <v>43910</v>
      </c>
      <c r="C32" s="4">
        <v>25</v>
      </c>
      <c r="D32" s="11">
        <f>'dpc-covid19-ita-andamento-naz'!K27</f>
        <v>47021</v>
      </c>
      <c r="E32" s="11">
        <f t="shared" si="2"/>
        <v>5986</v>
      </c>
      <c r="F32" s="11">
        <f t="shared" si="0"/>
        <v>47024.593168550469</v>
      </c>
      <c r="G32" s="11">
        <f t="shared" si="3"/>
        <v>5276.8608319879859</v>
      </c>
      <c r="H32" s="11">
        <f>G32+CIn</f>
        <v>6245.821280351749</v>
      </c>
      <c r="I32" s="11">
        <f t="shared" si="1"/>
        <v>4307.9003836242227</v>
      </c>
    </row>
    <row r="33" spans="2:9" x14ac:dyDescent="0.3">
      <c r="B33" s="10">
        <v>43911</v>
      </c>
      <c r="C33" s="4">
        <v>26</v>
      </c>
      <c r="D33" s="11">
        <f>'dpc-covid19-ita-andamento-naz'!K28</f>
        <v>53578</v>
      </c>
      <c r="E33" s="11">
        <f t="shared" si="2"/>
        <v>6557</v>
      </c>
      <c r="F33" s="11">
        <f t="shared" si="0"/>
        <v>52569.353655442945</v>
      </c>
      <c r="G33" s="11">
        <f t="shared" si="3"/>
        <v>5544.7604868924755</v>
      </c>
      <c r="H33" s="11">
        <f>G33+CIn</f>
        <v>6513.7209352562386</v>
      </c>
      <c r="I33" s="11">
        <f t="shared" si="1"/>
        <v>4575.8000385287123</v>
      </c>
    </row>
    <row r="34" spans="2:9" x14ac:dyDescent="0.3">
      <c r="B34" s="10">
        <v>43912</v>
      </c>
      <c r="C34" s="4">
        <v>27</v>
      </c>
      <c r="D34" s="11">
        <f>'dpc-covid19-ita-andamento-naz'!K29</f>
        <v>59138</v>
      </c>
      <c r="E34" s="11">
        <f t="shared" si="2"/>
        <v>5560</v>
      </c>
      <c r="F34" s="11">
        <f t="shared" si="0"/>
        <v>58306.297687222221</v>
      </c>
      <c r="G34" s="11">
        <f t="shared" si="3"/>
        <v>5736.944031779276</v>
      </c>
      <c r="H34" s="11">
        <f>G34+CIn</f>
        <v>6705.9044801430391</v>
      </c>
      <c r="I34" s="11">
        <f t="shared" si="1"/>
        <v>4767.9835834155128</v>
      </c>
    </row>
    <row r="35" spans="2:9" x14ac:dyDescent="0.3">
      <c r="B35" s="23">
        <v>43913</v>
      </c>
      <c r="C35" s="4">
        <v>28</v>
      </c>
      <c r="D35" s="11">
        <f>'dpc-covid19-ita-andamento-naz'!K30</f>
        <v>63927</v>
      </c>
      <c r="E35" s="11">
        <f t="shared" si="2"/>
        <v>4789</v>
      </c>
      <c r="F35" s="11">
        <f t="shared" si="0"/>
        <v>64147.986349680599</v>
      </c>
      <c r="G35" s="11">
        <f t="shared" si="3"/>
        <v>5841.6886624583785</v>
      </c>
      <c r="H35" s="11">
        <f>G35+CIn</f>
        <v>6810.6491108221417</v>
      </c>
      <c r="I35" s="11">
        <f t="shared" si="1"/>
        <v>4872.7282140946154</v>
      </c>
    </row>
    <row r="36" spans="2:9" x14ac:dyDescent="0.3">
      <c r="B36" s="10">
        <v>43914</v>
      </c>
      <c r="C36" s="4">
        <v>29</v>
      </c>
      <c r="D36" s="11">
        <f>'dpc-covid19-ita-andamento-naz'!K31</f>
        <v>69176</v>
      </c>
      <c r="E36" s="11">
        <f t="shared" si="2"/>
        <v>5249</v>
      </c>
      <c r="F36" s="11">
        <f t="shared" si="0"/>
        <v>70000.339004174835</v>
      </c>
      <c r="G36" s="11">
        <f t="shared" si="3"/>
        <v>5852.352654494236</v>
      </c>
      <c r="H36" s="11">
        <f>G36+CIn</f>
        <v>6821.3131028579992</v>
      </c>
      <c r="I36" s="11">
        <f t="shared" si="1"/>
        <v>4883.3922061304729</v>
      </c>
    </row>
    <row r="37" spans="2:9" x14ac:dyDescent="0.3">
      <c r="B37" s="10">
        <v>43915</v>
      </c>
      <c r="C37" s="4">
        <v>30</v>
      </c>
      <c r="D37" s="11">
        <f>'dpc-covid19-ita-andamento-naz'!K32</f>
        <v>74386</v>
      </c>
      <c r="E37" s="11">
        <f t="shared" si="2"/>
        <v>5210</v>
      </c>
      <c r="F37" s="11">
        <f t="shared" si="0"/>
        <v>75768.588838069438</v>
      </c>
      <c r="G37" s="11">
        <f t="shared" si="3"/>
        <v>5768.2498338946025</v>
      </c>
      <c r="H37" s="11">
        <f>G37+CIn</f>
        <v>6737.2102822583656</v>
      </c>
      <c r="I37" s="11">
        <f t="shared" si="1"/>
        <v>4799.2893855308394</v>
      </c>
    </row>
    <row r="38" spans="2:9" x14ac:dyDescent="0.3">
      <c r="B38" s="10">
        <v>43916</v>
      </c>
      <c r="C38" s="4">
        <v>31</v>
      </c>
      <c r="D38" s="11">
        <f>'dpc-covid19-ita-andamento-naz'!K33</f>
        <v>80539</v>
      </c>
      <c r="E38" s="11">
        <f t="shared" si="2"/>
        <v>6153</v>
      </c>
      <c r="F38" s="11">
        <f t="shared" si="0"/>
        <v>81363.330530537598</v>
      </c>
      <c r="G38" s="11">
        <f t="shared" si="3"/>
        <v>5594.7416924681602</v>
      </c>
      <c r="H38" s="11">
        <f>G38+CIn</f>
        <v>6563.7021408319233</v>
      </c>
      <c r="I38" s="11">
        <f t="shared" si="1"/>
        <v>4625.781244104397</v>
      </c>
    </row>
    <row r="39" spans="2:9" x14ac:dyDescent="0.3">
      <c r="B39" s="10">
        <v>43917</v>
      </c>
      <c r="C39" s="4">
        <v>32</v>
      </c>
      <c r="D39" s="11">
        <f>'dpc-covid19-ita-andamento-naz'!K34</f>
        <v>86498</v>
      </c>
      <c r="E39" s="11">
        <f t="shared" si="2"/>
        <v>5959</v>
      </c>
      <c r="F39" s="11">
        <f t="shared" ref="F39:F66" si="4">Kn/(1+EXP(-(C39-t0n)/wn))</f>
        <v>86705.856965055849</v>
      </c>
      <c r="G39" s="11">
        <f t="shared" si="3"/>
        <v>5342.5264345182513</v>
      </c>
      <c r="H39" s="11">
        <f>G39+CIn</f>
        <v>6311.4868828820145</v>
      </c>
      <c r="I39" s="11">
        <f t="shared" si="1"/>
        <v>4373.5659861544882</v>
      </c>
    </row>
    <row r="40" spans="2:9" x14ac:dyDescent="0.3">
      <c r="B40" s="10">
        <v>43918</v>
      </c>
      <c r="C40" s="4">
        <v>33</v>
      </c>
      <c r="E40" s="11"/>
      <c r="F40" s="11">
        <f t="shared" si="4"/>
        <v>91732.13938882848</v>
      </c>
      <c r="G40" s="11">
        <f t="shared" si="3"/>
        <v>5026.2824237726309</v>
      </c>
    </row>
    <row r="41" spans="2:9" x14ac:dyDescent="0.3">
      <c r="B41" s="10">
        <v>43919</v>
      </c>
      <c r="C41" s="4">
        <v>34</v>
      </c>
      <c r="E41" s="11"/>
      <c r="F41" s="11">
        <f t="shared" si="4"/>
        <v>96395.089477771297</v>
      </c>
      <c r="G41" s="11">
        <f t="shared" si="3"/>
        <v>4662.9500889428164</v>
      </c>
    </row>
    <row r="42" spans="2:9" x14ac:dyDescent="0.3">
      <c r="B42" s="10">
        <v>43920</v>
      </c>
      <c r="C42" s="4">
        <v>35</v>
      </c>
      <c r="E42" s="11"/>
      <c r="F42" s="11">
        <f t="shared" si="4"/>
        <v>100665.0654196105</v>
      </c>
      <c r="G42" s="11">
        <f t="shared" si="3"/>
        <v>4269.9759418392059</v>
      </c>
    </row>
    <row r="43" spans="2:9" x14ac:dyDescent="0.3">
      <c r="B43" s="10">
        <v>43921</v>
      </c>
      <c r="C43" s="4">
        <v>36</v>
      </c>
      <c r="E43" s="11"/>
      <c r="F43" s="11">
        <f t="shared" si="4"/>
        <v>104528.86097634127</v>
      </c>
      <c r="G43" s="11">
        <f t="shared" si="3"/>
        <v>3863.7955567307654</v>
      </c>
    </row>
    <row r="44" spans="2:9" x14ac:dyDescent="0.3">
      <c r="B44" s="10">
        <v>43922</v>
      </c>
      <c r="C44" s="4">
        <v>37</v>
      </c>
      <c r="E44" s="11"/>
      <c r="F44" s="11">
        <f t="shared" si="4"/>
        <v>107987.59059819745</v>
      </c>
      <c r="G44" s="11">
        <f t="shared" si="3"/>
        <v>3458.7296218561823</v>
      </c>
    </row>
    <row r="45" spans="2:9" x14ac:dyDescent="0.3">
      <c r="B45" s="10">
        <v>43923</v>
      </c>
      <c r="C45" s="4">
        <v>38</v>
      </c>
      <c r="E45" s="11"/>
      <c r="F45" s="11">
        <f t="shared" si="4"/>
        <v>111053.94094358989</v>
      </c>
      <c r="G45" s="11">
        <f t="shared" si="3"/>
        <v>3066.350345392435</v>
      </c>
    </row>
    <row r="46" spans="2:9" x14ac:dyDescent="0.3">
      <c r="B46" s="10">
        <v>43924</v>
      </c>
      <c r="C46" s="4">
        <v>39</v>
      </c>
      <c r="E46" s="11"/>
      <c r="F46" s="11">
        <f t="shared" si="4"/>
        <v>113749.22010350028</v>
      </c>
      <c r="G46" s="11">
        <f t="shared" si="3"/>
        <v>2695.2791599103948</v>
      </c>
    </row>
    <row r="47" spans="2:9" x14ac:dyDescent="0.3">
      <c r="B47" s="10">
        <v>43925</v>
      </c>
      <c r="C47" s="4">
        <v>40</v>
      </c>
      <c r="E47" s="11"/>
      <c r="F47" s="11">
        <f t="shared" si="4"/>
        <v>116100.53835743487</v>
      </c>
      <c r="G47" s="11">
        <f t="shared" si="3"/>
        <v>2351.3182539345871</v>
      </c>
    </row>
    <row r="48" spans="2:9" x14ac:dyDescent="0.3">
      <c r="B48" s="10">
        <v>43926</v>
      </c>
      <c r="C48" s="4">
        <v>41</v>
      </c>
      <c r="E48" s="11"/>
      <c r="F48" s="11">
        <f t="shared" si="4"/>
        <v>118138.33688364657</v>
      </c>
      <c r="G48" s="11">
        <f t="shared" si="3"/>
        <v>2037.7985262116999</v>
      </c>
    </row>
    <row r="49" spans="2:7" x14ac:dyDescent="0.3">
      <c r="B49" s="10">
        <v>43927</v>
      </c>
      <c r="C49" s="4">
        <v>42</v>
      </c>
      <c r="E49" s="11"/>
      <c r="F49" s="11">
        <f t="shared" si="4"/>
        <v>119894.37205905488</v>
      </c>
      <c r="G49" s="11">
        <f t="shared" si="3"/>
        <v>1756.0351754083094</v>
      </c>
    </row>
    <row r="50" spans="2:7" x14ac:dyDescent="0.3">
      <c r="B50" s="10">
        <v>43928</v>
      </c>
      <c r="C50" s="4">
        <v>43</v>
      </c>
      <c r="E50" s="11"/>
      <c r="F50" s="11">
        <f t="shared" si="4"/>
        <v>121400.1782774594</v>
      </c>
      <c r="G50" s="11">
        <f t="shared" si="3"/>
        <v>1505.8062184045266</v>
      </c>
    </row>
    <row r="51" spans="2:7" x14ac:dyDescent="0.3">
      <c r="B51" s="10">
        <v>43929</v>
      </c>
      <c r="C51" s="4">
        <v>44</v>
      </c>
      <c r="E51" s="11"/>
      <c r="F51" s="11">
        <f t="shared" si="4"/>
        <v>122685.97588702435</v>
      </c>
      <c r="G51" s="11">
        <f t="shared" si="3"/>
        <v>1285.7976095649501</v>
      </c>
    </row>
    <row r="52" spans="2:7" x14ac:dyDescent="0.3">
      <c r="B52" s="10">
        <v>43930</v>
      </c>
      <c r="C52" s="4">
        <v>45</v>
      </c>
      <c r="E52" s="11"/>
      <c r="F52" s="11">
        <f t="shared" si="4"/>
        <v>123779.96004010898</v>
      </c>
      <c r="G52" s="11">
        <f t="shared" si="3"/>
        <v>1093.9841530846315</v>
      </c>
    </row>
    <row r="53" spans="2:7" x14ac:dyDescent="0.3">
      <c r="B53" s="10">
        <v>43931</v>
      </c>
      <c r="C53" s="4">
        <v>46</v>
      </c>
      <c r="E53" s="11"/>
      <c r="F53" s="11">
        <f t="shared" si="4"/>
        <v>124707.89483695698</v>
      </c>
      <c r="G53" s="11">
        <f t="shared" si="3"/>
        <v>927.93479684799968</v>
      </c>
    </row>
    <row r="54" spans="2:7" x14ac:dyDescent="0.3">
      <c r="B54" s="10">
        <v>43932</v>
      </c>
      <c r="C54" s="4">
        <v>47</v>
      </c>
      <c r="E54" s="11"/>
      <c r="F54" s="11">
        <f t="shared" si="4"/>
        <v>125492.93850439419</v>
      </c>
      <c r="G54" s="11">
        <f t="shared" si="3"/>
        <v>785.04366743720311</v>
      </c>
    </row>
    <row r="55" spans="2:7" x14ac:dyDescent="0.3">
      <c r="B55" s="10">
        <v>43933</v>
      </c>
      <c r="C55" s="4">
        <v>48</v>
      </c>
      <c r="E55" s="11"/>
      <c r="F55" s="11">
        <f t="shared" si="4"/>
        <v>126155.63384945579</v>
      </c>
      <c r="G55" s="11">
        <f t="shared" si="3"/>
        <v>662.69534506159835</v>
      </c>
    </row>
    <row r="56" spans="2:7" x14ac:dyDescent="0.3">
      <c r="B56" s="10">
        <v>43934</v>
      </c>
      <c r="C56" s="4">
        <v>49</v>
      </c>
      <c r="E56" s="11"/>
      <c r="F56" s="11">
        <f t="shared" si="4"/>
        <v>126714.00975356079</v>
      </c>
      <c r="G56" s="11">
        <f t="shared" si="3"/>
        <v>558.37590410500707</v>
      </c>
    </row>
    <row r="57" spans="2:7" x14ac:dyDescent="0.3">
      <c r="B57" s="10">
        <v>43935</v>
      </c>
      <c r="C57" s="4">
        <v>50</v>
      </c>
      <c r="E57" s="11"/>
      <c r="F57" s="11">
        <f t="shared" si="4"/>
        <v>127183.75138609088</v>
      </c>
      <c r="G57" s="11">
        <f t="shared" si="3"/>
        <v>469.74163253008737</v>
      </c>
    </row>
    <row r="58" spans="2:7" x14ac:dyDescent="0.3">
      <c r="B58" s="10">
        <v>43936</v>
      </c>
      <c r="C58" s="4">
        <v>51</v>
      </c>
      <c r="E58" s="11"/>
      <c r="F58" s="11">
        <f t="shared" si="4"/>
        <v>127578.40764928341</v>
      </c>
      <c r="G58" s="11">
        <f t="shared" si="3"/>
        <v>394.65626319253352</v>
      </c>
    </row>
    <row r="59" spans="2:7" x14ac:dyDescent="0.3">
      <c r="B59" s="10">
        <v>43937</v>
      </c>
      <c r="C59" s="4">
        <v>52</v>
      </c>
      <c r="E59" s="11"/>
      <c r="F59" s="11">
        <f t="shared" si="4"/>
        <v>127909.61346852849</v>
      </c>
      <c r="G59" s="11">
        <f t="shared" si="3"/>
        <v>331.2058192450786</v>
      </c>
    </row>
    <row r="60" spans="2:7" x14ac:dyDescent="0.3">
      <c r="B60" s="10">
        <v>43938</v>
      </c>
      <c r="C60" s="4">
        <v>53</v>
      </c>
      <c r="E60" s="11"/>
      <c r="F60" s="11">
        <f t="shared" si="4"/>
        <v>128187.31177088749</v>
      </c>
      <c r="G60" s="11">
        <f t="shared" si="3"/>
        <v>277.69830235900008</v>
      </c>
    </row>
    <row r="61" spans="2:7" x14ac:dyDescent="0.3">
      <c r="B61" s="10">
        <v>43939</v>
      </c>
      <c r="C61" s="4">
        <v>54</v>
      </c>
      <c r="E61" s="11"/>
      <c r="F61" s="11">
        <f t="shared" si="4"/>
        <v>128419.96548524732</v>
      </c>
      <c r="G61" s="11">
        <f t="shared" si="3"/>
        <v>232.65371435982524</v>
      </c>
    </row>
    <row r="62" spans="2:7" x14ac:dyDescent="0.3">
      <c r="B62" s="10">
        <v>43940</v>
      </c>
      <c r="C62" s="4">
        <v>55</v>
      </c>
      <c r="E62" s="11"/>
      <c r="F62" s="11">
        <f t="shared" si="4"/>
        <v>128614.75390978549</v>
      </c>
      <c r="G62" s="11">
        <f t="shared" si="3"/>
        <v>194.78842453817197</v>
      </c>
    </row>
    <row r="63" spans="2:7" x14ac:dyDescent="0.3">
      <c r="B63" s="10">
        <v>43941</v>
      </c>
      <c r="C63" s="4">
        <v>56</v>
      </c>
      <c r="E63" s="11"/>
      <c r="F63" s="11">
        <f t="shared" si="4"/>
        <v>128777.75061827507</v>
      </c>
      <c r="G63" s="11">
        <f t="shared" si="3"/>
        <v>162.99670848957612</v>
      </c>
    </row>
    <row r="64" spans="2:7" x14ac:dyDescent="0.3">
      <c r="B64" s="10">
        <v>43942</v>
      </c>
      <c r="C64" s="4">
        <v>57</v>
      </c>
      <c r="E64" s="11"/>
      <c r="F64" s="11">
        <f t="shared" si="4"/>
        <v>128914.08199081811</v>
      </c>
      <c r="G64" s="11">
        <f t="shared" si="3"/>
        <v>136.33137254304893</v>
      </c>
    </row>
    <row r="65" spans="2:7" x14ac:dyDescent="0.3">
      <c r="B65" s="10">
        <v>43943</v>
      </c>
      <c r="C65" s="4">
        <v>58</v>
      </c>
      <c r="E65" s="11"/>
      <c r="F65" s="11">
        <f t="shared" si="4"/>
        <v>129028.06669213693</v>
      </c>
      <c r="G65" s="11">
        <f t="shared" si="3"/>
        <v>113.98470131881186</v>
      </c>
    </row>
    <row r="66" spans="2:7" x14ac:dyDescent="0.3">
      <c r="B66" s="10">
        <v>43944</v>
      </c>
      <c r="C66" s="4">
        <v>59</v>
      </c>
      <c r="E66" s="11"/>
      <c r="F66" s="11">
        <f t="shared" si="4"/>
        <v>129123.3371715036</v>
      </c>
      <c r="G66" s="11">
        <f t="shared" si="3"/>
        <v>95.270479366678046</v>
      </c>
    </row>
    <row r="67" spans="2:7" x14ac:dyDescent="0.3">
      <c r="B67" s="10"/>
      <c r="C67" s="4"/>
    </row>
    <row r="68" spans="2:7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dpc-covid19-ita-andamento-naz</vt:lpstr>
      <vt:lpstr>Cumul_confirmed - Boltzmann fit</vt:lpstr>
      <vt:lpstr>New_confirmed - Boltzmann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2020-03-27T20:23:54Z</dcterms:modified>
</cp:coreProperties>
</file>