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F55D13B-CAA7-41CB-9155-7B3F312E0F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fit'!$J$15</definedName>
    <definedName name="CIn">'New_ confirmed - Gompertz fit'!$L$15</definedName>
    <definedName name="Critical_t">'Cumul_ confirmed - Gompertz fit'!$J$14</definedName>
    <definedName name="Critical_tn">'New_ confirmed - Gompertz fit'!$L$14</definedName>
    <definedName name="DatiEsterni_1" localSheetId="0" hidden="1">'dpc-covid-19-ita-andamento-naz'!$A$1:$N$34</definedName>
    <definedName name="DatiEsterni_2" localSheetId="0" hidden="1">'dpc-covid-19-ita-andamento-naz'!#REF!</definedName>
    <definedName name="df">'Cumul_ confirmed - Gompertz fit'!$J$11</definedName>
    <definedName name="dfn">'New_ confirmed - Gompertz fit'!$L$11</definedName>
    <definedName name="K">'Cumul_ confirmed - Gompertz fit'!$J$7</definedName>
    <definedName name="Kn">'New_ confirmed - Gompertz fit'!$L$7</definedName>
    <definedName name="Mean_of_y">'Cumul_ confirmed - Gompertz fit'!$J$10</definedName>
    <definedName name="Mean_of_yn">'New_ confirmed - Gompertz fit'!$L$10</definedName>
    <definedName name="RSQ">'Cumul_ confirmed - Gompertz fit'!$J$13</definedName>
    <definedName name="RSQn">'New_ confirmed - Gompertz fit'!$L$13</definedName>
    <definedName name="SE_of_y">'Cumul_ confirmed - Gompertz fit'!$J$12</definedName>
    <definedName name="SE_of_yn">'New_ confirmed - Gompertz fit'!$L$12</definedName>
    <definedName name="solver_adj" localSheetId="1" hidden="1">'Cumul_ confirmed - Gompertz fit'!$J$7,'Cumul_ confirmed - Gompertz fit'!$J$8,'Cumul_ confirmed - Gompertz fit'!$J$9</definedName>
    <definedName name="solver_adj" localSheetId="2" hidden="1">'New_ confirmed - Gompertz fit'!$L$7,'New_ confirmed - Gompertz fit'!$L$8,'New_ confirmed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confirmed - Gompertz fit'!$J$13</definedName>
    <definedName name="solver_opt" localSheetId="2" hidden="1">'New_ confirmed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fit'!$J$8</definedName>
    <definedName name="t0n">'New_ confirmed - Gompertz fit'!$L$8</definedName>
    <definedName name="w">'Cumul_ confirmed - Gompertz fit'!$J$9</definedName>
    <definedName name="wn">'New_ confirmed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7" l="1"/>
  <c r="L10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7" i="17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7" i="12"/>
  <c r="F8" i="17" l="1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7" i="17" l="1"/>
  <c r="G7" i="17" s="1"/>
  <c r="J14" i="12" l="1"/>
  <c r="E8" i="17" l="1"/>
  <c r="G125" i="17" l="1"/>
  <c r="G77" i="17"/>
  <c r="G88" i="17"/>
  <c r="G97" i="17"/>
  <c r="G85" i="17"/>
  <c r="G117" i="17"/>
  <c r="G91" i="17"/>
  <c r="G120" i="17"/>
  <c r="G98" i="17"/>
  <c r="G86" i="17"/>
  <c r="G79" i="17"/>
  <c r="G101" i="17"/>
  <c r="G73" i="17"/>
  <c r="G108" i="17"/>
  <c r="G70" i="17"/>
  <c r="G109" i="17"/>
  <c r="G71" i="17"/>
  <c r="G95" i="17"/>
  <c r="G92" i="17"/>
  <c r="G103" i="17"/>
  <c r="G80" i="17"/>
  <c r="G112" i="17"/>
  <c r="G107" i="17"/>
  <c r="G116" i="17"/>
  <c r="G114" i="17"/>
  <c r="G69" i="17"/>
  <c r="G84" i="17"/>
  <c r="G126" i="17"/>
  <c r="G93" i="17"/>
  <c r="G67" i="17"/>
  <c r="G104" i="17"/>
  <c r="G82" i="17"/>
  <c r="G121" i="17"/>
  <c r="G75" i="17"/>
  <c r="G110" i="17"/>
  <c r="G119" i="17"/>
  <c r="G72" i="17"/>
  <c r="G100" i="17"/>
  <c r="G81" i="17"/>
  <c r="G99" i="17"/>
  <c r="G90" i="17"/>
  <c r="G89" i="17"/>
  <c r="G68" i="17"/>
  <c r="G106" i="17"/>
  <c r="G87" i="17"/>
  <c r="G124" i="17"/>
  <c r="G78" i="17"/>
  <c r="G105" i="17"/>
  <c r="G96" i="17"/>
  <c r="G123" i="17"/>
  <c r="G118" i="17"/>
  <c r="G122" i="17"/>
  <c r="G76" i="17"/>
  <c r="G113" i="17"/>
  <c r="G94" i="17"/>
  <c r="G74" i="17"/>
  <c r="G111" i="17"/>
  <c r="G102" i="17"/>
  <c r="G83" i="17"/>
  <c r="G115" i="17"/>
  <c r="G31" i="17"/>
  <c r="G60" i="17"/>
  <c r="G24" i="17"/>
  <c r="G21" i="17"/>
  <c r="G48" i="17"/>
  <c r="G36" i="17"/>
  <c r="G51" i="17"/>
  <c r="G13" i="17"/>
  <c r="G28" i="17"/>
  <c r="G34" i="17"/>
  <c r="G22" i="17"/>
  <c r="G11" i="17"/>
  <c r="G33" i="17"/>
  <c r="G18" i="17"/>
  <c r="G56" i="17"/>
  <c r="G30" i="17"/>
  <c r="G16" i="17"/>
  <c r="G38" i="17"/>
  <c r="G25" i="17"/>
  <c r="G44" i="17"/>
  <c r="G37" i="17"/>
  <c r="G49" i="17"/>
  <c r="G61" i="17"/>
  <c r="G14" i="17"/>
  <c r="G63" i="17"/>
  <c r="G40" i="17"/>
  <c r="G52" i="17"/>
  <c r="G64" i="17"/>
  <c r="G19" i="17"/>
  <c r="G26" i="17"/>
  <c r="G15" i="17"/>
  <c r="G41" i="17"/>
  <c r="G53" i="17"/>
  <c r="G65" i="17"/>
  <c r="G10" i="17"/>
  <c r="G27" i="17"/>
  <c r="G42" i="17"/>
  <c r="G54" i="17"/>
  <c r="G66" i="17"/>
  <c r="G62" i="17"/>
  <c r="G50" i="17"/>
  <c r="G45" i="17"/>
  <c r="G57" i="17"/>
  <c r="G23" i="17"/>
  <c r="G58" i="17"/>
  <c r="G12" i="17"/>
  <c r="G17" i="17"/>
  <c r="G29" i="17"/>
  <c r="G35" i="17"/>
  <c r="G46" i="17"/>
  <c r="G47" i="17"/>
  <c r="G59" i="17"/>
  <c r="G9" i="17"/>
  <c r="G32" i="17"/>
  <c r="G20" i="17"/>
  <c r="G55" i="17"/>
  <c r="G43" i="17"/>
  <c r="G39" i="17"/>
  <c r="G8" i="17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3" i="17" l="1" a="1"/>
  <c r="L13" i="17" s="1"/>
  <c r="L12" i="17" a="1"/>
  <c r="L12" i="17" s="1"/>
  <c r="L14" i="17"/>
  <c r="E34" i="12"/>
  <c r="L15" i="17" l="1"/>
  <c r="E32" i="12"/>
  <c r="E33" i="12"/>
  <c r="I39" i="17" l="1"/>
  <c r="H39" i="17"/>
  <c r="H7" i="17"/>
  <c r="I11" i="17"/>
  <c r="I38" i="17"/>
  <c r="H38" i="17"/>
  <c r="I27" i="17"/>
  <c r="I28" i="17"/>
  <c r="I17" i="17"/>
  <c r="I14" i="17"/>
  <c r="I21" i="17"/>
  <c r="H15" i="17"/>
  <c r="I13" i="17"/>
  <c r="H32" i="17"/>
  <c r="I36" i="17"/>
  <c r="H28" i="17"/>
  <c r="H13" i="17"/>
  <c r="H12" i="17"/>
  <c r="I31" i="17"/>
  <c r="I20" i="17"/>
  <c r="I8" i="17"/>
  <c r="H18" i="17"/>
  <c r="I19" i="17"/>
  <c r="I22" i="17"/>
  <c r="H23" i="17"/>
  <c r="H36" i="17"/>
  <c r="I9" i="17"/>
  <c r="H10" i="17"/>
  <c r="I30" i="17"/>
  <c r="H33" i="17"/>
  <c r="I37" i="17"/>
  <c r="I25" i="17"/>
  <c r="I16" i="17"/>
  <c r="I12" i="17"/>
  <c r="H34" i="17"/>
  <c r="H14" i="17"/>
  <c r="I29" i="17"/>
  <c r="I32" i="17"/>
  <c r="I23" i="17"/>
  <c r="H30" i="17"/>
  <c r="H19" i="17"/>
  <c r="I33" i="17"/>
  <c r="H35" i="17"/>
  <c r="I24" i="17"/>
  <c r="H11" i="17"/>
  <c r="H17" i="17"/>
  <c r="H21" i="17"/>
  <c r="H27" i="17"/>
  <c r="I10" i="17"/>
  <c r="H8" i="17"/>
  <c r="H31" i="17"/>
  <c r="H37" i="17"/>
  <c r="I18" i="17"/>
  <c r="H20" i="17"/>
  <c r="I15" i="17"/>
  <c r="H24" i="17"/>
  <c r="H9" i="17"/>
  <c r="H26" i="17"/>
  <c r="H25" i="17"/>
  <c r="I26" i="17"/>
  <c r="I34" i="17"/>
  <c r="H16" i="17"/>
  <c r="I35" i="17"/>
  <c r="I7" i="17"/>
  <c r="H29" i="17"/>
  <c r="H22" i="17"/>
  <c r="E31" i="12"/>
  <c r="E30" i="12" l="1"/>
  <c r="E8" i="12" l="1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G38" i="12" l="1"/>
  <c r="F38" i="12"/>
  <c r="G37" i="12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<sst xmlns="http://schemas.openxmlformats.org/spreadsheetml/2006/main" count="161" uniqueCount="54">
  <si>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</si>
  <si>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</si>
  <si>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</si>
  <si>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</si>
  <si>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</si>
  <si>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</si>
  <si>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</si>
  <si>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</si>
  <si>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</si>
  <si>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</si>
  <si>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</si>
  <si>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</si>
  <si>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</si>
  <si>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</si>
  <si>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</si>
  <si>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</si>
  <si>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</si>
  <si>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</si>
  <si>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</si>
  <si>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</si>
  <si>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</si>
  <si>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</si>
  <si>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</si>
  <si>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</si>
  <si>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</si>
  <si>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</si>
  <si>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</si>
  <si>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</si>
  <si>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</si>
  <si>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</si>
  <si>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</si>
  <si>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</si>
  <si>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</si>
  <si>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</si>
  <si>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</si>
  <si>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</si>
  <si>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Gompertz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</si>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</sst>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fit'!$D$7:$D$39</c:f>
              <c:numCache>
                <c:formatCode>General</c:formatCode>
                <c:ptCount val="33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confirmed - Gompertz fit'!$E$7:$E$66</c:f>
              <c:numCache>
                <c:formatCode>0</c:formatCode>
                <c:ptCount val="60"/>
                <c:pt idx="0">
                  <c:v>145.1194393808085</c:v>
                </c:pt>
                <c:pt idx="1">
                  <c:v>218.10302001813511</c:v>
                </c:pt>
                <c:pt idx="2">
                  <c:v>320.90412360776327</c:v>
                </c:pt>
                <c:pt idx="3">
                  <c:v>462.7507721060598</c:v>
                </c:pt>
                <c:pt idx="4">
                  <c:v>654.68575339709753</c:v>
                </c:pt>
                <c:pt idx="5">
                  <c:v>909.62923789011745</c:v>
                </c:pt>
                <c:pt idx="6">
                  <c:v>1242.370416854028</c:v>
                </c:pt>
                <c:pt idx="7">
                  <c:v>1669.4791867189219</c:v>
                </c:pt>
                <c:pt idx="8">
                  <c:v>2209.1334719334568</c:v>
                </c:pt>
                <c:pt idx="9">
                  <c:v>2880.8629075074155</c:v>
                </c:pt>
                <c:pt idx="10">
                  <c:v>3705.2148320710612</c:v>
                </c:pt>
                <c:pt idx="11">
                  <c:v>4703.3534173298676</c:v>
                </c:pt>
                <c:pt idx="12">
                  <c:v>5896.6068789725523</c:v>
                </c:pt>
                <c:pt idx="13">
                  <c:v>7305.9807704142167</c:v>
                </c:pt>
                <c:pt idx="14">
                  <c:v>8951.6571654393283</c:v>
                </c:pt>
                <c:pt idx="15">
                  <c:v>10852.500025636673</c:v>
                </c:pt>
                <c:pt idx="16">
                  <c:v>13025.586278158447</c:v>
                </c:pt>
                <c:pt idx="17">
                  <c:v>15485.780251931385</c:v>
                </c:pt>
                <c:pt idx="18">
                  <c:v>18245.366360756394</c:v>
                </c:pt>
                <c:pt idx="19">
                  <c:v>21313.751546218129</c:v>
                </c:pt>
                <c:pt idx="20">
                  <c:v>24697.245281078187</c:v>
                </c:pt>
                <c:pt idx="21">
                  <c:v>28398.921151298513</c:v>
                </c:pt>
                <c:pt idx="22">
                  <c:v>32418.560416276876</c:v>
                </c:pt>
                <c:pt idx="23">
                  <c:v>36752.674681244724</c:v>
                </c:pt>
                <c:pt idx="24">
                  <c:v>41394.602040162223</c:v>
                </c:pt>
                <c:pt idx="25">
                  <c:v>46334.668846084714</c:v>
                </c:pt>
                <c:pt idx="26">
                  <c:v>51560.407673859008</c:v>
                </c:pt>
                <c:pt idx="27">
                  <c:v>57056.821049619823</c:v>
                </c:pt>
                <c:pt idx="28">
                  <c:v>62806.680091512389</c:v>
                </c:pt>
                <c:pt idx="29">
                  <c:v>68790.847270430982</c:v>
                </c:pt>
                <c:pt idx="30">
                  <c:v>74988.612976938646</c:v>
                </c:pt>
                <c:pt idx="31">
                  <c:v>81378.036382236358</c:v>
                </c:pt>
                <c:pt idx="32">
                  <c:v>87936.282117965413</c:v>
                </c:pt>
                <c:pt idx="33">
                  <c:v>94639.945487517471</c:v>
                </c:pt>
                <c:pt idx="34">
                  <c:v>101465.36018483494</c:v>
                </c:pt>
                <c:pt idx="35">
                  <c:v>108388.88377087217</c:v>
                </c:pt>
                <c:pt idx="36">
                  <c:v>115387.15739055861</c:v>
                </c:pt>
                <c:pt idx="37">
                  <c:v>122437.33736414093</c:v>
                </c:pt>
                <c:pt idx="38">
                  <c:v>129517.29732768887</c:v>
                </c:pt>
                <c:pt idx="39">
                  <c:v>136605.80051034523</c:v>
                </c:pt>
                <c:pt idx="40">
                  <c:v>143682.64251162496</c:v>
                </c:pt>
                <c:pt idx="41">
                  <c:v>150728.76557921944</c:v>
                </c:pt>
                <c:pt idx="42">
                  <c:v>157726.34589066188</c:v>
                </c:pt>
                <c:pt idx="43">
                  <c:v>164658.85571951733</c:v>
                </c:pt>
                <c:pt idx="44">
                  <c:v>171511.10263008968</c:v>
                </c:pt>
                <c:pt idx="45">
                  <c:v>178269.24800738887</c:v>
                </c:pt>
                <c:pt idx="46">
                  <c:v>184920.80730550192</c:v>
                </c:pt>
                <c:pt idx="47">
                  <c:v>191454.63440181868</c:v>
                </c:pt>
                <c:pt idx="48">
                  <c:v>197860.89239052188</c:v>
                </c:pt>
                <c:pt idx="49">
                  <c:v>204131.01304913766</c:v>
                </c:pt>
                <c:pt idx="50">
                  <c:v>210257.64707833456</c:v>
                </c:pt>
                <c:pt idx="51">
                  <c:v>216234.60705774612</c:v>
                </c:pt>
                <c:pt idx="52">
                  <c:v>222056.80488816436</c:v>
                </c:pt>
                <c:pt idx="53">
                  <c:v>227720.18531036406</c:v>
                </c:pt>
                <c:pt idx="54">
                  <c:v>233221.65690911215</c:v>
                </c:pt>
                <c:pt idx="55">
                  <c:v>238559.02183237739</c:v>
                </c:pt>
                <c:pt idx="56">
                  <c:v>243730.90528407242</c:v>
                </c:pt>
                <c:pt idx="57">
                  <c:v>248736.68568654038</c:v>
                </c:pt>
                <c:pt idx="58">
                  <c:v>253576.42625831178</c:v>
                </c:pt>
                <c:pt idx="59">
                  <c:v>258250.80861458165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fit'!$F$7:$F$39</c:f>
              <c:numCache>
                <c:formatCode>0</c:formatCode>
                <c:ptCount val="33"/>
                <c:pt idx="0">
                  <c:v>1712.1351258471386</c:v>
                </c:pt>
                <c:pt idx="1">
                  <c:v>1785.1187064844653</c:v>
                </c:pt>
                <c:pt idx="2">
                  <c:v>1887.9198100740934</c:v>
                </c:pt>
                <c:pt idx="3">
                  <c:v>2029.7664585723901</c:v>
                </c:pt>
                <c:pt idx="4">
                  <c:v>2221.7014398634278</c:v>
                </c:pt>
                <c:pt idx="5">
                  <c:v>2476.6449243564475</c:v>
                </c:pt>
                <c:pt idx="6">
                  <c:v>2809.3861033203584</c:v>
                </c:pt>
                <c:pt idx="7">
                  <c:v>3236.4948731852519</c:v>
                </c:pt>
                <c:pt idx="8">
                  <c:v>3776.1491583997868</c:v>
                </c:pt>
                <c:pt idx="9">
                  <c:v>4447.8785939737454</c:v>
                </c:pt>
                <c:pt idx="10">
                  <c:v>5272.2305185373916</c:v>
                </c:pt>
                <c:pt idx="11">
                  <c:v>6270.369103796198</c:v>
                </c:pt>
                <c:pt idx="12">
                  <c:v>7463.6225654388827</c:v>
                </c:pt>
                <c:pt idx="13">
                  <c:v>8872.9964568805462</c:v>
                </c:pt>
                <c:pt idx="14">
                  <c:v>10518.672851905658</c:v>
                </c:pt>
                <c:pt idx="15">
                  <c:v>12419.515712103002</c:v>
                </c:pt>
                <c:pt idx="16">
                  <c:v>14592.601964624777</c:v>
                </c:pt>
                <c:pt idx="17">
                  <c:v>17052.795938397714</c:v>
                </c:pt>
                <c:pt idx="18">
                  <c:v>19812.382047222723</c:v>
                </c:pt>
                <c:pt idx="19">
                  <c:v>22880.767232684459</c:v>
                </c:pt>
                <c:pt idx="20">
                  <c:v>26264.260967544516</c:v>
                </c:pt>
                <c:pt idx="21">
                  <c:v>29965.936837764842</c:v>
                </c:pt>
                <c:pt idx="22">
                  <c:v>33985.576102743209</c:v>
                </c:pt>
                <c:pt idx="23">
                  <c:v>38319.690367711053</c:v>
                </c:pt>
                <c:pt idx="24">
                  <c:v>42961.617726628552</c:v>
                </c:pt>
                <c:pt idx="25">
                  <c:v>47901.684532551044</c:v>
                </c:pt>
                <c:pt idx="26">
                  <c:v>53127.423360325338</c:v>
                </c:pt>
                <c:pt idx="27">
                  <c:v>58623.836736086152</c:v>
                </c:pt>
                <c:pt idx="28">
                  <c:v>64373.695777978719</c:v>
                </c:pt>
                <c:pt idx="29">
                  <c:v>70357.862956897312</c:v>
                </c:pt>
                <c:pt idx="30">
                  <c:v>76555.628663404976</c:v>
                </c:pt>
                <c:pt idx="31">
                  <c:v>82945.052068702687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fit'!$G$7:$G$39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102.46350025259176</c:v>
                </c:pt>
                <c:pt idx="8">
                  <c:v>642.11778546712662</c:v>
                </c:pt>
                <c:pt idx="9">
                  <c:v>1313.8472210410853</c:v>
                </c:pt>
                <c:pt idx="10">
                  <c:v>2138.1991456047308</c:v>
                </c:pt>
                <c:pt idx="11">
                  <c:v>3136.3377308635372</c:v>
                </c:pt>
                <c:pt idx="12">
                  <c:v>4329.5911925062219</c:v>
                </c:pt>
                <c:pt idx="13">
                  <c:v>5738.9650839478863</c:v>
                </c:pt>
                <c:pt idx="14">
                  <c:v>7384.6414789729979</c:v>
                </c:pt>
                <c:pt idx="15">
                  <c:v>9285.4843391703434</c:v>
                </c:pt>
                <c:pt idx="16">
                  <c:v>11458.570591692118</c:v>
                </c:pt>
                <c:pt idx="17">
                  <c:v>13918.764565465055</c:v>
                </c:pt>
                <c:pt idx="18">
                  <c:v>16678.350674290064</c:v>
                </c:pt>
                <c:pt idx="19">
                  <c:v>19746.7358597518</c:v>
                </c:pt>
                <c:pt idx="20">
                  <c:v>23130.229594611857</c:v>
                </c:pt>
                <c:pt idx="21">
                  <c:v>26831.905464832183</c:v>
                </c:pt>
                <c:pt idx="22">
                  <c:v>30851.544729810546</c:v>
                </c:pt>
                <c:pt idx="23">
                  <c:v>35185.658994778394</c:v>
                </c:pt>
                <c:pt idx="24">
                  <c:v>39827.586353695893</c:v>
                </c:pt>
                <c:pt idx="25">
                  <c:v>44767.653159618385</c:v>
                </c:pt>
                <c:pt idx="26">
                  <c:v>49993.391987392679</c:v>
                </c:pt>
                <c:pt idx="27">
                  <c:v>55489.805363153493</c:v>
                </c:pt>
                <c:pt idx="28">
                  <c:v>61239.66440504606</c:v>
                </c:pt>
                <c:pt idx="29">
                  <c:v>67223.831583964653</c:v>
                </c:pt>
                <c:pt idx="30">
                  <c:v>73421.597290472317</c:v>
                </c:pt>
                <c:pt idx="31">
                  <c:v>79811.020695770028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fit'!$E$7:$E$39</c:f>
              <c:numCache>
                <c:formatCode>General</c:formatCode>
                <c:ptCount val="3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confirmed - Gompertz fit'!$G$7:$G$126</c:f>
              <c:numCache>
                <c:formatCode>0</c:formatCode>
                <c:ptCount val="120"/>
                <c:pt idx="0">
                  <c:v>207.76780546392499</c:v>
                </c:pt>
                <c:pt idx="1">
                  <c:v>95.257811562389378</c:v>
                </c:pt>
                <c:pt idx="2">
                  <c:v>130.57106002702119</c:v>
                </c:pt>
                <c:pt idx="3">
                  <c:v>175.68457149428872</c:v>
                </c:pt>
                <c:pt idx="4">
                  <c:v>232.2562246502124</c:v>
                </c:pt>
                <c:pt idx="5">
                  <c:v>301.94953273338535</c:v>
                </c:pt>
                <c:pt idx="6">
                  <c:v>386.36822140048253</c:v>
                </c:pt>
                <c:pt idx="7">
                  <c:v>486.98634329127094</c:v>
                </c:pt>
                <c:pt idx="8">
                  <c:v>605.07788634691747</c:v>
                </c:pt>
                <c:pt idx="9">
                  <c:v>741.65000116946385</c:v>
                </c:pt>
                <c:pt idx="10">
                  <c:v>897.38379869739356</c:v>
                </c:pt>
                <c:pt idx="11">
                  <c:v>1072.5861826811888</c:v>
                </c:pt>
                <c:pt idx="12">
                  <c:v>1267.1554418182404</c:v>
                </c:pt>
                <c:pt idx="13">
                  <c:v>1480.5624143661798</c:v>
                </c:pt>
                <c:pt idx="14">
                  <c:v>1711.8480432457645</c:v>
                </c:pt>
                <c:pt idx="15">
                  <c:v>1959.6371501823924</c:v>
                </c:pt>
                <c:pt idx="16">
                  <c:v>2222.167350951584</c:v>
                </c:pt>
                <c:pt idx="17">
                  <c:v>2497.3312711057897</c:v>
                </c:pt>
                <c:pt idx="18">
                  <c:v>2782.7296432629228</c:v>
                </c:pt>
                <c:pt idx="19">
                  <c:v>3075.7324928469316</c:v>
                </c:pt>
                <c:pt idx="20">
                  <c:v>3373.5454495493068</c:v>
                </c:pt>
                <c:pt idx="21">
                  <c:v>3673.2782411852058</c:v>
                </c:pt>
                <c:pt idx="22">
                  <c:v>3972.0126076787856</c:v>
                </c:pt>
                <c:pt idx="23">
                  <c:v>4266.8671808792933</c:v>
                </c:pt>
                <c:pt idx="24">
                  <c:v>4555.0572728733023</c:v>
                </c:pt>
                <c:pt idx="25">
                  <c:v>4833.9479639485071</c:v>
                </c:pt>
                <c:pt idx="26">
                  <c:v>5101.0993471412658</c:v>
                </c:pt>
                <c:pt idx="27">
                  <c:v>5354.3032402595636</c:v>
                </c:pt>
                <c:pt idx="28">
                  <c:v>5591.6110954974938</c:v>
                </c:pt>
                <c:pt idx="29">
                  <c:v>5811.3532048470079</c:v>
                </c:pt>
                <c:pt idx="30">
                  <c:v>6012.1496063113154</c:v>
                </c:pt>
                <c:pt idx="31">
                  <c:v>6192.9133368710463</c:v>
                </c:pt>
                <c:pt idx="32">
                  <c:v>6352.8468533326668</c:v>
                </c:pt>
                <c:pt idx="33">
                  <c:v>6491.4325553223316</c:v>
                </c:pt>
                <c:pt idx="34">
                  <c:v>6608.4184020628454</c:v>
                </c:pt>
                <c:pt idx="35">
                  <c:v>6703.7996241184301</c:v>
                </c:pt>
                <c:pt idx="36">
                  <c:v>6777.7975017054414</c:v>
                </c:pt>
                <c:pt idx="37">
                  <c:v>6830.8361212713498</c:v>
                </c:pt>
                <c:pt idx="38">
                  <c:v>6863.5179402421927</c:v>
                </c:pt>
                <c:pt idx="39">
                  <c:v>6876.5988937755028</c:v>
                </c:pt>
                <c:pt idx="40">
                  <c:v>6870.9636736709217</c:v>
                </c:pt>
                <c:pt idx="41">
                  <c:v>6847.6017038370192</c:v>
                </c:pt>
                <c:pt idx="42">
                  <c:v>6807.5842333009641</c:v>
                </c:pt>
                <c:pt idx="43">
                  <c:v>6752.0428700402554</c:v>
                </c:pt>
                <c:pt idx="44">
                  <c:v>6682.1497892691987</c:v>
                </c:pt>
                <c:pt idx="45">
                  <c:v>6599.0997697534913</c:v>
                </c:pt>
                <c:pt idx="46">
                  <c:v>6504.0941420472518</c:v>
                </c:pt>
                <c:pt idx="47">
                  <c:v>6398.3266734556528</c:v>
                </c:pt>
                <c:pt idx="48">
                  <c:v>6282.9713657941902</c:v>
                </c:pt>
                <c:pt idx="49">
                  <c:v>6159.1721030637564</c:v>
                </c:pt>
                <c:pt idx="50">
                  <c:v>6028.0340561925841</c:v>
                </c:pt>
                <c:pt idx="51">
                  <c:v>5890.6167300770758</c:v>
                </c:pt>
                <c:pt idx="52">
                  <c:v>5747.9285232620023</c:v>
                </c:pt>
                <c:pt idx="53">
                  <c:v>5600.9226617330278</c:v>
                </c:pt>
                <c:pt idx="54">
                  <c:v>5450.4943644404993</c:v>
                </c:pt>
                <c:pt idx="55">
                  <c:v>5297.4790984138381</c:v>
                </c:pt>
                <c:pt idx="56">
                  <c:v>5142.6517848004878</c:v>
                </c:pt>
                <c:pt idx="57">
                  <c:v>4986.7268231101043</c:v>
                </c:pt>
                <c:pt idx="58">
                  <c:v>4830.358808694873</c:v>
                </c:pt>
                <c:pt idx="59">
                  <c:v>4674.1438274864922</c:v>
                </c:pt>
                <c:pt idx="60">
                  <c:v>4518.6212217455904</c:v>
                </c:pt>
                <c:pt idx="61">
                  <c:v>4364.2757306801504</c:v>
                </c:pt>
                <c:pt idx="62">
                  <c:v>4211.5399199283565</c:v>
                </c:pt>
                <c:pt idx="63">
                  <c:v>4060.7968238398898</c:v>
                </c:pt>
                <c:pt idx="64">
                  <c:v>3912.3827340312419</c:v>
                </c:pt>
                <c:pt idx="65">
                  <c:v>3766.5900767113781</c:v>
                </c:pt>
                <c:pt idx="66">
                  <c:v>3623.6703296721098</c:v>
                </c:pt>
                <c:pt idx="67">
                  <c:v>3483.8369375615148</c:v>
                </c:pt>
                <c:pt idx="68">
                  <c:v>3347.2681910865358</c:v>
                </c:pt>
                <c:pt idx="69">
                  <c:v>3214.1100421066512</c:v>
                </c:pt>
                <c:pt idx="70">
                  <c:v>3084.4788322087843</c:v>
                </c:pt>
                <c:pt idx="71">
                  <c:v>2958.4639173210599</c:v>
                </c:pt>
                <c:pt idx="72">
                  <c:v>2836.1301752520376</c:v>
                </c:pt>
                <c:pt idx="73">
                  <c:v>2717.5203867986565</c:v>
                </c:pt>
                <c:pt idx="74">
                  <c:v>2602.6574842729606</c:v>
                </c:pt>
                <c:pt idx="75">
                  <c:v>2491.5466640187078</c:v>
                </c:pt>
                <c:pt idx="76">
                  <c:v>2384.1773617644794</c:v>
                </c:pt>
                <c:pt idx="77">
                  <c:v>2280.5250915434444</c:v>
                </c:pt>
                <c:pt idx="78">
                  <c:v>2180.5531504345709</c:v>
                </c:pt>
                <c:pt idx="79">
                  <c:v>2084.2141926073236</c:v>
                </c:pt>
                <c:pt idx="80">
                  <c:v>1991.4516770995106</c:v>
                </c:pt>
                <c:pt idx="81">
                  <c:v>1902.2011944839614</c:v>
                </c:pt>
                <c:pt idx="82">
                  <c:v>1816.3916780972504</c:v>
                </c:pt>
                <c:pt idx="83">
                  <c:v>1733.946505862521</c:v>
                </c:pt>
                <c:pt idx="84">
                  <c:v>1654.7844989462756</c:v>
                </c:pt>
                <c:pt idx="85">
                  <c:v>1578.8208235863131</c:v>
                </c:pt>
                <c:pt idx="86">
                  <c:v>1505.9678024236928</c:v>
                </c:pt>
                <c:pt idx="87">
                  <c:v>1436.1356415936607</c:v>
                </c:pt>
                <c:pt idx="88">
                  <c:v>1369.2330796830356</c:v>
                </c:pt>
                <c:pt idx="89">
                  <c:v>1305.1679644761025</c:v>
                </c:pt>
                <c:pt idx="90">
                  <c:v>1243.8477631759597</c:v>
                </c:pt>
                <c:pt idx="91">
                  <c:v>1185.1800115396618</c:v>
                </c:pt>
                <c:pt idx="92">
                  <c:v>1129.0727070879657</c:v>
                </c:pt>
                <c:pt idx="93">
                  <c:v>1075.4346512667835</c:v>
                </c:pt>
                <c:pt idx="94">
                  <c:v>1024.1757451499579</c:v>
                </c:pt>
                <c:pt idx="95">
                  <c:v>975.20724297722336</c:v>
                </c:pt>
                <c:pt idx="96">
                  <c:v>928.44196754001314</c:v>
                </c:pt>
                <c:pt idx="97">
                  <c:v>883.7944911395316</c:v>
                </c:pt>
                <c:pt idx="98">
                  <c:v>841.18128557450837</c:v>
                </c:pt>
                <c:pt idx="99">
                  <c:v>800.52084434794961</c:v>
                </c:pt>
                <c:pt idx="100">
                  <c:v>761.73378003633115</c:v>
                </c:pt>
                <c:pt idx="101">
                  <c:v>724.7428995197406</c:v>
                </c:pt>
                <c:pt idx="102">
                  <c:v>689.47325955203269</c:v>
                </c:pt>
                <c:pt idx="103">
                  <c:v>655.85220493079396</c:v>
                </c:pt>
                <c:pt idx="104">
                  <c:v>623.80939133395441</c:v>
                </c:pt>
                <c:pt idx="105">
                  <c:v>593.2767946983804</c:v>
                </c:pt>
                <c:pt idx="106">
                  <c:v>564.1887088441872</c:v>
                </c:pt>
                <c:pt idx="107">
                  <c:v>536.48173288931139</c:v>
                </c:pt>
                <c:pt idx="108">
                  <c:v>510.0947498473106</c:v>
                </c:pt>
                <c:pt idx="109">
                  <c:v>484.96889766334789</c:v>
                </c:pt>
                <c:pt idx="110">
                  <c:v>461.04753382201307</c:v>
                </c:pt>
                <c:pt idx="111">
                  <c:v>438.2761945357197</c:v>
                </c:pt>
                <c:pt idx="112">
                  <c:v>416.6025494246278</c:v>
                </c:pt>
                <c:pt idx="113">
                  <c:v>395.97635249560699</c:v>
                </c:pt>
                <c:pt idx="114">
                  <c:v>376.34939014055999</c:v>
                </c:pt>
                <c:pt idx="115">
                  <c:v>357.6754267954384</c:v>
                </c:pt>
                <c:pt idx="116">
                  <c:v>339.91014882468153</c:v>
                </c:pt>
                <c:pt idx="117">
                  <c:v>323.0111071295687</c:v>
                </c:pt>
                <c:pt idx="118">
                  <c:v>306.93765892193187</c:v>
                </c:pt>
                <c:pt idx="119">
                  <c:v>291.65090904396493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fit'!$H$7:$H$39</c:f>
              <c:numCache>
                <c:formatCode>0</c:formatCode>
                <c:ptCount val="33"/>
                <c:pt idx="0">
                  <c:v>1244.567763236648</c:v>
                </c:pt>
                <c:pt idx="1">
                  <c:v>1132.0577693351124</c:v>
                </c:pt>
                <c:pt idx="2">
                  <c:v>1167.3710177997441</c:v>
                </c:pt>
                <c:pt idx="3">
                  <c:v>1212.4845292670118</c:v>
                </c:pt>
                <c:pt idx="4">
                  <c:v>1269.0561824229353</c:v>
                </c:pt>
                <c:pt idx="5">
                  <c:v>1338.7494905061085</c:v>
                </c:pt>
                <c:pt idx="6">
                  <c:v>1423.1681791732055</c:v>
                </c:pt>
                <c:pt idx="7">
                  <c:v>1523.786301063994</c:v>
                </c:pt>
                <c:pt idx="8">
                  <c:v>1641.8778441196405</c:v>
                </c:pt>
                <c:pt idx="9">
                  <c:v>1778.4499589421869</c:v>
                </c:pt>
                <c:pt idx="10">
                  <c:v>1934.1837564701166</c:v>
                </c:pt>
                <c:pt idx="11">
                  <c:v>2109.386140453912</c:v>
                </c:pt>
                <c:pt idx="12">
                  <c:v>2303.9553995909637</c:v>
                </c:pt>
                <c:pt idx="13">
                  <c:v>2517.3623721389031</c:v>
                </c:pt>
                <c:pt idx="14">
                  <c:v>2748.6480010184878</c:v>
                </c:pt>
                <c:pt idx="15">
                  <c:v>2996.4371079551156</c:v>
                </c:pt>
                <c:pt idx="16">
                  <c:v>3258.9673087243073</c:v>
                </c:pt>
                <c:pt idx="17">
                  <c:v>3534.131228878513</c:v>
                </c:pt>
                <c:pt idx="18">
                  <c:v>3819.529601035646</c:v>
                </c:pt>
                <c:pt idx="19">
                  <c:v>4112.5324506196548</c:v>
                </c:pt>
                <c:pt idx="20">
                  <c:v>4410.34540732203</c:v>
                </c:pt>
                <c:pt idx="21">
                  <c:v>4710.0781989579291</c:v>
                </c:pt>
                <c:pt idx="22">
                  <c:v>5008.8125654515088</c:v>
                </c:pt>
                <c:pt idx="23">
                  <c:v>5303.6671386520165</c:v>
                </c:pt>
                <c:pt idx="24">
                  <c:v>5591.8572306460255</c:v>
                </c:pt>
                <c:pt idx="25">
                  <c:v>5870.7479217212303</c:v>
                </c:pt>
                <c:pt idx="26">
                  <c:v>6137.899304913989</c:v>
                </c:pt>
                <c:pt idx="27">
                  <c:v>6391.1031980322869</c:v>
                </c:pt>
                <c:pt idx="28">
                  <c:v>6628.4110532702171</c:v>
                </c:pt>
                <c:pt idx="29">
                  <c:v>6848.1531626197311</c:v>
                </c:pt>
                <c:pt idx="30">
                  <c:v>7048.9495640840387</c:v>
                </c:pt>
                <c:pt idx="31">
                  <c:v>7229.7132946437696</c:v>
                </c:pt>
                <c:pt idx="32">
                  <c:v>7389.64681110539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fit'!$I$7:$I$39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35.786224908465783</c:v>
                </c:pt>
                <c:pt idx="12">
                  <c:v>230.35548404551741</c:v>
                </c:pt>
                <c:pt idx="13">
                  <c:v>443.76245659345682</c:v>
                </c:pt>
                <c:pt idx="14">
                  <c:v>675.04808547304151</c:v>
                </c:pt>
                <c:pt idx="15">
                  <c:v>922.83719240966934</c:v>
                </c:pt>
                <c:pt idx="16">
                  <c:v>1185.367393178861</c:v>
                </c:pt>
                <c:pt idx="17">
                  <c:v>1460.5313133330667</c:v>
                </c:pt>
                <c:pt idx="18">
                  <c:v>1745.9296854901997</c:v>
                </c:pt>
                <c:pt idx="19">
                  <c:v>2038.9325350742085</c:v>
                </c:pt>
                <c:pt idx="20">
                  <c:v>2336.7454917765835</c:v>
                </c:pt>
                <c:pt idx="21">
                  <c:v>2636.4782834124826</c:v>
                </c:pt>
                <c:pt idx="22">
                  <c:v>2935.2126499060623</c:v>
                </c:pt>
                <c:pt idx="23">
                  <c:v>3230.0672231065701</c:v>
                </c:pt>
                <c:pt idx="24">
                  <c:v>3518.257315100579</c:v>
                </c:pt>
                <c:pt idx="25">
                  <c:v>3797.1480061757838</c:v>
                </c:pt>
                <c:pt idx="26">
                  <c:v>4064.2993893685425</c:v>
                </c:pt>
                <c:pt idx="27">
                  <c:v>4317.5032824868404</c:v>
                </c:pt>
                <c:pt idx="28">
                  <c:v>4554.8111377247706</c:v>
                </c:pt>
                <c:pt idx="29">
                  <c:v>4774.5532470742846</c:v>
                </c:pt>
                <c:pt idx="30">
                  <c:v>4975.3496485385922</c:v>
                </c:pt>
                <c:pt idx="31">
                  <c:v>5156.1133790983231</c:v>
                </c:pt>
                <c:pt idx="32">
                  <c:v>5316.0468955599436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0.9993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1567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0.9508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1037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9" name="Connettore 2 8">
            <a:extLst>
              <a:ext uri="{FF2B5EF4-FFF2-40B4-BE49-F238E27FC236}">
                <a16:creationId xmlns:a16="http://schemas.microsoft.com/office/drawing/2014/main" id="{0B6EA791-7AE4-41EF-A044-74ED095C1F56}"/>
              </a:ext>
            </a:extLst>
          </xdr:cNvPr>
          <xdr:cNvCxnSpPr/>
        </xdr:nvCxnSpPr>
        <xdr:spPr>
          <a:xfrm flipH="1">
            <a:off x="12352020" y="3581400"/>
            <a:ext cx="662940" cy="617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491740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99B3D4D7-548A-4773-8707-3C2F90AA47B1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043CC-B269-49E1-862B-3A1530409C07}" name="dpc_covid19_ita_andamento_nazionale__8" displayName="dpc_covid19_ita_andamento_nazionale__8" ref="A1:N34" tableType="queryTable" totalsRowShown="0">
  <autoFilter ref="A1:N34" xr:uid="{D3A5E762-6253-4C27-93C6-BBB88C5B6CBB}"/>
  <tableColumns count="14">
    <tableColumn id="1" xr3:uid="{F85C1931-8055-41C6-8108-062DFEE431E9}" uniqueName="1" name="data" queryTableFieldId="1" dataDxfId="3"/>
    <tableColumn id="2" xr3:uid="{637CD71C-57E1-432D-B60A-20221F8D1045}" uniqueName="2" name="stato" queryTableFieldId="2" dataDxfId="2"/>
    <tableColumn id="3" xr3:uid="{FD5C6118-2BCB-4132-89C7-722E96C9FA74}" uniqueName="3" name="ricoverati_con_sintomi" queryTableFieldId="3"/>
    <tableColumn id="4" xr3:uid="{F135CE28-50BA-46C8-AFD5-4E5759B35DDB}" uniqueName="4" name="terapia_intensiva" queryTableFieldId="4"/>
    <tableColumn id="5" xr3:uid="{F968D170-1CCE-433B-855D-549798258725}" uniqueName="5" name="totale_ospedalizzati" queryTableFieldId="5"/>
    <tableColumn id="6" xr3:uid="{85791034-B9BA-4082-A00F-84E39839826F}" uniqueName="6" name="isolamento_domiciliare" queryTableFieldId="6"/>
    <tableColumn id="7" xr3:uid="{F81EB876-8DF0-43A2-9ABC-5560A8EEA285}" uniqueName="7" name="totale_attualmente_positivi" queryTableFieldId="7"/>
    <tableColumn id="8" xr3:uid="{3F8BC0BC-3733-42BF-97EE-FF2B65FE4174}" uniqueName="8" name="nuovi_attualmente_positivi" queryTableFieldId="8"/>
    <tableColumn id="9" xr3:uid="{55067DBB-42E8-4107-ADD6-7315ECA6F6CE}" uniqueName="9" name="dimessi_guariti" queryTableFieldId="9"/>
    <tableColumn id="10" xr3:uid="{5FFE5E95-B31C-4EF6-B2A4-F2D0C2A3B3A3}" uniqueName="10" name="deceduti" queryTableFieldId="10"/>
    <tableColumn id="11" xr3:uid="{39EF975B-6CB5-4176-958C-C3523677EDF8}" uniqueName="11" name="totale_casi" queryTableFieldId="11"/>
    <tableColumn id="12" xr3:uid="{659ADDD7-1AF0-4C3D-A377-B7DA03D35A76}" uniqueName="12" name="tamponi" queryTableFieldId="12"/>
    <tableColumn id="13" xr3:uid="{143F87E4-EDA3-41FD-88C4-4FB3D3D80038}" uniqueName="13" name="note_it" queryTableFieldId="13" dataDxfId="1"/>
    <tableColumn id="14" xr3:uid="{FDE0BB10-1D57-4B91-8C9C-019E4305BC38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4"/>
  <sheetViews>
    <sheetView workbookViewId="0">
      <selection activeCell="D1" sqref="A1:XFD33"/>
    </sheetView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26.77734375" style="2" bestFit="1" customWidth="1"/>
    <col min="8" max="8" width="26.6640625" style="2" bestFit="1" customWidth="1"/>
    <col min="9" max="9" width="15.88671875" style="2" bestFit="1" customWidth="1"/>
    <col min="10" max="10" width="10.5546875" style="2" bestFit="1" customWidth="1"/>
    <col min="11" max="11" width="12.21875" style="2" bestFit="1" customWidth="1"/>
    <col min="12" max="12" width="10.33203125" style="2" bestFit="1" customWidth="1"/>
    <col min="13" max="13" width="19.5546875" style="2" bestFit="1" customWidth="1"/>
    <col min="14" max="14" width="21.109375" style="2" bestFit="1" customWidth="1"/>
    <col min="15" max="16384" width="8.88671875" style="2"/>
  </cols>
  <sheetData>
    <row r="1" spans="1:14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37</v>
      </c>
      <c r="N1" s="2" t="s">
        <v>38</v>
      </c>
    </row>
    <row r="2" spans="1:14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31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31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  <row r="33" spans="1:14" x14ac:dyDescent="0.3">
      <c r="A33" s="15">
        <v>43916.708333333336</v>
      </c>
      <c r="B33" s="16" t="s">
        <v>31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6" t="s">
        <v>52</v>
      </c>
      <c r="N33" s="16" t="s">
        <v>53</v>
      </c>
    </row>
    <row r="34" spans="1:14" x14ac:dyDescent="0.3">
      <c r="A34" s="15">
        <v>43917.708333333336</v>
      </c>
      <c r="B34" s="16" t="s">
        <v>31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6" t="s">
        <v>39</v>
      </c>
      <c r="N34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opLeftCell="A4" workbookViewId="0">
      <selection activeCell="J12" sqref="J1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2"/>
      <c r="K3" s="18" t="s">
        <v>0</v>
      </c>
      <c r="L3" s="17" t="s">
        <v>18</v>
      </c>
      <c r="M3" s="17"/>
      <c r="N3" s="17"/>
    </row>
    <row r="4" spans="2:14" ht="20.399999999999999" x14ac:dyDescent="0.35">
      <c r="B4" s="13" t="s">
        <v>15</v>
      </c>
      <c r="C4" s="14"/>
      <c r="K4" s="18" t="s">
        <v>32</v>
      </c>
      <c r="L4" s="17" t="s">
        <v>17</v>
      </c>
      <c r="M4" s="17"/>
      <c r="N4" s="17"/>
    </row>
    <row r="5" spans="2:14" ht="18" x14ac:dyDescent="0.3">
      <c r="K5" s="18" t="s">
        <v>1</v>
      </c>
      <c r="L5" s="17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'dpc-covid-19-ita-andamento-naz'!K2</f>
        <v>229</v>
      </c>
      <c r="E7" s="11">
        <f t="shared" ref="E7:E29" si="0">K*EXP(-EXP(-(C7-t0)/w))</f>
        <v>145.1194393808085</v>
      </c>
      <c r="F7" s="11">
        <f t="shared" ref="F7:F29" si="1">E7+CI</f>
        <v>1712.1351258471386</v>
      </c>
      <c r="G7" s="11">
        <f t="shared" ref="G7:G33" si="2">MAX(E7-CI,0)</f>
        <v>0</v>
      </c>
      <c r="H7" s="1"/>
      <c r="I7" s="19" t="s">
        <v>0</v>
      </c>
      <c r="J7" s="5">
        <v>359999.99996312207</v>
      </c>
    </row>
    <row r="8" spans="2:14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 t="shared" si="0"/>
        <v>218.10302001813511</v>
      </c>
      <c r="F8" s="11">
        <f t="shared" si="1"/>
        <v>1785.1187064844653</v>
      </c>
      <c r="G8" s="11">
        <f t="shared" si="2"/>
        <v>0</v>
      </c>
      <c r="H8" s="1"/>
      <c r="I8" s="19" t="s">
        <v>33</v>
      </c>
      <c r="J8" s="5">
        <v>39.411816117094169</v>
      </c>
    </row>
    <row r="9" spans="2:14" x14ac:dyDescent="0.3">
      <c r="B9" s="10">
        <v>43887</v>
      </c>
      <c r="C9" s="4">
        <v>3</v>
      </c>
      <c r="D9" s="4">
        <f>'dpc-covid-19-ita-andamento-naz'!K4</f>
        <v>400</v>
      </c>
      <c r="E9" s="11">
        <f t="shared" si="0"/>
        <v>320.90412360776327</v>
      </c>
      <c r="F9" s="11">
        <f t="shared" si="1"/>
        <v>1887.9198100740934</v>
      </c>
      <c r="G9" s="11">
        <f t="shared" si="2"/>
        <v>0</v>
      </c>
      <c r="H9" s="1"/>
      <c r="I9" s="19" t="s">
        <v>1</v>
      </c>
      <c r="J9" s="5">
        <v>18.680867549722553</v>
      </c>
    </row>
    <row r="10" spans="2:14" x14ac:dyDescent="0.3">
      <c r="B10" s="10">
        <v>43888</v>
      </c>
      <c r="C10" s="4">
        <v>4</v>
      </c>
      <c r="D10" s="4">
        <f>'dpc-covid-19-ita-andamento-naz'!K5</f>
        <v>650</v>
      </c>
      <c r="E10" s="11">
        <f t="shared" si="0"/>
        <v>462.7507721060598</v>
      </c>
      <c r="F10" s="11">
        <f t="shared" si="1"/>
        <v>2029.7664585723901</v>
      </c>
      <c r="G10" s="11">
        <f t="shared" si="2"/>
        <v>0</v>
      </c>
      <c r="H10" s="1"/>
      <c r="I10" s="6" t="s">
        <v>2</v>
      </c>
      <c r="J10" s="1">
        <f>AVERAGE(D7:D39)</f>
        <v>24716.575757575756</v>
      </c>
    </row>
    <row r="11" spans="2:14" x14ac:dyDescent="0.3">
      <c r="B11" s="10">
        <v>43889</v>
      </c>
      <c r="C11" s="4">
        <v>5</v>
      </c>
      <c r="D11" s="4">
        <f>'dpc-covid-19-ita-andamento-naz'!K6</f>
        <v>888</v>
      </c>
      <c r="E11" s="11">
        <f t="shared" si="0"/>
        <v>654.68575339709753</v>
      </c>
      <c r="F11" s="11">
        <f t="shared" si="1"/>
        <v>2221.7014398634278</v>
      </c>
      <c r="G11" s="11">
        <f t="shared" si="2"/>
        <v>0</v>
      </c>
      <c r="H11" s="1"/>
      <c r="I11" s="6" t="s">
        <v>3</v>
      </c>
      <c r="J11" s="1">
        <f>COUNT(D7:D39)-COUNT(J7:J9)</f>
        <v>30</v>
      </c>
    </row>
    <row r="12" spans="2:14" x14ac:dyDescent="0.3">
      <c r="B12" s="10">
        <v>43890</v>
      </c>
      <c r="C12" s="4">
        <v>6</v>
      </c>
      <c r="D12" s="4">
        <f>'dpc-covid-19-ita-andamento-naz'!K7</f>
        <v>1128</v>
      </c>
      <c r="E12" s="11">
        <f t="shared" si="0"/>
        <v>909.62923789011745</v>
      </c>
      <c r="F12" s="11">
        <f t="shared" si="1"/>
        <v>2476.6449243564475</v>
      </c>
      <c r="G12" s="11">
        <f t="shared" si="2"/>
        <v>0</v>
      </c>
      <c r="H12" s="1"/>
      <c r="I12" s="6" t="s">
        <v>4</v>
      </c>
      <c r="J12" s="7" cm="1">
        <f t="array" ref="J12">SQRT(SUM((D7:D39-E7:E39)^2)/df)</f>
        <v>767.29022204233922</v>
      </c>
    </row>
    <row r="13" spans="2:14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 t="shared" si="0"/>
        <v>1242.370416854028</v>
      </c>
      <c r="F13" s="11">
        <f t="shared" si="1"/>
        <v>2809.3861033203584</v>
      </c>
      <c r="G13" s="11">
        <f t="shared" si="2"/>
        <v>0</v>
      </c>
      <c r="H13" s="1"/>
      <c r="I13" s="6" t="s">
        <v>5</v>
      </c>
      <c r="J13" s="8" cm="1">
        <f t="array" ref="J13">1-SUM((D7:D39-E7:E39)^2)/SUM((D7:D39-Mean_of_y)^2)</f>
        <v>0.99925227754415691</v>
      </c>
    </row>
    <row r="14" spans="2:14" x14ac:dyDescent="0.3">
      <c r="B14" s="10">
        <v>43892</v>
      </c>
      <c r="C14" s="4">
        <v>8</v>
      </c>
      <c r="D14" s="4">
        <f>'dpc-covid-19-ita-andamento-naz'!K9</f>
        <v>2036</v>
      </c>
      <c r="E14" s="11">
        <f t="shared" si="0"/>
        <v>1669.4791867189219</v>
      </c>
      <c r="F14" s="11">
        <f t="shared" si="1"/>
        <v>3236.4948731852519</v>
      </c>
      <c r="G14" s="11">
        <f t="shared" si="2"/>
        <v>102.46350025259176</v>
      </c>
      <c r="H14" s="1"/>
      <c r="I14" s="6" t="s">
        <v>6</v>
      </c>
      <c r="J14" s="8">
        <f>TINV(0.05,df)</f>
        <v>2.0422724563012378</v>
      </c>
    </row>
    <row r="15" spans="2:14" x14ac:dyDescent="0.3">
      <c r="B15" s="10">
        <v>43893</v>
      </c>
      <c r="C15" s="4">
        <v>9</v>
      </c>
      <c r="D15" s="4">
        <f>'dpc-covid-19-ita-andamento-naz'!K10</f>
        <v>2502</v>
      </c>
      <c r="E15" s="11">
        <f t="shared" si="0"/>
        <v>2209.1334719334568</v>
      </c>
      <c r="F15" s="11">
        <f t="shared" si="1"/>
        <v>3776.1491583997868</v>
      </c>
      <c r="G15" s="11">
        <f t="shared" si="2"/>
        <v>642.11778546712662</v>
      </c>
      <c r="H15" s="1"/>
      <c r="I15" s="6" t="s">
        <v>7</v>
      </c>
      <c r="J15" s="1">
        <f>Critical_t*SE_of_y</f>
        <v>1567.0156864663302</v>
      </c>
    </row>
    <row r="16" spans="2:14" x14ac:dyDescent="0.3">
      <c r="B16" s="10">
        <v>43894</v>
      </c>
      <c r="C16" s="4">
        <v>10</v>
      </c>
      <c r="D16" s="4">
        <f>'dpc-covid-19-ita-andamento-naz'!K11</f>
        <v>3089</v>
      </c>
      <c r="E16" s="11">
        <f t="shared" si="0"/>
        <v>2880.8629075074155</v>
      </c>
      <c r="F16" s="11">
        <f t="shared" si="1"/>
        <v>4447.8785939737454</v>
      </c>
      <c r="G16" s="11">
        <f t="shared" si="2"/>
        <v>1313.8472210410853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'dpc-covid-19-ita-andamento-naz'!K12</f>
        <v>3858</v>
      </c>
      <c r="E17" s="11">
        <f t="shared" si="0"/>
        <v>3705.2148320710612</v>
      </c>
      <c r="F17" s="11">
        <f t="shared" si="1"/>
        <v>5272.2305185373916</v>
      </c>
      <c r="G17" s="11">
        <f t="shared" si="2"/>
        <v>2138.1991456047308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'dpc-covid-19-ita-andamento-naz'!K13</f>
        <v>4636</v>
      </c>
      <c r="E18" s="11">
        <f t="shared" si="0"/>
        <v>4703.3534173298676</v>
      </c>
      <c r="F18" s="11">
        <f t="shared" si="1"/>
        <v>6270.369103796198</v>
      </c>
      <c r="G18" s="11">
        <f t="shared" si="2"/>
        <v>3136.3377308635372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'dpc-covid-19-ita-andamento-naz'!K14</f>
        <v>5883</v>
      </c>
      <c r="E19" s="11">
        <f t="shared" si="0"/>
        <v>5896.6068789725523</v>
      </c>
      <c r="F19" s="11">
        <f t="shared" si="1"/>
        <v>7463.6225654388827</v>
      </c>
      <c r="G19" s="11">
        <f t="shared" si="2"/>
        <v>4329.5911925062219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'dpc-covid-19-ita-andamento-naz'!K15</f>
        <v>7375</v>
      </c>
      <c r="E20" s="11">
        <f t="shared" si="0"/>
        <v>7305.9807704142167</v>
      </c>
      <c r="F20" s="11">
        <f t="shared" si="1"/>
        <v>8872.9964568805462</v>
      </c>
      <c r="G20" s="11">
        <f t="shared" si="2"/>
        <v>5738.9650839478863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'dpc-covid-19-ita-andamento-naz'!K16</f>
        <v>9172</v>
      </c>
      <c r="E21" s="11">
        <f t="shared" si="0"/>
        <v>8951.6571654393283</v>
      </c>
      <c r="F21" s="11">
        <f t="shared" si="1"/>
        <v>10518.672851905658</v>
      </c>
      <c r="G21" s="11">
        <f t="shared" si="2"/>
        <v>7384.6414789729979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'dpc-covid-19-ita-andamento-naz'!K17</f>
        <v>10149</v>
      </c>
      <c r="E22" s="11">
        <f t="shared" si="0"/>
        <v>10852.500025636673</v>
      </c>
      <c r="F22" s="11">
        <f t="shared" si="1"/>
        <v>12419.515712103002</v>
      </c>
      <c r="G22" s="11">
        <f t="shared" si="2"/>
        <v>9285.4843391703434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'dpc-covid-19-ita-andamento-naz'!K18</f>
        <v>12462</v>
      </c>
      <c r="E23" s="11">
        <f t="shared" si="0"/>
        <v>13025.586278158447</v>
      </c>
      <c r="F23" s="11">
        <f t="shared" si="1"/>
        <v>14592.601964624777</v>
      </c>
      <c r="G23" s="11">
        <f t="shared" si="2"/>
        <v>11458.570591692118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'dpc-covid-19-ita-andamento-naz'!K19</f>
        <v>15113</v>
      </c>
      <c r="E24" s="11">
        <f t="shared" si="0"/>
        <v>15485.780251931385</v>
      </c>
      <c r="F24" s="11">
        <f t="shared" si="1"/>
        <v>17052.795938397714</v>
      </c>
      <c r="G24" s="11">
        <f t="shared" si="2"/>
        <v>13918.764565465055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'dpc-covid-19-ita-andamento-naz'!K20</f>
        <v>17660</v>
      </c>
      <c r="E25" s="11">
        <f t="shared" si="0"/>
        <v>18245.366360756394</v>
      </c>
      <c r="F25" s="11">
        <f t="shared" si="1"/>
        <v>19812.382047222723</v>
      </c>
      <c r="G25" s="11">
        <f t="shared" si="2"/>
        <v>16678.350674290064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'dpc-covid-19-ita-andamento-naz'!K21</f>
        <v>21157</v>
      </c>
      <c r="E26" s="11">
        <f t="shared" si="0"/>
        <v>21313.751546218129</v>
      </c>
      <c r="F26" s="11">
        <f t="shared" si="1"/>
        <v>22880.767232684459</v>
      </c>
      <c r="G26" s="11">
        <f t="shared" si="2"/>
        <v>19746.7358597518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'dpc-covid-19-ita-andamento-naz'!K22</f>
        <v>24747</v>
      </c>
      <c r="E27" s="11">
        <f t="shared" si="0"/>
        <v>24697.245281078187</v>
      </c>
      <c r="F27" s="11">
        <f t="shared" si="1"/>
        <v>26264.260967544516</v>
      </c>
      <c r="G27" s="11">
        <f t="shared" si="2"/>
        <v>23130.229594611857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'dpc-covid-19-ita-andamento-naz'!K23</f>
        <v>27980</v>
      </c>
      <c r="E28" s="11">
        <f t="shared" si="0"/>
        <v>28398.921151298513</v>
      </c>
      <c r="F28" s="11">
        <f t="shared" si="1"/>
        <v>29965.936837764842</v>
      </c>
      <c r="G28" s="11">
        <f t="shared" si="2"/>
        <v>26831.905464832183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'dpc-covid-19-ita-andamento-naz'!K24</f>
        <v>31506</v>
      </c>
      <c r="E29" s="11">
        <f t="shared" si="0"/>
        <v>32418.560416276876</v>
      </c>
      <c r="F29" s="11">
        <f t="shared" si="1"/>
        <v>33985.576102743209</v>
      </c>
      <c r="G29" s="11">
        <f t="shared" si="2"/>
        <v>30851.544729810546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'dpc-covid-19-ita-andamento-naz'!K25</f>
        <v>35713</v>
      </c>
      <c r="E30" s="11">
        <f t="shared" ref="E30" si="3">K*EXP(-EXP(-(C30-t0)/w))</f>
        <v>36752.674681244724</v>
      </c>
      <c r="F30" s="11">
        <f t="shared" ref="F30" si="4">E30+CI</f>
        <v>38319.690367711053</v>
      </c>
      <c r="G30" s="11">
        <f t="shared" si="2"/>
        <v>35185.658994778394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'dpc-covid-19-ita-andamento-naz'!K26</f>
        <v>41035</v>
      </c>
      <c r="E31" s="11">
        <f t="shared" ref="E31" si="5">K*EXP(-EXP(-(C31-t0)/w))</f>
        <v>41394.602040162223</v>
      </c>
      <c r="F31" s="11">
        <f t="shared" ref="F31" si="6">E31+CI</f>
        <v>42961.617726628552</v>
      </c>
      <c r="G31" s="11">
        <f t="shared" si="2"/>
        <v>39827.586353695893</v>
      </c>
    </row>
    <row r="32" spans="2:13" x14ac:dyDescent="0.3">
      <c r="B32" s="10">
        <v>43910</v>
      </c>
      <c r="C32" s="4">
        <v>26</v>
      </c>
      <c r="D32" s="4">
        <f>'dpc-covid-19-ita-andamento-naz'!K27</f>
        <v>47021</v>
      </c>
      <c r="E32" s="11">
        <f t="shared" ref="E32:E33" si="7">K*EXP(-EXP(-(C32-t0)/w))</f>
        <v>46334.668846084714</v>
      </c>
      <c r="F32" s="11">
        <f t="shared" ref="F32:F33" si="8">E32+CI</f>
        <v>47901.684532551044</v>
      </c>
      <c r="G32" s="11">
        <f t="shared" si="2"/>
        <v>44767.653159618385</v>
      </c>
    </row>
    <row r="33" spans="2:7" x14ac:dyDescent="0.3">
      <c r="B33" s="10">
        <v>43911</v>
      </c>
      <c r="C33" s="4">
        <v>27</v>
      </c>
      <c r="D33" s="4">
        <f>'dpc-covid-19-ita-andamento-naz'!K28</f>
        <v>53578</v>
      </c>
      <c r="E33" s="11">
        <f t="shared" si="7"/>
        <v>51560.407673859008</v>
      </c>
      <c r="F33" s="11">
        <f t="shared" si="8"/>
        <v>53127.423360325338</v>
      </c>
      <c r="G33" s="11">
        <f t="shared" si="2"/>
        <v>49993.391987392679</v>
      </c>
    </row>
    <row r="34" spans="2:7" x14ac:dyDescent="0.3">
      <c r="B34" s="10">
        <v>43912</v>
      </c>
      <c r="C34" s="4">
        <v>28</v>
      </c>
      <c r="D34" s="4">
        <f>'dpc-covid-19-ita-andamento-naz'!K29</f>
        <v>59138</v>
      </c>
      <c r="E34" s="11">
        <f t="shared" ref="E34" si="9">K*EXP(-EXP(-(C34-t0)/w))</f>
        <v>57056.821049619823</v>
      </c>
      <c r="F34" s="11">
        <f t="shared" ref="F34" si="10">E34+CI</f>
        <v>58623.836736086152</v>
      </c>
      <c r="G34" s="11">
        <f t="shared" ref="G34" si="11">MAX(E34-CI,0)</f>
        <v>55489.805363153493</v>
      </c>
    </row>
    <row r="35" spans="2:7" x14ac:dyDescent="0.3">
      <c r="B35" s="20">
        <v>43913</v>
      </c>
      <c r="C35" s="4">
        <v>29</v>
      </c>
      <c r="D35" s="4">
        <f>'dpc-covid-19-ita-andamento-naz'!K30</f>
        <v>63927</v>
      </c>
      <c r="E35" s="11">
        <f t="shared" ref="E35:E66" si="12">K*EXP(-EXP(-(C35-t0)/w))</f>
        <v>62806.680091512389</v>
      </c>
      <c r="F35" s="11">
        <f t="shared" ref="F35" si="13">E35+CI</f>
        <v>64373.695777978719</v>
      </c>
      <c r="G35" s="11">
        <f t="shared" ref="G35" si="14">MAX(E35-CI,0)</f>
        <v>61239.66440504606</v>
      </c>
    </row>
    <row r="36" spans="2:7" x14ac:dyDescent="0.3">
      <c r="B36" s="10">
        <v>43914</v>
      </c>
      <c r="C36" s="4">
        <v>30</v>
      </c>
      <c r="D36" s="4">
        <f>'dpc-covid-19-ita-andamento-naz'!K31</f>
        <v>69176</v>
      </c>
      <c r="E36" s="11">
        <f t="shared" si="12"/>
        <v>68790.847270430982</v>
      </c>
      <c r="F36" s="11">
        <f t="shared" ref="F36" si="15">E36+CI</f>
        <v>70357.862956897312</v>
      </c>
      <c r="G36" s="11">
        <f t="shared" ref="G36" si="16">MAX(E36-CI,0)</f>
        <v>67223.831583964653</v>
      </c>
    </row>
    <row r="37" spans="2:7" x14ac:dyDescent="0.3">
      <c r="B37" s="10">
        <v>43915</v>
      </c>
      <c r="C37" s="4">
        <v>31</v>
      </c>
      <c r="D37" s="4">
        <f>'dpc-covid-19-ita-andamento-naz'!K32</f>
        <v>74386</v>
      </c>
      <c r="E37" s="11">
        <f t="shared" si="12"/>
        <v>74988.612976938646</v>
      </c>
      <c r="F37" s="11">
        <f t="shared" ref="F37" si="17">E37+CI</f>
        <v>76555.628663404976</v>
      </c>
      <c r="G37" s="11">
        <f t="shared" ref="G37" si="18">MAX(E37-CI,0)</f>
        <v>73421.597290472317</v>
      </c>
    </row>
    <row r="38" spans="2:7" x14ac:dyDescent="0.3">
      <c r="B38" s="10">
        <v>43916</v>
      </c>
      <c r="C38" s="4">
        <v>32</v>
      </c>
      <c r="D38" s="4">
        <f>'dpc-covid-19-ita-andamento-naz'!K33</f>
        <v>80539</v>
      </c>
      <c r="E38" s="11">
        <f t="shared" si="12"/>
        <v>81378.036382236358</v>
      </c>
      <c r="F38" s="11">
        <f t="shared" ref="F38" si="19">E38+CI</f>
        <v>82945.052068702687</v>
      </c>
      <c r="G38" s="11">
        <f t="shared" ref="G38" si="20">MAX(E38-CI,0)</f>
        <v>79811.020695770028</v>
      </c>
    </row>
    <row r="39" spans="2:7" x14ac:dyDescent="0.3">
      <c r="B39" s="10">
        <v>43917</v>
      </c>
      <c r="C39" s="4">
        <v>33</v>
      </c>
      <c r="D39" s="4">
        <f>'dpc-covid-19-ita-andamento-naz'!K34</f>
        <v>86498</v>
      </c>
      <c r="E39" s="11">
        <f t="shared" si="12"/>
        <v>87936.282117965413</v>
      </c>
    </row>
    <row r="40" spans="2:7" x14ac:dyDescent="0.3">
      <c r="B40" s="10">
        <v>43918</v>
      </c>
      <c r="C40" s="4">
        <v>34</v>
      </c>
      <c r="E40" s="11">
        <f t="shared" si="12"/>
        <v>94639.945487517471</v>
      </c>
    </row>
    <row r="41" spans="2:7" x14ac:dyDescent="0.3">
      <c r="B41" s="10">
        <v>43919</v>
      </c>
      <c r="C41" s="4">
        <v>35</v>
      </c>
      <c r="E41" s="11">
        <f t="shared" si="12"/>
        <v>101465.36018483494</v>
      </c>
    </row>
    <row r="42" spans="2:7" x14ac:dyDescent="0.3">
      <c r="B42" s="10">
        <v>43920</v>
      </c>
      <c r="C42" s="4">
        <v>36</v>
      </c>
      <c r="E42" s="11">
        <f t="shared" si="12"/>
        <v>108388.88377087217</v>
      </c>
    </row>
    <row r="43" spans="2:7" x14ac:dyDescent="0.3">
      <c r="B43" s="10">
        <v>43921</v>
      </c>
      <c r="C43" s="4">
        <v>37</v>
      </c>
      <c r="E43" s="11">
        <f t="shared" si="12"/>
        <v>115387.15739055861</v>
      </c>
    </row>
    <row r="44" spans="2:7" x14ac:dyDescent="0.3">
      <c r="B44" s="10">
        <v>43922</v>
      </c>
      <c r="C44" s="4">
        <v>38</v>
      </c>
      <c r="E44" s="11">
        <f t="shared" si="12"/>
        <v>122437.33736414093</v>
      </c>
    </row>
    <row r="45" spans="2:7" x14ac:dyDescent="0.3">
      <c r="B45" s="10">
        <v>43923</v>
      </c>
      <c r="C45" s="4">
        <v>39</v>
      </c>
      <c r="E45" s="11">
        <f t="shared" si="12"/>
        <v>129517.29732768887</v>
      </c>
    </row>
    <row r="46" spans="2:7" x14ac:dyDescent="0.3">
      <c r="B46" s="10">
        <v>43924</v>
      </c>
      <c r="C46" s="4">
        <v>40</v>
      </c>
      <c r="E46" s="11">
        <f t="shared" si="12"/>
        <v>136605.80051034523</v>
      </c>
    </row>
    <row r="47" spans="2:7" x14ac:dyDescent="0.3">
      <c r="B47" s="10">
        <v>43925</v>
      </c>
      <c r="C47" s="4">
        <v>41</v>
      </c>
      <c r="E47" s="11">
        <f t="shared" si="12"/>
        <v>143682.64251162496</v>
      </c>
    </row>
    <row r="48" spans="2:7" x14ac:dyDescent="0.3">
      <c r="B48" s="10">
        <v>43926</v>
      </c>
      <c r="C48" s="4">
        <v>42</v>
      </c>
      <c r="E48" s="11">
        <f t="shared" si="12"/>
        <v>150728.76557921944</v>
      </c>
    </row>
    <row r="49" spans="2:5" x14ac:dyDescent="0.3">
      <c r="B49" s="10">
        <v>43927</v>
      </c>
      <c r="C49" s="4">
        <v>43</v>
      </c>
      <c r="E49" s="11">
        <f t="shared" si="12"/>
        <v>157726.34589066188</v>
      </c>
    </row>
    <row r="50" spans="2:5" x14ac:dyDescent="0.3">
      <c r="B50" s="10">
        <v>43928</v>
      </c>
      <c r="C50" s="4">
        <v>44</v>
      </c>
      <c r="E50" s="11">
        <f t="shared" si="12"/>
        <v>164658.85571951733</v>
      </c>
    </row>
    <row r="51" spans="2:5" x14ac:dyDescent="0.3">
      <c r="B51" s="10">
        <v>43929</v>
      </c>
      <c r="C51" s="4">
        <v>45</v>
      </c>
      <c r="E51" s="11">
        <f t="shared" si="12"/>
        <v>171511.10263008968</v>
      </c>
    </row>
    <row r="52" spans="2:5" x14ac:dyDescent="0.3">
      <c r="B52" s="10">
        <v>43930</v>
      </c>
      <c r="C52" s="4">
        <v>46</v>
      </c>
      <c r="E52" s="11">
        <f t="shared" si="12"/>
        <v>178269.24800738887</v>
      </c>
    </row>
    <row r="53" spans="2:5" x14ac:dyDescent="0.3">
      <c r="B53" s="10">
        <v>43931</v>
      </c>
      <c r="C53" s="4">
        <v>47</v>
      </c>
      <c r="E53" s="11">
        <f t="shared" si="12"/>
        <v>184920.80730550192</v>
      </c>
    </row>
    <row r="54" spans="2:5" x14ac:dyDescent="0.3">
      <c r="B54" s="10">
        <v>43932</v>
      </c>
      <c r="C54" s="4">
        <v>48</v>
      </c>
      <c r="E54" s="11">
        <f t="shared" si="12"/>
        <v>191454.63440181868</v>
      </c>
    </row>
    <row r="55" spans="2:5" x14ac:dyDescent="0.3">
      <c r="B55" s="10">
        <v>43933</v>
      </c>
      <c r="C55" s="4">
        <v>49</v>
      </c>
      <c r="E55" s="11">
        <f t="shared" si="12"/>
        <v>197860.89239052188</v>
      </c>
    </row>
    <row r="56" spans="2:5" x14ac:dyDescent="0.3">
      <c r="B56" s="10">
        <v>43934</v>
      </c>
      <c r="C56" s="4">
        <v>50</v>
      </c>
      <c r="E56" s="11">
        <f t="shared" si="12"/>
        <v>204131.01304913766</v>
      </c>
    </row>
    <row r="57" spans="2:5" x14ac:dyDescent="0.3">
      <c r="B57" s="10">
        <v>43935</v>
      </c>
      <c r="C57" s="4">
        <v>51</v>
      </c>
      <c r="E57" s="11">
        <f t="shared" si="12"/>
        <v>210257.64707833456</v>
      </c>
    </row>
    <row r="58" spans="2:5" x14ac:dyDescent="0.3">
      <c r="B58" s="10">
        <v>43936</v>
      </c>
      <c r="C58" s="4">
        <v>52</v>
      </c>
      <c r="E58" s="11">
        <f t="shared" si="12"/>
        <v>216234.60705774612</v>
      </c>
    </row>
    <row r="59" spans="2:5" x14ac:dyDescent="0.3">
      <c r="B59" s="10">
        <v>43937</v>
      </c>
      <c r="C59" s="4">
        <v>53</v>
      </c>
      <c r="E59" s="11">
        <f t="shared" si="12"/>
        <v>222056.80488816436</v>
      </c>
    </row>
    <row r="60" spans="2:5" x14ac:dyDescent="0.3">
      <c r="B60" s="10">
        <v>43938</v>
      </c>
      <c r="C60" s="4">
        <v>54</v>
      </c>
      <c r="E60" s="11">
        <f t="shared" si="12"/>
        <v>227720.18531036406</v>
      </c>
    </row>
    <row r="61" spans="2:5" x14ac:dyDescent="0.3">
      <c r="B61" s="10">
        <v>43939</v>
      </c>
      <c r="C61" s="4">
        <v>55</v>
      </c>
      <c r="E61" s="11">
        <f t="shared" si="12"/>
        <v>233221.65690911215</v>
      </c>
    </row>
    <row r="62" spans="2:5" x14ac:dyDescent="0.3">
      <c r="B62" s="10">
        <v>43940</v>
      </c>
      <c r="C62" s="4">
        <v>56</v>
      </c>
      <c r="E62" s="11">
        <f t="shared" si="12"/>
        <v>238559.02183237739</v>
      </c>
    </row>
    <row r="63" spans="2:5" x14ac:dyDescent="0.3">
      <c r="B63" s="10">
        <v>43941</v>
      </c>
      <c r="C63" s="4">
        <v>57</v>
      </c>
      <c r="E63" s="11">
        <f t="shared" si="12"/>
        <v>243730.90528407242</v>
      </c>
    </row>
    <row r="64" spans="2:5" x14ac:dyDescent="0.3">
      <c r="B64" s="10">
        <v>43942</v>
      </c>
      <c r="C64" s="4">
        <v>58</v>
      </c>
      <c r="E64" s="11">
        <f t="shared" si="12"/>
        <v>248736.68568654038</v>
      </c>
    </row>
    <row r="65" spans="2:5" x14ac:dyDescent="0.3">
      <c r="B65" s="10">
        <v>43943</v>
      </c>
      <c r="C65" s="4">
        <v>59</v>
      </c>
      <c r="E65" s="11">
        <f t="shared" si="12"/>
        <v>253576.42625831178</v>
      </c>
    </row>
    <row r="66" spans="2:5" x14ac:dyDescent="0.3">
      <c r="B66" s="10">
        <v>43944</v>
      </c>
      <c r="C66" s="4">
        <v>60</v>
      </c>
      <c r="E66" s="11">
        <f t="shared" si="12"/>
        <v>258250.80861458165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2"/>
      <c r="M3" s="18" t="s">
        <v>0</v>
      </c>
      <c r="N3" s="17" t="s">
        <v>18</v>
      </c>
      <c r="O3" s="17"/>
      <c r="P3" s="17"/>
    </row>
    <row r="4" spans="2:16" ht="20.399999999999999" x14ac:dyDescent="0.35">
      <c r="B4" s="13" t="s">
        <v>15</v>
      </c>
      <c r="C4" s="14"/>
      <c r="M4" s="18" t="s">
        <v>32</v>
      </c>
      <c r="N4" s="17" t="s">
        <v>17</v>
      </c>
      <c r="O4" s="17"/>
      <c r="P4" s="17"/>
    </row>
    <row r="5" spans="2:16" ht="18" x14ac:dyDescent="0.3">
      <c r="M5" s="18" t="s">
        <v>1</v>
      </c>
      <c r="N5" s="17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34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'dpc-covid-19-ita-andamento-naz'!K2</f>
        <v>229</v>
      </c>
      <c r="E7" s="4">
        <f>D7-0</f>
        <v>229</v>
      </c>
      <c r="F7" s="11">
        <f t="shared" ref="F7:F70" si="0">Kn*EXP(-EXP(-(C7-t0n)/wn))</f>
        <v>207.76780546392499</v>
      </c>
      <c r="G7" s="11">
        <f>F7-0</f>
        <v>207.76780546392499</v>
      </c>
      <c r="H7" s="11">
        <f t="shared" ref="H7:H37" si="1">G7+CIn</f>
        <v>1244.567763236648</v>
      </c>
      <c r="I7" s="11">
        <f t="shared" ref="I7:I37" si="2">MAX(G7-CIn,0)</f>
        <v>0</v>
      </c>
      <c r="J7" s="1"/>
      <c r="K7" s="19" t="s">
        <v>0</v>
      </c>
      <c r="L7" s="5">
        <v>359999.99996689585</v>
      </c>
    </row>
    <row r="8" spans="2:16" ht="15.6" x14ac:dyDescent="0.35">
      <c r="B8" s="10">
        <v>43886</v>
      </c>
      <c r="C8" s="4">
        <v>1</v>
      </c>
      <c r="D8" s="4">
        <f>'dpc-covid-19-ita-andamento-naz'!K3</f>
        <v>322</v>
      </c>
      <c r="E8" s="4">
        <f>D8-D7</f>
        <v>93</v>
      </c>
      <c r="F8" s="11">
        <f t="shared" si="0"/>
        <v>303.02561702631436</v>
      </c>
      <c r="G8" s="11">
        <f>F8-F7</f>
        <v>95.257811562389378</v>
      </c>
      <c r="H8" s="11">
        <f t="shared" si="1"/>
        <v>1132.0577693351124</v>
      </c>
      <c r="I8" s="11">
        <f t="shared" si="2"/>
        <v>0</v>
      </c>
      <c r="J8" s="1"/>
      <c r="K8" s="19" t="s">
        <v>33</v>
      </c>
      <c r="L8" s="5">
        <v>38.689201406396656</v>
      </c>
    </row>
    <row r="9" spans="2:16" x14ac:dyDescent="0.3">
      <c r="B9" s="10">
        <v>43887</v>
      </c>
      <c r="C9" s="4">
        <v>2</v>
      </c>
      <c r="D9" s="4">
        <f>'dpc-covid-19-ita-andamento-naz'!K4</f>
        <v>400</v>
      </c>
      <c r="E9" s="4">
        <f t="shared" ref="E9:E39" si="3">D9-D8</f>
        <v>78</v>
      </c>
      <c r="F9" s="11">
        <f t="shared" si="0"/>
        <v>433.59667705333555</v>
      </c>
      <c r="G9" s="11">
        <f>F9-F8</f>
        <v>130.57106002702119</v>
      </c>
      <c r="H9" s="11">
        <f t="shared" si="1"/>
        <v>1167.3710177997441</v>
      </c>
      <c r="I9" s="11">
        <f t="shared" si="2"/>
        <v>0</v>
      </c>
      <c r="J9" s="1"/>
      <c r="K9" s="19" t="s">
        <v>1</v>
      </c>
      <c r="L9" s="5">
        <v>19.255908499543846</v>
      </c>
    </row>
    <row r="10" spans="2:16" x14ac:dyDescent="0.3">
      <c r="B10" s="10">
        <v>43888</v>
      </c>
      <c r="C10" s="4">
        <v>3</v>
      </c>
      <c r="D10" s="4">
        <f>'dpc-covid-19-ita-andamento-naz'!K5</f>
        <v>650</v>
      </c>
      <c r="E10" s="4">
        <f t="shared" si="3"/>
        <v>250</v>
      </c>
      <c r="F10" s="11">
        <f t="shared" si="0"/>
        <v>609.28124854762427</v>
      </c>
      <c r="G10" s="11">
        <f t="shared" ref="G10:G73" si="4">F10-F9</f>
        <v>175.68457149428872</v>
      </c>
      <c r="H10" s="11">
        <f t="shared" si="1"/>
        <v>1212.4845292670118</v>
      </c>
      <c r="I10" s="11">
        <f t="shared" si="2"/>
        <v>0</v>
      </c>
      <c r="J10" s="1"/>
      <c r="K10" s="6" t="s">
        <v>2</v>
      </c>
      <c r="L10" s="1">
        <f>AVERAGE(E7:E39)</f>
        <v>2621.151515151515</v>
      </c>
    </row>
    <row r="11" spans="2:16" x14ac:dyDescent="0.3">
      <c r="B11" s="10">
        <v>43889</v>
      </c>
      <c r="C11" s="4">
        <v>4</v>
      </c>
      <c r="D11" s="4">
        <f>'dpc-covid-19-ita-andamento-naz'!K6</f>
        <v>888</v>
      </c>
      <c r="E11" s="4">
        <f t="shared" si="3"/>
        <v>238</v>
      </c>
      <c r="F11" s="11">
        <f t="shared" si="0"/>
        <v>841.53747319783668</v>
      </c>
      <c r="G11" s="11">
        <f t="shared" si="4"/>
        <v>232.2562246502124</v>
      </c>
      <c r="H11" s="11">
        <f t="shared" si="1"/>
        <v>1269.0561824229353</v>
      </c>
      <c r="I11" s="11">
        <f t="shared" si="2"/>
        <v>0</v>
      </c>
      <c r="J11" s="1"/>
      <c r="K11" s="6" t="s">
        <v>3</v>
      </c>
      <c r="L11" s="1">
        <f>COUNT(E7:E39)-COUNT(L7:L9)</f>
        <v>30</v>
      </c>
    </row>
    <row r="12" spans="2:16" x14ac:dyDescent="0.3">
      <c r="B12" s="10">
        <v>43890</v>
      </c>
      <c r="C12" s="4">
        <v>5</v>
      </c>
      <c r="D12" s="4">
        <f>'dpc-covid-19-ita-andamento-naz'!K7</f>
        <v>1128</v>
      </c>
      <c r="E12" s="4">
        <f t="shared" si="3"/>
        <v>240</v>
      </c>
      <c r="F12" s="11">
        <f t="shared" si="0"/>
        <v>1143.487005931222</v>
      </c>
      <c r="G12" s="11">
        <f t="shared" si="4"/>
        <v>301.94953273338535</v>
      </c>
      <c r="H12" s="11">
        <f t="shared" si="1"/>
        <v>1338.7494905061085</v>
      </c>
      <c r="I12" s="11">
        <f t="shared" si="2"/>
        <v>0</v>
      </c>
      <c r="J12" s="1"/>
      <c r="K12" s="6" t="s">
        <v>4</v>
      </c>
      <c r="L12" s="7" cm="1">
        <f t="array" ref="L12">SQRT(SUM((E7:E39-G7:G39)^2)/dfn)</f>
        <v>507.6697551170389</v>
      </c>
    </row>
    <row r="13" spans="2:16" ht="16.2" x14ac:dyDescent="0.3">
      <c r="B13" s="20">
        <v>43891</v>
      </c>
      <c r="C13" s="4">
        <v>6</v>
      </c>
      <c r="D13" s="4">
        <f>'dpc-covid-19-ita-andamento-naz'!K8</f>
        <v>1694</v>
      </c>
      <c r="E13" s="4">
        <f t="shared" si="3"/>
        <v>566</v>
      </c>
      <c r="F13" s="11">
        <f t="shared" si="0"/>
        <v>1529.8552273317046</v>
      </c>
      <c r="G13" s="11">
        <f t="shared" si="4"/>
        <v>386.36822140048253</v>
      </c>
      <c r="H13" s="11">
        <f t="shared" si="1"/>
        <v>1423.1681791732055</v>
      </c>
      <c r="I13" s="11">
        <f t="shared" si="2"/>
        <v>0</v>
      </c>
      <c r="J13" s="1"/>
      <c r="K13" s="6" t="s">
        <v>5</v>
      </c>
      <c r="L13" s="8" cm="1">
        <f t="array" ref="L13">1-SUM((E7:E39-G7:G39)^2)/SUM((E7:E39-Mean_of_yn)^2)</f>
        <v>0.95084936123204467</v>
      </c>
    </row>
    <row r="14" spans="2:16" x14ac:dyDescent="0.3">
      <c r="B14" s="10">
        <v>43892</v>
      </c>
      <c r="C14" s="4">
        <v>7</v>
      </c>
      <c r="D14" s="4">
        <f>'dpc-covid-19-ita-andamento-naz'!K9</f>
        <v>2036</v>
      </c>
      <c r="E14" s="4">
        <f t="shared" si="3"/>
        <v>342</v>
      </c>
      <c r="F14" s="11">
        <f t="shared" si="0"/>
        <v>2016.8415706229755</v>
      </c>
      <c r="G14" s="11">
        <f t="shared" si="4"/>
        <v>486.98634329127094</v>
      </c>
      <c r="H14" s="11">
        <f t="shared" si="1"/>
        <v>1523.786301063994</v>
      </c>
      <c r="I14" s="11">
        <f t="shared" si="2"/>
        <v>0</v>
      </c>
      <c r="J14" s="1"/>
      <c r="K14" s="6" t="s">
        <v>6</v>
      </c>
      <c r="L14" s="8">
        <f>TINV(0.05,dfn)</f>
        <v>2.0422724563012378</v>
      </c>
    </row>
    <row r="15" spans="2:16" x14ac:dyDescent="0.3">
      <c r="B15" s="10">
        <v>43893</v>
      </c>
      <c r="C15" s="4">
        <v>8</v>
      </c>
      <c r="D15" s="4">
        <f>'dpc-covid-19-ita-andamento-naz'!K10</f>
        <v>2502</v>
      </c>
      <c r="E15" s="4">
        <f t="shared" si="3"/>
        <v>466</v>
      </c>
      <c r="F15" s="11">
        <f t="shared" si="0"/>
        <v>2621.919456969893</v>
      </c>
      <c r="G15" s="11">
        <f t="shared" si="4"/>
        <v>605.07788634691747</v>
      </c>
      <c r="H15" s="11">
        <f t="shared" si="1"/>
        <v>1641.8778441196405</v>
      </c>
      <c r="I15" s="11">
        <f t="shared" si="2"/>
        <v>0</v>
      </c>
      <c r="J15" s="1"/>
      <c r="K15" s="6" t="s">
        <v>7</v>
      </c>
      <c r="L15" s="1">
        <f>Critical_tn*SE_of_yn</f>
        <v>1036.799957772723</v>
      </c>
    </row>
    <row r="16" spans="2:16" x14ac:dyDescent="0.3">
      <c r="B16" s="10">
        <v>43894</v>
      </c>
      <c r="C16" s="4">
        <v>9</v>
      </c>
      <c r="D16" s="4">
        <f>'dpc-covid-19-ita-andamento-naz'!K11</f>
        <v>3089</v>
      </c>
      <c r="E16" s="4">
        <f t="shared" si="3"/>
        <v>587</v>
      </c>
      <c r="F16" s="11">
        <f t="shared" si="0"/>
        <v>3363.5694581393568</v>
      </c>
      <c r="G16" s="11">
        <f t="shared" si="4"/>
        <v>741.65000116946385</v>
      </c>
      <c r="H16" s="11">
        <f t="shared" si="1"/>
        <v>1778.4499589421869</v>
      </c>
      <c r="I16" s="11">
        <f t="shared" si="2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'dpc-covid-19-ita-andamento-naz'!K12</f>
        <v>3858</v>
      </c>
      <c r="E17" s="4">
        <f t="shared" si="3"/>
        <v>769</v>
      </c>
      <c r="F17" s="11">
        <f t="shared" si="0"/>
        <v>4260.9532568367504</v>
      </c>
      <c r="G17" s="11">
        <f t="shared" si="4"/>
        <v>897.38379869739356</v>
      </c>
      <c r="H17" s="11">
        <f t="shared" si="1"/>
        <v>1934.1837564701166</v>
      </c>
      <c r="I17" s="11">
        <f t="shared" si="2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'dpc-covid-19-ita-andamento-naz'!K13</f>
        <v>4636</v>
      </c>
      <c r="E18" s="4">
        <f t="shared" si="3"/>
        <v>778</v>
      </c>
      <c r="F18" s="11">
        <f t="shared" si="0"/>
        <v>5333.5394395179392</v>
      </c>
      <c r="G18" s="11">
        <f t="shared" si="4"/>
        <v>1072.5861826811888</v>
      </c>
      <c r="H18" s="11">
        <f t="shared" si="1"/>
        <v>2109.386140453912</v>
      </c>
      <c r="I18" s="11">
        <f t="shared" si="2"/>
        <v>35.786224908465783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'dpc-covid-19-ita-andamento-naz'!K14</f>
        <v>5883</v>
      </c>
      <c r="E19" s="4">
        <f t="shared" si="3"/>
        <v>1247</v>
      </c>
      <c r="F19" s="11">
        <f t="shared" si="0"/>
        <v>6600.6948813361796</v>
      </c>
      <c r="G19" s="11">
        <f t="shared" si="4"/>
        <v>1267.1554418182404</v>
      </c>
      <c r="H19" s="11">
        <f t="shared" si="1"/>
        <v>2303.9553995909637</v>
      </c>
      <c r="I19" s="11">
        <f t="shared" si="2"/>
        <v>230.35548404551741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'dpc-covid-19-ita-andamento-naz'!K15</f>
        <v>7375</v>
      </c>
      <c r="E20" s="4">
        <f t="shared" si="3"/>
        <v>1492</v>
      </c>
      <c r="F20" s="11">
        <f t="shared" si="0"/>
        <v>8081.2572957023594</v>
      </c>
      <c r="G20" s="11">
        <f t="shared" si="4"/>
        <v>1480.5624143661798</v>
      </c>
      <c r="H20" s="11">
        <f t="shared" si="1"/>
        <v>2517.3623721389031</v>
      </c>
      <c r="I20" s="11">
        <f t="shared" si="2"/>
        <v>443.76245659345682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'dpc-covid-19-ita-andamento-naz'!K16</f>
        <v>9172</v>
      </c>
      <c r="E21" s="4">
        <f t="shared" si="3"/>
        <v>1797</v>
      </c>
      <c r="F21" s="11">
        <f t="shared" si="0"/>
        <v>9793.105338948124</v>
      </c>
      <c r="G21" s="11">
        <f t="shared" si="4"/>
        <v>1711.8480432457645</v>
      </c>
      <c r="H21" s="11">
        <f t="shared" si="1"/>
        <v>2748.6480010184878</v>
      </c>
      <c r="I21" s="11">
        <f t="shared" si="2"/>
        <v>675.04808547304151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'dpc-covid-19-ita-andamento-naz'!K17</f>
        <v>10149</v>
      </c>
      <c r="E22" s="4">
        <f t="shared" si="3"/>
        <v>977</v>
      </c>
      <c r="F22" s="11">
        <f t="shared" si="0"/>
        <v>11752.742489130516</v>
      </c>
      <c r="G22" s="11">
        <f t="shared" si="4"/>
        <v>1959.6371501823924</v>
      </c>
      <c r="H22" s="11">
        <f t="shared" si="1"/>
        <v>2996.4371079551156</v>
      </c>
      <c r="I22" s="11">
        <f t="shared" si="2"/>
        <v>922.83719240966934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'dpc-covid-19-ita-andamento-naz'!K18</f>
        <v>12462</v>
      </c>
      <c r="E23" s="4">
        <f t="shared" si="3"/>
        <v>2313</v>
      </c>
      <c r="F23" s="11">
        <f t="shared" si="0"/>
        <v>13974.9098400821</v>
      </c>
      <c r="G23" s="11">
        <f t="shared" si="4"/>
        <v>2222.167350951584</v>
      </c>
      <c r="H23" s="11">
        <f t="shared" si="1"/>
        <v>3258.9673087243073</v>
      </c>
      <c r="I23" s="11">
        <f t="shared" si="2"/>
        <v>1185.367393178861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'dpc-covid-19-ita-andamento-naz'!K19</f>
        <v>15113</v>
      </c>
      <c r="E24" s="4">
        <f t="shared" si="3"/>
        <v>2651</v>
      </c>
      <c r="F24" s="11">
        <f t="shared" si="0"/>
        <v>16472.24111118789</v>
      </c>
      <c r="G24" s="11">
        <f t="shared" si="4"/>
        <v>2497.3312711057897</v>
      </c>
      <c r="H24" s="11">
        <f t="shared" si="1"/>
        <v>3534.131228878513</v>
      </c>
      <c r="I24" s="11">
        <f t="shared" si="2"/>
        <v>1460.5313133330667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'dpc-covid-19-ita-andamento-naz'!K20</f>
        <v>17660</v>
      </c>
      <c r="E25" s="4">
        <f t="shared" si="3"/>
        <v>2547</v>
      </c>
      <c r="F25" s="11">
        <f t="shared" si="0"/>
        <v>19254.970754450813</v>
      </c>
      <c r="G25" s="11">
        <f t="shared" si="4"/>
        <v>2782.7296432629228</v>
      </c>
      <c r="H25" s="11">
        <f t="shared" si="1"/>
        <v>3819.529601035646</v>
      </c>
      <c r="I25" s="11">
        <f t="shared" si="2"/>
        <v>1745.9296854901997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'dpc-covid-19-ita-andamento-naz'!K21</f>
        <v>21157</v>
      </c>
      <c r="E26" s="4">
        <f t="shared" si="3"/>
        <v>3497</v>
      </c>
      <c r="F26" s="11">
        <f t="shared" si="0"/>
        <v>22330.703247297744</v>
      </c>
      <c r="G26" s="11">
        <f t="shared" si="4"/>
        <v>3075.7324928469316</v>
      </c>
      <c r="H26" s="11">
        <f t="shared" si="1"/>
        <v>4112.5324506196548</v>
      </c>
      <c r="I26" s="11">
        <f t="shared" si="2"/>
        <v>2038.9325350742085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'dpc-covid-19-ita-andamento-naz'!K22</f>
        <v>24747</v>
      </c>
      <c r="E27" s="4">
        <f t="shared" si="3"/>
        <v>3590</v>
      </c>
      <c r="F27" s="11">
        <f t="shared" si="0"/>
        <v>25704.248696847051</v>
      </c>
      <c r="G27" s="11">
        <f t="shared" si="4"/>
        <v>3373.5454495493068</v>
      </c>
      <c r="H27" s="11">
        <f t="shared" si="1"/>
        <v>4410.34540732203</v>
      </c>
      <c r="I27" s="11">
        <f t="shared" si="2"/>
        <v>2336.7454917765835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'dpc-covid-19-ita-andamento-naz'!K23</f>
        <v>27980</v>
      </c>
      <c r="E28" s="4">
        <f t="shared" si="3"/>
        <v>3233</v>
      </c>
      <c r="F28" s="11">
        <f t="shared" si="0"/>
        <v>29377.526938032257</v>
      </c>
      <c r="G28" s="11">
        <f t="shared" si="4"/>
        <v>3673.2782411852058</v>
      </c>
      <c r="H28" s="11">
        <f t="shared" si="1"/>
        <v>4710.0781989579291</v>
      </c>
      <c r="I28" s="11">
        <f t="shared" si="2"/>
        <v>2636.4782834124826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'dpc-covid-19-ita-andamento-naz'!K24</f>
        <v>31506</v>
      </c>
      <c r="E29" s="4">
        <f t="shared" si="3"/>
        <v>3526</v>
      </c>
      <c r="F29" s="11">
        <f t="shared" si="0"/>
        <v>33349.539545711043</v>
      </c>
      <c r="G29" s="11">
        <f t="shared" si="4"/>
        <v>3972.0126076787856</v>
      </c>
      <c r="H29" s="11">
        <f t="shared" si="1"/>
        <v>5008.8125654515088</v>
      </c>
      <c r="I29" s="11">
        <f t="shared" si="2"/>
        <v>2935.2126499060623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'dpc-covid-19-ita-andamento-naz'!K25</f>
        <v>35713</v>
      </c>
      <c r="E30" s="4">
        <f t="shared" si="3"/>
        <v>4207</v>
      </c>
      <c r="F30" s="11">
        <f t="shared" si="0"/>
        <v>37616.406726590336</v>
      </c>
      <c r="G30" s="11">
        <f t="shared" si="4"/>
        <v>4266.8671808792933</v>
      </c>
      <c r="H30" s="11">
        <f t="shared" si="1"/>
        <v>5303.6671386520165</v>
      </c>
      <c r="I30" s="11">
        <f t="shared" si="2"/>
        <v>3230.0672231065701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'dpc-covid-19-ita-andamento-naz'!K26</f>
        <v>41035</v>
      </c>
      <c r="E31" s="4">
        <f t="shared" si="3"/>
        <v>5322</v>
      </c>
      <c r="F31" s="11">
        <f t="shared" si="0"/>
        <v>42171.463999463638</v>
      </c>
      <c r="G31" s="11">
        <f t="shared" si="4"/>
        <v>4555.0572728733023</v>
      </c>
      <c r="H31" s="11">
        <f t="shared" si="1"/>
        <v>5591.8572306460255</v>
      </c>
      <c r="I31" s="11">
        <f t="shared" si="2"/>
        <v>3518.257315100579</v>
      </c>
    </row>
    <row r="32" spans="2:15" x14ac:dyDescent="0.3">
      <c r="B32" s="10">
        <v>43910</v>
      </c>
      <c r="C32" s="4">
        <v>25</v>
      </c>
      <c r="D32" s="4">
        <f>'dpc-covid-19-ita-andamento-naz'!K27</f>
        <v>47021</v>
      </c>
      <c r="E32" s="4">
        <f t="shared" si="3"/>
        <v>5986</v>
      </c>
      <c r="F32" s="11">
        <f t="shared" si="0"/>
        <v>47005.411963412145</v>
      </c>
      <c r="G32" s="11">
        <f t="shared" si="4"/>
        <v>4833.9479639485071</v>
      </c>
      <c r="H32" s="11">
        <f t="shared" si="1"/>
        <v>5870.7479217212303</v>
      </c>
      <c r="I32" s="11">
        <f t="shared" si="2"/>
        <v>3797.1480061757838</v>
      </c>
    </row>
    <row r="33" spans="2:9" x14ac:dyDescent="0.3">
      <c r="B33" s="10">
        <v>43911</v>
      </c>
      <c r="C33" s="4">
        <v>26</v>
      </c>
      <c r="D33" s="4">
        <f>'dpc-covid-19-ita-andamento-naz'!K28</f>
        <v>53578</v>
      </c>
      <c r="E33" s="4">
        <f t="shared" si="3"/>
        <v>6557</v>
      </c>
      <c r="F33" s="11">
        <f t="shared" si="0"/>
        <v>52106.511310553411</v>
      </c>
      <c r="G33" s="11">
        <f t="shared" si="4"/>
        <v>5101.0993471412658</v>
      </c>
      <c r="H33" s="11">
        <f t="shared" si="1"/>
        <v>6137.899304913989</v>
      </c>
      <c r="I33" s="11">
        <f t="shared" si="2"/>
        <v>4064.2993893685425</v>
      </c>
    </row>
    <row r="34" spans="2:9" x14ac:dyDescent="0.3">
      <c r="B34" s="10">
        <v>43912</v>
      </c>
      <c r="C34" s="4">
        <v>27</v>
      </c>
      <c r="D34" s="4">
        <f>'dpc-covid-19-ita-andamento-naz'!K29</f>
        <v>59138</v>
      </c>
      <c r="E34" s="4">
        <f t="shared" si="3"/>
        <v>5560</v>
      </c>
      <c r="F34" s="11">
        <f t="shared" si="0"/>
        <v>57460.814550812975</v>
      </c>
      <c r="G34" s="11">
        <f t="shared" si="4"/>
        <v>5354.3032402595636</v>
      </c>
      <c r="H34" s="11">
        <f t="shared" si="1"/>
        <v>6391.1031980322869</v>
      </c>
      <c r="I34" s="11">
        <f t="shared" si="2"/>
        <v>4317.5032824868404</v>
      </c>
    </row>
    <row r="35" spans="2:9" x14ac:dyDescent="0.3">
      <c r="B35" s="20">
        <v>43913</v>
      </c>
      <c r="C35" s="4">
        <v>28</v>
      </c>
      <c r="D35" s="4">
        <f>'dpc-covid-19-ita-andamento-naz'!K30</f>
        <v>63927</v>
      </c>
      <c r="E35" s="4">
        <f t="shared" si="3"/>
        <v>4789</v>
      </c>
      <c r="F35" s="11">
        <f t="shared" si="0"/>
        <v>63052.425646310468</v>
      </c>
      <c r="G35" s="11">
        <f t="shared" si="4"/>
        <v>5591.6110954974938</v>
      </c>
      <c r="H35" s="11">
        <f t="shared" si="1"/>
        <v>6628.4110532702171</v>
      </c>
      <c r="I35" s="11">
        <f t="shared" si="2"/>
        <v>4554.8111377247706</v>
      </c>
    </row>
    <row r="36" spans="2:9" x14ac:dyDescent="0.3">
      <c r="B36" s="10">
        <v>43914</v>
      </c>
      <c r="C36" s="4">
        <v>29</v>
      </c>
      <c r="D36" s="4">
        <f>'dpc-covid-19-ita-andamento-naz'!K31</f>
        <v>69176</v>
      </c>
      <c r="E36" s="4">
        <f t="shared" si="3"/>
        <v>5249</v>
      </c>
      <c r="F36" s="11">
        <f t="shared" si="0"/>
        <v>68863.778851157476</v>
      </c>
      <c r="G36" s="11">
        <f t="shared" si="4"/>
        <v>5811.3532048470079</v>
      </c>
      <c r="H36" s="11">
        <f t="shared" si="1"/>
        <v>6848.1531626197311</v>
      </c>
      <c r="I36" s="11">
        <f t="shared" si="2"/>
        <v>4774.5532470742846</v>
      </c>
    </row>
    <row r="37" spans="2:9" x14ac:dyDescent="0.3">
      <c r="B37" s="10">
        <v>43915</v>
      </c>
      <c r="C37" s="4">
        <v>30</v>
      </c>
      <c r="D37" s="4">
        <f>'dpc-covid-19-ita-andamento-naz'!K32</f>
        <v>74386</v>
      </c>
      <c r="E37" s="4">
        <f t="shared" si="3"/>
        <v>5210</v>
      </c>
      <c r="F37" s="11">
        <f t="shared" si="0"/>
        <v>74875.928457468792</v>
      </c>
      <c r="G37" s="11">
        <f t="shared" si="4"/>
        <v>6012.1496063113154</v>
      </c>
      <c r="H37" s="11">
        <f t="shared" si="1"/>
        <v>7048.9495640840387</v>
      </c>
      <c r="I37" s="11">
        <f t="shared" si="2"/>
        <v>4975.3496485385922</v>
      </c>
    </row>
    <row r="38" spans="2:9" x14ac:dyDescent="0.3">
      <c r="B38" s="10">
        <v>43916</v>
      </c>
      <c r="C38" s="4">
        <v>31</v>
      </c>
      <c r="D38" s="4">
        <f>'dpc-covid-19-ita-andamento-naz'!K33</f>
        <v>80539</v>
      </c>
      <c r="E38" s="4">
        <f t="shared" si="3"/>
        <v>6153</v>
      </c>
      <c r="F38" s="11">
        <f t="shared" si="0"/>
        <v>81068.841794339838</v>
      </c>
      <c r="G38" s="11">
        <f t="shared" si="4"/>
        <v>6192.9133368710463</v>
      </c>
      <c r="H38" s="11">
        <f t="shared" ref="H38" si="5">G38+CIn</f>
        <v>7229.7132946437696</v>
      </c>
      <c r="I38" s="11">
        <f t="shared" ref="I38" si="6">MAX(G38-CIn,0)</f>
        <v>5156.1133790983231</v>
      </c>
    </row>
    <row r="39" spans="2:9" x14ac:dyDescent="0.3">
      <c r="B39" s="10">
        <v>43917</v>
      </c>
      <c r="C39" s="4">
        <v>32</v>
      </c>
      <c r="D39" s="4">
        <f>'dpc-covid-19-ita-andamento-naz'!K34</f>
        <v>86498</v>
      </c>
      <c r="E39" s="4">
        <f t="shared" si="3"/>
        <v>5959</v>
      </c>
      <c r="F39" s="11">
        <f t="shared" si="0"/>
        <v>87421.688647672505</v>
      </c>
      <c r="G39" s="11">
        <f t="shared" si="4"/>
        <v>6352.8468533326668</v>
      </c>
      <c r="H39" s="11">
        <f t="shared" ref="H39" si="7">G39+CIn</f>
        <v>7389.64681110539</v>
      </c>
      <c r="I39" s="11">
        <f t="shared" ref="I39" si="8">MAX(G39-CIn,0)</f>
        <v>5316.0468955599436</v>
      </c>
    </row>
    <row r="40" spans="2:9" x14ac:dyDescent="0.3">
      <c r="B40" s="10">
        <v>43918</v>
      </c>
      <c r="C40" s="4">
        <v>33</v>
      </c>
      <c r="E40" s="4"/>
      <c r="F40" s="11">
        <f t="shared" si="0"/>
        <v>93913.121202994836</v>
      </c>
      <c r="G40" s="11">
        <f t="shared" si="4"/>
        <v>6491.4325553223316</v>
      </c>
    </row>
    <row r="41" spans="2:9" x14ac:dyDescent="0.3">
      <c r="B41" s="10">
        <v>43919</v>
      </c>
      <c r="C41" s="4">
        <v>34</v>
      </c>
      <c r="E41" s="4"/>
      <c r="F41" s="11">
        <f t="shared" si="0"/>
        <v>100521.53960505768</v>
      </c>
      <c r="G41" s="11">
        <f t="shared" si="4"/>
        <v>6608.4184020628454</v>
      </c>
    </row>
    <row r="42" spans="2:9" x14ac:dyDescent="0.3">
      <c r="B42" s="10">
        <v>43920</v>
      </c>
      <c r="C42" s="4">
        <v>35</v>
      </c>
      <c r="E42" s="4"/>
      <c r="F42" s="11">
        <f t="shared" si="0"/>
        <v>107225.33922917611</v>
      </c>
      <c r="G42" s="11">
        <f t="shared" si="4"/>
        <v>6703.7996241184301</v>
      </c>
    </row>
    <row r="43" spans="2:9" x14ac:dyDescent="0.3">
      <c r="B43" s="10">
        <v>43921</v>
      </c>
      <c r="C43" s="4">
        <v>36</v>
      </c>
      <c r="E43" s="4"/>
      <c r="F43" s="11">
        <f t="shared" si="0"/>
        <v>114003.13673088155</v>
      </c>
      <c r="G43" s="11">
        <f t="shared" si="4"/>
        <v>6777.7975017054414</v>
      </c>
    </row>
    <row r="44" spans="2:9" x14ac:dyDescent="0.3">
      <c r="B44" s="10">
        <v>43922</v>
      </c>
      <c r="C44" s="4">
        <v>37</v>
      </c>
      <c r="E44" s="4"/>
      <c r="F44" s="11">
        <f t="shared" si="0"/>
        <v>120833.9728521529</v>
      </c>
      <c r="G44" s="11">
        <f t="shared" si="4"/>
        <v>6830.8361212713498</v>
      </c>
    </row>
    <row r="45" spans="2:9" x14ac:dyDescent="0.3">
      <c r="B45" s="10">
        <v>43923</v>
      </c>
      <c r="C45" s="4">
        <v>38</v>
      </c>
      <c r="E45" s="4"/>
      <c r="F45" s="11">
        <f t="shared" si="0"/>
        <v>127697.4907923951</v>
      </c>
      <c r="G45" s="11">
        <f t="shared" si="4"/>
        <v>6863.5179402421927</v>
      </c>
    </row>
    <row r="46" spans="2:9" x14ac:dyDescent="0.3">
      <c r="B46" s="10">
        <v>43924</v>
      </c>
      <c r="C46" s="4">
        <v>39</v>
      </c>
      <c r="E46" s="4"/>
      <c r="F46" s="11">
        <f t="shared" si="0"/>
        <v>134574.0896861706</v>
      </c>
      <c r="G46" s="11">
        <f t="shared" si="4"/>
        <v>6876.5988937755028</v>
      </c>
    </row>
    <row r="47" spans="2:9" x14ac:dyDescent="0.3">
      <c r="B47" s="10">
        <v>43925</v>
      </c>
      <c r="C47" s="4">
        <v>40</v>
      </c>
      <c r="E47" s="4"/>
      <c r="F47" s="11">
        <f t="shared" si="0"/>
        <v>141445.05335984152</v>
      </c>
      <c r="G47" s="11">
        <f t="shared" si="4"/>
        <v>6870.9636736709217</v>
      </c>
    </row>
    <row r="48" spans="2:9" x14ac:dyDescent="0.3">
      <c r="B48" s="10">
        <v>43926</v>
      </c>
      <c r="C48" s="4">
        <v>41</v>
      </c>
      <c r="E48" s="4"/>
      <c r="F48" s="11">
        <f t="shared" si="0"/>
        <v>148292.65506367854</v>
      </c>
      <c r="G48" s="11">
        <f t="shared" si="4"/>
        <v>6847.6017038370192</v>
      </c>
    </row>
    <row r="49" spans="2:7" x14ac:dyDescent="0.3">
      <c r="B49" s="10">
        <v>43927</v>
      </c>
      <c r="C49" s="4">
        <v>42</v>
      </c>
      <c r="E49" s="4"/>
      <c r="F49" s="11">
        <f t="shared" si="0"/>
        <v>155100.2392969795</v>
      </c>
      <c r="G49" s="11">
        <f t="shared" si="4"/>
        <v>6807.5842333009641</v>
      </c>
    </row>
    <row r="50" spans="2:7" x14ac:dyDescent="0.3">
      <c r="B50" s="10">
        <v>43928</v>
      </c>
      <c r="C50" s="4">
        <v>43</v>
      </c>
      <c r="E50" s="4"/>
      <c r="F50" s="11">
        <f t="shared" si="0"/>
        <v>161852.28216701976</v>
      </c>
      <c r="G50" s="11">
        <f t="shared" si="4"/>
        <v>6752.0428700402554</v>
      </c>
    </row>
    <row r="51" spans="2:7" x14ac:dyDescent="0.3">
      <c r="B51" s="10">
        <v>43929</v>
      </c>
      <c r="C51" s="4">
        <v>44</v>
      </c>
      <c r="E51" s="4"/>
      <c r="F51" s="11">
        <f t="shared" si="0"/>
        <v>168534.43195628896</v>
      </c>
      <c r="G51" s="11">
        <f t="shared" si="4"/>
        <v>6682.1497892691987</v>
      </c>
    </row>
    <row r="52" spans="2:7" x14ac:dyDescent="0.3">
      <c r="B52" s="10">
        <v>43930</v>
      </c>
      <c r="C52" s="4">
        <v>45</v>
      </c>
      <c r="E52" s="4"/>
      <c r="F52" s="11">
        <f t="shared" si="0"/>
        <v>175133.53172604245</v>
      </c>
      <c r="G52" s="11">
        <f t="shared" si="4"/>
        <v>6599.0997697534913</v>
      </c>
    </row>
    <row r="53" spans="2:7" x14ac:dyDescent="0.3">
      <c r="B53" s="10">
        <v>43931</v>
      </c>
      <c r="C53" s="4">
        <v>46</v>
      </c>
      <c r="E53" s="4"/>
      <c r="F53" s="11">
        <f t="shared" si="0"/>
        <v>181637.6258680897</v>
      </c>
      <c r="G53" s="11">
        <f t="shared" si="4"/>
        <v>6504.0941420472518</v>
      </c>
    </row>
    <row r="54" spans="2:7" x14ac:dyDescent="0.3">
      <c r="B54" s="10">
        <v>43932</v>
      </c>
      <c r="C54" s="4">
        <v>47</v>
      </c>
      <c r="E54" s="4"/>
      <c r="F54" s="11">
        <f t="shared" si="0"/>
        <v>188035.95254154535</v>
      </c>
      <c r="G54" s="11">
        <f t="shared" si="4"/>
        <v>6398.3266734556528</v>
      </c>
    </row>
    <row r="55" spans="2:7" x14ac:dyDescent="0.3">
      <c r="B55" s="10">
        <v>43933</v>
      </c>
      <c r="C55" s="4">
        <v>48</v>
      </c>
      <c r="E55" s="4"/>
      <c r="F55" s="11">
        <f t="shared" si="0"/>
        <v>194318.92390733954</v>
      </c>
      <c r="G55" s="11">
        <f t="shared" si="4"/>
        <v>6282.9713657941902</v>
      </c>
    </row>
    <row r="56" spans="2:7" x14ac:dyDescent="0.3">
      <c r="B56" s="10">
        <v>43934</v>
      </c>
      <c r="C56" s="4">
        <v>49</v>
      </c>
      <c r="E56" s="4"/>
      <c r="F56" s="11">
        <f t="shared" si="0"/>
        <v>200478.0960104033</v>
      </c>
      <c r="G56" s="11">
        <f t="shared" si="4"/>
        <v>6159.1721030637564</v>
      </c>
    </row>
    <row r="57" spans="2:7" x14ac:dyDescent="0.3">
      <c r="B57" s="10">
        <v>43935</v>
      </c>
      <c r="C57" s="4">
        <v>50</v>
      </c>
      <c r="E57" s="4"/>
      <c r="F57" s="11">
        <f t="shared" si="0"/>
        <v>206506.13006659588</v>
      </c>
      <c r="G57" s="11">
        <f t="shared" si="4"/>
        <v>6028.0340561925841</v>
      </c>
    </row>
    <row r="58" spans="2:7" x14ac:dyDescent="0.3">
      <c r="B58" s="10">
        <v>43936</v>
      </c>
      <c r="C58" s="4">
        <v>51</v>
      </c>
      <c r="E58" s="4"/>
      <c r="F58" s="11">
        <f t="shared" si="0"/>
        <v>212396.74679667296</v>
      </c>
      <c r="G58" s="11">
        <f t="shared" si="4"/>
        <v>5890.6167300770758</v>
      </c>
    </row>
    <row r="59" spans="2:7" x14ac:dyDescent="0.3">
      <c r="B59" s="10">
        <v>43937</v>
      </c>
      <c r="C59" s="4">
        <v>52</v>
      </c>
      <c r="E59" s="4"/>
      <c r="F59" s="11">
        <f t="shared" si="0"/>
        <v>218144.67531993496</v>
      </c>
      <c r="G59" s="11">
        <f t="shared" si="4"/>
        <v>5747.9285232620023</v>
      </c>
    </row>
    <row r="60" spans="2:7" x14ac:dyDescent="0.3">
      <c r="B60" s="10">
        <v>43938</v>
      </c>
      <c r="C60" s="4">
        <v>53</v>
      </c>
      <c r="E60" s="4"/>
      <c r="F60" s="11">
        <f t="shared" si="0"/>
        <v>223745.59798166799</v>
      </c>
      <c r="G60" s="11">
        <f t="shared" si="4"/>
        <v>5600.9226617330278</v>
      </c>
    </row>
    <row r="61" spans="2:7" x14ac:dyDescent="0.3">
      <c r="B61" s="10">
        <v>43939</v>
      </c>
      <c r="C61" s="4">
        <v>54</v>
      </c>
      <c r="E61" s="4"/>
      <c r="F61" s="11">
        <f t="shared" si="0"/>
        <v>229196.09234610849</v>
      </c>
      <c r="G61" s="11">
        <f t="shared" si="4"/>
        <v>5450.4943644404993</v>
      </c>
    </row>
    <row r="62" spans="2:7" x14ac:dyDescent="0.3">
      <c r="B62" s="10">
        <v>43940</v>
      </c>
      <c r="C62" s="4">
        <v>55</v>
      </c>
      <c r="E62" s="4"/>
      <c r="F62" s="11">
        <f t="shared" si="0"/>
        <v>234493.57144452233</v>
      </c>
      <c r="G62" s="11">
        <f t="shared" si="4"/>
        <v>5297.4790984138381</v>
      </c>
    </row>
    <row r="63" spans="2:7" x14ac:dyDescent="0.3">
      <c r="B63" s="10">
        <v>43941</v>
      </c>
      <c r="C63" s="4">
        <v>56</v>
      </c>
      <c r="E63" s="4"/>
      <c r="F63" s="11">
        <f t="shared" si="0"/>
        <v>239636.22322932282</v>
      </c>
      <c r="G63" s="11">
        <f t="shared" si="4"/>
        <v>5142.6517848004878</v>
      </c>
    </row>
    <row r="64" spans="2:7" x14ac:dyDescent="0.3">
      <c r="B64" s="10">
        <v>43942</v>
      </c>
      <c r="C64" s="4">
        <v>57</v>
      </c>
      <c r="E64" s="4"/>
      <c r="F64" s="11">
        <f t="shared" si="0"/>
        <v>244622.95005243292</v>
      </c>
      <c r="G64" s="11">
        <f t="shared" si="4"/>
        <v>4986.7268231101043</v>
      </c>
    </row>
    <row r="65" spans="2:7" x14ac:dyDescent="0.3">
      <c r="B65" s="10">
        <v>43943</v>
      </c>
      <c r="C65" s="4">
        <v>58</v>
      </c>
      <c r="E65" s="4"/>
      <c r="F65" s="11">
        <f t="shared" si="0"/>
        <v>249453.30886112779</v>
      </c>
      <c r="G65" s="11">
        <f t="shared" si="4"/>
        <v>4830.358808694873</v>
      </c>
    </row>
    <row r="66" spans="2:7" x14ac:dyDescent="0.3">
      <c r="B66" s="10">
        <v>43944</v>
      </c>
      <c r="C66" s="4">
        <v>59</v>
      </c>
      <c r="E66" s="4"/>
      <c r="F66" s="11">
        <f t="shared" si="0"/>
        <v>254127.45268861428</v>
      </c>
      <c r="G66" s="11">
        <f t="shared" si="4"/>
        <v>4674.1438274864922</v>
      </c>
    </row>
    <row r="67" spans="2:7" x14ac:dyDescent="0.3">
      <c r="B67" s="10">
        <v>43945</v>
      </c>
      <c r="C67" s="4">
        <v>60</v>
      </c>
      <c r="F67" s="11">
        <f t="shared" si="0"/>
        <v>258646.07391035988</v>
      </c>
      <c r="G67" s="11">
        <f t="shared" si="4"/>
        <v>4518.6212217455904</v>
      </c>
    </row>
    <row r="68" spans="2:7" x14ac:dyDescent="0.3">
      <c r="B68" s="10">
        <v>43946</v>
      </c>
      <c r="C68" s="4">
        <v>61</v>
      </c>
      <c r="F68" s="11">
        <f t="shared" si="0"/>
        <v>263010.34964104003</v>
      </c>
      <c r="G68" s="11">
        <f t="shared" si="4"/>
        <v>4364.2757306801504</v>
      </c>
    </row>
    <row r="69" spans="2:7" x14ac:dyDescent="0.3">
      <c r="B69" s="10">
        <v>43947</v>
      </c>
      <c r="C69" s="4">
        <v>62</v>
      </c>
      <c r="F69" s="11">
        <f t="shared" si="0"/>
        <v>267221.88956096838</v>
      </c>
      <c r="G69" s="11">
        <f t="shared" si="4"/>
        <v>4211.5399199283565</v>
      </c>
    </row>
    <row r="70" spans="2:7" x14ac:dyDescent="0.3">
      <c r="B70" s="10">
        <v>43948</v>
      </c>
      <c r="C70" s="4">
        <v>63</v>
      </c>
      <c r="F70" s="11">
        <f t="shared" si="0"/>
        <v>271282.68638480827</v>
      </c>
      <c r="G70" s="11">
        <f t="shared" si="4"/>
        <v>4060.7968238398898</v>
      </c>
    </row>
    <row r="71" spans="2:7" x14ac:dyDescent="0.3">
      <c r="B71" s="10">
        <v>43949</v>
      </c>
      <c r="C71" s="4">
        <v>64</v>
      </c>
      <c r="F71" s="11">
        <f t="shared" ref="F71:F126" si="9">Kn*EXP(-EXP(-(C71-t0n)/wn))</f>
        <v>275195.06911883951</v>
      </c>
      <c r="G71" s="11">
        <f t="shared" si="4"/>
        <v>3912.3827340312419</v>
      </c>
    </row>
    <row r="72" spans="2:7" x14ac:dyDescent="0.3">
      <c r="B72" s="10">
        <v>43950</v>
      </c>
      <c r="C72" s="4">
        <v>65</v>
      </c>
      <c r="F72" s="11">
        <f t="shared" si="9"/>
        <v>278961.65919555089</v>
      </c>
      <c r="G72" s="11">
        <f t="shared" si="4"/>
        <v>3766.5900767113781</v>
      </c>
    </row>
    <row r="73" spans="2:7" x14ac:dyDescent="0.3">
      <c r="B73" s="10">
        <v>43951</v>
      </c>
      <c r="C73" s="4">
        <v>66</v>
      </c>
      <c r="F73" s="11">
        <f t="shared" si="9"/>
        <v>282585.329525223</v>
      </c>
      <c r="G73" s="11">
        <f t="shared" si="4"/>
        <v>3623.6703296721098</v>
      </c>
    </row>
    <row r="74" spans="2:7" x14ac:dyDescent="0.3">
      <c r="B74" s="10">
        <v>43952</v>
      </c>
      <c r="C74" s="4">
        <v>67</v>
      </c>
      <c r="F74" s="11">
        <f t="shared" si="9"/>
        <v>286069.16646278452</v>
      </c>
      <c r="G74" s="11">
        <f t="shared" ref="G74:G126" si="10">F74-F73</f>
        <v>3483.8369375615148</v>
      </c>
    </row>
    <row r="75" spans="2:7" x14ac:dyDescent="0.3">
      <c r="B75" s="10">
        <v>43953</v>
      </c>
      <c r="C75" s="4">
        <v>68</v>
      </c>
      <c r="F75" s="11">
        <f t="shared" si="9"/>
        <v>289416.43465387105</v>
      </c>
      <c r="G75" s="11">
        <f t="shared" si="10"/>
        <v>3347.2681910865358</v>
      </c>
    </row>
    <row r="76" spans="2:7" x14ac:dyDescent="0.3">
      <c r="B76" s="10">
        <v>43954</v>
      </c>
      <c r="C76" s="4">
        <v>69</v>
      </c>
      <c r="F76" s="11">
        <f t="shared" si="9"/>
        <v>292630.5446959777</v>
      </c>
      <c r="G76" s="11">
        <f t="shared" si="10"/>
        <v>3214.1100421066512</v>
      </c>
    </row>
    <row r="77" spans="2:7" x14ac:dyDescent="0.3">
      <c r="B77" s="10">
        <v>43955</v>
      </c>
      <c r="C77" s="4">
        <v>70</v>
      </c>
      <c r="F77" s="11">
        <f t="shared" si="9"/>
        <v>295715.02352818649</v>
      </c>
      <c r="G77" s="11">
        <f t="shared" si="10"/>
        <v>3084.4788322087843</v>
      </c>
    </row>
    <row r="78" spans="2:7" x14ac:dyDescent="0.3">
      <c r="B78" s="10">
        <v>43956</v>
      </c>
      <c r="C78" s="4">
        <v>71</v>
      </c>
      <c r="F78" s="11">
        <f t="shared" si="9"/>
        <v>298673.48744550755</v>
      </c>
      <c r="G78" s="11">
        <f t="shared" si="10"/>
        <v>2958.4639173210599</v>
      </c>
    </row>
    <row r="79" spans="2:7" x14ac:dyDescent="0.3">
      <c r="B79" s="10">
        <v>43957</v>
      </c>
      <c r="C79" s="4">
        <v>72</v>
      </c>
      <c r="F79" s="11">
        <f t="shared" si="9"/>
        <v>301509.61762075959</v>
      </c>
      <c r="G79" s="11">
        <f t="shared" si="10"/>
        <v>2836.1301752520376</v>
      </c>
    </row>
    <row r="80" spans="2:7" x14ac:dyDescent="0.3">
      <c r="B80" s="10">
        <v>43958</v>
      </c>
      <c r="C80" s="4">
        <v>73</v>
      </c>
      <c r="F80" s="11">
        <f t="shared" si="9"/>
        <v>304227.13800755824</v>
      </c>
      <c r="G80" s="11">
        <f t="shared" si="10"/>
        <v>2717.5203867986565</v>
      </c>
    </row>
    <row r="81" spans="2:7" x14ac:dyDescent="0.3">
      <c r="B81" s="10">
        <v>43959</v>
      </c>
      <c r="C81" s="4">
        <v>74</v>
      </c>
      <c r="F81" s="11">
        <f t="shared" si="9"/>
        <v>306829.7954918312</v>
      </c>
      <c r="G81" s="11">
        <f t="shared" si="10"/>
        <v>2602.6574842729606</v>
      </c>
    </row>
    <row r="82" spans="2:7" x14ac:dyDescent="0.3">
      <c r="B82" s="10">
        <v>43960</v>
      </c>
      <c r="C82" s="4">
        <v>75</v>
      </c>
      <c r="F82" s="11">
        <f t="shared" si="9"/>
        <v>309321.34215584991</v>
      </c>
      <c r="G82" s="11">
        <f t="shared" si="10"/>
        <v>2491.5466640187078</v>
      </c>
    </row>
    <row r="83" spans="2:7" x14ac:dyDescent="0.3">
      <c r="B83" s="10">
        <v>43961</v>
      </c>
      <c r="C83" s="4">
        <v>76</v>
      </c>
      <c r="F83" s="11">
        <f t="shared" si="9"/>
        <v>311705.51951761439</v>
      </c>
      <c r="G83" s="11">
        <f t="shared" si="10"/>
        <v>2384.1773617644794</v>
      </c>
    </row>
    <row r="84" spans="2:7" x14ac:dyDescent="0.3">
      <c r="B84" s="10">
        <v>43962</v>
      </c>
      <c r="C84" s="4">
        <v>77</v>
      </c>
      <c r="F84" s="11">
        <f t="shared" si="9"/>
        <v>313986.04460915783</v>
      </c>
      <c r="G84" s="11">
        <f t="shared" si="10"/>
        <v>2280.5250915434444</v>
      </c>
    </row>
    <row r="85" spans="2:7" x14ac:dyDescent="0.3">
      <c r="B85" s="10">
        <v>43963</v>
      </c>
      <c r="C85" s="4">
        <v>78</v>
      </c>
      <c r="F85" s="11">
        <f t="shared" si="9"/>
        <v>316166.59775959241</v>
      </c>
      <c r="G85" s="11">
        <f t="shared" si="10"/>
        <v>2180.5531504345709</v>
      </c>
    </row>
    <row r="86" spans="2:7" x14ac:dyDescent="0.3">
      <c r="B86" s="10">
        <v>43964</v>
      </c>
      <c r="C86" s="4">
        <v>79</v>
      </c>
      <c r="F86" s="11">
        <f t="shared" si="9"/>
        <v>318250.81195219973</v>
      </c>
      <c r="G86" s="11">
        <f t="shared" si="10"/>
        <v>2084.2141926073236</v>
      </c>
    </row>
    <row r="87" spans="2:7" x14ac:dyDescent="0.3">
      <c r="B87" s="10">
        <v>43965</v>
      </c>
      <c r="C87" s="4">
        <v>80</v>
      </c>
      <c r="F87" s="11">
        <f t="shared" si="9"/>
        <v>320242.26362929924</v>
      </c>
      <c r="G87" s="11">
        <f t="shared" si="10"/>
        <v>1991.4516770995106</v>
      </c>
    </row>
    <row r="88" spans="2:7" x14ac:dyDescent="0.3">
      <c r="B88" s="10">
        <v>43966</v>
      </c>
      <c r="C88" s="4">
        <v>81</v>
      </c>
      <c r="F88" s="11">
        <f t="shared" si="9"/>
        <v>322144.4648237832</v>
      </c>
      <c r="G88" s="11">
        <f t="shared" si="10"/>
        <v>1902.2011944839614</v>
      </c>
    </row>
    <row r="89" spans="2:7" x14ac:dyDescent="0.3">
      <c r="B89" s="10">
        <v>43967</v>
      </c>
      <c r="C89" s="4">
        <v>82</v>
      </c>
      <c r="F89" s="11">
        <f t="shared" si="9"/>
        <v>323960.85650188045</v>
      </c>
      <c r="G89" s="11">
        <f t="shared" si="10"/>
        <v>1816.3916780972504</v>
      </c>
    </row>
    <row r="90" spans="2:7" x14ac:dyDescent="0.3">
      <c r="B90" s="10">
        <v>43968</v>
      </c>
      <c r="C90" s="4">
        <v>83</v>
      </c>
      <c r="F90" s="11">
        <f t="shared" si="9"/>
        <v>325694.80300774297</v>
      </c>
      <c r="G90" s="11">
        <f t="shared" si="10"/>
        <v>1733.946505862521</v>
      </c>
    </row>
    <row r="91" spans="2:7" x14ac:dyDescent="0.3">
      <c r="B91" s="10">
        <v>43969</v>
      </c>
      <c r="C91" s="4">
        <v>84</v>
      </c>
      <c r="F91" s="11">
        <f t="shared" si="9"/>
        <v>327349.58750668925</v>
      </c>
      <c r="G91" s="11">
        <f t="shared" si="10"/>
        <v>1654.7844989462756</v>
      </c>
    </row>
    <row r="92" spans="2:7" x14ac:dyDescent="0.3">
      <c r="B92" s="10">
        <v>43970</v>
      </c>
      <c r="C92" s="4">
        <v>85</v>
      </c>
      <c r="F92" s="11">
        <f t="shared" si="9"/>
        <v>328928.40833027556</v>
      </c>
      <c r="G92" s="11">
        <f t="shared" si="10"/>
        <v>1578.8208235863131</v>
      </c>
    </row>
    <row r="93" spans="2:7" x14ac:dyDescent="0.3">
      <c r="B93" s="10">
        <v>43971</v>
      </c>
      <c r="C93" s="4">
        <v>86</v>
      </c>
      <c r="F93" s="11">
        <f t="shared" si="9"/>
        <v>330434.37613269925</v>
      </c>
      <c r="G93" s="11">
        <f t="shared" si="10"/>
        <v>1505.9678024236928</v>
      </c>
    </row>
    <row r="94" spans="2:7" x14ac:dyDescent="0.3">
      <c r="B94" s="10">
        <v>43972</v>
      </c>
      <c r="C94" s="4">
        <v>87</v>
      </c>
      <c r="F94" s="11">
        <f t="shared" si="9"/>
        <v>331870.51177429291</v>
      </c>
      <c r="G94" s="11">
        <f t="shared" si="10"/>
        <v>1436.1356415936607</v>
      </c>
    </row>
    <row r="95" spans="2:7" x14ac:dyDescent="0.3">
      <c r="B95" s="10">
        <v>43973</v>
      </c>
      <c r="C95" s="4">
        <v>88</v>
      </c>
      <c r="F95" s="11">
        <f t="shared" si="9"/>
        <v>333239.74485397595</v>
      </c>
      <c r="G95" s="11">
        <f t="shared" si="10"/>
        <v>1369.2330796830356</v>
      </c>
    </row>
    <row r="96" spans="2:7" x14ac:dyDescent="0.3">
      <c r="B96" s="10">
        <v>43974</v>
      </c>
      <c r="C96" s="4">
        <v>89</v>
      </c>
      <c r="F96" s="11">
        <f t="shared" si="9"/>
        <v>334544.91281845205</v>
      </c>
      <c r="G96" s="11">
        <f t="shared" si="10"/>
        <v>1305.1679644761025</v>
      </c>
    </row>
    <row r="97" spans="2:7" x14ac:dyDescent="0.3">
      <c r="B97" s="10">
        <v>43975</v>
      </c>
      <c r="C97" s="4">
        <v>90</v>
      </c>
      <c r="F97" s="11">
        <f t="shared" si="9"/>
        <v>335788.76058162801</v>
      </c>
      <c r="G97" s="11">
        <f t="shared" si="10"/>
        <v>1243.8477631759597</v>
      </c>
    </row>
    <row r="98" spans="2:7" x14ac:dyDescent="0.3">
      <c r="B98" s="10">
        <v>43976</v>
      </c>
      <c r="C98" s="4">
        <v>91</v>
      </c>
      <c r="F98" s="11">
        <f t="shared" si="9"/>
        <v>336973.94059316767</v>
      </c>
      <c r="G98" s="11">
        <f t="shared" si="10"/>
        <v>1185.1800115396618</v>
      </c>
    </row>
    <row r="99" spans="2:7" x14ac:dyDescent="0.3">
      <c r="B99" s="10">
        <v>43977</v>
      </c>
      <c r="C99" s="4">
        <v>92</v>
      </c>
      <c r="F99" s="11">
        <f t="shared" si="9"/>
        <v>338103.01330025564</v>
      </c>
      <c r="G99" s="11">
        <f t="shared" si="10"/>
        <v>1129.0727070879657</v>
      </c>
    </row>
    <row r="100" spans="2:7" x14ac:dyDescent="0.3">
      <c r="B100" s="10">
        <v>43978</v>
      </c>
      <c r="C100" s="4">
        <v>93</v>
      </c>
      <c r="F100" s="11">
        <f t="shared" si="9"/>
        <v>339178.44795152242</v>
      </c>
      <c r="G100" s="11">
        <f t="shared" si="10"/>
        <v>1075.4346512667835</v>
      </c>
    </row>
    <row r="101" spans="2:7" x14ac:dyDescent="0.3">
      <c r="B101" s="10">
        <v>43979</v>
      </c>
      <c r="C101" s="4">
        <v>94</v>
      </c>
      <c r="F101" s="11">
        <f t="shared" si="9"/>
        <v>340202.62369667238</v>
      </c>
      <c r="G101" s="11">
        <f t="shared" si="10"/>
        <v>1024.1757451499579</v>
      </c>
    </row>
    <row r="102" spans="2:7" x14ac:dyDescent="0.3">
      <c r="B102" s="10">
        <v>43980</v>
      </c>
      <c r="C102" s="4">
        <v>95</v>
      </c>
      <c r="F102" s="11">
        <f t="shared" si="9"/>
        <v>341177.8309396496</v>
      </c>
      <c r="G102" s="11">
        <f t="shared" si="10"/>
        <v>975.20724297722336</v>
      </c>
    </row>
    <row r="103" spans="2:7" x14ac:dyDescent="0.3">
      <c r="B103" s="10">
        <v>43981</v>
      </c>
      <c r="C103" s="4">
        <v>96</v>
      </c>
      <c r="F103" s="11">
        <f t="shared" si="9"/>
        <v>342106.27290718962</v>
      </c>
      <c r="G103" s="11">
        <f t="shared" si="10"/>
        <v>928.44196754001314</v>
      </c>
    </row>
    <row r="104" spans="2:7" x14ac:dyDescent="0.3">
      <c r="B104" s="10">
        <v>43982</v>
      </c>
      <c r="C104" s="4">
        <v>97</v>
      </c>
      <c r="F104" s="11">
        <f t="shared" si="9"/>
        <v>342990.06739832915</v>
      </c>
      <c r="G104" s="11">
        <f t="shared" si="10"/>
        <v>883.7944911395316</v>
      </c>
    </row>
    <row r="105" spans="2:7" x14ac:dyDescent="0.3">
      <c r="B105" s="10">
        <v>43983</v>
      </c>
      <c r="C105" s="4">
        <v>98</v>
      </c>
      <c r="F105" s="11">
        <f t="shared" si="9"/>
        <v>343831.24868390366</v>
      </c>
      <c r="G105" s="11">
        <f t="shared" si="10"/>
        <v>841.18128557450837</v>
      </c>
    </row>
    <row r="106" spans="2:7" x14ac:dyDescent="0.3">
      <c r="B106" s="10">
        <v>43984</v>
      </c>
      <c r="C106" s="4">
        <v>99</v>
      </c>
      <c r="F106" s="11">
        <f t="shared" si="9"/>
        <v>344631.76952825161</v>
      </c>
      <c r="G106" s="11">
        <f t="shared" si="10"/>
        <v>800.52084434794961</v>
      </c>
    </row>
    <row r="107" spans="2:7" x14ac:dyDescent="0.3">
      <c r="B107" s="10">
        <v>43985</v>
      </c>
      <c r="C107" s="4">
        <v>100</v>
      </c>
      <c r="F107" s="11">
        <f t="shared" si="9"/>
        <v>345393.50330828794</v>
      </c>
      <c r="G107" s="11">
        <f t="shared" si="10"/>
        <v>761.73378003633115</v>
      </c>
    </row>
    <row r="108" spans="2:7" x14ac:dyDescent="0.3">
      <c r="B108" s="10">
        <v>43986</v>
      </c>
      <c r="C108" s="4">
        <v>101</v>
      </c>
      <c r="F108" s="11">
        <f t="shared" si="9"/>
        <v>346118.24620780768</v>
      </c>
      <c r="G108" s="11">
        <f t="shared" si="10"/>
        <v>724.7428995197406</v>
      </c>
    </row>
    <row r="109" spans="2:7" x14ac:dyDescent="0.3">
      <c r="B109" s="10">
        <v>43987</v>
      </c>
      <c r="C109" s="4">
        <v>102</v>
      </c>
      <c r="F109" s="11">
        <f t="shared" si="9"/>
        <v>346807.71946735971</v>
      </c>
      <c r="G109" s="11">
        <f t="shared" si="10"/>
        <v>689.47325955203269</v>
      </c>
    </row>
    <row r="110" spans="2:7" x14ac:dyDescent="0.3">
      <c r="B110" s="10">
        <v>43988</v>
      </c>
      <c r="C110" s="4">
        <v>103</v>
      </c>
      <c r="F110" s="11">
        <f t="shared" si="9"/>
        <v>347463.57167229051</v>
      </c>
      <c r="G110" s="11">
        <f t="shared" si="10"/>
        <v>655.85220493079396</v>
      </c>
    </row>
    <row r="111" spans="2:7" x14ac:dyDescent="0.3">
      <c r="B111" s="10">
        <v>43989</v>
      </c>
      <c r="C111" s="4">
        <v>104</v>
      </c>
      <c r="F111" s="11">
        <f t="shared" si="9"/>
        <v>348087.38106362446</v>
      </c>
      <c r="G111" s="11">
        <f t="shared" si="10"/>
        <v>623.80939133395441</v>
      </c>
    </row>
    <row r="112" spans="2:7" x14ac:dyDescent="0.3">
      <c r="B112" s="10">
        <v>43990</v>
      </c>
      <c r="C112" s="4">
        <v>105</v>
      </c>
      <c r="F112" s="11">
        <f t="shared" si="9"/>
        <v>348680.65785832284</v>
      </c>
      <c r="G112" s="11">
        <f t="shared" si="10"/>
        <v>593.2767946983804</v>
      </c>
    </row>
    <row r="113" spans="2:7" x14ac:dyDescent="0.3">
      <c r="B113" s="10">
        <v>43991</v>
      </c>
      <c r="C113" s="4">
        <v>106</v>
      </c>
      <c r="F113" s="11">
        <f t="shared" si="9"/>
        <v>349244.84656716703</v>
      </c>
      <c r="G113" s="11">
        <f t="shared" si="10"/>
        <v>564.1887088441872</v>
      </c>
    </row>
    <row r="114" spans="2:7" x14ac:dyDescent="0.3">
      <c r="B114" s="10">
        <v>43992</v>
      </c>
      <c r="C114" s="4">
        <v>107</v>
      </c>
      <c r="F114" s="11">
        <f t="shared" si="9"/>
        <v>349781.32830005634</v>
      </c>
      <c r="G114" s="11">
        <f t="shared" si="10"/>
        <v>536.48173288931139</v>
      </c>
    </row>
    <row r="115" spans="2:7" x14ac:dyDescent="0.3">
      <c r="B115" s="10">
        <v>43993</v>
      </c>
      <c r="C115" s="4">
        <v>108</v>
      </c>
      <c r="F115" s="11">
        <f t="shared" si="9"/>
        <v>350291.42304990365</v>
      </c>
      <c r="G115" s="11">
        <f t="shared" si="10"/>
        <v>510.0947498473106</v>
      </c>
    </row>
    <row r="116" spans="2:7" x14ac:dyDescent="0.3">
      <c r="B116" s="10">
        <v>43994</v>
      </c>
      <c r="C116" s="4">
        <v>109</v>
      </c>
      <c r="F116" s="11">
        <f t="shared" si="9"/>
        <v>350776.391947567</v>
      </c>
      <c r="G116" s="11">
        <f t="shared" si="10"/>
        <v>484.96889766334789</v>
      </c>
    </row>
    <row r="117" spans="2:7" x14ac:dyDescent="0.3">
      <c r="B117" s="10">
        <v>43995</v>
      </c>
      <c r="C117" s="4">
        <v>110</v>
      </c>
      <c r="F117" s="11">
        <f t="shared" si="9"/>
        <v>351237.43948138901</v>
      </c>
      <c r="G117" s="11">
        <f t="shared" si="10"/>
        <v>461.04753382201307</v>
      </c>
    </row>
    <row r="118" spans="2:7" x14ac:dyDescent="0.3">
      <c r="B118" s="10">
        <v>43996</v>
      </c>
      <c r="C118" s="4">
        <v>111</v>
      </c>
      <c r="F118" s="11">
        <f t="shared" si="9"/>
        <v>351675.71567592473</v>
      </c>
      <c r="G118" s="11">
        <f t="shared" si="10"/>
        <v>438.2761945357197</v>
      </c>
    </row>
    <row r="119" spans="2:7" x14ac:dyDescent="0.3">
      <c r="B119" s="10">
        <v>43997</v>
      </c>
      <c r="C119" s="4">
        <v>112</v>
      </c>
      <c r="F119" s="11">
        <f t="shared" si="9"/>
        <v>352092.31822534936</v>
      </c>
      <c r="G119" s="11">
        <f t="shared" si="10"/>
        <v>416.6025494246278</v>
      </c>
    </row>
    <row r="120" spans="2:7" x14ac:dyDescent="0.3">
      <c r="B120" s="10">
        <v>43998</v>
      </c>
      <c r="C120" s="4">
        <v>113</v>
      </c>
      <c r="F120" s="11">
        <f t="shared" si="9"/>
        <v>352488.29457784496</v>
      </c>
      <c r="G120" s="11">
        <f t="shared" si="10"/>
        <v>395.97635249560699</v>
      </c>
    </row>
    <row r="121" spans="2:7" x14ac:dyDescent="0.3">
      <c r="B121" s="10">
        <v>43999</v>
      </c>
      <c r="C121" s="4">
        <v>114</v>
      </c>
      <c r="F121" s="11">
        <f t="shared" si="9"/>
        <v>352864.64396798552</v>
      </c>
      <c r="G121" s="11">
        <f t="shared" si="10"/>
        <v>376.34939014055999</v>
      </c>
    </row>
    <row r="122" spans="2:7" x14ac:dyDescent="0.3">
      <c r="B122" s="10">
        <v>44000</v>
      </c>
      <c r="C122" s="4">
        <v>115</v>
      </c>
      <c r="F122" s="11">
        <f t="shared" si="9"/>
        <v>353222.31939478096</v>
      </c>
      <c r="G122" s="11">
        <f t="shared" si="10"/>
        <v>357.6754267954384</v>
      </c>
    </row>
    <row r="123" spans="2:7" x14ac:dyDescent="0.3">
      <c r="B123" s="10">
        <v>44001</v>
      </c>
      <c r="C123" s="4">
        <v>116</v>
      </c>
      <c r="F123" s="11">
        <f t="shared" si="9"/>
        <v>353562.22954360564</v>
      </c>
      <c r="G123" s="11">
        <f t="shared" si="10"/>
        <v>339.91014882468153</v>
      </c>
    </row>
    <row r="124" spans="2:7" x14ac:dyDescent="0.3">
      <c r="B124" s="10">
        <v>44002</v>
      </c>
      <c r="C124" s="4">
        <v>117</v>
      </c>
      <c r="F124" s="11">
        <f t="shared" si="9"/>
        <v>353885.24065073521</v>
      </c>
      <c r="G124" s="11">
        <f t="shared" si="10"/>
        <v>323.0111071295687</v>
      </c>
    </row>
    <row r="125" spans="2:7" x14ac:dyDescent="0.3">
      <c r="B125" s="10">
        <v>44003</v>
      </c>
      <c r="C125" s="4">
        <v>118</v>
      </c>
      <c r="F125" s="11">
        <f t="shared" si="9"/>
        <v>354192.17830965715</v>
      </c>
      <c r="G125" s="11">
        <f t="shared" si="10"/>
        <v>306.93765892193187</v>
      </c>
    </row>
    <row r="126" spans="2:7" x14ac:dyDescent="0.3">
      <c r="B126" s="10">
        <v>44004</v>
      </c>
      <c r="C126" s="4">
        <v>119</v>
      </c>
      <c r="F126" s="11">
        <f t="shared" si="9"/>
        <v>354483.82921870111</v>
      </c>
      <c r="G126" s="11">
        <f t="shared" si="10"/>
        <v>291.65090904396493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confirmed - Gompertz fit</vt:lpstr>
      <vt:lpstr>New_ confirmed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2020-03-27T19:59:53Z</dcterms:modified>
</cp:coreProperties>
</file>