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5AF487B9-260B-4620-BCFB-B9E990FB66F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deaths - Boltzmann fit" sheetId="12" r:id="rId2"/>
    <sheet name="New_deaths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'Cumul_deaths - Boltzmann fit'!$J$15</definedName>
    <definedName name="CIn">'New_deaths - Boltzmann fit'!$L$15</definedName>
    <definedName name="Critical_t">'Cumul_deaths - Boltzmann fit'!$J$14</definedName>
    <definedName name="Critical_tn">'New_deaths - Boltzmann fit'!$L$14</definedName>
    <definedName name="DatiEsterni_1" localSheetId="0" hidden="1">'dpc-covid19-ita-andamento-naz'!$A$1:$N$34</definedName>
    <definedName name="DatiEsterni_2" localSheetId="0" hidden="1">'dpc-covid19-ita-andamento-naz'!#REF!</definedName>
    <definedName name="df">'Cumul_deaths - Boltzmann fit'!$J$11</definedName>
    <definedName name="dfn">'New_deaths - Boltzmann fit'!$L$11</definedName>
    <definedName name="dpc_covid19_ita_andamento_nazionale_1" localSheetId="1" hidden="1">'Cumul_deaths - Boltzmann fit'!#REF!</definedName>
    <definedName name="K">'Cumul_deaths - Boltzmann fit'!$J$7</definedName>
    <definedName name="Kn">'New_deaths - Boltzmann fit'!$L$7</definedName>
    <definedName name="Mean_of_y">'Cumul_deaths - Boltzmann fit'!$J$10</definedName>
    <definedName name="Mean_of_yn">'New_deaths - Boltzmann fit'!$L$10</definedName>
    <definedName name="RSQ">'Cumul_deaths - Boltzmann fit'!$J$13</definedName>
    <definedName name="RSQn">'New_deaths - Boltzmann fit'!$L$13</definedName>
    <definedName name="SE_of_y">'Cumul_deaths - Boltzmann fit'!$J$12</definedName>
    <definedName name="SE_of_yn">'New_deaths - Boltzmann fit'!$L$12</definedName>
    <definedName name="solver_adj" localSheetId="1" hidden="1">'Cumul_deaths - Boltzmann fit'!$J$7,'Cumul_deaths - Boltzmann fit'!$J$8,'Cumul_deaths - Boltzmann fit'!$J$9</definedName>
    <definedName name="solver_adj" localSheetId="2" hidden="1">'New_deaths - Boltzmann fit'!$L$7,'New_deaths - Boltzmann fit'!$L$8,'New_deaths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'Cumul_deaths - Boltzmann fit'!$J$13</definedName>
    <definedName name="solver_opt" localSheetId="2" hidden="1">'New_deaths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'Cumul_deaths - Boltzmann fit'!$J$8</definedName>
    <definedName name="t0n">'New_deaths - Boltzmann fit'!$L$8</definedName>
    <definedName name="w">'Cumul_deaths - Boltzmann fit'!$J$9</definedName>
    <definedName name="wn">'New_deaths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19" l="1"/>
  <c r="I39" i="19"/>
  <c r="L11" i="19"/>
  <c r="L10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7" i="19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7" i="12"/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G7" i="19" s="1"/>
  <c r="E8" i="19" l="1"/>
  <c r="L14" i="19" l="1"/>
  <c r="G63" i="19"/>
  <c r="G51" i="19"/>
  <c r="G14" i="19"/>
  <c r="G39" i="19"/>
  <c r="G8" i="19"/>
  <c r="G26" i="19"/>
  <c r="G47" i="19"/>
  <c r="G59" i="19"/>
  <c r="G37" i="19"/>
  <c r="G49" i="19"/>
  <c r="G61" i="19"/>
  <c r="G33" i="19"/>
  <c r="G44" i="19"/>
  <c r="G56" i="19"/>
  <c r="G52" i="19"/>
  <c r="G64" i="19"/>
  <c r="G9" i="19"/>
  <c r="G21" i="19"/>
  <c r="G10" i="19"/>
  <c r="G28" i="19"/>
  <c r="G34" i="19"/>
  <c r="G45" i="19"/>
  <c r="G57" i="19"/>
  <c r="G22" i="19"/>
  <c r="G16" i="19"/>
  <c r="G15" i="19"/>
  <c r="G27" i="19"/>
  <c r="G42" i="19"/>
  <c r="G43" i="19"/>
  <c r="G55" i="19"/>
  <c r="G32" i="19"/>
  <c r="G17" i="19"/>
  <c r="G23" i="19"/>
  <c r="G29" i="19"/>
  <c r="G35" i="19"/>
  <c r="G46" i="19"/>
  <c r="G58" i="19"/>
  <c r="G11" i="19"/>
  <c r="G12" i="19"/>
  <c r="G18" i="19"/>
  <c r="G24" i="19"/>
  <c r="G30" i="19"/>
  <c r="G36" i="19"/>
  <c r="G48" i="19"/>
  <c r="G60" i="19"/>
  <c r="G13" i="19"/>
  <c r="G19" i="19"/>
  <c r="G25" i="19"/>
  <c r="G31" i="19"/>
  <c r="G38" i="19"/>
  <c r="G50" i="19"/>
  <c r="G62" i="19"/>
  <c r="G41" i="19"/>
  <c r="G53" i="19"/>
  <c r="G65" i="19"/>
  <c r="G66" i="19"/>
  <c r="G54" i="19"/>
  <c r="G40" i="19"/>
  <c r="G20" i="19"/>
  <c r="L13" i="19" l="1" a="1"/>
  <c r="L13" i="19" s="1"/>
  <c r="L12" i="19" a="1"/>
  <c r="L12" i="19" s="1"/>
  <c r="L15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I12" i="19" l="1"/>
  <c r="I24" i="19"/>
  <c r="I36" i="19"/>
  <c r="H17" i="19"/>
  <c r="H29" i="19"/>
  <c r="I13" i="19"/>
  <c r="I25" i="19"/>
  <c r="I37" i="19"/>
  <c r="H18" i="19"/>
  <c r="H30" i="19"/>
  <c r="I14" i="19"/>
  <c r="I26" i="19"/>
  <c r="I38" i="19"/>
  <c r="H19" i="19"/>
  <c r="H31" i="19"/>
  <c r="I15" i="19"/>
  <c r="I27" i="19"/>
  <c r="H8" i="19"/>
  <c r="H20" i="19"/>
  <c r="H32" i="19"/>
  <c r="I16" i="19"/>
  <c r="I28" i="19"/>
  <c r="H9" i="19"/>
  <c r="H21" i="19"/>
  <c r="H33" i="19"/>
  <c r="I20" i="19"/>
  <c r="I32" i="19"/>
  <c r="H25" i="19"/>
  <c r="I21" i="19"/>
  <c r="H14" i="19"/>
  <c r="H26" i="19"/>
  <c r="I10" i="19"/>
  <c r="I34" i="19"/>
  <c r="H27" i="19"/>
  <c r="I11" i="19"/>
  <c r="I35" i="19"/>
  <c r="H28" i="19"/>
  <c r="I17" i="19"/>
  <c r="I29" i="19"/>
  <c r="H10" i="19"/>
  <c r="H22" i="19"/>
  <c r="H34" i="19"/>
  <c r="I18" i="19"/>
  <c r="I30" i="19"/>
  <c r="H11" i="19"/>
  <c r="H23" i="19"/>
  <c r="H35" i="19"/>
  <c r="I19" i="19"/>
  <c r="I31" i="19"/>
  <c r="H12" i="19"/>
  <c r="H24" i="19"/>
  <c r="H36" i="19"/>
  <c r="I8" i="19"/>
  <c r="H13" i="19"/>
  <c r="H37" i="19"/>
  <c r="I9" i="19"/>
  <c r="I33" i="19"/>
  <c r="H38" i="19"/>
  <c r="I22" i="19"/>
  <c r="H15" i="19"/>
  <c r="H7" i="19"/>
  <c r="I23" i="19"/>
  <c r="H16" i="19"/>
  <c r="I7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G39" i="12" l="1"/>
  <c r="F39" i="12"/>
  <c r="G38" i="12"/>
  <c r="F38" i="12"/>
  <c r="G37" i="12"/>
  <c r="F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86E57315-166E-420D-B77C-8E8CD43E3FB9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9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<sst xmlns="http://schemas.openxmlformats.org/spreadsheetml/2006/main" count="161" uniqueCount="54">
  <si>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</si>
  <si>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</si>
  <si>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</si>
  <si>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</si>
  <si>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</si>
  <si>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</si>
  <si>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</si>
  <si>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</si>
  <si>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</si>
  <si>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</si>
  <si>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</si>
  <si>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</si>
  <si>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</si>
  <si>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</si>
  <si>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</si>
  <si>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</si>
  <si>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</si>
  <si>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</si>
  <si>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</si>
  <si>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</si>
  <si>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</si>
  <si>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</si>
  <si>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</si>
  <si>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</si>
  <si>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</si>
  <si>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</si>
  <si>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</si>
  <si>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</si>
  <si>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</si>
  <si>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</si>
  <si>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</si>
  <si>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</si>
  <si>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</si>
  <si>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Boltzmann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</si>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</sst>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fit'!$D$7:$D$39</c:f>
              <c:numCache>
                <c:formatCode>0</c:formatCode>
                <c:ptCount val="3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18.596289751129319</c:v>
                </c:pt>
                <c:pt idx="1">
                  <c:v>23.473558697562286</c:v>
                </c:pt>
                <c:pt idx="2">
                  <c:v>29.626831185291451</c:v>
                </c:pt>
                <c:pt idx="3">
                  <c:v>37.388064512287066</c:v>
                </c:pt>
                <c:pt idx="4">
                  <c:v>47.174467296873082</c:v>
                </c:pt>
                <c:pt idx="5">
                  <c:v>59.50973803492947</c:v>
                </c:pt>
                <c:pt idx="6">
                  <c:v>75.050206992385512</c:v>
                </c:pt>
                <c:pt idx="7">
                  <c:v>94.616781282630399</c:v>
                </c:pt>
                <c:pt idx="8">
                  <c:v>119.23361254489566</c:v>
                </c:pt>
                <c:pt idx="9">
                  <c:v>150.17431622493524</c:v>
                </c:pt>
                <c:pt idx="10">
                  <c:v>189.01628691715595</c:v>
                </c:pt>
                <c:pt idx="11">
                  <c:v>237.70304861979335</c:v>
                </c:pt>
                <c:pt idx="12">
                  <c:v>298.61346939633466</c:v>
                </c:pt>
                <c:pt idx="13">
                  <c:v>374.63480931504046</c:v>
                </c:pt>
                <c:pt idx="14">
                  <c:v>469.23365166620374</c:v>
                </c:pt>
                <c:pt idx="15">
                  <c:v>586.51446403173782</c:v>
                </c:pt>
                <c:pt idx="16">
                  <c:v>731.2496114828765</c:v>
                </c:pt>
                <c:pt idx="17">
                  <c:v>908.85717974996908</c:v>
                </c:pt>
                <c:pt idx="18">
                  <c:v>1125.2947544273304</c:v>
                </c:pt>
                <c:pt idx="19">
                  <c:v>1386.8304187391234</c:v>
                </c:pt>
                <c:pt idx="20">
                  <c:v>1699.6506516723414</c:v>
                </c:pt>
                <c:pt idx="21">
                  <c:v>2069.2746474125966</c:v>
                </c:pt>
                <c:pt idx="22">
                  <c:v>2499.7731390196886</c:v>
                </c:pt>
                <c:pt idx="23">
                  <c:v>2992.8423473260686</c:v>
                </c:pt>
                <c:pt idx="24">
                  <c:v>3546.8573894424171</c:v>
                </c:pt>
                <c:pt idx="25">
                  <c:v>4156.1065405775889</c:v>
                </c:pt>
                <c:pt idx="26">
                  <c:v>4810.4529465468231</c:v>
                </c:pt>
                <c:pt idx="27">
                  <c:v>5495.6413001831015</c:v>
                </c:pt>
                <c:pt idx="28">
                  <c:v>6194.3393664332179</c:v>
                </c:pt>
                <c:pt idx="29">
                  <c:v>6887.8007514839419</c:v>
                </c:pt>
                <c:pt idx="30">
                  <c:v>7557.8320143149731</c:v>
                </c:pt>
                <c:pt idx="31">
                  <c:v>8188.6394205176575</c:v>
                </c:pt>
                <c:pt idx="32">
                  <c:v>8768.1738551558901</c:v>
                </c:pt>
                <c:pt idx="33">
                  <c:v>9288.7640370928093</c:v>
                </c:pt>
                <c:pt idx="34">
                  <c:v>9747.0433607772666</c:v>
                </c:pt>
                <c:pt idx="35">
                  <c:v>10143.343296276589</c:v>
                </c:pt>
                <c:pt idx="36">
                  <c:v>10480.798411720332</c:v>
                </c:pt>
                <c:pt idx="37">
                  <c:v>10764.391016379153</c:v>
                </c:pt>
                <c:pt idx="38">
                  <c:v>11000.095328020396</c:v>
                </c:pt>
                <c:pt idx="39">
                  <c:v>11194.202583266211</c:v>
                </c:pt>
                <c:pt idx="40">
                  <c:v>11352.8454651335</c:v>
                </c:pt>
                <c:pt idx="41">
                  <c:v>11481.701338478977</c:v>
                </c:pt>
                <c:pt idx="42">
                  <c:v>11585.836509074006</c:v>
                </c:pt>
                <c:pt idx="43">
                  <c:v>11669.65109485607</c:v>
                </c:pt>
                <c:pt idx="44">
                  <c:v>11736.889245249487</c:v>
                </c:pt>
                <c:pt idx="45">
                  <c:v>11790.687421998044</c:v>
                </c:pt>
                <c:pt idx="46">
                  <c:v>11833.641410891389</c:v>
                </c:pt>
                <c:pt idx="47">
                  <c:v>11867.879383706075</c:v>
                </c:pt>
                <c:pt idx="48">
                  <c:v>11895.133336348566</c:v>
                </c:pt>
                <c:pt idx="49">
                  <c:v>11916.804724985983</c:v>
                </c:pt>
                <c:pt idx="50">
                  <c:v>11934.022412426331</c:v>
                </c:pt>
                <c:pt idx="51">
                  <c:v>11947.692445834688</c:v>
                </c:pt>
                <c:pt idx="52">
                  <c:v>11958.53999011325</c:v>
                </c:pt>
                <c:pt idx="53">
                  <c:v>11967.144149837377</c:v>
                </c:pt>
                <c:pt idx="54">
                  <c:v>11973.966576717577</c:v>
                </c:pt>
                <c:pt idx="55">
                  <c:v>11979.374780707763</c:v>
                </c:pt>
                <c:pt idx="56">
                  <c:v>11983.661006866747</c:v>
                </c:pt>
                <c:pt idx="57">
                  <c:v>11987.05744776243</c:v>
                </c:pt>
                <c:pt idx="58">
                  <c:v>11989.748456838655</c:v>
                </c:pt>
                <c:pt idx="59">
                  <c:v>11991.880325307142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fit'!$F$7:$F$39</c:f>
              <c:numCache>
                <c:formatCode>0</c:formatCode>
                <c:ptCount val="33"/>
                <c:pt idx="0">
                  <c:v>214.02307539921051</c:v>
                </c:pt>
                <c:pt idx="1">
                  <c:v>218.90034434564348</c:v>
                </c:pt>
                <c:pt idx="2">
                  <c:v>225.05361683337264</c:v>
                </c:pt>
                <c:pt idx="3">
                  <c:v>232.81485016036825</c:v>
                </c:pt>
                <c:pt idx="4">
                  <c:v>242.60125294495427</c:v>
                </c:pt>
                <c:pt idx="5">
                  <c:v>254.93652368301065</c:v>
                </c:pt>
                <c:pt idx="6">
                  <c:v>270.47699264046673</c:v>
                </c:pt>
                <c:pt idx="7">
                  <c:v>290.04356693071156</c:v>
                </c:pt>
                <c:pt idx="8">
                  <c:v>314.66039819297686</c:v>
                </c:pt>
                <c:pt idx="9">
                  <c:v>345.60110187301643</c:v>
                </c:pt>
                <c:pt idx="10">
                  <c:v>384.44307256523712</c:v>
                </c:pt>
                <c:pt idx="11">
                  <c:v>433.12983426787457</c:v>
                </c:pt>
                <c:pt idx="12">
                  <c:v>494.04025504441586</c:v>
                </c:pt>
                <c:pt idx="13">
                  <c:v>570.06159496312171</c:v>
                </c:pt>
                <c:pt idx="14">
                  <c:v>664.66043731428499</c:v>
                </c:pt>
                <c:pt idx="15">
                  <c:v>781.94124967981907</c:v>
                </c:pt>
                <c:pt idx="16">
                  <c:v>926.67639713095764</c:v>
                </c:pt>
                <c:pt idx="17">
                  <c:v>1104.2839653980502</c:v>
                </c:pt>
                <c:pt idx="18">
                  <c:v>1320.7215400754117</c:v>
                </c:pt>
                <c:pt idx="19">
                  <c:v>1582.2572043872046</c:v>
                </c:pt>
                <c:pt idx="20">
                  <c:v>1895.0774373204226</c:v>
                </c:pt>
                <c:pt idx="21">
                  <c:v>2264.7014330606776</c:v>
                </c:pt>
                <c:pt idx="22">
                  <c:v>2695.1999246677697</c:v>
                </c:pt>
                <c:pt idx="23">
                  <c:v>3188.2691329741497</c:v>
                </c:pt>
                <c:pt idx="24">
                  <c:v>3742.2841750904981</c:v>
                </c:pt>
                <c:pt idx="25">
                  <c:v>4351.53332622567</c:v>
                </c:pt>
                <c:pt idx="26">
                  <c:v>5005.8797321949041</c:v>
                </c:pt>
                <c:pt idx="27">
                  <c:v>5691.0680858311825</c:v>
                </c:pt>
                <c:pt idx="28">
                  <c:v>6389.766152081299</c:v>
                </c:pt>
                <c:pt idx="29">
                  <c:v>7083.2275371320229</c:v>
                </c:pt>
                <c:pt idx="30">
                  <c:v>7753.2587999630541</c:v>
                </c:pt>
                <c:pt idx="31">
                  <c:v>8384.0662061657385</c:v>
                </c:pt>
                <c:pt idx="32">
                  <c:v>8963.6006408039721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fit'!$G$7:$G$39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42.276262971712157</c:v>
                </c:pt>
                <c:pt idx="12">
                  <c:v>103.18668374825347</c:v>
                </c:pt>
                <c:pt idx="13">
                  <c:v>179.20802366695926</c:v>
                </c:pt>
                <c:pt idx="14">
                  <c:v>273.80686601812255</c:v>
                </c:pt>
                <c:pt idx="15">
                  <c:v>391.08767838365662</c:v>
                </c:pt>
                <c:pt idx="16">
                  <c:v>535.82282583479537</c:v>
                </c:pt>
                <c:pt idx="17">
                  <c:v>713.43039410188794</c:v>
                </c:pt>
                <c:pt idx="18">
                  <c:v>929.86796877924917</c:v>
                </c:pt>
                <c:pt idx="19">
                  <c:v>1191.4036330910421</c:v>
                </c:pt>
                <c:pt idx="20">
                  <c:v>1504.2238660242601</c:v>
                </c:pt>
                <c:pt idx="21">
                  <c:v>1873.8478617645153</c:v>
                </c:pt>
                <c:pt idx="22">
                  <c:v>2304.3463533716076</c:v>
                </c:pt>
                <c:pt idx="23">
                  <c:v>2797.4155616779876</c:v>
                </c:pt>
                <c:pt idx="24">
                  <c:v>3351.4306037943361</c:v>
                </c:pt>
                <c:pt idx="25">
                  <c:v>3960.6797549295079</c:v>
                </c:pt>
                <c:pt idx="26">
                  <c:v>4615.0261608987421</c:v>
                </c:pt>
                <c:pt idx="27">
                  <c:v>5300.2145145350205</c:v>
                </c:pt>
                <c:pt idx="28">
                  <c:v>5998.9125807851369</c:v>
                </c:pt>
                <c:pt idx="29">
                  <c:v>6692.3739658358609</c:v>
                </c:pt>
                <c:pt idx="30">
                  <c:v>7362.4052286668921</c:v>
                </c:pt>
                <c:pt idx="31">
                  <c:v>7993.2126348695765</c:v>
                </c:pt>
                <c:pt idx="32">
                  <c:v>8572.7470695078082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fit'!$E$7:$E$39</c:f>
              <c:numCache>
                <c:formatCode>0</c:formatCode>
                <c:ptCount val="3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fit'!$G$7:$G$66</c:f>
              <c:numCache>
                <c:formatCode>0</c:formatCode>
                <c:ptCount val="60"/>
                <c:pt idx="0">
                  <c:v>55.739793695888402</c:v>
                </c:pt>
                <c:pt idx="1">
                  <c:v>11.228803875920157</c:v>
                </c:pt>
                <c:pt idx="2">
                  <c:v>13.480201327257433</c:v>
                </c:pt>
                <c:pt idx="3">
                  <c:v>16.178295746132022</c:v>
                </c:pt>
                <c:pt idx="4">
                  <c:v>19.409634571140856</c:v>
                </c:pt>
                <c:pt idx="5">
                  <c:v>23.276615398566491</c:v>
                </c:pt>
                <c:pt idx="6">
                  <c:v>27.899981272447349</c:v>
                </c:pt>
                <c:pt idx="7">
                  <c:v>33.421523006013899</c:v>
                </c:pt>
                <c:pt idx="8">
                  <c:v>40.006911113130002</c:v>
                </c:pt>
                <c:pt idx="9">
                  <c:v>47.848520350297463</c:v>
                </c:pt>
                <c:pt idx="10">
                  <c:v>57.168024881040083</c:v>
                </c:pt>
                <c:pt idx="11">
                  <c:v>68.218424554510023</c:v>
                </c:pt>
                <c:pt idx="12">
                  <c:v>81.285005627818407</c:v>
                </c:pt>
                <c:pt idx="13">
                  <c:v>96.684537158632793</c:v>
                </c:pt>
                <c:pt idx="14">
                  <c:v>114.76175709011159</c:v>
                </c:pt>
                <c:pt idx="15">
                  <c:v>135.88192025306523</c:v>
                </c:pt>
                <c:pt idx="16">
                  <c:v>160.41789368486366</c:v>
                </c:pt>
                <c:pt idx="17">
                  <c:v>188.73005284699991</c:v>
                </c:pt>
                <c:pt idx="18">
                  <c:v>221.13715932953914</c:v>
                </c:pt>
                <c:pt idx="19">
                  <c:v>257.87664540611445</c:v>
                </c:pt>
                <c:pt idx="20">
                  <c:v>299.05350841371683</c:v>
                </c:pt>
                <c:pt idx="21">
                  <c:v>344.57857574946456</c:v>
                </c:pt>
                <c:pt idx="22">
                  <c:v>394.09945070527237</c:v>
                </c:pt>
                <c:pt idx="23">
                  <c:v>446.93103499428344</c:v>
                </c:pt>
                <c:pt idx="24">
                  <c:v>501.99683033669817</c:v>
                </c:pt>
                <c:pt idx="25">
                  <c:v>557.79636452506384</c:v>
                </c:pt>
                <c:pt idx="26">
                  <c:v>612.41650808083432</c:v>
                </c:pt>
                <c:pt idx="27">
                  <c:v>663.60309956522269</c:v>
                </c:pt>
                <c:pt idx="28">
                  <c:v>708.90230516554129</c:v>
                </c:pt>
                <c:pt idx="29">
                  <c:v>745.86791643731522</c:v>
                </c:pt>
                <c:pt idx="30">
                  <c:v>772.31322868054576</c:v>
                </c:pt>
                <c:pt idx="31">
                  <c:v>786.56904852787466</c:v>
                </c:pt>
                <c:pt idx="32">
                  <c:v>787.69935933358647</c:v>
                </c:pt>
                <c:pt idx="33">
                  <c:v>775.6288622198972</c:v>
                </c:pt>
                <c:pt idx="34">
                  <c:v>751.15343513293919</c:v>
                </c:pt>
                <c:pt idx="35">
                  <c:v>715.83107846956045</c:v>
                </c:pt>
                <c:pt idx="36">
                  <c:v>671.77827948859704</c:v>
                </c:pt>
                <c:pt idx="37">
                  <c:v>621.41566995388894</c:v>
                </c:pt>
                <c:pt idx="38">
                  <c:v>567.21199530575905</c:v>
                </c:pt>
                <c:pt idx="39">
                  <c:v>511.4672324585099</c:v>
                </c:pt>
                <c:pt idx="40">
                  <c:v>456.15931958647343</c:v>
                </c:pt>
                <c:pt idx="41">
                  <c:v>402.86106678079886</c:v>
                </c:pt>
                <c:pt idx="42">
                  <c:v>352.71964326944908</c:v>
                </c:pt>
                <c:pt idx="43">
                  <c:v>306.4829732380731</c:v>
                </c:pt>
                <c:pt idx="44">
                  <c:v>264.55517857906852</c:v>
                </c:pt>
                <c:pt idx="45">
                  <c:v>227.06513839107174</c:v>
                </c:pt>
                <c:pt idx="46">
                  <c:v>193.93621348768102</c:v>
                </c:pt>
                <c:pt idx="47">
                  <c:v>164.94954352784589</c:v>
                </c:pt>
                <c:pt idx="48">
                  <c:v>139.79706780972992</c:v>
                </c:pt>
                <c:pt idx="49">
                  <c:v>118.12315018228765</c:v>
                </c:pt>
                <c:pt idx="50">
                  <c:v>99.555402380370651</c:v>
                </c:pt>
                <c:pt idx="51">
                  <c:v>83.726192566082318</c:v>
                </c:pt>
                <c:pt idx="52">
                  <c:v>70.286644573898229</c:v>
                </c:pt>
                <c:pt idx="53">
                  <c:v>58.914901495798404</c:v>
                </c:pt>
                <c:pt idx="54">
                  <c:v>49.320213674491242</c:v>
                </c:pt>
                <c:pt idx="55">
                  <c:v>41.244128423582879</c:v>
                </c:pt>
                <c:pt idx="56">
                  <c:v>34.459773380480328</c:v>
                </c:pt>
                <c:pt idx="57">
                  <c:v>28.7699711776404</c:v>
                </c:pt>
                <c:pt idx="58">
                  <c:v>24.004713158632512</c:v>
                </c:pt>
                <c:pt idx="59">
                  <c:v>20.018355356656684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'New_deaths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fit'!$H$7:$H$39</c:f>
              <c:numCache>
                <c:formatCode>0</c:formatCode>
                <c:ptCount val="33"/>
                <c:pt idx="0">
                  <c:v>194.24411428423161</c:v>
                </c:pt>
                <c:pt idx="1">
                  <c:v>149.73312446426337</c:v>
                </c:pt>
                <c:pt idx="2">
                  <c:v>151.98452191560062</c:v>
                </c:pt>
                <c:pt idx="3">
                  <c:v>154.68261633447523</c:v>
                </c:pt>
                <c:pt idx="4">
                  <c:v>157.91395515948406</c:v>
                </c:pt>
                <c:pt idx="5">
                  <c:v>161.7809359869097</c:v>
                </c:pt>
                <c:pt idx="6">
                  <c:v>166.40430186079055</c:v>
                </c:pt>
                <c:pt idx="7">
                  <c:v>171.9258435943571</c:v>
                </c:pt>
                <c:pt idx="8">
                  <c:v>178.51123170147321</c:v>
                </c:pt>
                <c:pt idx="9">
                  <c:v>186.35284093864067</c:v>
                </c:pt>
                <c:pt idx="10">
                  <c:v>195.67234546938329</c:v>
                </c:pt>
                <c:pt idx="11">
                  <c:v>206.72274514285323</c:v>
                </c:pt>
                <c:pt idx="12">
                  <c:v>219.78932621616161</c:v>
                </c:pt>
                <c:pt idx="13">
                  <c:v>235.188857746976</c:v>
                </c:pt>
                <c:pt idx="14">
                  <c:v>253.26607767845479</c:v>
                </c:pt>
                <c:pt idx="15">
                  <c:v>274.38624084140844</c:v>
                </c:pt>
                <c:pt idx="16">
                  <c:v>298.92221427320686</c:v>
                </c:pt>
                <c:pt idx="17">
                  <c:v>327.23437343534312</c:v>
                </c:pt>
                <c:pt idx="18">
                  <c:v>359.64147991788235</c:v>
                </c:pt>
                <c:pt idx="19">
                  <c:v>396.38096599445765</c:v>
                </c:pt>
                <c:pt idx="20">
                  <c:v>437.55782900206003</c:v>
                </c:pt>
                <c:pt idx="21">
                  <c:v>483.08289633780777</c:v>
                </c:pt>
                <c:pt idx="22">
                  <c:v>532.60377129361564</c:v>
                </c:pt>
                <c:pt idx="23">
                  <c:v>585.4353555826267</c:v>
                </c:pt>
                <c:pt idx="24">
                  <c:v>640.50115092504143</c:v>
                </c:pt>
                <c:pt idx="25">
                  <c:v>696.3006851134071</c:v>
                </c:pt>
                <c:pt idx="26">
                  <c:v>750.92082866917758</c:v>
                </c:pt>
                <c:pt idx="27">
                  <c:v>802.10742015356595</c:v>
                </c:pt>
                <c:pt idx="28">
                  <c:v>847.40662575388455</c:v>
                </c:pt>
                <c:pt idx="29">
                  <c:v>884.37223702565848</c:v>
                </c:pt>
                <c:pt idx="30">
                  <c:v>910.81754926888902</c:v>
                </c:pt>
                <c:pt idx="31">
                  <c:v>925.07336911621792</c:v>
                </c:pt>
                <c:pt idx="32">
                  <c:v>926.20367992192973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'New_deaths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fit'!$I$7:$I$39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21.913573096520452</c:v>
                </c:pt>
                <c:pt idx="17">
                  <c:v>50.225732258656706</c:v>
                </c:pt>
                <c:pt idx="18">
                  <c:v>82.63283874119594</c:v>
                </c:pt>
                <c:pt idx="19">
                  <c:v>119.37232481777124</c:v>
                </c:pt>
                <c:pt idx="20">
                  <c:v>160.54918782537362</c:v>
                </c:pt>
                <c:pt idx="21">
                  <c:v>206.07425516112136</c:v>
                </c:pt>
                <c:pt idx="22">
                  <c:v>255.59513011692917</c:v>
                </c:pt>
                <c:pt idx="23">
                  <c:v>308.42671440594023</c:v>
                </c:pt>
                <c:pt idx="24">
                  <c:v>363.49250974835496</c:v>
                </c:pt>
                <c:pt idx="25">
                  <c:v>419.29204393672063</c:v>
                </c:pt>
                <c:pt idx="26">
                  <c:v>473.91218749249111</c:v>
                </c:pt>
                <c:pt idx="27">
                  <c:v>525.09877897687943</c:v>
                </c:pt>
                <c:pt idx="28">
                  <c:v>570.39798457719803</c:v>
                </c:pt>
                <c:pt idx="29">
                  <c:v>607.36359584897195</c:v>
                </c:pt>
                <c:pt idx="30">
                  <c:v>633.8089080922025</c:v>
                </c:pt>
                <c:pt idx="31">
                  <c:v>648.06472793953139</c:v>
                </c:pt>
                <c:pt idx="32">
                  <c:v>649.19503874524321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0.9989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195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C8724E3-0A34-4917-BAE0-4162E10BBB69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884682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9140" y="214122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9140" y="214122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𝐵(𝑡)=𝐾/(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580D4956-4D83-46BD-BB91-8CFB546A67AD}"/>
              </a:ext>
            </a:extLst>
          </xdr:cNvPr>
          <xdr:cNvSpPr txBox="1"/>
        </xdr:nvSpPr>
        <xdr:spPr>
          <a:xfrm>
            <a:off x="13639800" y="428244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17144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31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0.9487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139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  <xdr:cxnSp macro="">
        <xdr:nvCxnSpPr>
          <xdr:cNvPr id="7" name="Connettore diritto 6">
            <a:extLst>
              <a:ext uri="{FF2B5EF4-FFF2-40B4-BE49-F238E27FC236}">
                <a16:creationId xmlns:a16="http://schemas.microsoft.com/office/drawing/2014/main" id="{F2565D0C-65C1-4565-A4DC-96DFBF81741D}"/>
              </a:ext>
            </a:extLst>
          </xdr:cNvPr>
          <xdr:cNvCxnSpPr/>
        </xdr:nvCxnSpPr>
        <xdr:spPr>
          <a:xfrm>
            <a:off x="9212580" y="3383280"/>
            <a:ext cx="3086100" cy="76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0120" y="27584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0120" y="27584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𝑦(𝑡+1)=𝐵(𝑡+1)−𝐵(𝑡)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717780" y="3360420"/>
            <a:ext cx="853440" cy="8458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0.21917</cdr:x>
      <cdr:y>0.32711</cdr:y>
    </cdr:from>
    <cdr:to>
      <cdr:x>0.288</cdr:x>
      <cdr:y>0.37978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521471" y="173484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521471" y="173484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E71CEF80-CF78-461E-9921-480FD9B36557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222E4-B711-494F-8728-03CDA9DC56BB}" name="dpc_covid19_ita_andamento_nazionale__7" displayName="dpc_covid19_ita_andamento_nazionale__7" ref="A1:N34" tableType="queryTable" totalsRowShown="0">
  <autoFilter ref="A1:N34" xr:uid="{20A79E34-530C-4D8D-AAE6-9E2E5F0D4168}"/>
  <tableColumns count="14">
    <tableColumn id="1" xr3:uid="{46D967B4-0695-4E83-8562-A06F1D69C093}" uniqueName="1" name="data" queryTableFieldId="1" dataDxfId="3"/>
    <tableColumn id="2" xr3:uid="{BA319A5C-683A-4B0D-B05D-3BE7F9A31E7E}" uniqueName="2" name="stato" queryTableFieldId="2" dataDxfId="2"/>
    <tableColumn id="3" xr3:uid="{CCA720D5-BB1B-4325-A26B-414F5BD67C34}" uniqueName="3" name="ricoverati_con_sintomi" queryTableFieldId="3"/>
    <tableColumn id="4" xr3:uid="{44F0A6E2-4E41-4A54-BB7E-8B2145126AE6}" uniqueName="4" name="terapia_intensiva" queryTableFieldId="4"/>
    <tableColumn id="5" xr3:uid="{71761C09-D53A-4EFB-85DB-2EC41FFEE00F}" uniqueName="5" name="totale_ospedalizzati" queryTableFieldId="5"/>
    <tableColumn id="6" xr3:uid="{2C0F0A82-73CD-40A1-89F2-88C83B1B96BA}" uniqueName="6" name="isolamento_domiciliare" queryTableFieldId="6"/>
    <tableColumn id="7" xr3:uid="{89532864-2D1D-41C6-92DF-794B621D9FBC}" uniqueName="7" name="totale_attualmente_positivi" queryTableFieldId="7"/>
    <tableColumn id="8" xr3:uid="{2E2CC53F-7C4C-41CE-8D3A-013FFDF20392}" uniqueName="8" name="nuovi_attualmente_positivi" queryTableFieldId="8"/>
    <tableColumn id="9" xr3:uid="{E5F49DAE-C1A8-475C-BA5E-1D03559D953A}" uniqueName="9" name="dimessi_guariti" queryTableFieldId="9"/>
    <tableColumn id="10" xr3:uid="{F409C883-8040-4932-A8D2-CC92A48574A6}" uniqueName="10" name="deceduti" queryTableFieldId="10"/>
    <tableColumn id="11" xr3:uid="{F72A2C81-C8E0-4A30-8B9F-FE097C2CF805}" uniqueName="11" name="totale_casi" queryTableFieldId="11"/>
    <tableColumn id="12" xr3:uid="{F159B209-C28F-413F-A903-60E0E1BB39B7}" uniqueName="12" name="tamponi" queryTableFieldId="12"/>
    <tableColumn id="13" xr3:uid="{757D5529-7622-4284-9108-618E73F71DF8}" uniqueName="13" name="note_it" queryTableFieldId="13" dataDxfId="1"/>
    <tableColumn id="14" xr3:uid="{3946EAAD-A06E-4856-BED9-9EF77AE79904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4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29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29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29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29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29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29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29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29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29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29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29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29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29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29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29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29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29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29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29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29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29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29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29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29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29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29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29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29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29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29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29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  <row r="33" spans="1:14" x14ac:dyDescent="0.3">
      <c r="A33" s="19">
        <v>43916.708333333336</v>
      </c>
      <c r="B33" s="18" t="s">
        <v>29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52</v>
      </c>
      <c r="N33" s="18" t="s">
        <v>53</v>
      </c>
    </row>
    <row r="34" spans="1:14" x14ac:dyDescent="0.3">
      <c r="A34" s="19">
        <v>43917.708333333336</v>
      </c>
      <c r="B34" s="18" t="s">
        <v>29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8" t="s">
        <v>39</v>
      </c>
      <c r="N34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opLeftCell="A7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14</v>
      </c>
      <c r="M3" s="17"/>
      <c r="N3" s="17"/>
    </row>
    <row r="4" spans="2:14" ht="20.399999999999999" x14ac:dyDescent="0.35">
      <c r="B4" s="16" t="s">
        <v>30</v>
      </c>
      <c r="C4" s="15"/>
      <c r="D4" s="14"/>
      <c r="E4" s="14"/>
      <c r="F4" s="14"/>
      <c r="K4" s="21" t="s">
        <v>31</v>
      </c>
      <c r="L4" s="20" t="s">
        <v>15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'dpc-covid19-ita-andamento-naz'!J2</f>
        <v>7</v>
      </c>
      <c r="E7" s="11">
        <f t="shared" ref="E7:E33" si="0">K/(1+EXP(-(C7-t0)/w))</f>
        <v>18.596289751129319</v>
      </c>
      <c r="F7" s="11">
        <f t="shared" ref="F7:F29" si="1">E7+CI</f>
        <v>214.02307539921051</v>
      </c>
      <c r="G7" s="11">
        <f t="shared" ref="G7:G33" si="2">MAX(E7-CI,0)</f>
        <v>0</v>
      </c>
      <c r="H7" s="1"/>
      <c r="I7" s="22" t="s">
        <v>0</v>
      </c>
      <c r="J7" s="5">
        <v>11999.999853734129</v>
      </c>
    </row>
    <row r="8" spans="2:14" ht="15.6" x14ac:dyDescent="0.35">
      <c r="B8" s="10">
        <v>43886</v>
      </c>
      <c r="C8" s="4">
        <v>2</v>
      </c>
      <c r="D8" s="11">
        <f>'dpc-covid19-ita-andamento-naz'!J3</f>
        <v>10</v>
      </c>
      <c r="E8" s="11">
        <f t="shared" si="0"/>
        <v>23.473558697562286</v>
      </c>
      <c r="F8" s="11">
        <f t="shared" si="1"/>
        <v>218.90034434564348</v>
      </c>
      <c r="G8" s="11">
        <f t="shared" si="2"/>
        <v>0</v>
      </c>
      <c r="H8" s="1"/>
      <c r="I8" s="22" t="s">
        <v>32</v>
      </c>
      <c r="J8" s="5">
        <v>28.72225884200579</v>
      </c>
    </row>
    <row r="9" spans="2:14" x14ac:dyDescent="0.3">
      <c r="B9" s="10">
        <v>43887</v>
      </c>
      <c r="C9" s="4">
        <v>3</v>
      </c>
      <c r="D9" s="11">
        <f>'dpc-covid19-ita-andamento-naz'!J4</f>
        <v>12</v>
      </c>
      <c r="E9" s="11">
        <f t="shared" si="0"/>
        <v>29.626831185291451</v>
      </c>
      <c r="F9" s="11">
        <f t="shared" si="1"/>
        <v>225.05361683337264</v>
      </c>
      <c r="G9" s="11">
        <f t="shared" si="2"/>
        <v>0</v>
      </c>
      <c r="H9" s="1"/>
      <c r="I9" s="22" t="s">
        <v>1</v>
      </c>
      <c r="J9" s="5">
        <v>4.285964826243239</v>
      </c>
    </row>
    <row r="10" spans="2:14" x14ac:dyDescent="0.3">
      <c r="B10" s="10">
        <v>43888</v>
      </c>
      <c r="C10" s="4">
        <v>4</v>
      </c>
      <c r="D10" s="11">
        <f>'dpc-covid19-ita-andamento-naz'!J5</f>
        <v>17</v>
      </c>
      <c r="E10" s="11">
        <f t="shared" si="0"/>
        <v>37.388064512287066</v>
      </c>
      <c r="F10" s="11">
        <f t="shared" si="1"/>
        <v>232.81485016036825</v>
      </c>
      <c r="G10" s="11">
        <f t="shared" si="2"/>
        <v>0</v>
      </c>
      <c r="H10" s="1"/>
      <c r="I10" s="6" t="s">
        <v>2</v>
      </c>
      <c r="J10" s="1">
        <f>AVERAGE(D7:D39)</f>
        <v>2177</v>
      </c>
    </row>
    <row r="11" spans="2:14" x14ac:dyDescent="0.3">
      <c r="B11" s="10">
        <v>43889</v>
      </c>
      <c r="C11" s="4">
        <v>5</v>
      </c>
      <c r="D11" s="11">
        <f>'dpc-covid19-ita-andamento-naz'!J6</f>
        <v>21</v>
      </c>
      <c r="E11" s="11">
        <f t="shared" si="0"/>
        <v>47.174467296873082</v>
      </c>
      <c r="F11" s="11">
        <f t="shared" si="1"/>
        <v>242.60125294495427</v>
      </c>
      <c r="G11" s="11">
        <f t="shared" si="2"/>
        <v>0</v>
      </c>
      <c r="H11" s="1"/>
      <c r="I11" s="6" t="s">
        <v>3</v>
      </c>
      <c r="J11" s="1">
        <f>COUNT(D7:D39)-COUNT(J7:J9)</f>
        <v>30</v>
      </c>
    </row>
    <row r="12" spans="2:14" x14ac:dyDescent="0.3">
      <c r="B12" s="10">
        <v>43890</v>
      </c>
      <c r="C12" s="4">
        <v>6</v>
      </c>
      <c r="D12" s="11">
        <f>'dpc-covid19-ita-andamento-naz'!J7</f>
        <v>29</v>
      </c>
      <c r="E12" s="11">
        <f t="shared" si="0"/>
        <v>59.50973803492947</v>
      </c>
      <c r="F12" s="11">
        <f t="shared" si="1"/>
        <v>254.93652368301065</v>
      </c>
      <c r="G12" s="11">
        <f t="shared" si="2"/>
        <v>0</v>
      </c>
      <c r="H12" s="1"/>
      <c r="I12" s="6" t="s">
        <v>4</v>
      </c>
      <c r="J12" s="7" cm="1">
        <f t="array" ref="J12">SQRT(SUM((D7:D39-E7:E39)^2)/df)</f>
        <v>95.690849203352073</v>
      </c>
    </row>
    <row r="13" spans="2:14" ht="16.2" x14ac:dyDescent="0.3">
      <c r="B13" s="23">
        <v>43891</v>
      </c>
      <c r="C13" s="4">
        <v>7</v>
      </c>
      <c r="D13" s="11">
        <f>'dpc-covid19-ita-andamento-naz'!J8</f>
        <v>34</v>
      </c>
      <c r="E13" s="11">
        <f t="shared" si="0"/>
        <v>75.050206992385512</v>
      </c>
      <c r="F13" s="11">
        <f t="shared" si="1"/>
        <v>270.47699264046673</v>
      </c>
      <c r="G13" s="11">
        <f t="shared" si="2"/>
        <v>0</v>
      </c>
      <c r="H13" s="1"/>
      <c r="I13" s="6" t="s">
        <v>5</v>
      </c>
      <c r="J13" s="8" cm="1">
        <f t="array" ref="J13">1-SUM((D7:D39-E7:E39)^2)/SUM((D7:D39-Mean_of_y)^2)</f>
        <v>0.99887370145445309</v>
      </c>
    </row>
    <row r="14" spans="2:14" x14ac:dyDescent="0.3">
      <c r="B14" s="10">
        <v>43892</v>
      </c>
      <c r="C14" s="4">
        <v>8</v>
      </c>
      <c r="D14" s="11">
        <f>'dpc-covid19-ita-andamento-naz'!J9</f>
        <v>52</v>
      </c>
      <c r="E14" s="11">
        <f t="shared" si="0"/>
        <v>94.616781282630399</v>
      </c>
      <c r="F14" s="11">
        <f t="shared" si="1"/>
        <v>290.04356693071156</v>
      </c>
      <c r="G14" s="11">
        <f t="shared" si="2"/>
        <v>0</v>
      </c>
      <c r="H14" s="1"/>
      <c r="I14" s="6" t="s">
        <v>6</v>
      </c>
      <c r="J14" s="8">
        <f>TINV(0.05,df)</f>
        <v>2.0422724563012378</v>
      </c>
    </row>
    <row r="15" spans="2:14" x14ac:dyDescent="0.3">
      <c r="B15" s="10">
        <v>43893</v>
      </c>
      <c r="C15" s="4">
        <v>9</v>
      </c>
      <c r="D15" s="11">
        <f>'dpc-covid19-ita-andamento-naz'!J10</f>
        <v>79</v>
      </c>
      <c r="E15" s="11">
        <f t="shared" si="0"/>
        <v>119.23361254489566</v>
      </c>
      <c r="F15" s="11">
        <f t="shared" si="1"/>
        <v>314.66039819297686</v>
      </c>
      <c r="G15" s="11">
        <f t="shared" si="2"/>
        <v>0</v>
      </c>
      <c r="H15" s="1"/>
      <c r="I15" s="6" t="s">
        <v>7</v>
      </c>
      <c r="J15" s="1">
        <f>Critical_t*SE_of_y</f>
        <v>195.42678564808119</v>
      </c>
    </row>
    <row r="16" spans="2:14" x14ac:dyDescent="0.3">
      <c r="B16" s="10">
        <v>43894</v>
      </c>
      <c r="C16" s="4">
        <v>10</v>
      </c>
      <c r="D16" s="11">
        <f>'dpc-covid19-ita-andamento-naz'!J11</f>
        <v>107</v>
      </c>
      <c r="E16" s="11">
        <f t="shared" si="0"/>
        <v>150.17431622493524</v>
      </c>
      <c r="F16" s="11">
        <f t="shared" si="1"/>
        <v>345.60110187301643</v>
      </c>
      <c r="G16" s="11">
        <f t="shared" si="2"/>
        <v>0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'dpc-covid19-ita-andamento-naz'!J12</f>
        <v>148</v>
      </c>
      <c r="E17" s="11">
        <f t="shared" si="0"/>
        <v>189.01628691715595</v>
      </c>
      <c r="F17" s="11">
        <f t="shared" si="1"/>
        <v>384.44307256523712</v>
      </c>
      <c r="G17" s="11">
        <f t="shared" si="2"/>
        <v>0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'dpc-covid19-ita-andamento-naz'!J13</f>
        <v>197</v>
      </c>
      <c r="E18" s="11">
        <f t="shared" si="0"/>
        <v>237.70304861979335</v>
      </c>
      <c r="F18" s="11">
        <f t="shared" si="1"/>
        <v>433.12983426787457</v>
      </c>
      <c r="G18" s="11">
        <f t="shared" si="2"/>
        <v>42.276262971712157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'dpc-covid19-ita-andamento-naz'!J14</f>
        <v>233</v>
      </c>
      <c r="E19" s="11">
        <f t="shared" si="0"/>
        <v>298.61346939633466</v>
      </c>
      <c r="F19" s="11">
        <f t="shared" si="1"/>
        <v>494.04025504441586</v>
      </c>
      <c r="G19" s="11">
        <f t="shared" si="2"/>
        <v>103.18668374825347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'dpc-covid19-ita-andamento-naz'!J15</f>
        <v>366</v>
      </c>
      <c r="E20" s="11">
        <f t="shared" si="0"/>
        <v>374.63480931504046</v>
      </c>
      <c r="F20" s="11">
        <f t="shared" si="1"/>
        <v>570.06159496312171</v>
      </c>
      <c r="G20" s="11">
        <f t="shared" si="2"/>
        <v>179.20802366695926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'dpc-covid19-ita-andamento-naz'!J16</f>
        <v>463</v>
      </c>
      <c r="E21" s="11">
        <f t="shared" si="0"/>
        <v>469.23365166620374</v>
      </c>
      <c r="F21" s="11">
        <f t="shared" si="1"/>
        <v>664.66043731428499</v>
      </c>
      <c r="G21" s="11">
        <f t="shared" si="2"/>
        <v>273.80686601812255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'dpc-covid19-ita-andamento-naz'!J17</f>
        <v>631</v>
      </c>
      <c r="E22" s="11">
        <f t="shared" si="0"/>
        <v>586.51446403173782</v>
      </c>
      <c r="F22" s="11">
        <f t="shared" si="1"/>
        <v>781.94124967981907</v>
      </c>
      <c r="G22" s="11">
        <f t="shared" si="2"/>
        <v>391.08767838365662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'dpc-covid19-ita-andamento-naz'!J18</f>
        <v>827</v>
      </c>
      <c r="E23" s="11">
        <f t="shared" si="0"/>
        <v>731.2496114828765</v>
      </c>
      <c r="F23" s="11">
        <f t="shared" si="1"/>
        <v>926.67639713095764</v>
      </c>
      <c r="G23" s="11">
        <f t="shared" si="2"/>
        <v>535.82282583479537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'dpc-covid19-ita-andamento-naz'!J19</f>
        <v>1016</v>
      </c>
      <c r="E24" s="11">
        <f t="shared" si="0"/>
        <v>908.85717974996908</v>
      </c>
      <c r="F24" s="11">
        <f t="shared" si="1"/>
        <v>1104.2839653980502</v>
      </c>
      <c r="G24" s="11">
        <f t="shared" si="2"/>
        <v>713.43039410188794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'dpc-covid19-ita-andamento-naz'!J20</f>
        <v>1266</v>
      </c>
      <c r="E25" s="11">
        <f t="shared" si="0"/>
        <v>1125.2947544273304</v>
      </c>
      <c r="F25" s="11">
        <f t="shared" si="1"/>
        <v>1320.7215400754117</v>
      </c>
      <c r="G25" s="11">
        <f t="shared" si="2"/>
        <v>929.86796877924917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'dpc-covid19-ita-andamento-naz'!J21</f>
        <v>1441</v>
      </c>
      <c r="E26" s="11">
        <f t="shared" si="0"/>
        <v>1386.8304187391234</v>
      </c>
      <c r="F26" s="11">
        <f t="shared" si="1"/>
        <v>1582.2572043872046</v>
      </c>
      <c r="G26" s="11">
        <f t="shared" si="2"/>
        <v>1191.4036330910421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'dpc-covid19-ita-andamento-naz'!J22</f>
        <v>1809</v>
      </c>
      <c r="E27" s="11">
        <f t="shared" si="0"/>
        <v>1699.6506516723414</v>
      </c>
      <c r="F27" s="11">
        <f t="shared" si="1"/>
        <v>1895.0774373204226</v>
      </c>
      <c r="G27" s="11">
        <f t="shared" si="2"/>
        <v>1504.2238660242601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'dpc-covid19-ita-andamento-naz'!J23</f>
        <v>2158</v>
      </c>
      <c r="E28" s="11">
        <f t="shared" si="0"/>
        <v>2069.2746474125966</v>
      </c>
      <c r="F28" s="11">
        <f t="shared" si="1"/>
        <v>2264.7014330606776</v>
      </c>
      <c r="G28" s="11">
        <f t="shared" si="2"/>
        <v>1873.8478617645153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'dpc-covid19-ita-andamento-naz'!J24</f>
        <v>2503</v>
      </c>
      <c r="E29" s="11">
        <f t="shared" si="0"/>
        <v>2499.7731390196886</v>
      </c>
      <c r="F29" s="11">
        <f t="shared" si="1"/>
        <v>2695.1999246677697</v>
      </c>
      <c r="G29" s="11">
        <f t="shared" si="2"/>
        <v>2304.3463533716076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'dpc-covid19-ita-andamento-naz'!J25</f>
        <v>2978</v>
      </c>
      <c r="E30" s="11">
        <f t="shared" si="0"/>
        <v>2992.8423473260686</v>
      </c>
      <c r="F30" s="11">
        <f t="shared" ref="F30" si="3">E30+CI</f>
        <v>3188.2691329741497</v>
      </c>
      <c r="G30" s="11">
        <f t="shared" si="2"/>
        <v>2797.4155616779876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'dpc-covid19-ita-andamento-naz'!J26</f>
        <v>3405</v>
      </c>
      <c r="E31" s="11">
        <f t="shared" si="0"/>
        <v>3546.8573894424171</v>
      </c>
      <c r="F31" s="11">
        <f t="shared" ref="F31" si="4">E31+CI</f>
        <v>3742.2841750904981</v>
      </c>
      <c r="G31" s="11">
        <f t="shared" si="2"/>
        <v>3351.4306037943361</v>
      </c>
    </row>
    <row r="32" spans="2:13" x14ac:dyDescent="0.3">
      <c r="B32" s="10">
        <v>43910</v>
      </c>
      <c r="C32" s="4">
        <v>26</v>
      </c>
      <c r="D32" s="11">
        <f>'dpc-covid19-ita-andamento-naz'!J27</f>
        <v>4032</v>
      </c>
      <c r="E32" s="11">
        <f t="shared" si="0"/>
        <v>4156.1065405775889</v>
      </c>
      <c r="F32" s="11">
        <f t="shared" ref="F32" si="5">E32+CI</f>
        <v>4351.53332622567</v>
      </c>
      <c r="G32" s="11">
        <f t="shared" si="2"/>
        <v>3960.6797549295079</v>
      </c>
    </row>
    <row r="33" spans="2:7" x14ac:dyDescent="0.3">
      <c r="B33" s="10">
        <v>43911</v>
      </c>
      <c r="C33" s="4">
        <v>27</v>
      </c>
      <c r="D33" s="11">
        <f>'dpc-covid19-ita-andamento-naz'!J28</f>
        <v>4825</v>
      </c>
      <c r="E33" s="11">
        <f t="shared" si="0"/>
        <v>4810.4529465468231</v>
      </c>
      <c r="F33" s="11">
        <f t="shared" ref="F33" si="6">E33+CI</f>
        <v>5005.8797321949041</v>
      </c>
      <c r="G33" s="11">
        <f t="shared" si="2"/>
        <v>4615.0261608987421</v>
      </c>
    </row>
    <row r="34" spans="2:7" x14ac:dyDescent="0.3">
      <c r="B34" s="10">
        <v>43912</v>
      </c>
      <c r="C34" s="4">
        <v>28</v>
      </c>
      <c r="D34" s="11">
        <f>'dpc-covid19-ita-andamento-naz'!J29</f>
        <v>5476</v>
      </c>
      <c r="E34" s="11">
        <f t="shared" ref="E34" si="7">K/(1+EXP(-(C34-t0)/w))</f>
        <v>5495.6413001831015</v>
      </c>
      <c r="F34" s="11">
        <f t="shared" ref="F34" si="8">E34+CI</f>
        <v>5691.0680858311825</v>
      </c>
      <c r="G34" s="11">
        <f t="shared" ref="G34" si="9">MAX(E34-CI,0)</f>
        <v>5300.2145145350205</v>
      </c>
    </row>
    <row r="35" spans="2:7" x14ac:dyDescent="0.3">
      <c r="B35" s="23">
        <v>43913</v>
      </c>
      <c r="C35" s="4">
        <v>29</v>
      </c>
      <c r="D35" s="11">
        <f>'dpc-covid19-ita-andamento-naz'!J30</f>
        <v>6077</v>
      </c>
      <c r="E35" s="11">
        <f t="shared" ref="E35:E66" si="10">K/(1+EXP(-(C35-t0)/w))</f>
        <v>6194.3393664332179</v>
      </c>
      <c r="F35" s="11">
        <f t="shared" ref="F35" si="11">E35+CI</f>
        <v>6389.766152081299</v>
      </c>
      <c r="G35" s="11">
        <f t="shared" ref="G35" si="12">MAX(E35-CI,0)</f>
        <v>5998.9125807851369</v>
      </c>
    </row>
    <row r="36" spans="2:7" x14ac:dyDescent="0.3">
      <c r="B36" s="10">
        <v>43914</v>
      </c>
      <c r="C36" s="4">
        <v>30</v>
      </c>
      <c r="D36" s="11">
        <f>'dpc-covid19-ita-andamento-naz'!J31</f>
        <v>6820</v>
      </c>
      <c r="E36" s="11">
        <f t="shared" si="10"/>
        <v>6887.8007514839419</v>
      </c>
      <c r="F36" s="11">
        <f t="shared" ref="F36" si="13">E36+CI</f>
        <v>7083.2275371320229</v>
      </c>
      <c r="G36" s="11">
        <f t="shared" ref="G36" si="14">MAX(E36-CI,0)</f>
        <v>6692.3739658358609</v>
      </c>
    </row>
    <row r="37" spans="2:7" x14ac:dyDescent="0.3">
      <c r="B37" s="10">
        <v>43915</v>
      </c>
      <c r="C37" s="4">
        <v>31</v>
      </c>
      <c r="D37" s="11">
        <f>'dpc-covid19-ita-andamento-naz'!J32</f>
        <v>7503</v>
      </c>
      <c r="E37" s="11">
        <f t="shared" si="10"/>
        <v>7557.8320143149731</v>
      </c>
      <c r="F37" s="11">
        <f t="shared" ref="F37" si="15">E37+CI</f>
        <v>7753.2587999630541</v>
      </c>
      <c r="G37" s="11">
        <f t="shared" ref="G37" si="16">MAX(E37-CI,0)</f>
        <v>7362.4052286668921</v>
      </c>
    </row>
    <row r="38" spans="2:7" x14ac:dyDescent="0.3">
      <c r="B38" s="10">
        <v>43916</v>
      </c>
      <c r="C38" s="4">
        <v>32</v>
      </c>
      <c r="D38" s="11">
        <f>'dpc-covid19-ita-andamento-naz'!J33</f>
        <v>8165</v>
      </c>
      <c r="E38" s="11">
        <f t="shared" si="10"/>
        <v>8188.6394205176575</v>
      </c>
      <c r="F38" s="11">
        <f t="shared" ref="F38" si="17">E38+CI</f>
        <v>8384.0662061657385</v>
      </c>
      <c r="G38" s="11">
        <f t="shared" ref="G38" si="18">MAX(E38-CI,0)</f>
        <v>7993.2126348695765</v>
      </c>
    </row>
    <row r="39" spans="2:7" x14ac:dyDescent="0.3">
      <c r="B39" s="10">
        <v>43917</v>
      </c>
      <c r="C39" s="4">
        <v>33</v>
      </c>
      <c r="D39" s="11">
        <f>'dpc-covid19-ita-andamento-naz'!J34</f>
        <v>9134</v>
      </c>
      <c r="E39" s="11">
        <f t="shared" si="10"/>
        <v>8768.1738551558901</v>
      </c>
      <c r="F39" s="11">
        <f t="shared" ref="F39" si="19">E39+CI</f>
        <v>8963.6006408039721</v>
      </c>
      <c r="G39" s="11">
        <f t="shared" ref="G39" si="20">MAX(E39-CI,0)</f>
        <v>8572.7470695078082</v>
      </c>
    </row>
    <row r="40" spans="2:7" x14ac:dyDescent="0.3">
      <c r="B40" s="10">
        <v>43918</v>
      </c>
      <c r="C40" s="4">
        <v>34</v>
      </c>
      <c r="E40" s="11">
        <f t="shared" si="10"/>
        <v>9288.7640370928093</v>
      </c>
    </row>
    <row r="41" spans="2:7" x14ac:dyDescent="0.3">
      <c r="B41" s="10">
        <v>43919</v>
      </c>
      <c r="C41" s="4">
        <v>35</v>
      </c>
      <c r="E41" s="11">
        <f t="shared" si="10"/>
        <v>9747.0433607772666</v>
      </c>
    </row>
    <row r="42" spans="2:7" x14ac:dyDescent="0.3">
      <c r="B42" s="10">
        <v>43920</v>
      </c>
      <c r="C42" s="4">
        <v>36</v>
      </c>
      <c r="E42" s="11">
        <f t="shared" si="10"/>
        <v>10143.343296276589</v>
      </c>
    </row>
    <row r="43" spans="2:7" x14ac:dyDescent="0.3">
      <c r="B43" s="10">
        <v>43921</v>
      </c>
      <c r="C43" s="4">
        <v>37</v>
      </c>
      <c r="E43" s="11">
        <f t="shared" si="10"/>
        <v>10480.798411720332</v>
      </c>
    </row>
    <row r="44" spans="2:7" x14ac:dyDescent="0.3">
      <c r="B44" s="10">
        <v>43922</v>
      </c>
      <c r="C44" s="4">
        <v>38</v>
      </c>
      <c r="E44" s="11">
        <f t="shared" si="10"/>
        <v>10764.391016379153</v>
      </c>
    </row>
    <row r="45" spans="2:7" x14ac:dyDescent="0.3">
      <c r="B45" s="10">
        <v>43923</v>
      </c>
      <c r="C45" s="4">
        <v>39</v>
      </c>
      <c r="E45" s="11">
        <f t="shared" si="10"/>
        <v>11000.095328020396</v>
      </c>
    </row>
    <row r="46" spans="2:7" x14ac:dyDescent="0.3">
      <c r="B46" s="10">
        <v>43924</v>
      </c>
      <c r="C46" s="4">
        <v>40</v>
      </c>
      <c r="E46" s="11">
        <f t="shared" si="10"/>
        <v>11194.202583266211</v>
      </c>
    </row>
    <row r="47" spans="2:7" x14ac:dyDescent="0.3">
      <c r="B47" s="10">
        <v>43925</v>
      </c>
      <c r="C47" s="4">
        <v>41</v>
      </c>
      <c r="E47" s="11">
        <f t="shared" si="10"/>
        <v>11352.8454651335</v>
      </c>
    </row>
    <row r="48" spans="2:7" x14ac:dyDescent="0.3">
      <c r="B48" s="10">
        <v>43926</v>
      </c>
      <c r="C48" s="4">
        <v>42</v>
      </c>
      <c r="E48" s="11">
        <f t="shared" si="10"/>
        <v>11481.701338478977</v>
      </c>
    </row>
    <row r="49" spans="2:5" x14ac:dyDescent="0.3">
      <c r="B49" s="10">
        <v>43927</v>
      </c>
      <c r="C49" s="4">
        <v>43</v>
      </c>
      <c r="E49" s="11">
        <f t="shared" si="10"/>
        <v>11585.836509074006</v>
      </c>
    </row>
    <row r="50" spans="2:5" x14ac:dyDescent="0.3">
      <c r="B50" s="10">
        <v>43928</v>
      </c>
      <c r="C50" s="4">
        <v>44</v>
      </c>
      <c r="E50" s="11">
        <f t="shared" si="10"/>
        <v>11669.65109485607</v>
      </c>
    </row>
    <row r="51" spans="2:5" x14ac:dyDescent="0.3">
      <c r="B51" s="10">
        <v>43929</v>
      </c>
      <c r="C51" s="4">
        <v>45</v>
      </c>
      <c r="E51" s="11">
        <f t="shared" si="10"/>
        <v>11736.889245249487</v>
      </c>
    </row>
    <row r="52" spans="2:5" x14ac:dyDescent="0.3">
      <c r="B52" s="10">
        <v>43930</v>
      </c>
      <c r="C52" s="4">
        <v>46</v>
      </c>
      <c r="E52" s="11">
        <f t="shared" si="10"/>
        <v>11790.687421998044</v>
      </c>
    </row>
    <row r="53" spans="2:5" x14ac:dyDescent="0.3">
      <c r="B53" s="10">
        <v>43931</v>
      </c>
      <c r="C53" s="4">
        <v>47</v>
      </c>
      <c r="E53" s="11">
        <f t="shared" si="10"/>
        <v>11833.641410891389</v>
      </c>
    </row>
    <row r="54" spans="2:5" x14ac:dyDescent="0.3">
      <c r="B54" s="10">
        <v>43932</v>
      </c>
      <c r="C54" s="4">
        <v>48</v>
      </c>
      <c r="E54" s="11">
        <f t="shared" si="10"/>
        <v>11867.879383706075</v>
      </c>
    </row>
    <row r="55" spans="2:5" x14ac:dyDescent="0.3">
      <c r="B55" s="10">
        <v>43933</v>
      </c>
      <c r="C55" s="4">
        <v>49</v>
      </c>
      <c r="E55" s="11">
        <f t="shared" si="10"/>
        <v>11895.133336348566</v>
      </c>
    </row>
    <row r="56" spans="2:5" x14ac:dyDescent="0.3">
      <c r="B56" s="10">
        <v>43934</v>
      </c>
      <c r="C56" s="4">
        <v>50</v>
      </c>
      <c r="E56" s="11">
        <f t="shared" si="10"/>
        <v>11916.804724985983</v>
      </c>
    </row>
    <row r="57" spans="2:5" x14ac:dyDescent="0.3">
      <c r="B57" s="10">
        <v>43935</v>
      </c>
      <c r="C57" s="4">
        <v>51</v>
      </c>
      <c r="E57" s="11">
        <f t="shared" si="10"/>
        <v>11934.022412426331</v>
      </c>
    </row>
    <row r="58" spans="2:5" x14ac:dyDescent="0.3">
      <c r="B58" s="10">
        <v>43936</v>
      </c>
      <c r="C58" s="4">
        <v>52</v>
      </c>
      <c r="E58" s="11">
        <f t="shared" si="10"/>
        <v>11947.692445834688</v>
      </c>
    </row>
    <row r="59" spans="2:5" x14ac:dyDescent="0.3">
      <c r="B59" s="10">
        <v>43937</v>
      </c>
      <c r="C59" s="4">
        <v>53</v>
      </c>
      <c r="E59" s="11">
        <f t="shared" si="10"/>
        <v>11958.53999011325</v>
      </c>
    </row>
    <row r="60" spans="2:5" x14ac:dyDescent="0.3">
      <c r="B60" s="10">
        <v>43938</v>
      </c>
      <c r="C60" s="4">
        <v>54</v>
      </c>
      <c r="E60" s="11">
        <f t="shared" si="10"/>
        <v>11967.144149837377</v>
      </c>
    </row>
    <row r="61" spans="2:5" x14ac:dyDescent="0.3">
      <c r="B61" s="10">
        <v>43939</v>
      </c>
      <c r="C61" s="4">
        <v>55</v>
      </c>
      <c r="E61" s="11">
        <f t="shared" si="10"/>
        <v>11973.966576717577</v>
      </c>
    </row>
    <row r="62" spans="2:5" x14ac:dyDescent="0.3">
      <c r="B62" s="10">
        <v>43940</v>
      </c>
      <c r="C62" s="4">
        <v>56</v>
      </c>
      <c r="E62" s="11">
        <f t="shared" si="10"/>
        <v>11979.374780707763</v>
      </c>
    </row>
    <row r="63" spans="2:5" x14ac:dyDescent="0.3">
      <c r="B63" s="10">
        <v>43941</v>
      </c>
      <c r="C63" s="4">
        <v>57</v>
      </c>
      <c r="E63" s="11">
        <f t="shared" si="10"/>
        <v>11983.661006866747</v>
      </c>
    </row>
    <row r="64" spans="2:5" x14ac:dyDescent="0.3">
      <c r="B64" s="10">
        <v>43942</v>
      </c>
      <c r="C64" s="4">
        <v>58</v>
      </c>
      <c r="E64" s="11">
        <f t="shared" si="10"/>
        <v>11987.05744776243</v>
      </c>
    </row>
    <row r="65" spans="2:5" x14ac:dyDescent="0.3">
      <c r="B65" s="10">
        <v>43943</v>
      </c>
      <c r="C65" s="4">
        <v>59</v>
      </c>
      <c r="E65" s="11">
        <f t="shared" si="10"/>
        <v>11989.748456838655</v>
      </c>
    </row>
    <row r="66" spans="2:5" x14ac:dyDescent="0.3">
      <c r="B66" s="10">
        <v>43944</v>
      </c>
      <c r="C66" s="4">
        <v>60</v>
      </c>
      <c r="E66" s="11">
        <f t="shared" si="10"/>
        <v>11991.880325307142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14</v>
      </c>
      <c r="O3" s="17"/>
      <c r="P3" s="17"/>
    </row>
    <row r="4" spans="2:16" ht="20.399999999999999" x14ac:dyDescent="0.35">
      <c r="B4" s="16" t="s">
        <v>30</v>
      </c>
      <c r="C4" s="15"/>
      <c r="D4" s="14"/>
      <c r="E4" s="14"/>
      <c r="F4" s="14"/>
      <c r="G4" s="14"/>
      <c r="H4" s="14"/>
      <c r="M4" s="21" t="s">
        <v>31</v>
      </c>
      <c r="N4" s="20" t="s">
        <v>15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'dpc-covid19-ita-andamento-naz'!J2</f>
        <v>7</v>
      </c>
      <c r="E7" s="11">
        <f>D7-0</f>
        <v>7</v>
      </c>
      <c r="F7" s="11">
        <f t="shared" ref="F7:F38" si="0">Kn/(1+EXP(-(C7-t0n)/wn))</f>
        <v>55.739793695888402</v>
      </c>
      <c r="G7" s="11">
        <f>F7-0</f>
        <v>55.739793695888402</v>
      </c>
      <c r="H7" s="11">
        <f>G7+CIn</f>
        <v>194.24411428423161</v>
      </c>
      <c r="I7" s="11">
        <f t="shared" ref="I7:I38" si="1">MAX(G7-CIn,0)</f>
        <v>0</v>
      </c>
      <c r="J7" s="1"/>
      <c r="K7" s="22" t="s">
        <v>0</v>
      </c>
      <c r="L7" s="5">
        <v>17143.593997343258</v>
      </c>
    </row>
    <row r="8" spans="2:16" ht="15.6" x14ac:dyDescent="0.35">
      <c r="B8" s="10">
        <v>43886</v>
      </c>
      <c r="C8" s="4">
        <v>1</v>
      </c>
      <c r="D8" s="11">
        <f>'dpc-covid19-ita-andamento-naz'!J3</f>
        <v>10</v>
      </c>
      <c r="E8" s="11">
        <f>D8-D7</f>
        <v>3</v>
      </c>
      <c r="F8" s="11">
        <f t="shared" si="0"/>
        <v>66.968597571808559</v>
      </c>
      <c r="G8" s="11">
        <f>F8-F7</f>
        <v>11.228803875920157</v>
      </c>
      <c r="H8" s="11">
        <f>G8+CIn</f>
        <v>149.73312446426337</v>
      </c>
      <c r="I8" s="11">
        <f t="shared" si="1"/>
        <v>0</v>
      </c>
      <c r="J8" s="1"/>
      <c r="K8" s="22" t="s">
        <v>32</v>
      </c>
      <c r="L8" s="5">
        <v>31.084897740323544</v>
      </c>
    </row>
    <row r="9" spans="2:16" x14ac:dyDescent="0.3">
      <c r="B9" s="10">
        <v>43887</v>
      </c>
      <c r="C9" s="4">
        <v>2</v>
      </c>
      <c r="D9" s="11">
        <f>'dpc-covid19-ita-andamento-naz'!J4</f>
        <v>12</v>
      </c>
      <c r="E9" s="11">
        <f t="shared" ref="E9:E39" si="2">D9-D8</f>
        <v>2</v>
      </c>
      <c r="F9" s="11">
        <f t="shared" si="0"/>
        <v>80.448798899065991</v>
      </c>
      <c r="G9" s="11">
        <f t="shared" ref="G9:G66" si="3">F9-F8</f>
        <v>13.480201327257433</v>
      </c>
      <c r="H9" s="11">
        <f>G9+CIn</f>
        <v>151.98452191560062</v>
      </c>
      <c r="I9" s="11">
        <f t="shared" si="1"/>
        <v>0</v>
      </c>
      <c r="J9" s="1"/>
      <c r="K9" s="22" t="s">
        <v>1</v>
      </c>
      <c r="L9" s="5">
        <v>5.4292697270731098</v>
      </c>
    </row>
    <row r="10" spans="2:16" x14ac:dyDescent="0.3">
      <c r="B10" s="10">
        <v>43888</v>
      </c>
      <c r="C10" s="4">
        <v>3</v>
      </c>
      <c r="D10" s="11">
        <f>'dpc-covid19-ita-andamento-naz'!J5</f>
        <v>17</v>
      </c>
      <c r="E10" s="11">
        <f t="shared" si="2"/>
        <v>5</v>
      </c>
      <c r="F10" s="11">
        <f t="shared" si="0"/>
        <v>96.627094645198014</v>
      </c>
      <c r="G10" s="11">
        <f t="shared" si="3"/>
        <v>16.178295746132022</v>
      </c>
      <c r="H10" s="11">
        <f>G10+CIn</f>
        <v>154.68261633447523</v>
      </c>
      <c r="I10" s="11">
        <f t="shared" si="1"/>
        <v>0</v>
      </c>
      <c r="J10" s="1"/>
      <c r="K10" s="6" t="s">
        <v>2</v>
      </c>
      <c r="L10" s="1">
        <f>AVERAGE(E7:E39)</f>
        <v>276.78787878787881</v>
      </c>
    </row>
    <row r="11" spans="2:16" x14ac:dyDescent="0.3">
      <c r="B11" s="10">
        <v>43889</v>
      </c>
      <c r="C11" s="4">
        <v>4</v>
      </c>
      <c r="D11" s="11">
        <f>'dpc-covid19-ita-andamento-naz'!J6</f>
        <v>21</v>
      </c>
      <c r="E11" s="11">
        <f t="shared" si="2"/>
        <v>4</v>
      </c>
      <c r="F11" s="11">
        <f t="shared" si="0"/>
        <v>116.03672921633887</v>
      </c>
      <c r="G11" s="11">
        <f t="shared" si="3"/>
        <v>19.409634571140856</v>
      </c>
      <c r="H11" s="11">
        <f>G11+CIn</f>
        <v>157.91395515948406</v>
      </c>
      <c r="I11" s="11">
        <f t="shared" si="1"/>
        <v>0</v>
      </c>
      <c r="J11" s="1"/>
      <c r="K11" s="6" t="s">
        <v>3</v>
      </c>
      <c r="L11" s="1">
        <f>COUNT(E7:E39)-COUNT(L7:L9)</f>
        <v>30</v>
      </c>
    </row>
    <row r="12" spans="2:16" x14ac:dyDescent="0.3">
      <c r="B12" s="10">
        <v>43890</v>
      </c>
      <c r="C12" s="4">
        <v>5</v>
      </c>
      <c r="D12" s="11">
        <f>'dpc-covid19-ita-andamento-naz'!J7</f>
        <v>29</v>
      </c>
      <c r="E12" s="11">
        <f t="shared" si="2"/>
        <v>8</v>
      </c>
      <c r="F12" s="11">
        <f t="shared" si="0"/>
        <v>139.31334461490536</v>
      </c>
      <c r="G12" s="11">
        <f t="shared" si="3"/>
        <v>23.276615398566491</v>
      </c>
      <c r="H12" s="11">
        <f>G12+CIn</f>
        <v>161.7809359869097</v>
      </c>
      <c r="I12" s="11">
        <f t="shared" si="1"/>
        <v>0</v>
      </c>
      <c r="J12" s="1"/>
      <c r="K12" s="6" t="s">
        <v>4</v>
      </c>
      <c r="L12" s="7" cm="1">
        <f t="array" ref="L12">SQRT(SUM((E7:E39-G7:G39)^2)/dfn)</f>
        <v>67.818728182423101</v>
      </c>
    </row>
    <row r="13" spans="2:16" ht="16.2" x14ac:dyDescent="0.3">
      <c r="B13" s="23">
        <v>43891</v>
      </c>
      <c r="C13" s="4">
        <v>6</v>
      </c>
      <c r="D13" s="11">
        <f>'dpc-covid19-ita-andamento-naz'!J8</f>
        <v>34</v>
      </c>
      <c r="E13" s="11">
        <f t="shared" si="2"/>
        <v>5</v>
      </c>
      <c r="F13" s="11">
        <f t="shared" si="0"/>
        <v>167.21332588735271</v>
      </c>
      <c r="G13" s="11">
        <f t="shared" si="3"/>
        <v>27.899981272447349</v>
      </c>
      <c r="H13" s="11">
        <f>G13+CIn</f>
        <v>166.40430186079055</v>
      </c>
      <c r="I13" s="11">
        <f t="shared" si="1"/>
        <v>0</v>
      </c>
      <c r="J13" s="1"/>
      <c r="K13" s="6" t="s">
        <v>5</v>
      </c>
      <c r="L13" s="8" cm="1">
        <f t="array" ref="L13">1-SUM((E7:E39-G7:G39)^2)/SUM((E7:E39-Mean_of_yn)^2)</f>
        <v>0.94868171549253433</v>
      </c>
    </row>
    <row r="14" spans="2:16" x14ac:dyDescent="0.3">
      <c r="B14" s="10">
        <v>43892</v>
      </c>
      <c r="C14" s="4">
        <v>7</v>
      </c>
      <c r="D14" s="11">
        <f>'dpc-covid19-ita-andamento-naz'!J9</f>
        <v>52</v>
      </c>
      <c r="E14" s="11">
        <f t="shared" si="2"/>
        <v>18</v>
      </c>
      <c r="F14" s="11">
        <f t="shared" si="0"/>
        <v>200.63484889336661</v>
      </c>
      <c r="G14" s="11">
        <f t="shared" si="3"/>
        <v>33.421523006013899</v>
      </c>
      <c r="H14" s="11">
        <f>G14+CIn</f>
        <v>171.9258435943571</v>
      </c>
      <c r="I14" s="11">
        <f t="shared" si="1"/>
        <v>0</v>
      </c>
      <c r="J14" s="1"/>
      <c r="K14" s="6" t="s">
        <v>6</v>
      </c>
      <c r="L14" s="8">
        <f>TINV(0.05,dfn)</f>
        <v>2.0422724563012378</v>
      </c>
    </row>
    <row r="15" spans="2:16" x14ac:dyDescent="0.3">
      <c r="B15" s="10">
        <v>43893</v>
      </c>
      <c r="C15" s="4">
        <v>8</v>
      </c>
      <c r="D15" s="11">
        <f>'dpc-covid19-ita-andamento-naz'!J10</f>
        <v>79</v>
      </c>
      <c r="E15" s="11">
        <f t="shared" si="2"/>
        <v>27</v>
      </c>
      <c r="F15" s="11">
        <f t="shared" si="0"/>
        <v>240.64176000649661</v>
      </c>
      <c r="G15" s="11">
        <f t="shared" si="3"/>
        <v>40.006911113130002</v>
      </c>
      <c r="H15" s="11">
        <f>G15+CIn</f>
        <v>178.51123170147321</v>
      </c>
      <c r="I15" s="11">
        <f t="shared" si="1"/>
        <v>0</v>
      </c>
      <c r="J15" s="1"/>
      <c r="K15" s="6" t="s">
        <v>7</v>
      </c>
      <c r="L15" s="1">
        <f>Critical_tn*SE_of_yn</f>
        <v>138.50432058834321</v>
      </c>
    </row>
    <row r="16" spans="2:16" x14ac:dyDescent="0.3">
      <c r="B16" s="10">
        <v>43894</v>
      </c>
      <c r="C16" s="4">
        <v>9</v>
      </c>
      <c r="D16" s="11">
        <f>'dpc-covid19-ita-andamento-naz'!J11</f>
        <v>107</v>
      </c>
      <c r="E16" s="11">
        <f t="shared" si="2"/>
        <v>28</v>
      </c>
      <c r="F16" s="11">
        <f t="shared" si="0"/>
        <v>288.49028035679407</v>
      </c>
      <c r="G16" s="11">
        <f t="shared" si="3"/>
        <v>47.848520350297463</v>
      </c>
      <c r="H16" s="11">
        <f>G16+CIn</f>
        <v>186.35284093864067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'dpc-covid19-ita-andamento-naz'!J12</f>
        <v>148</v>
      </c>
      <c r="E17" s="11">
        <f t="shared" si="2"/>
        <v>41</v>
      </c>
      <c r="F17" s="11">
        <f t="shared" si="0"/>
        <v>345.65830523783416</v>
      </c>
      <c r="G17" s="11">
        <f t="shared" si="3"/>
        <v>57.168024881040083</v>
      </c>
      <c r="H17" s="11">
        <f>G17+CIn</f>
        <v>195.67234546938329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'dpc-covid19-ita-andamento-naz'!J13</f>
        <v>197</v>
      </c>
      <c r="E18" s="11">
        <f t="shared" si="2"/>
        <v>49</v>
      </c>
      <c r="F18" s="11">
        <f t="shared" si="0"/>
        <v>413.87672979234418</v>
      </c>
      <c r="G18" s="11">
        <f t="shared" si="3"/>
        <v>68.218424554510023</v>
      </c>
      <c r="H18" s="11">
        <f>G18+CIn</f>
        <v>206.72274514285323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'dpc-covid19-ita-andamento-naz'!J14</f>
        <v>233</v>
      </c>
      <c r="E19" s="11">
        <f t="shared" si="2"/>
        <v>36</v>
      </c>
      <c r="F19" s="11">
        <f t="shared" si="0"/>
        <v>495.16173542016259</v>
      </c>
      <c r="G19" s="11">
        <f t="shared" si="3"/>
        <v>81.285005627818407</v>
      </c>
      <c r="H19" s="11">
        <f>G19+CIn</f>
        <v>219.78932621616161</v>
      </c>
      <c r="I19" s="11">
        <f t="shared" si="1"/>
        <v>0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'dpc-covid19-ita-andamento-naz'!J15</f>
        <v>366</v>
      </c>
      <c r="E20" s="11">
        <f t="shared" si="2"/>
        <v>133</v>
      </c>
      <c r="F20" s="11">
        <f t="shared" si="0"/>
        <v>591.84627257879538</v>
      </c>
      <c r="G20" s="11">
        <f t="shared" si="3"/>
        <v>96.684537158632793</v>
      </c>
      <c r="H20" s="11">
        <f>G20+CIn</f>
        <v>235.188857746976</v>
      </c>
      <c r="I20" s="11">
        <f t="shared" si="1"/>
        <v>0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'dpc-covid19-ita-andamento-naz'!J16</f>
        <v>463</v>
      </c>
      <c r="E21" s="11">
        <f t="shared" si="2"/>
        <v>97</v>
      </c>
      <c r="F21" s="11">
        <f t="shared" si="0"/>
        <v>706.60802966890697</v>
      </c>
      <c r="G21" s="11">
        <f t="shared" si="3"/>
        <v>114.76175709011159</v>
      </c>
      <c r="H21" s="11">
        <f>G21+CIn</f>
        <v>253.26607767845479</v>
      </c>
      <c r="I21" s="11">
        <f t="shared" si="1"/>
        <v>0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'dpc-covid19-ita-andamento-naz'!J17</f>
        <v>631</v>
      </c>
      <c r="E22" s="11">
        <f t="shared" si="2"/>
        <v>168</v>
      </c>
      <c r="F22" s="11">
        <f t="shared" si="0"/>
        <v>842.4899499219722</v>
      </c>
      <c r="G22" s="11">
        <f t="shared" si="3"/>
        <v>135.88192025306523</v>
      </c>
      <c r="H22" s="11">
        <f>G22+CIn</f>
        <v>274.38624084140844</v>
      </c>
      <c r="I22" s="11">
        <f t="shared" si="1"/>
        <v>0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'dpc-covid19-ita-andamento-naz'!J18</f>
        <v>827</v>
      </c>
      <c r="E23" s="11">
        <f t="shared" si="2"/>
        <v>196</v>
      </c>
      <c r="F23" s="11">
        <f t="shared" si="0"/>
        <v>1002.9078436068359</v>
      </c>
      <c r="G23" s="11">
        <f t="shared" si="3"/>
        <v>160.41789368486366</v>
      </c>
      <c r="H23" s="11">
        <f>G23+CIn</f>
        <v>298.92221427320686</v>
      </c>
      <c r="I23" s="11">
        <f t="shared" si="1"/>
        <v>21.913573096520452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'dpc-covid19-ita-andamento-naz'!J19</f>
        <v>1016</v>
      </c>
      <c r="E24" s="11">
        <f t="shared" si="2"/>
        <v>189</v>
      </c>
      <c r="F24" s="11">
        <f t="shared" si="0"/>
        <v>1191.6378964538358</v>
      </c>
      <c r="G24" s="11">
        <f t="shared" si="3"/>
        <v>188.73005284699991</v>
      </c>
      <c r="H24" s="11">
        <f>G24+CIn</f>
        <v>327.23437343534312</v>
      </c>
      <c r="I24" s="11">
        <f t="shared" si="1"/>
        <v>50.225732258656706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'dpc-covid19-ita-andamento-naz'!J20</f>
        <v>1266</v>
      </c>
      <c r="E25" s="11">
        <f t="shared" si="2"/>
        <v>250</v>
      </c>
      <c r="F25" s="11">
        <f t="shared" si="0"/>
        <v>1412.7750557833749</v>
      </c>
      <c r="G25" s="11">
        <f t="shared" si="3"/>
        <v>221.13715932953914</v>
      </c>
      <c r="H25" s="11">
        <f>G25+CIn</f>
        <v>359.64147991788235</v>
      </c>
      <c r="I25" s="11">
        <f t="shared" si="1"/>
        <v>82.63283874119594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'dpc-covid19-ita-andamento-naz'!J21</f>
        <v>1441</v>
      </c>
      <c r="E26" s="11">
        <f t="shared" si="2"/>
        <v>175</v>
      </c>
      <c r="F26" s="11">
        <f t="shared" si="0"/>
        <v>1670.6517011894894</v>
      </c>
      <c r="G26" s="11">
        <f t="shared" si="3"/>
        <v>257.87664540611445</v>
      </c>
      <c r="H26" s="11">
        <f>G26+CIn</f>
        <v>396.38096599445765</v>
      </c>
      <c r="I26" s="11">
        <f t="shared" si="1"/>
        <v>119.37232481777124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'dpc-covid19-ita-andamento-naz'!J22</f>
        <v>1809</v>
      </c>
      <c r="E27" s="11">
        <f t="shared" si="2"/>
        <v>368</v>
      </c>
      <c r="F27" s="11">
        <f t="shared" si="0"/>
        <v>1969.7052096032062</v>
      </c>
      <c r="G27" s="11">
        <f t="shared" si="3"/>
        <v>299.05350841371683</v>
      </c>
      <c r="H27" s="11">
        <f>G27+CIn</f>
        <v>437.55782900206003</v>
      </c>
      <c r="I27" s="11">
        <f t="shared" si="1"/>
        <v>160.54918782537362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'dpc-covid19-ita-andamento-naz'!J23</f>
        <v>2158</v>
      </c>
      <c r="E28" s="11">
        <f t="shared" si="2"/>
        <v>349</v>
      </c>
      <c r="F28" s="11">
        <f t="shared" si="0"/>
        <v>2314.2837853526707</v>
      </c>
      <c r="G28" s="11">
        <f t="shared" si="3"/>
        <v>344.57857574946456</v>
      </c>
      <c r="H28" s="11">
        <f>G28+CIn</f>
        <v>483.08289633780777</v>
      </c>
      <c r="I28" s="11">
        <f t="shared" si="1"/>
        <v>206.07425516112136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'dpc-covid19-ita-andamento-naz'!J24</f>
        <v>2503</v>
      </c>
      <c r="E29" s="11">
        <f t="shared" si="2"/>
        <v>345</v>
      </c>
      <c r="F29" s="11">
        <f t="shared" si="0"/>
        <v>2708.3832360579431</v>
      </c>
      <c r="G29" s="11">
        <f t="shared" si="3"/>
        <v>394.09945070527237</v>
      </c>
      <c r="H29" s="11">
        <f>G29+CIn</f>
        <v>532.60377129361564</v>
      </c>
      <c r="I29" s="11">
        <f t="shared" si="1"/>
        <v>255.59513011692917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'dpc-covid19-ita-andamento-naz'!J25</f>
        <v>2978</v>
      </c>
      <c r="E30" s="11">
        <f t="shared" si="2"/>
        <v>475</v>
      </c>
      <c r="F30" s="11">
        <f t="shared" si="0"/>
        <v>3155.3142710522266</v>
      </c>
      <c r="G30" s="11">
        <f t="shared" si="3"/>
        <v>446.93103499428344</v>
      </c>
      <c r="H30" s="11">
        <f>G30+CIn</f>
        <v>585.4353555826267</v>
      </c>
      <c r="I30" s="11">
        <f t="shared" si="1"/>
        <v>308.42671440594023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'dpc-covid19-ita-andamento-naz'!J26</f>
        <v>3405</v>
      </c>
      <c r="E31" s="11">
        <f t="shared" si="2"/>
        <v>427</v>
      </c>
      <c r="F31" s="11">
        <f t="shared" si="0"/>
        <v>3657.3111013889247</v>
      </c>
      <c r="G31" s="11">
        <f t="shared" si="3"/>
        <v>501.99683033669817</v>
      </c>
      <c r="H31" s="11">
        <f>G31+CIn</f>
        <v>640.50115092504143</v>
      </c>
      <c r="I31" s="11">
        <f t="shared" si="1"/>
        <v>363.49250974835496</v>
      </c>
    </row>
    <row r="32" spans="2:15" x14ac:dyDescent="0.3">
      <c r="B32" s="10">
        <v>43910</v>
      </c>
      <c r="C32" s="4">
        <v>25</v>
      </c>
      <c r="D32" s="11">
        <f>'dpc-covid19-ita-andamento-naz'!J27</f>
        <v>4032</v>
      </c>
      <c r="E32" s="11">
        <f t="shared" si="2"/>
        <v>627</v>
      </c>
      <c r="F32" s="11">
        <f t="shared" si="0"/>
        <v>4215.1074659139886</v>
      </c>
      <c r="G32" s="11">
        <f t="shared" si="3"/>
        <v>557.79636452506384</v>
      </c>
      <c r="H32" s="11">
        <f>G32+CIn</f>
        <v>696.3006851134071</v>
      </c>
      <c r="I32" s="11">
        <f t="shared" si="1"/>
        <v>419.29204393672063</v>
      </c>
    </row>
    <row r="33" spans="2:9" x14ac:dyDescent="0.3">
      <c r="B33" s="10">
        <v>43911</v>
      </c>
      <c r="C33" s="4">
        <v>26</v>
      </c>
      <c r="D33" s="11">
        <f>'dpc-covid19-ita-andamento-naz'!J28</f>
        <v>4825</v>
      </c>
      <c r="E33" s="11">
        <f t="shared" si="2"/>
        <v>793</v>
      </c>
      <c r="F33" s="11">
        <f t="shared" si="0"/>
        <v>4827.5239739948229</v>
      </c>
      <c r="G33" s="11">
        <f t="shared" si="3"/>
        <v>612.41650808083432</v>
      </c>
      <c r="H33" s="11">
        <f>G33+CIn</f>
        <v>750.92082866917758</v>
      </c>
      <c r="I33" s="11">
        <f t="shared" si="1"/>
        <v>473.91218749249111</v>
      </c>
    </row>
    <row r="34" spans="2:9" x14ac:dyDescent="0.3">
      <c r="B34" s="10">
        <v>43912</v>
      </c>
      <c r="C34" s="4">
        <v>27</v>
      </c>
      <c r="D34" s="11">
        <f>'dpc-covid19-ita-andamento-naz'!J29</f>
        <v>5476</v>
      </c>
      <c r="E34" s="11">
        <f t="shared" si="2"/>
        <v>651</v>
      </c>
      <c r="F34" s="11">
        <f t="shared" si="0"/>
        <v>5491.1270735600456</v>
      </c>
      <c r="G34" s="11">
        <f t="shared" si="3"/>
        <v>663.60309956522269</v>
      </c>
      <c r="H34" s="11">
        <f>G34+CIn</f>
        <v>802.10742015356595</v>
      </c>
      <c r="I34" s="11">
        <f t="shared" si="1"/>
        <v>525.09877897687943</v>
      </c>
    </row>
    <row r="35" spans="2:9" x14ac:dyDescent="0.3">
      <c r="B35" s="23">
        <v>43913</v>
      </c>
      <c r="C35" s="4">
        <v>28</v>
      </c>
      <c r="D35" s="11">
        <f>'dpc-covid19-ita-andamento-naz'!J30</f>
        <v>6077</v>
      </c>
      <c r="E35" s="11">
        <f t="shared" si="2"/>
        <v>601</v>
      </c>
      <c r="F35" s="11">
        <f t="shared" si="0"/>
        <v>6200.0293787255869</v>
      </c>
      <c r="G35" s="11">
        <f t="shared" si="3"/>
        <v>708.90230516554129</v>
      </c>
      <c r="H35" s="11">
        <f>G35+CIn</f>
        <v>847.40662575388455</v>
      </c>
      <c r="I35" s="11">
        <f t="shared" si="1"/>
        <v>570.39798457719803</v>
      </c>
    </row>
    <row r="36" spans="2:9" x14ac:dyDescent="0.3">
      <c r="B36" s="10">
        <v>43914</v>
      </c>
      <c r="C36" s="4">
        <v>29</v>
      </c>
      <c r="D36" s="11">
        <f>'dpc-covid19-ita-andamento-naz'!J31</f>
        <v>6820</v>
      </c>
      <c r="E36" s="11">
        <f t="shared" si="2"/>
        <v>743</v>
      </c>
      <c r="F36" s="11">
        <f t="shared" si="0"/>
        <v>6945.8972951629021</v>
      </c>
      <c r="G36" s="11">
        <f t="shared" si="3"/>
        <v>745.86791643731522</v>
      </c>
      <c r="H36" s="11">
        <f>G36+CIn</f>
        <v>884.37223702565848</v>
      </c>
      <c r="I36" s="11">
        <f t="shared" si="1"/>
        <v>607.36359584897195</v>
      </c>
    </row>
    <row r="37" spans="2:9" x14ac:dyDescent="0.3">
      <c r="B37" s="10">
        <v>43915</v>
      </c>
      <c r="C37" s="4">
        <v>30</v>
      </c>
      <c r="D37" s="11">
        <f>'dpc-covid19-ita-andamento-naz'!J32</f>
        <v>7503</v>
      </c>
      <c r="E37" s="11">
        <f t="shared" si="2"/>
        <v>683</v>
      </c>
      <c r="F37" s="11">
        <f t="shared" si="0"/>
        <v>7718.2105238434478</v>
      </c>
      <c r="G37" s="11">
        <f t="shared" si="3"/>
        <v>772.31322868054576</v>
      </c>
      <c r="H37" s="11">
        <f>G37+CIn</f>
        <v>910.81754926888902</v>
      </c>
      <c r="I37" s="11">
        <f t="shared" si="1"/>
        <v>633.8089080922025</v>
      </c>
    </row>
    <row r="38" spans="2:9" x14ac:dyDescent="0.3">
      <c r="B38" s="10">
        <v>43916</v>
      </c>
      <c r="C38" s="4">
        <v>31</v>
      </c>
      <c r="D38" s="11">
        <f>'dpc-covid19-ita-andamento-naz'!J33</f>
        <v>8165</v>
      </c>
      <c r="E38" s="11">
        <f t="shared" si="2"/>
        <v>662</v>
      </c>
      <c r="F38" s="11">
        <f t="shared" si="0"/>
        <v>8504.7795723713225</v>
      </c>
      <c r="G38" s="11">
        <f t="shared" si="3"/>
        <v>786.56904852787466</v>
      </c>
      <c r="H38" s="11">
        <f>G38+CIn</f>
        <v>925.07336911621792</v>
      </c>
      <c r="I38" s="11">
        <f t="shared" si="1"/>
        <v>648.06472793953139</v>
      </c>
    </row>
    <row r="39" spans="2:9" x14ac:dyDescent="0.3">
      <c r="B39" s="10">
        <v>43917</v>
      </c>
      <c r="C39" s="4">
        <v>32</v>
      </c>
      <c r="D39" s="11">
        <f>'dpc-covid19-ita-andamento-naz'!J34</f>
        <v>9134</v>
      </c>
      <c r="E39" s="11">
        <f t="shared" si="2"/>
        <v>969</v>
      </c>
      <c r="F39" s="11">
        <f t="shared" ref="F39:F66" si="4">Kn/(1+EXP(-(C39-t0n)/wn))</f>
        <v>9292.478931704909</v>
      </c>
      <c r="G39" s="11">
        <f t="shared" si="3"/>
        <v>787.69935933358647</v>
      </c>
      <c r="H39" s="11">
        <f>G39+CIn</f>
        <v>926.20367992192973</v>
      </c>
      <c r="I39" s="11">
        <f t="shared" ref="I39" si="5">MAX(G39-CIn,0)</f>
        <v>649.19503874524321</v>
      </c>
    </row>
    <row r="40" spans="2:9" x14ac:dyDescent="0.3">
      <c r="B40" s="10">
        <v>43918</v>
      </c>
      <c r="C40" s="4">
        <v>33</v>
      </c>
      <c r="E40" s="11"/>
      <c r="F40" s="11">
        <f t="shared" si="4"/>
        <v>10068.107793924806</v>
      </c>
      <c r="G40" s="11">
        <f t="shared" si="3"/>
        <v>775.6288622198972</v>
      </c>
    </row>
    <row r="41" spans="2:9" x14ac:dyDescent="0.3">
      <c r="B41" s="10">
        <v>43919</v>
      </c>
      <c r="C41" s="4">
        <v>34</v>
      </c>
      <c r="E41" s="11"/>
      <c r="F41" s="11">
        <f t="shared" si="4"/>
        <v>10819.261229057745</v>
      </c>
      <c r="G41" s="11">
        <f t="shared" si="3"/>
        <v>751.15343513293919</v>
      </c>
    </row>
    <row r="42" spans="2:9" x14ac:dyDescent="0.3">
      <c r="B42" s="10">
        <v>43920</v>
      </c>
      <c r="C42" s="4">
        <v>35</v>
      </c>
      <c r="E42" s="11"/>
      <c r="F42" s="11">
        <f t="shared" si="4"/>
        <v>11535.092307527306</v>
      </c>
      <c r="G42" s="11">
        <f t="shared" si="3"/>
        <v>715.83107846956045</v>
      </c>
    </row>
    <row r="43" spans="2:9" x14ac:dyDescent="0.3">
      <c r="B43" s="10">
        <v>43921</v>
      </c>
      <c r="C43" s="4">
        <v>36</v>
      </c>
      <c r="E43" s="11"/>
      <c r="F43" s="11">
        <f t="shared" si="4"/>
        <v>12206.870587015903</v>
      </c>
      <c r="G43" s="11">
        <f t="shared" si="3"/>
        <v>671.77827948859704</v>
      </c>
    </row>
    <row r="44" spans="2:9" x14ac:dyDescent="0.3">
      <c r="B44" s="10">
        <v>43922</v>
      </c>
      <c r="C44" s="4">
        <v>37</v>
      </c>
      <c r="E44" s="11"/>
      <c r="F44" s="11">
        <f t="shared" si="4"/>
        <v>12828.286256969792</v>
      </c>
      <c r="G44" s="11">
        <f t="shared" si="3"/>
        <v>621.41566995388894</v>
      </c>
    </row>
    <row r="45" spans="2:9" x14ac:dyDescent="0.3">
      <c r="B45" s="10">
        <v>43923</v>
      </c>
      <c r="C45" s="4">
        <v>38</v>
      </c>
      <c r="E45" s="11"/>
      <c r="F45" s="11">
        <f t="shared" si="4"/>
        <v>13395.498252275551</v>
      </c>
      <c r="G45" s="11">
        <f t="shared" si="3"/>
        <v>567.21199530575905</v>
      </c>
    </row>
    <row r="46" spans="2:9" x14ac:dyDescent="0.3">
      <c r="B46" s="10">
        <v>43924</v>
      </c>
      <c r="C46" s="4">
        <v>39</v>
      </c>
      <c r="E46" s="11"/>
      <c r="F46" s="11">
        <f t="shared" si="4"/>
        <v>13906.965484734061</v>
      </c>
      <c r="G46" s="11">
        <f t="shared" si="3"/>
        <v>511.4672324585099</v>
      </c>
    </row>
    <row r="47" spans="2:9" x14ac:dyDescent="0.3">
      <c r="B47" s="10">
        <v>43925</v>
      </c>
      <c r="C47" s="4">
        <v>40</v>
      </c>
      <c r="E47" s="11"/>
      <c r="F47" s="11">
        <f t="shared" si="4"/>
        <v>14363.124804320534</v>
      </c>
      <c r="G47" s="11">
        <f t="shared" si="3"/>
        <v>456.15931958647343</v>
      </c>
    </row>
    <row r="48" spans="2:9" x14ac:dyDescent="0.3">
      <c r="B48" s="10">
        <v>43926</v>
      </c>
      <c r="C48" s="4">
        <v>41</v>
      </c>
      <c r="E48" s="11"/>
      <c r="F48" s="11">
        <f t="shared" si="4"/>
        <v>14765.985871101333</v>
      </c>
      <c r="G48" s="11">
        <f t="shared" si="3"/>
        <v>402.86106678079886</v>
      </c>
    </row>
    <row r="49" spans="2:7" x14ac:dyDescent="0.3">
      <c r="B49" s="10">
        <v>43927</v>
      </c>
      <c r="C49" s="4">
        <v>42</v>
      </c>
      <c r="E49" s="11"/>
      <c r="F49" s="11">
        <f t="shared" si="4"/>
        <v>15118.705514370782</v>
      </c>
      <c r="G49" s="11">
        <f t="shared" si="3"/>
        <v>352.71964326944908</v>
      </c>
    </row>
    <row r="50" spans="2:7" x14ac:dyDescent="0.3">
      <c r="B50" s="10">
        <v>43928</v>
      </c>
      <c r="C50" s="4">
        <v>43</v>
      </c>
      <c r="E50" s="11"/>
      <c r="F50" s="11">
        <f t="shared" si="4"/>
        <v>15425.188487608855</v>
      </c>
      <c r="G50" s="11">
        <f t="shared" si="3"/>
        <v>306.4829732380731</v>
      </c>
    </row>
    <row r="51" spans="2:7" x14ac:dyDescent="0.3">
      <c r="B51" s="10">
        <v>43929</v>
      </c>
      <c r="C51" s="4">
        <v>44</v>
      </c>
      <c r="E51" s="11"/>
      <c r="F51" s="11">
        <f t="shared" si="4"/>
        <v>15689.743666187924</v>
      </c>
      <c r="G51" s="11">
        <f t="shared" si="3"/>
        <v>264.55517857906852</v>
      </c>
    </row>
    <row r="52" spans="2:7" x14ac:dyDescent="0.3">
      <c r="B52" s="10">
        <v>43930</v>
      </c>
      <c r="C52" s="4">
        <v>45</v>
      </c>
      <c r="E52" s="11"/>
      <c r="F52" s="11">
        <f t="shared" si="4"/>
        <v>15916.808804578995</v>
      </c>
      <c r="G52" s="11">
        <f t="shared" si="3"/>
        <v>227.06513839107174</v>
      </c>
    </row>
    <row r="53" spans="2:7" x14ac:dyDescent="0.3">
      <c r="B53" s="10">
        <v>43931</v>
      </c>
      <c r="C53" s="4">
        <v>46</v>
      </c>
      <c r="E53" s="11"/>
      <c r="F53" s="11">
        <f t="shared" si="4"/>
        <v>16110.745018066676</v>
      </c>
      <c r="G53" s="11">
        <f t="shared" si="3"/>
        <v>193.93621348768102</v>
      </c>
    </row>
    <row r="54" spans="2:7" x14ac:dyDescent="0.3">
      <c r="B54" s="10">
        <v>43932</v>
      </c>
      <c r="C54" s="4">
        <v>47</v>
      </c>
      <c r="E54" s="11"/>
      <c r="F54" s="11">
        <f t="shared" si="4"/>
        <v>16275.694561594522</v>
      </c>
      <c r="G54" s="11">
        <f t="shared" si="3"/>
        <v>164.94954352784589</v>
      </c>
    </row>
    <row r="55" spans="2:7" x14ac:dyDescent="0.3">
      <c r="B55" s="10">
        <v>43933</v>
      </c>
      <c r="C55" s="4">
        <v>48</v>
      </c>
      <c r="E55" s="11"/>
      <c r="F55" s="11">
        <f t="shared" si="4"/>
        <v>16415.491629404252</v>
      </c>
      <c r="G55" s="11">
        <f t="shared" si="3"/>
        <v>139.79706780972992</v>
      </c>
    </row>
    <row r="56" spans="2:7" x14ac:dyDescent="0.3">
      <c r="B56" s="10">
        <v>43934</v>
      </c>
      <c r="C56" s="4">
        <v>49</v>
      </c>
      <c r="E56" s="11"/>
      <c r="F56" s="11">
        <f t="shared" si="4"/>
        <v>16533.61477958654</v>
      </c>
      <c r="G56" s="11">
        <f t="shared" si="3"/>
        <v>118.12315018228765</v>
      </c>
    </row>
    <row r="57" spans="2:7" x14ac:dyDescent="0.3">
      <c r="B57" s="10">
        <v>43935</v>
      </c>
      <c r="C57" s="4">
        <v>50</v>
      </c>
      <c r="E57" s="11"/>
      <c r="F57" s="11">
        <f t="shared" si="4"/>
        <v>16633.170181966911</v>
      </c>
      <c r="G57" s="11">
        <f t="shared" si="3"/>
        <v>99.555402380370651</v>
      </c>
    </row>
    <row r="58" spans="2:7" x14ac:dyDescent="0.3">
      <c r="B58" s="10">
        <v>43936</v>
      </c>
      <c r="C58" s="4">
        <v>51</v>
      </c>
      <c r="E58" s="11"/>
      <c r="F58" s="11">
        <f t="shared" si="4"/>
        <v>16716.896374532993</v>
      </c>
      <c r="G58" s="11">
        <f t="shared" si="3"/>
        <v>83.726192566082318</v>
      </c>
    </row>
    <row r="59" spans="2:7" x14ac:dyDescent="0.3">
      <c r="B59" s="10">
        <v>43937</v>
      </c>
      <c r="C59" s="4">
        <v>52</v>
      </c>
      <c r="E59" s="11"/>
      <c r="F59" s="11">
        <f t="shared" si="4"/>
        <v>16787.183019106891</v>
      </c>
      <c r="G59" s="11">
        <f t="shared" si="3"/>
        <v>70.286644573898229</v>
      </c>
    </row>
    <row r="60" spans="2:7" x14ac:dyDescent="0.3">
      <c r="B60" s="10">
        <v>43938</v>
      </c>
      <c r="C60" s="4">
        <v>53</v>
      </c>
      <c r="E60" s="11"/>
      <c r="F60" s="11">
        <f t="shared" si="4"/>
        <v>16846.09792060269</v>
      </c>
      <c r="G60" s="11">
        <f t="shared" si="3"/>
        <v>58.914901495798404</v>
      </c>
    </row>
    <row r="61" spans="2:7" x14ac:dyDescent="0.3">
      <c r="B61" s="10">
        <v>43939</v>
      </c>
      <c r="C61" s="4">
        <v>54</v>
      </c>
      <c r="E61" s="11"/>
      <c r="F61" s="11">
        <f t="shared" si="4"/>
        <v>16895.418134277181</v>
      </c>
      <c r="G61" s="11">
        <f t="shared" si="3"/>
        <v>49.320213674491242</v>
      </c>
    </row>
    <row r="62" spans="2:7" x14ac:dyDescent="0.3">
      <c r="B62" s="10">
        <v>43940</v>
      </c>
      <c r="C62" s="4">
        <v>55</v>
      </c>
      <c r="E62" s="11"/>
      <c r="F62" s="11">
        <f t="shared" si="4"/>
        <v>16936.662262700764</v>
      </c>
      <c r="G62" s="11">
        <f t="shared" si="3"/>
        <v>41.244128423582879</v>
      </c>
    </row>
    <row r="63" spans="2:7" x14ac:dyDescent="0.3">
      <c r="B63" s="10">
        <v>43941</v>
      </c>
      <c r="C63" s="4">
        <v>56</v>
      </c>
      <c r="E63" s="11"/>
      <c r="F63" s="11">
        <f t="shared" si="4"/>
        <v>16971.122036081244</v>
      </c>
      <c r="G63" s="11">
        <f t="shared" si="3"/>
        <v>34.459773380480328</v>
      </c>
    </row>
    <row r="64" spans="2:7" x14ac:dyDescent="0.3">
      <c r="B64" s="10">
        <v>43942</v>
      </c>
      <c r="C64" s="4">
        <v>57</v>
      </c>
      <c r="E64" s="11"/>
      <c r="F64" s="11">
        <f t="shared" si="4"/>
        <v>16999.892007258884</v>
      </c>
      <c r="G64" s="11">
        <f t="shared" si="3"/>
        <v>28.7699711776404</v>
      </c>
    </row>
    <row r="65" spans="2:7" x14ac:dyDescent="0.3">
      <c r="B65" s="10">
        <v>43943</v>
      </c>
      <c r="C65" s="4">
        <v>58</v>
      </c>
      <c r="E65" s="11"/>
      <c r="F65" s="11">
        <f t="shared" si="4"/>
        <v>17023.896720417517</v>
      </c>
      <c r="G65" s="11">
        <f t="shared" si="3"/>
        <v>24.004713158632512</v>
      </c>
    </row>
    <row r="66" spans="2:7" x14ac:dyDescent="0.3">
      <c r="B66" s="10">
        <v>43944</v>
      </c>
      <c r="C66" s="4">
        <v>59</v>
      </c>
      <c r="E66" s="11"/>
      <c r="F66" s="11">
        <f t="shared" si="4"/>
        <v>17043.915075774174</v>
      </c>
      <c r="G66" s="11">
        <f t="shared" si="3"/>
        <v>20.018355356656684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Cumul_deaths - Boltzmann fit</vt:lpstr>
      <vt:lpstr>New_deaths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2020-03-27T21:03:04Z</dcterms:modified>
</cp:coreProperties>
</file>