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4E786042-0B1E-475A-9E64-A10D8063265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deaths - Gompertz fit" sheetId="12" r:id="rId2"/>
    <sheet name="New_ deaths - Gompertz fit" sheetId="17" r:id="rId3"/>
  </sheets>
  <definedNames>
    <definedName name="CI">'Cumul_ deaths - Gompertz fit'!$J$15</definedName>
    <definedName name="CIn">'New_ deaths - Gompertz fit'!$L$15</definedName>
    <definedName name="Critical_t">'Cumul_ deaths - Gompertz fit'!$J$14</definedName>
    <definedName name="Critical_tn">'New_ deaths - Gompertz fit'!$L$14</definedName>
    <definedName name="DatiEsterni_1" localSheetId="0" hidden="1">'dpc-covid-19-ita-andamento-naz'!$A$1:$N$34</definedName>
    <definedName name="DatiEsterni_2" localSheetId="0" hidden="1">'dpc-covid-19-ita-andamento-naz'!#REF!</definedName>
    <definedName name="df">'Cumul_ deaths - Gompertz fit'!$J$11</definedName>
    <definedName name="dfn">'New_ deaths - Gompertz fit'!$L$11</definedName>
    <definedName name="K">'Cumul_ deaths - Gompertz fit'!$J$7</definedName>
    <definedName name="Kn">'New_ deaths - Gompertz fit'!$L$7</definedName>
    <definedName name="Mean_of_y">'Cumul_ deaths - Gompertz fit'!$J$10</definedName>
    <definedName name="Mean_of_yn">'New_ deaths - Gompertz fit'!$L$10</definedName>
    <definedName name="RSQ">'Cumul_ deaths - Gompertz fit'!$J$13</definedName>
    <definedName name="RSQn">'New_ deaths - Gompertz fit'!$L$13</definedName>
    <definedName name="SE_of_y">'Cumul_ deaths - Gompertz fit'!$J$12</definedName>
    <definedName name="SE_of_yn">'New_ deaths - Gompertz fit'!$L$12</definedName>
    <definedName name="solver_adj" localSheetId="1" hidden="1">'Cumul_ deaths - Gompertz fit'!$J$7,'Cumul_ deaths - Gompertz fit'!$J$8,'Cumul_ deaths - Gompertz fit'!$J$9</definedName>
    <definedName name="solver_adj" localSheetId="2" hidden="1">'New_ deaths - Gompertz fit'!$L$7,'New_ deaths - Gompertz fit'!$L$8,'New_ deaths - Gompertz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 deaths - Gompertz fit'!$J$13</definedName>
    <definedName name="solver_opt" localSheetId="2" hidden="1">'New_ deaths - Gompertz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deaths - Gompertz fit'!$J$8</definedName>
    <definedName name="t0n">'New_ deaths - Gompertz fit'!$L$8</definedName>
    <definedName name="w">'Cumul_ deaths - Gompertz fit'!$J$9</definedName>
    <definedName name="wn">'New_ deaths - Gompertz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7" l="1"/>
  <c r="L10" i="17"/>
  <c r="E39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7" i="17"/>
  <c r="J11" i="12"/>
  <c r="J10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7" i="12"/>
  <c r="F10" i="17" l="1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8" i="17"/>
  <c r="F9" i="17"/>
  <c r="F7" i="17"/>
  <c r="G7" i="17" s="1"/>
  <c r="G59" i="17" l="1"/>
  <c r="G47" i="17"/>
  <c r="G35" i="17"/>
  <c r="G23" i="17"/>
  <c r="G39" i="17"/>
  <c r="G40" i="17"/>
  <c r="G100" i="17"/>
  <c r="G52" i="17"/>
  <c r="G28" i="17"/>
  <c r="G16" i="17"/>
  <c r="G63" i="17"/>
  <c r="G26" i="17"/>
  <c r="G14" i="17"/>
  <c r="G105" i="17"/>
  <c r="G93" i="17"/>
  <c r="G81" i="17"/>
  <c r="G69" i="17"/>
  <c r="G57" i="17"/>
  <c r="G45" i="17"/>
  <c r="G33" i="17"/>
  <c r="G75" i="17"/>
  <c r="G126" i="17"/>
  <c r="G114" i="17"/>
  <c r="G102" i="17"/>
  <c r="G90" i="17"/>
  <c r="G78" i="17"/>
  <c r="G66" i="17"/>
  <c r="G21" i="17"/>
  <c r="G54" i="17"/>
  <c r="G42" i="17"/>
  <c r="G18" i="17"/>
  <c r="G51" i="17"/>
  <c r="G125" i="17"/>
  <c r="G113" i="17"/>
  <c r="G101" i="17"/>
  <c r="G89" i="17"/>
  <c r="G77" i="17"/>
  <c r="G65" i="17"/>
  <c r="G53" i="17"/>
  <c r="G41" i="17"/>
  <c r="G29" i="17"/>
  <c r="G17" i="17"/>
  <c r="G86" i="17"/>
  <c r="G74" i="17"/>
  <c r="G62" i="17"/>
  <c r="G38" i="17"/>
  <c r="G15" i="17"/>
  <c r="G25" i="17"/>
  <c r="G13" i="17"/>
  <c r="G115" i="17"/>
  <c r="G103" i="17"/>
  <c r="G91" i="17"/>
  <c r="G79" i="17"/>
  <c r="G124" i="17"/>
  <c r="G76" i="17"/>
  <c r="G99" i="17"/>
  <c r="G67" i="17"/>
  <c r="G55" i="17"/>
  <c r="G31" i="17"/>
  <c r="G19" i="17"/>
  <c r="G111" i="17"/>
  <c r="G98" i="17"/>
  <c r="G87" i="17"/>
  <c r="G27" i="17"/>
  <c r="G109" i="17"/>
  <c r="G97" i="17"/>
  <c r="G85" i="17"/>
  <c r="G73" i="17"/>
  <c r="G61" i="17"/>
  <c r="G49" i="17"/>
  <c r="G110" i="17"/>
  <c r="G50" i="17"/>
  <c r="G36" i="17"/>
  <c r="G11" i="17"/>
  <c r="G9" i="17"/>
  <c r="G8" i="17"/>
  <c r="G43" i="17"/>
  <c r="G30" i="17"/>
  <c r="G84" i="17"/>
  <c r="G88" i="17"/>
  <c r="G123" i="17"/>
  <c r="G121" i="17"/>
  <c r="G118" i="17"/>
  <c r="G106" i="17"/>
  <c r="G94" i="17"/>
  <c r="G82" i="17"/>
  <c r="G70" i="17"/>
  <c r="G58" i="17"/>
  <c r="G46" i="17"/>
  <c r="G34" i="17"/>
  <c r="G22" i="17"/>
  <c r="G60" i="17"/>
  <c r="G117" i="17"/>
  <c r="G112" i="17"/>
  <c r="G64" i="17"/>
  <c r="G24" i="17"/>
  <c r="G120" i="17"/>
  <c r="G96" i="17"/>
  <c r="G72" i="17"/>
  <c r="G48" i="17"/>
  <c r="G37" i="17"/>
  <c r="G12" i="17"/>
  <c r="G44" i="17"/>
  <c r="G56" i="17"/>
  <c r="G20" i="17"/>
  <c r="G119" i="17"/>
  <c r="G107" i="17"/>
  <c r="G95" i="17"/>
  <c r="G83" i="17"/>
  <c r="G71" i="17"/>
  <c r="G10" i="17"/>
  <c r="G32" i="17"/>
  <c r="G122" i="17"/>
  <c r="G108" i="17"/>
  <c r="G92" i="17"/>
  <c r="G104" i="17"/>
  <c r="G116" i="17"/>
  <c r="G80" i="17"/>
  <c r="G68" i="17"/>
  <c r="L13" i="17" l="1" a="1"/>
  <c r="L13" i="17" s="1"/>
  <c r="L12" i="17" a="1"/>
  <c r="L12" i="17" s="1"/>
  <c r="E8" i="17"/>
  <c r="E36" i="12" l="1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L14" i="17" l="1"/>
  <c r="E34" i="12"/>
  <c r="L15" i="17" l="1"/>
  <c r="E32" i="12"/>
  <c r="E33" i="12"/>
  <c r="H10" i="17" l="1"/>
  <c r="I20" i="17"/>
  <c r="H24" i="17"/>
  <c r="I33" i="17"/>
  <c r="I10" i="17"/>
  <c r="H26" i="17"/>
  <c r="I11" i="17"/>
  <c r="I23" i="17"/>
  <c r="I35" i="17"/>
  <c r="H15" i="17"/>
  <c r="H27" i="17"/>
  <c r="H39" i="17"/>
  <c r="I12" i="17"/>
  <c r="I24" i="17"/>
  <c r="I36" i="17"/>
  <c r="H16" i="17"/>
  <c r="H28" i="17"/>
  <c r="H7" i="17"/>
  <c r="I13" i="17"/>
  <c r="I25" i="17"/>
  <c r="I37" i="17"/>
  <c r="H17" i="17"/>
  <c r="H29" i="17"/>
  <c r="I14" i="17"/>
  <c r="I26" i="17"/>
  <c r="I38" i="17"/>
  <c r="H18" i="17"/>
  <c r="H30" i="17"/>
  <c r="I15" i="17"/>
  <c r="I27" i="17"/>
  <c r="I39" i="17"/>
  <c r="H31" i="17"/>
  <c r="I16" i="17"/>
  <c r="I28" i="17"/>
  <c r="H8" i="17"/>
  <c r="H20" i="17"/>
  <c r="H36" i="17"/>
  <c r="H13" i="17"/>
  <c r="H37" i="17"/>
  <c r="H14" i="17"/>
  <c r="H19" i="17"/>
  <c r="H32" i="17"/>
  <c r="I9" i="17"/>
  <c r="H25" i="17"/>
  <c r="I34" i="17"/>
  <c r="H38" i="17"/>
  <c r="I17" i="17"/>
  <c r="I29" i="17"/>
  <c r="H9" i="17"/>
  <c r="H21" i="17"/>
  <c r="H33" i="17"/>
  <c r="I18" i="17"/>
  <c r="I30" i="17"/>
  <c r="H22" i="17"/>
  <c r="H34" i="17"/>
  <c r="I19" i="17"/>
  <c r="I31" i="17"/>
  <c r="H11" i="17"/>
  <c r="H23" i="17"/>
  <c r="H35" i="17"/>
  <c r="I8" i="17"/>
  <c r="I32" i="17"/>
  <c r="H12" i="17"/>
  <c r="I21" i="17"/>
  <c r="I22" i="17"/>
  <c r="I7" i="17"/>
  <c r="E31" i="12"/>
  <c r="E30" i="12" l="1"/>
  <c r="J14" i="12" l="1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2" i="12" l="1" a="1"/>
  <c r="J12" i="12" s="1"/>
  <c r="J15" i="12" s="1"/>
  <c r="J13" i="12" a="1"/>
  <c r="J13" i="12" s="1"/>
  <c r="G39" i="12" l="1"/>
  <c r="F39" i="12"/>
  <c r="G38" i="12"/>
  <c r="F38" i="12"/>
  <c r="G37" i="12"/>
  <c r="F37" i="12"/>
  <c r="F36" i="12"/>
  <c r="G36" i="12"/>
  <c r="F35" i="12"/>
  <c r="G35" i="12"/>
  <c r="F34" i="12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3C717B5C-D86E-4065-804E-6AABF39EA52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EEB8D01E-7DC4-480D-9A26-8F2549663E8A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FA6BACDB-E0F0-4B72-83D3-DD36915174CE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<sst xmlns="http://schemas.openxmlformats.org/spreadsheetml/2006/main" count="161" uniqueCount="54">
  <si>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</si>
  <si>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</si>
  <si>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</si>
  <si>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</si>
  <si>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</si>
  <si>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</si>
  <si>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</si>
  <si>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</si>
  <si>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</si>
  <si>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</si>
  <si>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</si>
  <si>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</si>
  <si>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</si>
  <si>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</si>
  <si>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</si>
  <si>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</si>
  <si>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</si>
  <si>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</si>
  <si>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</si>
  <si>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</si>
  <si>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</si>
  <si>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</si>
  <si>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</si>
  <si>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</si>
  <si>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</si>
  <si>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</si>
  <si>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</si>
  <si>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</si>
  <si>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</si>
  <si>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</si>
  <si>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</si>
  <si>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</si>
  <si>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</si>
  <si>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Gompertz cum_</t>
  </si>
  <si>
    <t>Cumulative deaths</t>
  </si>
  <si>
    <t>Cum_deaths</t>
  </si>
  <si>
    <t>New deaths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</si>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</sst>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deaths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deaths - Gompertz fit'!$D$6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deaths - Gompertz fit'!$D$7:$D$39</c:f>
              <c:numCache>
                <c:formatCode>General</c:formatCode>
                <c:ptCount val="3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deaths - 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deaths - Gompertz fit'!$E$7:$E$66</c:f>
              <c:numCache>
                <c:formatCode>0</c:formatCode>
                <c:ptCount val="60"/>
                <c:pt idx="0">
                  <c:v>0.65751481637427889</c:v>
                </c:pt>
                <c:pt idx="1">
                  <c:v>1.30196506336358</c:v>
                </c:pt>
                <c:pt idx="2">
                  <c:v>2.4701065936317987</c:v>
                </c:pt>
                <c:pt idx="3">
                  <c:v>4.5021282075437226</c:v>
                </c:pt>
                <c:pt idx="4">
                  <c:v>7.9030768910482339</c:v>
                </c:pt>
                <c:pt idx="5">
                  <c:v>13.392845365288419</c:v>
                </c:pt>
                <c:pt idx="6">
                  <c:v>21.958663967058765</c:v>
                </c:pt>
                <c:pt idx="7">
                  <c:v>34.905471048526856</c:v>
                </c:pt>
                <c:pt idx="8">
                  <c:v>53.898603269954577</c:v>
                </c:pt>
                <c:pt idx="9">
                  <c:v>80.992929405330784</c:v>
                </c:pt>
                <c:pt idx="10">
                  <c:v>118.64298054307341</c:v>
                </c:pt>
                <c:pt idx="11">
                  <c:v>169.68981354857087</c:v>
                </c:pt>
                <c:pt idx="12">
                  <c:v>237.32216246277684</c:v>
                </c:pt>
                <c:pt idx="13">
                  <c:v>325.01165788317377</c:v>
                </c:pt>
                <c:pt idx="14">
                  <c:v>436.42423926334226</c:v>
                </c:pt>
                <c:pt idx="15">
                  <c:v>575.31205207286916</c:v>
                </c:pt>
                <c:pt idx="16">
                  <c:v>745.3918533972377</c:v>
                </c:pt>
                <c:pt idx="17">
                  <c:v>950.21706489082328</c:v>
                </c:pt>
                <c:pt idx="18">
                  <c:v>1193.0510254546848</c:v>
                </c:pt>
                <c:pt idx="19">
                  <c:v>1476.7487178758333</c:v>
                </c:pt>
                <c:pt idx="20">
                  <c:v>1803.6533654317386</c:v>
                </c:pt>
                <c:pt idx="21">
                  <c:v>2175.5129644935391</c:v>
                </c:pt>
                <c:pt idx="22">
                  <c:v>2593.4202145878467</c:v>
                </c:pt>
                <c:pt idx="23">
                  <c:v>3057.7776075019256</c:v>
                </c:pt>
                <c:pt idx="24">
                  <c:v>3568.2878018776728</c:v>
                </c:pt>
                <c:pt idx="25">
                  <c:v>4123.9679657585384</c:v>
                </c:pt>
                <c:pt idx="26">
                  <c:v>4723.185602560332</c:v>
                </c:pt>
                <c:pt idx="27">
                  <c:v>5363.7125306597209</c:v>
                </c:pt>
                <c:pt idx="28">
                  <c:v>6042.7931712160016</c:v>
                </c:pt>
                <c:pt idx="29">
                  <c:v>6757.2230915908222</c:v>
                </c:pt>
                <c:pt idx="30">
                  <c:v>7503.4338107863477</c:v>
                </c:pt>
                <c:pt idx="31">
                  <c:v>8277.5801446507721</c:v>
                </c:pt>
                <c:pt idx="32">
                  <c:v>9075.6267937576595</c:v>
                </c:pt>
                <c:pt idx="33">
                  <c:v>9893.4313990279934</c:v>
                </c:pt>
                <c:pt idx="34">
                  <c:v>10726.821858390309</c:v>
                </c:pt>
                <c:pt idx="35">
                  <c:v>11571.666269584126</c:v>
                </c:pt>
                <c:pt idx="36">
                  <c:v>12423.934406708478</c:v>
                </c:pt>
                <c:pt idx="37">
                  <c:v>13279.750127986152</c:v>
                </c:pt>
                <c:pt idx="38">
                  <c:v>14135.434534928736</c:v>
                </c:pt>
                <c:pt idx="39">
                  <c:v>14987.54005163448</c:v>
                </c:pt>
                <c:pt idx="40">
                  <c:v>15832.875866333918</c:v>
                </c:pt>
                <c:pt idx="41">
                  <c:v>16668.525379013099</c:v>
                </c:pt>
                <c:pt idx="42">
                  <c:v>17491.856435563051</c:v>
                </c:pt>
                <c:pt idx="43">
                  <c:v>18300.525208846921</c:v>
                </c:pt>
                <c:pt idx="44">
                  <c:v>19092.474619611203</c:v>
                </c:pt>
                <c:pt idx="45">
                  <c:v>19865.92818464031</c:v>
                </c:pt>
                <c:pt idx="46">
                  <c:v>20619.380144839837</c:v>
                </c:pt>
                <c:pt idx="47">
                  <c:v>21351.582670074502</c:v>
                </c:pt>
                <c:pt idx="48">
                  <c:v>22061.53086758573</c:v>
                </c:pt>
                <c:pt idx="49">
                  <c:v>22748.446242553917</c:v>
                </c:pt>
                <c:pt idx="50">
                  <c:v>23411.759177618856</c:v>
                </c:pt>
                <c:pt idx="51">
                  <c:v>24051.090916649049</c:v>
                </c:pt>
                <c:pt idx="52">
                  <c:v>24666.235459534542</c:v>
                </c:pt>
                <c:pt idx="53">
                  <c:v>25257.141701229841</c:v>
                </c:pt>
                <c:pt idx="54">
                  <c:v>25823.896080971077</c:v>
                </c:pt>
                <c:pt idx="55">
                  <c:v>26366.705947254995</c:v>
                </c:pt>
                <c:pt idx="56">
                  <c:v>26885.883791079981</c:v>
                </c:pt>
                <c:pt idx="57">
                  <c:v>27381.832454063428</c:v>
                </c:pt>
                <c:pt idx="58">
                  <c:v>27855.031379076478</c:v>
                </c:pt>
                <c:pt idx="59">
                  <c:v>28306.023938523151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deaths - 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deaths - Gompertz fit'!$F$7:$F$39</c:f>
              <c:numCache>
                <c:formatCode>0</c:formatCode>
                <c:ptCount val="33"/>
                <c:pt idx="0">
                  <c:v>130.5662162467865</c:v>
                </c:pt>
                <c:pt idx="1">
                  <c:v>131.21066649377579</c:v>
                </c:pt>
                <c:pt idx="2">
                  <c:v>132.37880802404402</c:v>
                </c:pt>
                <c:pt idx="3">
                  <c:v>134.41082963795594</c:v>
                </c:pt>
                <c:pt idx="4">
                  <c:v>137.81177832146045</c:v>
                </c:pt>
                <c:pt idx="5">
                  <c:v>143.30154679570063</c:v>
                </c:pt>
                <c:pt idx="6">
                  <c:v>151.86736539747096</c:v>
                </c:pt>
                <c:pt idx="7">
                  <c:v>164.81417247893907</c:v>
                </c:pt>
                <c:pt idx="8">
                  <c:v>183.80730470036679</c:v>
                </c:pt>
                <c:pt idx="9">
                  <c:v>210.90163083574299</c:v>
                </c:pt>
                <c:pt idx="10">
                  <c:v>248.55168197348561</c:v>
                </c:pt>
                <c:pt idx="11">
                  <c:v>299.59851497898308</c:v>
                </c:pt>
                <c:pt idx="12">
                  <c:v>367.23086389318905</c:v>
                </c:pt>
                <c:pt idx="13">
                  <c:v>454.920359313586</c:v>
                </c:pt>
                <c:pt idx="14">
                  <c:v>566.33294069375449</c:v>
                </c:pt>
                <c:pt idx="15">
                  <c:v>705.22075350328134</c:v>
                </c:pt>
                <c:pt idx="16">
                  <c:v>875.30055482764988</c:v>
                </c:pt>
                <c:pt idx="17">
                  <c:v>1080.1257663212355</c:v>
                </c:pt>
                <c:pt idx="18">
                  <c:v>1322.9597268850971</c:v>
                </c:pt>
                <c:pt idx="19">
                  <c:v>1606.6574193062456</c:v>
                </c:pt>
                <c:pt idx="20">
                  <c:v>1933.5620668621509</c:v>
                </c:pt>
                <c:pt idx="21">
                  <c:v>2305.4216659239514</c:v>
                </c:pt>
                <c:pt idx="22">
                  <c:v>2723.328916018259</c:v>
                </c:pt>
                <c:pt idx="23">
                  <c:v>3187.6863089323379</c:v>
                </c:pt>
                <c:pt idx="24">
                  <c:v>3698.1965033080851</c:v>
                </c:pt>
                <c:pt idx="25">
                  <c:v>4253.8766671889507</c:v>
                </c:pt>
                <c:pt idx="26">
                  <c:v>4853.0943039907443</c:v>
                </c:pt>
                <c:pt idx="27">
                  <c:v>5493.6212320901332</c:v>
                </c:pt>
                <c:pt idx="28">
                  <c:v>6172.7018726464139</c:v>
                </c:pt>
                <c:pt idx="29">
                  <c:v>6887.1317930212344</c:v>
                </c:pt>
                <c:pt idx="30">
                  <c:v>7633.34251221676</c:v>
                </c:pt>
                <c:pt idx="31">
                  <c:v>8407.4888460811835</c:v>
                </c:pt>
                <c:pt idx="32">
                  <c:v>9205.5354951880709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deaths - 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deaths - Gompertz fit'!$G$7:$G$39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39.78111211815866</c:v>
                </c:pt>
                <c:pt idx="12">
                  <c:v>107.41346103236464</c:v>
                </c:pt>
                <c:pt idx="13">
                  <c:v>195.10295645276156</c:v>
                </c:pt>
                <c:pt idx="14">
                  <c:v>306.51553783293002</c:v>
                </c:pt>
                <c:pt idx="15">
                  <c:v>445.40335064245699</c:v>
                </c:pt>
                <c:pt idx="16">
                  <c:v>615.48315196682552</c:v>
                </c:pt>
                <c:pt idx="17">
                  <c:v>820.3083634604111</c:v>
                </c:pt>
                <c:pt idx="18">
                  <c:v>1063.1423240242725</c:v>
                </c:pt>
                <c:pt idx="19">
                  <c:v>1346.840016445421</c:v>
                </c:pt>
                <c:pt idx="20">
                  <c:v>1673.7446640013263</c:v>
                </c:pt>
                <c:pt idx="21">
                  <c:v>2045.6042630631268</c:v>
                </c:pt>
                <c:pt idx="22">
                  <c:v>2463.5115131574344</c:v>
                </c:pt>
                <c:pt idx="23">
                  <c:v>2927.8689060715133</c:v>
                </c:pt>
                <c:pt idx="24">
                  <c:v>3438.3791004472605</c:v>
                </c:pt>
                <c:pt idx="25">
                  <c:v>3994.0592643281261</c:v>
                </c:pt>
                <c:pt idx="26">
                  <c:v>4593.2769011299197</c:v>
                </c:pt>
                <c:pt idx="27">
                  <c:v>5233.8038292293086</c:v>
                </c:pt>
                <c:pt idx="28">
                  <c:v>5912.8844697855893</c:v>
                </c:pt>
                <c:pt idx="29">
                  <c:v>6627.3143901604099</c:v>
                </c:pt>
                <c:pt idx="30">
                  <c:v>7373.5251093559355</c:v>
                </c:pt>
                <c:pt idx="31">
                  <c:v>8147.6714432203598</c:v>
                </c:pt>
                <c:pt idx="32">
                  <c:v>8945.7180923272481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deaths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 deaths - Gompertz fit'!$E$6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fit'!$E$7:$E$39</c:f>
              <c:numCache>
                <c:formatCode>General</c:formatCode>
                <c:ptCount val="33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deaths - Gompertz fit'!$G$6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deaths - Gompertz fit'!$C$7:$C$126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'New_ deaths - Gompertz fit'!$G$7:$G$126</c:f>
              <c:numCache>
                <c:formatCode>0</c:formatCode>
                <c:ptCount val="120"/>
                <c:pt idx="0">
                  <c:v>0.41613167676104817</c:v>
                </c:pt>
                <c:pt idx="1">
                  <c:v>0.44304620447690074</c:v>
                </c:pt>
                <c:pt idx="2">
                  <c:v>0.83459936845032701</c:v>
                </c:pt>
                <c:pt idx="3">
                  <c:v>1.5038725926163308</c:v>
                </c:pt>
                <c:pt idx="4">
                  <c:v>2.5993830028637506</c:v>
                </c:pt>
                <c:pt idx="5">
                  <c:v>4.3211670430085656</c:v>
                </c:pt>
                <c:pt idx="6">
                  <c:v>6.9259050048342434</c:v>
                </c:pt>
                <c:pt idx="7">
                  <c:v>10.727590315437194</c:v>
                </c:pt>
                <c:pt idx="8">
                  <c:v>16.092371124849276</c:v>
                </c:pt>
                <c:pt idx="9">
                  <c:v>23.426784013552314</c:v>
                </c:pt>
                <c:pt idx="10">
                  <c:v>33.159417253383111</c:v>
                </c:pt>
                <c:pt idx="11">
                  <c:v>45.716948648105003</c:v>
                </c:pt>
                <c:pt idx="12">
                  <c:v>61.496341042360967</c:v>
                </c:pt>
                <c:pt idx="13">
                  <c:v>80.835599966742052</c:v>
                </c:pt>
                <c:pt idx="14">
                  <c:v>103.98579914559184</c:v>
                </c:pt>
                <c:pt idx="15">
                  <c:v>131.08701959210839</c:v>
                </c:pt>
                <c:pt idx="16">
                  <c:v>162.15045068335144</c:v>
                </c:pt>
                <c:pt idx="17">
                  <c:v>197.04824455707933</c:v>
                </c:pt>
                <c:pt idx="18">
                  <c:v>235.51190904689793</c:v>
                </c:pt>
                <c:pt idx="19">
                  <c:v>277.13918911430301</c:v>
                </c:pt>
                <c:pt idx="20">
                  <c:v>321.40863032268385</c:v>
                </c:pt>
                <c:pt idx="21">
                  <c:v>367.70042128136151</c:v>
                </c:pt>
                <c:pt idx="22">
                  <c:v>415.32172174698462</c:v>
                </c:pt>
                <c:pt idx="23">
                  <c:v>463.53451131561951</c:v>
                </c:pt>
                <c:pt idx="24">
                  <c:v>511.58402340385328</c:v>
                </c:pt>
                <c:pt idx="25">
                  <c:v>558.72602300580184</c:v>
                </c:pt>
                <c:pt idx="26">
                  <c:v>604.25149597455584</c:v>
                </c:pt>
                <c:pt idx="27">
                  <c:v>647.5076913446801</c:v>
                </c:pt>
                <c:pt idx="28">
                  <c:v>687.91484982572001</c:v>
                </c:pt>
                <c:pt idx="29">
                  <c:v>724.97832306249347</c:v>
                </c:pt>
                <c:pt idx="30">
                  <c:v>758.29611232378284</c:v>
                </c:pt>
                <c:pt idx="31">
                  <c:v>787.56211561807049</c:v>
                </c:pt>
                <c:pt idx="32">
                  <c:v>812.56556227314286</c:v>
                </c:pt>
                <c:pt idx="33">
                  <c:v>833.18723500480155</c:v>
                </c:pt>
                <c:pt idx="34">
                  <c:v>849.39313826149191</c:v>
                </c:pt>
                <c:pt idx="35">
                  <c:v>861.22627839182132</c:v>
                </c:pt>
                <c:pt idx="36">
                  <c:v>868.7971876855263</c:v>
                </c:pt>
                <c:pt idx="37">
                  <c:v>872.27376238805846</c:v>
                </c:pt>
                <c:pt idx="38">
                  <c:v>871.87090521538812</c:v>
                </c:pt>
                <c:pt idx="39">
                  <c:v>867.84037493933283</c:v>
                </c:pt>
                <c:pt idx="40">
                  <c:v>860.46115663795717</c:v>
                </c:pt>
                <c:pt idx="41">
                  <c:v>850.03058166622031</c:v>
                </c:pt>
                <c:pt idx="42">
                  <c:v>836.85634998969545</c:v>
                </c:pt>
                <c:pt idx="43">
                  <c:v>821.24954140854607</c:v>
                </c:pt>
                <c:pt idx="44">
                  <c:v>803.51864732039394</c:v>
                </c:pt>
                <c:pt idx="45">
                  <c:v>783.96461103586626</c:v>
                </c:pt>
                <c:pt idx="46">
                  <c:v>762.87683161733003</c:v>
                </c:pt>
                <c:pt idx="47">
                  <c:v>740.53006268605895</c:v>
                </c:pt>
                <c:pt idx="48">
                  <c:v>717.18212233044687</c:v>
                </c:pt>
                <c:pt idx="49">
                  <c:v>693.07232176462639</c:v>
                </c:pt>
                <c:pt idx="50">
                  <c:v>668.42051737212023</c:v>
                </c:pt>
                <c:pt idx="51">
                  <c:v>643.42669196130373</c:v>
                </c:pt>
                <c:pt idx="52">
                  <c:v>618.2709753364652</c:v>
                </c:pt>
                <c:pt idx="53">
                  <c:v>593.1140206880591</c:v>
                </c:pt>
                <c:pt idx="54">
                  <c:v>568.0976610331636</c:v>
                </c:pt>
                <c:pt idx="55">
                  <c:v>543.34577835262098</c:v>
                </c:pt>
                <c:pt idx="56">
                  <c:v>518.96532668195141</c:v>
                </c:pt>
                <c:pt idx="57">
                  <c:v>495.04745885105513</c:v>
                </c:pt>
                <c:pt idx="58">
                  <c:v>471.6687145731521</c:v>
                </c:pt>
                <c:pt idx="59">
                  <c:v>448.89223498472347</c:v>
                </c:pt>
                <c:pt idx="60">
                  <c:v>426.76897543435553</c:v>
                </c:pt>
                <c:pt idx="61">
                  <c:v>405.33889426319365</c:v>
                </c:pt>
                <c:pt idx="62">
                  <c:v>384.63210050811904</c:v>
                </c:pt>
                <c:pt idx="63">
                  <c:v>364.66994791401885</c:v>
                </c:pt>
                <c:pt idx="64">
                  <c:v>345.46606640912432</c:v>
                </c:pt>
                <c:pt idx="65">
                  <c:v>327.02732533254675</c:v>
                </c:pt>
                <c:pt idx="66">
                  <c:v>309.35472526999365</c:v>
                </c:pt>
                <c:pt idx="67">
                  <c:v>292.44421741801852</c:v>
                </c:pt>
                <c:pt idx="68">
                  <c:v>276.28745102296671</c:v>
                </c:pt>
                <c:pt idx="69">
                  <c:v>260.87245069103665</c:v>
                </c:pt>
                <c:pt idx="70">
                  <c:v>246.18422629776978</c:v>
                </c:pt>
                <c:pt idx="71">
                  <c:v>232.20531889027916</c:v>
                </c:pt>
                <c:pt idx="72">
                  <c:v>218.91628642239812</c:v>
                </c:pt>
                <c:pt idx="73">
                  <c:v>206.29613343030724</c:v>
                </c:pt>
                <c:pt idx="74">
                  <c:v>194.32268888223189</c:v>
                </c:pt>
                <c:pt idx="75">
                  <c:v>182.97293644935417</c:v>
                </c:pt>
                <c:pt idx="76">
                  <c:v>172.22330137290555</c:v>
                </c:pt>
                <c:pt idx="77">
                  <c:v>162.04989796625159</c:v>
                </c:pt>
                <c:pt idx="78">
                  <c:v>152.42874160796055</c:v>
                </c:pt>
                <c:pt idx="79">
                  <c:v>143.33592886784027</c:v>
                </c:pt>
                <c:pt idx="80">
                  <c:v>134.74778917394724</c:v>
                </c:pt>
                <c:pt idx="81">
                  <c:v>126.64101118404506</c:v>
                </c:pt>
                <c:pt idx="82">
                  <c:v>118.99274677799258</c:v>
                </c:pt>
                <c:pt idx="83">
                  <c:v>111.78069534245151</c:v>
                </c:pt>
                <c:pt idx="84">
                  <c:v>104.98317078143737</c:v>
                </c:pt>
                <c:pt idx="85">
                  <c:v>98.579153458274959</c:v>
                </c:pt>
                <c:pt idx="86">
                  <c:v>92.548329057994124</c:v>
                </c:pt>
                <c:pt idx="87">
                  <c:v>86.871116156871722</c:v>
                </c:pt>
                <c:pt idx="88">
                  <c:v>81.528684096199868</c:v>
                </c:pt>
                <c:pt idx="89">
                  <c:v>76.502962583595945</c:v>
                </c:pt>
                <c:pt idx="90">
                  <c:v>71.776644284036593</c:v>
                </c:pt>
                <c:pt idx="91">
                  <c:v>67.333181517155026</c:v>
                </c:pt>
                <c:pt idx="92">
                  <c:v>63.156778043325176</c:v>
                </c:pt>
                <c:pt idx="93">
                  <c:v>59.232376801352075</c:v>
                </c:pt>
                <c:pt idx="94">
                  <c:v>55.545644351528608</c:v>
                </c:pt>
                <c:pt idx="95">
                  <c:v>52.082952680735616</c:v>
                </c:pt>
                <c:pt idx="96">
                  <c:v>48.831358938710764</c:v>
                </c:pt>
                <c:pt idx="97">
                  <c:v>45.778583597595571</c:v>
                </c:pt>
                <c:pt idx="98">
                  <c:v>42.912987456867995</c:v>
                </c:pt>
                <c:pt idx="99">
                  <c:v>40.223547855792276</c:v>
                </c:pt>
                <c:pt idx="100">
                  <c:v>37.699834400511463</c:v>
                </c:pt>
                <c:pt idx="101">
                  <c:v>35.331984466160065</c:v>
                </c:pt>
                <c:pt idx="102">
                  <c:v>33.110678692042711</c:v>
                </c:pt>
                <c:pt idx="103">
                  <c:v>31.027116652090626</c:v>
                </c:pt>
                <c:pt idx="104">
                  <c:v>29.072992850291485</c:v>
                </c:pt>
                <c:pt idx="105">
                  <c:v>27.240473163619754</c:v>
                </c:pt>
                <c:pt idx="106">
                  <c:v>25.522171830787556</c:v>
                </c:pt>
                <c:pt idx="107">
                  <c:v>23.911129064319539</c:v>
                </c:pt>
                <c:pt idx="108">
                  <c:v>22.40078934594203</c:v>
                </c:pt>
                <c:pt idx="109">
                  <c:v>20.984980449618888</c:v>
                </c:pt>
                <c:pt idx="110">
                  <c:v>19.657893223782594</c:v>
                </c:pt>
                <c:pt idx="111">
                  <c:v>18.414062153206032</c:v>
                </c:pt>
                <c:pt idx="112">
                  <c:v>17.248346711530758</c:v>
                </c:pt>
                <c:pt idx="113">
                  <c:v>16.155913507769583</c:v>
                </c:pt>
                <c:pt idx="114">
                  <c:v>15.132219223385619</c:v>
                </c:pt>
                <c:pt idx="115">
                  <c:v>14.172994331434893</c:v>
                </c:pt>
                <c:pt idx="116">
                  <c:v>13.274227584668552</c:v>
                </c:pt>
                <c:pt idx="117">
                  <c:v>12.432151255889039</c:v>
                </c:pt>
                <c:pt idx="118">
                  <c:v>11.643227111402666</c:v>
                </c:pt>
                <c:pt idx="119">
                  <c:v>10.904133095791622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2"/>
          <c:order val="2"/>
          <c:tx>
            <c:strRef>
              <c:f>'New_ deaths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fit'!$H$7:$H$39</c:f>
              <c:numCache>
                <c:formatCode>0</c:formatCode>
                <c:ptCount val="33"/>
                <c:pt idx="0">
                  <c:v>132.67607291224232</c:v>
                </c:pt>
                <c:pt idx="1">
                  <c:v>132.70298743995818</c:v>
                </c:pt>
                <c:pt idx="2">
                  <c:v>133.09454060393159</c:v>
                </c:pt>
                <c:pt idx="3">
                  <c:v>133.7638138280976</c:v>
                </c:pt>
                <c:pt idx="4">
                  <c:v>134.85932423834504</c:v>
                </c:pt>
                <c:pt idx="5">
                  <c:v>136.58110827848984</c:v>
                </c:pt>
                <c:pt idx="6">
                  <c:v>139.18584624031553</c:v>
                </c:pt>
                <c:pt idx="7">
                  <c:v>142.98753155091848</c:v>
                </c:pt>
                <c:pt idx="8">
                  <c:v>148.35231236033056</c:v>
                </c:pt>
                <c:pt idx="9">
                  <c:v>155.6867252490336</c:v>
                </c:pt>
                <c:pt idx="10">
                  <c:v>165.41935848886439</c:v>
                </c:pt>
                <c:pt idx="11">
                  <c:v>177.9768898835863</c:v>
                </c:pt>
                <c:pt idx="12">
                  <c:v>193.75628227784225</c:v>
                </c:pt>
                <c:pt idx="13">
                  <c:v>213.09554120222333</c:v>
                </c:pt>
                <c:pt idx="14">
                  <c:v>236.24574038107312</c:v>
                </c:pt>
                <c:pt idx="15">
                  <c:v>263.34696082758967</c:v>
                </c:pt>
                <c:pt idx="16">
                  <c:v>294.41039191883272</c:v>
                </c:pt>
                <c:pt idx="17">
                  <c:v>329.30818579256061</c:v>
                </c:pt>
                <c:pt idx="18">
                  <c:v>367.77185028237921</c:v>
                </c:pt>
                <c:pt idx="19">
                  <c:v>409.39913034978429</c:v>
                </c:pt>
                <c:pt idx="20">
                  <c:v>453.66857155816513</c:v>
                </c:pt>
                <c:pt idx="21">
                  <c:v>499.96036251684279</c:v>
                </c:pt>
                <c:pt idx="22">
                  <c:v>547.5816629824659</c:v>
                </c:pt>
                <c:pt idx="23">
                  <c:v>595.79445255110079</c:v>
                </c:pt>
                <c:pt idx="24">
                  <c:v>643.84396463933456</c:v>
                </c:pt>
                <c:pt idx="25">
                  <c:v>690.98596424128311</c:v>
                </c:pt>
                <c:pt idx="26">
                  <c:v>736.51143721003712</c:v>
                </c:pt>
                <c:pt idx="27">
                  <c:v>779.76763258016138</c:v>
                </c:pt>
                <c:pt idx="28">
                  <c:v>820.17479106120129</c:v>
                </c:pt>
                <c:pt idx="29">
                  <c:v>857.23826429797475</c:v>
                </c:pt>
                <c:pt idx="30">
                  <c:v>890.55605355926411</c:v>
                </c:pt>
                <c:pt idx="31">
                  <c:v>919.82205685355177</c:v>
                </c:pt>
                <c:pt idx="32">
                  <c:v>944.82550350862414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deaths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fit'!$I$7:$I$39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29.890509447870159</c:v>
                </c:pt>
                <c:pt idx="17">
                  <c:v>64.78830332159805</c:v>
                </c:pt>
                <c:pt idx="18">
                  <c:v>103.25196781141665</c:v>
                </c:pt>
                <c:pt idx="19">
                  <c:v>144.87924787882173</c:v>
                </c:pt>
                <c:pt idx="20">
                  <c:v>189.14868908720257</c:v>
                </c:pt>
                <c:pt idx="21">
                  <c:v>235.44048004588024</c:v>
                </c:pt>
                <c:pt idx="22">
                  <c:v>283.06178051150334</c:v>
                </c:pt>
                <c:pt idx="23">
                  <c:v>331.27457008013823</c:v>
                </c:pt>
                <c:pt idx="24">
                  <c:v>379.324082168372</c:v>
                </c:pt>
                <c:pt idx="25">
                  <c:v>426.46608177032056</c:v>
                </c:pt>
                <c:pt idx="26">
                  <c:v>471.99155473907456</c:v>
                </c:pt>
                <c:pt idx="27">
                  <c:v>515.24775010919882</c:v>
                </c:pt>
                <c:pt idx="28">
                  <c:v>555.65490859023873</c:v>
                </c:pt>
                <c:pt idx="29">
                  <c:v>592.71838182701219</c:v>
                </c:pt>
                <c:pt idx="30">
                  <c:v>626.03617108830156</c:v>
                </c:pt>
                <c:pt idx="31">
                  <c:v>655.30217438258921</c:v>
                </c:pt>
                <c:pt idx="32">
                  <c:v>680.30562103766158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7620</xdr:rowOff>
    </xdr:from>
    <xdr:to>
      <xdr:col>21</xdr:col>
      <xdr:colOff>99060</xdr:colOff>
      <xdr:row>33</xdr:row>
      <xdr:rowOff>152400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13B42F09-AA23-47ED-A120-D34D5790BAEB}"/>
            </a:ext>
          </a:extLst>
        </xdr:cNvPr>
        <xdr:cNvGrpSpPr/>
      </xdr:nvGrpSpPr>
      <xdr:grpSpPr>
        <a:xfrm>
          <a:off x="6629400" y="1295400"/>
          <a:ext cx="6941820" cy="5303520"/>
          <a:chOff x="662940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11468100" y="4770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38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15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0.9995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130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137160</xdr:colOff>
      <xdr:row>14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17</xdr:col>
      <xdr:colOff>68580</xdr:colOff>
      <xdr:row>17</xdr:row>
      <xdr:rowOff>60960</xdr:rowOff>
    </xdr:from>
    <xdr:to>
      <xdr:col>18</xdr:col>
      <xdr:colOff>373380</xdr:colOff>
      <xdr:row>21</xdr:row>
      <xdr:rowOff>160020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0B6EA791-7AE4-41EF-A044-74ED095C1F56}"/>
            </a:ext>
          </a:extLst>
        </xdr:cNvPr>
        <xdr:cNvCxnSpPr/>
      </xdr:nvCxnSpPr>
      <xdr:spPr>
        <a:xfrm flipH="1">
          <a:off x="12100560" y="3581400"/>
          <a:ext cx="91440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5</xdr:row>
      <xdr:rowOff>7620</xdr:rowOff>
    </xdr:from>
    <xdr:to>
      <xdr:col>23</xdr:col>
      <xdr:colOff>99060</xdr:colOff>
      <xdr:row>33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CE3889DB-FAF9-48DE-8F15-47711849EC1C}"/>
            </a:ext>
          </a:extLst>
        </xdr:cNvPr>
        <xdr:cNvGrpSpPr/>
      </xdr:nvGrpSpPr>
      <xdr:grpSpPr>
        <a:xfrm>
          <a:off x="8846820" y="1295400"/>
          <a:ext cx="6941820" cy="5303520"/>
          <a:chOff x="884682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696AA2AC-DF77-4931-ADFA-F7E4F31D0BB4}"/>
              </a:ext>
            </a:extLst>
          </xdr:cNvPr>
          <xdr:cNvSpPr txBox="1"/>
        </xdr:nvSpPr>
        <xdr:spPr>
          <a:xfrm>
            <a:off x="13662660" y="4008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37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15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0.9532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132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0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65920" y="2948940"/>
            <a:ext cx="240792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52F54318-E39E-425B-BF4B-CEF2CF9E17ED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4F84C-59D4-468D-AA0F-FC6B20E37791}" name="dpc_covid19_ita_andamento_nazionale__7" displayName="dpc_covid19_ita_andamento_nazionale__7" ref="A1:N34" tableType="queryTable" totalsRowShown="0">
  <autoFilter ref="A1:N34" xr:uid="{5F3DC28F-6FA3-49B6-8385-F7F4474A48A7}"/>
  <tableColumns count="14">
    <tableColumn id="1" xr3:uid="{52739FDF-AABB-4586-B17E-4563A82A19AF}" uniqueName="1" name="data" queryTableFieldId="1" dataDxfId="3"/>
    <tableColumn id="2" xr3:uid="{2F4C2A0D-A0DF-412D-BA89-59E62C80A93F}" uniqueName="2" name="stato" queryTableFieldId="2" dataDxfId="2"/>
    <tableColumn id="3" xr3:uid="{D93EF1E9-7844-4CEA-8598-433D2AAA3E72}" uniqueName="3" name="ricoverati_con_sintomi" queryTableFieldId="3"/>
    <tableColumn id="4" xr3:uid="{095A0C0A-C61C-4B26-A2EC-908192A4E1DD}" uniqueName="4" name="terapia_intensiva" queryTableFieldId="4"/>
    <tableColumn id="5" xr3:uid="{AB76D31A-ACE0-4BDE-A797-CAEB6B79B9A3}" uniqueName="5" name="totale_ospedalizzati" queryTableFieldId="5"/>
    <tableColumn id="6" xr3:uid="{8A3408FC-42CF-49C9-AEFC-DDC6F3EFADF7}" uniqueName="6" name="isolamento_domiciliare" queryTableFieldId="6"/>
    <tableColumn id="7" xr3:uid="{1756BBC4-8D52-4C45-A455-A7B5E387CF52}" uniqueName="7" name="totale_attualmente_positivi" queryTableFieldId="7"/>
    <tableColumn id="8" xr3:uid="{E9E21DE1-7F5C-4C49-8422-6D42E5138B31}" uniqueName="8" name="nuovi_attualmente_positivi" queryTableFieldId="8"/>
    <tableColumn id="9" xr3:uid="{278E577F-8A3B-4C0C-8AEA-3071A9783A10}" uniqueName="9" name="dimessi_guariti" queryTableFieldId="9"/>
    <tableColumn id="10" xr3:uid="{F0F766C1-D081-4599-BF9F-E04E94BDF9E9}" uniqueName="10" name="deceduti" queryTableFieldId="10"/>
    <tableColumn id="11" xr3:uid="{FCB2B0AA-5C75-41ED-8070-43F5F0E05624}" uniqueName="11" name="totale_casi" queryTableFieldId="11"/>
    <tableColumn id="12" xr3:uid="{B4D0A0CC-6E9D-4C20-90D1-C0867F4E680E}" uniqueName="12" name="tamponi" queryTableFieldId="12"/>
    <tableColumn id="13" xr3:uid="{DFBBDE83-F5A5-465E-B050-760F1F0DF7BC}" uniqueName="13" name="note_it" queryTableFieldId="13" dataDxfId="1"/>
    <tableColumn id="14" xr3:uid="{5C77EF26-DE85-4B03-AB0F-A7A3F9650C61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  <threadedComment ref="B35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E55EDF91-B929-427F-974C-7C4BA6A2256F}">
    <text>red zone</text>
  </threadedComment>
  <threadedComment ref="B13" dT="2020-03-21T22:12:51.46" personId="{6B746D70-F039-4BD3-A8E2-CFBE3CA77AEB}" id="{E68D444F-F44E-4F7B-A08B-3E97C8F77EB8}">
    <text>partial lockdown (north)</text>
  </threadedComment>
  <threadedComment ref="B17" dT="2020-03-21T22:13:52.19" personId="{6B746D70-F039-4BD3-A8E2-CFBE3CA77AEB}" id="{5FA73663-8ACB-4C87-9ACE-833B3E2F4F52}">
    <text>school closure (Italy)</text>
  </threadedComment>
  <threadedComment ref="B20" dT="2020-03-21T22:14:24.84" personId="{6B746D70-F039-4BD3-A8E2-CFBE3CA77AEB}" id="{C84EE756-EBBF-4242-B72B-A7663F6ADECE}">
    <text>lockdown (north)</text>
  </threadedComment>
  <threadedComment ref="B22" dT="2020-03-21T22:14:52.14" personId="{6B746D70-F039-4BD3-A8E2-CFBE3CA77AEB}" id="{B367DBCB-7C6A-4BA4-9A30-B8A2E8E7290F}">
    <text>partial lockdown (Italy)</text>
  </threadedComment>
  <threadedComment ref="B24" dT="2020-03-21T22:15:16.77" personId="{6B746D70-F039-4BD3-A8E2-CFBE3CA77AEB}" id="{926C33C6-F39A-4524-91C9-0CF38C04972A}">
    <text>lockdown (Italy)</text>
  </threadedComment>
  <threadedComment ref="B35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N34"/>
  <sheetViews>
    <sheetView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37</v>
      </c>
      <c r="N1" t="s">
        <v>38</v>
      </c>
    </row>
    <row r="2" spans="1:14" x14ac:dyDescent="0.3">
      <c r="A2" s="15">
        <v>43885.75</v>
      </c>
      <c r="B2" s="16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6" t="s">
        <v>39</v>
      </c>
      <c r="N2" s="16" t="s">
        <v>39</v>
      </c>
    </row>
    <row r="3" spans="1:14" x14ac:dyDescent="0.3">
      <c r="A3" s="15">
        <v>43886.75</v>
      </c>
      <c r="B3" s="16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6" t="s">
        <v>39</v>
      </c>
      <c r="N3" s="16" t="s">
        <v>39</v>
      </c>
    </row>
    <row r="4" spans="1:14" x14ac:dyDescent="0.3">
      <c r="A4" s="15">
        <v>43887.75</v>
      </c>
      <c r="B4" s="16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6" t="s">
        <v>39</v>
      </c>
      <c r="N4" s="16" t="s">
        <v>39</v>
      </c>
    </row>
    <row r="5" spans="1:14" x14ac:dyDescent="0.3">
      <c r="A5" s="15">
        <v>43888.75</v>
      </c>
      <c r="B5" s="16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6" t="s">
        <v>39</v>
      </c>
      <c r="N5" s="16" t="s">
        <v>39</v>
      </c>
    </row>
    <row r="6" spans="1:14" x14ac:dyDescent="0.3">
      <c r="A6" s="15">
        <v>43889.75</v>
      </c>
      <c r="B6" s="16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6" t="s">
        <v>39</v>
      </c>
      <c r="N6" s="16" t="s">
        <v>39</v>
      </c>
    </row>
    <row r="7" spans="1:14" x14ac:dyDescent="0.3">
      <c r="A7" s="15">
        <v>43890.75</v>
      </c>
      <c r="B7" s="16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6" t="s">
        <v>39</v>
      </c>
      <c r="N7" s="16" t="s">
        <v>39</v>
      </c>
    </row>
    <row r="8" spans="1:14" x14ac:dyDescent="0.3">
      <c r="A8" s="15">
        <v>43891.75</v>
      </c>
      <c r="B8" s="16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6" t="s">
        <v>39</v>
      </c>
      <c r="N8" s="16" t="s">
        <v>39</v>
      </c>
    </row>
    <row r="9" spans="1:14" x14ac:dyDescent="0.3">
      <c r="A9" s="15">
        <v>43892.75</v>
      </c>
      <c r="B9" s="16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6" t="s">
        <v>39</v>
      </c>
      <c r="N9" s="16" t="s">
        <v>39</v>
      </c>
    </row>
    <row r="10" spans="1:14" x14ac:dyDescent="0.3">
      <c r="A10" s="15">
        <v>43893.75</v>
      </c>
      <c r="B10" s="16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6" t="s">
        <v>39</v>
      </c>
      <c r="N10" s="16" t="s">
        <v>39</v>
      </c>
    </row>
    <row r="11" spans="1:14" x14ac:dyDescent="0.3">
      <c r="A11" s="15">
        <v>43894.75</v>
      </c>
      <c r="B11" s="16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6" t="s">
        <v>39</v>
      </c>
      <c r="N11" s="16" t="s">
        <v>39</v>
      </c>
    </row>
    <row r="12" spans="1:14" x14ac:dyDescent="0.3">
      <c r="A12" s="15">
        <v>43895.75</v>
      </c>
      <c r="B12" s="16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6" t="s">
        <v>39</v>
      </c>
      <c r="N12" s="16" t="s">
        <v>39</v>
      </c>
    </row>
    <row r="13" spans="1:14" x14ac:dyDescent="0.3">
      <c r="A13" s="15">
        <v>43896.75</v>
      </c>
      <c r="B13" s="16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6" t="s">
        <v>39</v>
      </c>
      <c r="N13" s="16" t="s">
        <v>39</v>
      </c>
    </row>
    <row r="14" spans="1:14" x14ac:dyDescent="0.3">
      <c r="A14" s="15">
        <v>43897.75</v>
      </c>
      <c r="B14" s="16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6" t="s">
        <v>40</v>
      </c>
      <c r="N14" s="16" t="s">
        <v>41</v>
      </c>
    </row>
    <row r="15" spans="1:14" x14ac:dyDescent="0.3">
      <c r="A15" s="15">
        <v>43898.75</v>
      </c>
      <c r="B15" s="16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6" t="s">
        <v>39</v>
      </c>
      <c r="N15" s="16" t="s">
        <v>39</v>
      </c>
    </row>
    <row r="16" spans="1:14" x14ac:dyDescent="0.3">
      <c r="A16" s="15">
        <v>43899.75</v>
      </c>
      <c r="B16" s="16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6" t="s">
        <v>39</v>
      </c>
      <c r="N16" s="16" t="s">
        <v>39</v>
      </c>
    </row>
    <row r="17" spans="1:14" x14ac:dyDescent="0.3">
      <c r="A17" s="15">
        <v>43900.75</v>
      </c>
      <c r="B17" s="16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6" t="s">
        <v>42</v>
      </c>
      <c r="N17" s="16" t="s">
        <v>43</v>
      </c>
    </row>
    <row r="18" spans="1:14" x14ac:dyDescent="0.3">
      <c r="A18" s="15">
        <v>43901.708333333336</v>
      </c>
      <c r="B18" s="16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6" t="s">
        <v>44</v>
      </c>
      <c r="N18" s="16" t="s">
        <v>45</v>
      </c>
    </row>
    <row r="19" spans="1:14" x14ac:dyDescent="0.3">
      <c r="A19" s="15">
        <v>43902.708333333336</v>
      </c>
      <c r="B19" s="16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6" t="s">
        <v>39</v>
      </c>
      <c r="N19" s="16" t="s">
        <v>39</v>
      </c>
    </row>
    <row r="20" spans="1:14" x14ac:dyDescent="0.3">
      <c r="A20" s="15">
        <v>43903.708333333336</v>
      </c>
      <c r="B20" s="16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6" t="s">
        <v>39</v>
      </c>
      <c r="N20" s="16" t="s">
        <v>39</v>
      </c>
    </row>
    <row r="21" spans="1:14" x14ac:dyDescent="0.3">
      <c r="A21" s="15">
        <v>43904.708333333336</v>
      </c>
      <c r="B21" s="16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6" t="s">
        <v>39</v>
      </c>
      <c r="N21" s="16" t="s">
        <v>39</v>
      </c>
    </row>
    <row r="22" spans="1:14" x14ac:dyDescent="0.3">
      <c r="A22" s="15">
        <v>43905.708333333336</v>
      </c>
      <c r="B22" s="16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6" t="s">
        <v>39</v>
      </c>
      <c r="N22" s="16" t="s">
        <v>39</v>
      </c>
    </row>
    <row r="23" spans="1:14" x14ac:dyDescent="0.3">
      <c r="A23" s="15">
        <v>43906.708333333336</v>
      </c>
      <c r="B23" s="16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6" t="s">
        <v>46</v>
      </c>
      <c r="N23" s="16" t="s">
        <v>47</v>
      </c>
    </row>
    <row r="24" spans="1:14" x14ac:dyDescent="0.3">
      <c r="A24" s="15">
        <v>43907.708333333336</v>
      </c>
      <c r="B24" s="16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6" t="s">
        <v>48</v>
      </c>
      <c r="N24" s="16" t="s">
        <v>49</v>
      </c>
    </row>
    <row r="25" spans="1:14" x14ac:dyDescent="0.3">
      <c r="A25" s="15">
        <v>43908.708333333336</v>
      </c>
      <c r="B25" s="16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6" t="s">
        <v>50</v>
      </c>
      <c r="N25" s="16" t="s">
        <v>51</v>
      </c>
    </row>
    <row r="26" spans="1:14" x14ac:dyDescent="0.3">
      <c r="A26" s="15">
        <v>43909.708333333336</v>
      </c>
      <c r="B26" s="16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6" t="s">
        <v>39</v>
      </c>
      <c r="N26" s="16" t="s">
        <v>39</v>
      </c>
    </row>
    <row r="27" spans="1:14" x14ac:dyDescent="0.3">
      <c r="A27" s="15">
        <v>43910.708333333336</v>
      </c>
      <c r="B27" s="16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6" t="s">
        <v>39</v>
      </c>
      <c r="N27" s="16" t="s">
        <v>39</v>
      </c>
    </row>
    <row r="28" spans="1:14" x14ac:dyDescent="0.3">
      <c r="A28" s="15">
        <v>43911.708333333336</v>
      </c>
      <c r="B28" s="16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6" t="s">
        <v>39</v>
      </c>
      <c r="N28" s="16" t="s">
        <v>39</v>
      </c>
    </row>
    <row r="29" spans="1:14" x14ac:dyDescent="0.3">
      <c r="A29" s="15">
        <v>43912.708333333336</v>
      </c>
      <c r="B29" s="16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6" t="s">
        <v>39</v>
      </c>
      <c r="N29" s="16" t="s">
        <v>39</v>
      </c>
    </row>
    <row r="30" spans="1:14" x14ac:dyDescent="0.3">
      <c r="A30" s="15">
        <v>43913.708333333336</v>
      </c>
      <c r="B30" s="16" t="s">
        <v>30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6" t="s">
        <v>39</v>
      </c>
      <c r="N30" s="16" t="s">
        <v>39</v>
      </c>
    </row>
    <row r="31" spans="1:14" x14ac:dyDescent="0.3">
      <c r="A31" s="15">
        <v>43914.708333333336</v>
      </c>
      <c r="B31" s="16" t="s">
        <v>30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6" t="s">
        <v>39</v>
      </c>
      <c r="N31" s="16" t="s">
        <v>39</v>
      </c>
    </row>
    <row r="32" spans="1:14" x14ac:dyDescent="0.3">
      <c r="A32" s="15">
        <v>43915.708333333336</v>
      </c>
      <c r="B32" s="16" t="s">
        <v>30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6" t="s">
        <v>39</v>
      </c>
      <c r="N32" s="16" t="s">
        <v>39</v>
      </c>
    </row>
    <row r="33" spans="1:14" x14ac:dyDescent="0.3">
      <c r="A33" s="15">
        <v>43916.708333333336</v>
      </c>
      <c r="B33" s="16" t="s">
        <v>30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6" t="s">
        <v>52</v>
      </c>
      <c r="N33" s="16" t="s">
        <v>53</v>
      </c>
    </row>
    <row r="34" spans="1:14" x14ac:dyDescent="0.3">
      <c r="A34" s="15">
        <v>43917.708333333336</v>
      </c>
      <c r="B34" s="16" t="s">
        <v>30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10950</v>
      </c>
      <c r="J34" s="2">
        <v>9134</v>
      </c>
      <c r="K34" s="2">
        <v>86498</v>
      </c>
      <c r="L34" s="2">
        <v>394079</v>
      </c>
      <c r="M34" s="16" t="s">
        <v>39</v>
      </c>
      <c r="N34" s="1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6"/>
  <sheetViews>
    <sheetView topLeftCell="A4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12</v>
      </c>
    </row>
    <row r="3" spans="2:14" ht="17.399999999999999" customHeight="1" x14ac:dyDescent="0.6">
      <c r="B3" s="12"/>
      <c r="K3" s="18" t="s">
        <v>0</v>
      </c>
      <c r="L3" s="17" t="s">
        <v>17</v>
      </c>
      <c r="M3" s="17"/>
      <c r="N3" s="17"/>
    </row>
    <row r="4" spans="2:14" ht="20.399999999999999" x14ac:dyDescent="0.35">
      <c r="B4" s="13" t="s">
        <v>14</v>
      </c>
      <c r="C4" s="14"/>
      <c r="K4" s="18" t="s">
        <v>31</v>
      </c>
      <c r="L4" s="17" t="s">
        <v>16</v>
      </c>
      <c r="M4" s="17"/>
      <c r="N4" s="17"/>
    </row>
    <row r="5" spans="2:14" ht="18" x14ac:dyDescent="0.3">
      <c r="K5" s="18" t="s">
        <v>1</v>
      </c>
      <c r="L5" s="17" t="s">
        <v>15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34</v>
      </c>
      <c r="E6" s="9" t="s">
        <v>13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0">
        <v>43885</v>
      </c>
      <c r="C7" s="4">
        <v>1</v>
      </c>
      <c r="D7" s="4">
        <f>'dpc-covid-19-ita-andamento-naz'!J2</f>
        <v>7</v>
      </c>
      <c r="E7" s="11">
        <f t="shared" ref="E7:E29" si="0">K*EXP(-EXP(-(C7-t0)/w))</f>
        <v>0.65751481637427889</v>
      </c>
      <c r="F7" s="11">
        <f t="shared" ref="F7:F29" si="1">E7+CI</f>
        <v>130.5662162467865</v>
      </c>
      <c r="G7" s="11">
        <f t="shared" ref="G7:G33" si="2">MAX(E7-CI,0)</f>
        <v>0</v>
      </c>
      <c r="H7" s="1"/>
      <c r="I7" s="19" t="s">
        <v>0</v>
      </c>
      <c r="J7" s="5">
        <v>36000.000994554706</v>
      </c>
    </row>
    <row r="8" spans="2:14" ht="15.6" x14ac:dyDescent="0.35">
      <c r="B8" s="10">
        <v>43886</v>
      </c>
      <c r="C8" s="4">
        <v>2</v>
      </c>
      <c r="D8" s="4">
        <f>'dpc-covid-19-ita-andamento-naz'!J3</f>
        <v>10</v>
      </c>
      <c r="E8" s="11">
        <f t="shared" si="0"/>
        <v>1.30196506336358</v>
      </c>
      <c r="F8" s="11">
        <f t="shared" si="1"/>
        <v>131.21066649377579</v>
      </c>
      <c r="G8" s="11">
        <f t="shared" si="2"/>
        <v>0</v>
      </c>
      <c r="H8" s="1"/>
      <c r="I8" s="19" t="s">
        <v>32</v>
      </c>
      <c r="J8" s="5">
        <v>37.957856011472785</v>
      </c>
    </row>
    <row r="9" spans="2:14" x14ac:dyDescent="0.3">
      <c r="B9" s="10">
        <v>43887</v>
      </c>
      <c r="C9" s="4">
        <v>3</v>
      </c>
      <c r="D9" s="4">
        <f>'dpc-covid-19-ita-andamento-naz'!J4</f>
        <v>12</v>
      </c>
      <c r="E9" s="11">
        <f t="shared" si="0"/>
        <v>2.4701065936317987</v>
      </c>
      <c r="F9" s="11">
        <f t="shared" si="1"/>
        <v>132.37880802404402</v>
      </c>
      <c r="G9" s="11">
        <f t="shared" si="2"/>
        <v>0</v>
      </c>
      <c r="H9" s="1"/>
      <c r="I9" s="19" t="s">
        <v>1</v>
      </c>
      <c r="J9" s="5">
        <v>15.465276586913088</v>
      </c>
    </row>
    <row r="10" spans="2:14" x14ac:dyDescent="0.3">
      <c r="B10" s="10">
        <v>43888</v>
      </c>
      <c r="C10" s="4">
        <v>4</v>
      </c>
      <c r="D10" s="4">
        <f>'dpc-covid-19-ita-andamento-naz'!J5</f>
        <v>17</v>
      </c>
      <c r="E10" s="11">
        <f t="shared" si="0"/>
        <v>4.5021282075437226</v>
      </c>
      <c r="F10" s="11">
        <f t="shared" si="1"/>
        <v>134.41082963795594</v>
      </c>
      <c r="G10" s="11">
        <f t="shared" si="2"/>
        <v>0</v>
      </c>
      <c r="H10" s="1"/>
      <c r="I10" s="6" t="s">
        <v>2</v>
      </c>
      <c r="J10" s="1">
        <f>AVERAGE(D7:D39)</f>
        <v>2177</v>
      </c>
    </row>
    <row r="11" spans="2:14" x14ac:dyDescent="0.3">
      <c r="B11" s="10">
        <v>43889</v>
      </c>
      <c r="C11" s="4">
        <v>5</v>
      </c>
      <c r="D11" s="4">
        <f>'dpc-covid-19-ita-andamento-naz'!J6</f>
        <v>21</v>
      </c>
      <c r="E11" s="11">
        <f t="shared" si="0"/>
        <v>7.9030768910482339</v>
      </c>
      <c r="F11" s="11">
        <f t="shared" si="1"/>
        <v>137.81177832146045</v>
      </c>
      <c r="G11" s="11">
        <f t="shared" si="2"/>
        <v>0</v>
      </c>
      <c r="H11" s="1"/>
      <c r="I11" s="6" t="s">
        <v>3</v>
      </c>
      <c r="J11" s="1">
        <f>COUNT(D7:D39)-COUNT(J7:J9)</f>
        <v>30</v>
      </c>
    </row>
    <row r="12" spans="2:14" x14ac:dyDescent="0.3">
      <c r="B12" s="10">
        <v>43890</v>
      </c>
      <c r="C12" s="4">
        <v>6</v>
      </c>
      <c r="D12" s="4">
        <f>'dpc-covid-19-ita-andamento-naz'!J7</f>
        <v>29</v>
      </c>
      <c r="E12" s="11">
        <f t="shared" si="0"/>
        <v>13.392845365288419</v>
      </c>
      <c r="F12" s="11">
        <f t="shared" si="1"/>
        <v>143.30154679570063</v>
      </c>
      <c r="G12" s="11">
        <f t="shared" si="2"/>
        <v>0</v>
      </c>
      <c r="H12" s="1"/>
      <c r="I12" s="6" t="s">
        <v>4</v>
      </c>
      <c r="J12" s="7" cm="1">
        <f t="array" ref="J12">SQRT(SUM((D7:D39-E7:E39)^2)/df)</f>
        <v>63.609877824866729</v>
      </c>
    </row>
    <row r="13" spans="2:14" ht="16.2" x14ac:dyDescent="0.3">
      <c r="B13" s="20">
        <v>43891</v>
      </c>
      <c r="C13" s="4">
        <v>7</v>
      </c>
      <c r="D13" s="4">
        <f>'dpc-covid-19-ita-andamento-naz'!J8</f>
        <v>34</v>
      </c>
      <c r="E13" s="11">
        <f t="shared" si="0"/>
        <v>21.958663967058765</v>
      </c>
      <c r="F13" s="11">
        <f t="shared" si="1"/>
        <v>151.86736539747096</v>
      </c>
      <c r="G13" s="11">
        <f t="shared" si="2"/>
        <v>0</v>
      </c>
      <c r="H13" s="1"/>
      <c r="I13" s="6" t="s">
        <v>5</v>
      </c>
      <c r="J13" s="8" cm="1">
        <f t="array" ref="J13">1-SUM((D7:D39-E7:E39)^2)/SUM((D7:D39-Mean_of_y)^2)</f>
        <v>0.99950230666053763</v>
      </c>
    </row>
    <row r="14" spans="2:14" x14ac:dyDescent="0.3">
      <c r="B14" s="10">
        <v>43892</v>
      </c>
      <c r="C14" s="4">
        <v>8</v>
      </c>
      <c r="D14" s="4">
        <f>'dpc-covid-19-ita-andamento-naz'!J9</f>
        <v>52</v>
      </c>
      <c r="E14" s="11">
        <f t="shared" si="0"/>
        <v>34.905471048526856</v>
      </c>
      <c r="F14" s="11">
        <f t="shared" si="1"/>
        <v>164.81417247893907</v>
      </c>
      <c r="G14" s="11">
        <f t="shared" si="2"/>
        <v>0</v>
      </c>
      <c r="H14" s="1"/>
      <c r="I14" s="6" t="s">
        <v>6</v>
      </c>
      <c r="J14" s="8">
        <f>TINV(0.05,df)</f>
        <v>2.0422724563012378</v>
      </c>
    </row>
    <row r="15" spans="2:14" x14ac:dyDescent="0.3">
      <c r="B15" s="10">
        <v>43893</v>
      </c>
      <c r="C15" s="4">
        <v>9</v>
      </c>
      <c r="D15" s="4">
        <f>'dpc-covid-19-ita-andamento-naz'!J10</f>
        <v>79</v>
      </c>
      <c r="E15" s="11">
        <f t="shared" si="0"/>
        <v>53.898603269954577</v>
      </c>
      <c r="F15" s="11">
        <f t="shared" si="1"/>
        <v>183.80730470036679</v>
      </c>
      <c r="G15" s="11">
        <f t="shared" si="2"/>
        <v>0</v>
      </c>
      <c r="H15" s="1"/>
      <c r="I15" s="6" t="s">
        <v>7</v>
      </c>
      <c r="J15" s="1">
        <f>Critical_t*SE_of_y</f>
        <v>129.90870143041221</v>
      </c>
    </row>
    <row r="16" spans="2:14" x14ac:dyDescent="0.3">
      <c r="B16" s="10">
        <v>43894</v>
      </c>
      <c r="C16" s="4">
        <v>10</v>
      </c>
      <c r="D16" s="4">
        <f>'dpc-covid-19-ita-andamento-naz'!J11</f>
        <v>107</v>
      </c>
      <c r="E16" s="11">
        <f t="shared" si="0"/>
        <v>80.992929405330784</v>
      </c>
      <c r="F16" s="11">
        <f t="shared" si="1"/>
        <v>210.90163083574299</v>
      </c>
      <c r="G16" s="11">
        <f t="shared" si="2"/>
        <v>0</v>
      </c>
      <c r="H16" s="1"/>
      <c r="I16" s="6"/>
    </row>
    <row r="17" spans="2:13" x14ac:dyDescent="0.3">
      <c r="B17" s="20">
        <v>43895</v>
      </c>
      <c r="C17" s="4">
        <v>11</v>
      </c>
      <c r="D17" s="4">
        <f>'dpc-covid-19-ita-andamento-naz'!J12</f>
        <v>148</v>
      </c>
      <c r="E17" s="11">
        <f t="shared" si="0"/>
        <v>118.64298054307341</v>
      </c>
      <c r="F17" s="11">
        <f t="shared" si="1"/>
        <v>248.55168197348561</v>
      </c>
      <c r="G17" s="11">
        <f t="shared" si="2"/>
        <v>0</v>
      </c>
      <c r="H17" s="1"/>
      <c r="I17" s="6"/>
    </row>
    <row r="18" spans="2:13" x14ac:dyDescent="0.3">
      <c r="B18" s="10">
        <v>43896</v>
      </c>
      <c r="C18" s="4">
        <v>12</v>
      </c>
      <c r="D18" s="4">
        <f>'dpc-covid-19-ita-andamento-naz'!J13</f>
        <v>197</v>
      </c>
      <c r="E18" s="11">
        <f t="shared" si="0"/>
        <v>169.68981354857087</v>
      </c>
      <c r="F18" s="11">
        <f t="shared" si="1"/>
        <v>299.59851497898308</v>
      </c>
      <c r="G18" s="11">
        <f t="shared" si="2"/>
        <v>39.78111211815866</v>
      </c>
      <c r="H18" s="1"/>
      <c r="I18" s="6"/>
    </row>
    <row r="19" spans="2:13" x14ac:dyDescent="0.3">
      <c r="B19" s="10">
        <v>43897</v>
      </c>
      <c r="C19" s="4">
        <v>13</v>
      </c>
      <c r="D19" s="4">
        <f>'dpc-covid-19-ita-andamento-naz'!J14</f>
        <v>233</v>
      </c>
      <c r="E19" s="11">
        <f t="shared" si="0"/>
        <v>237.32216246277684</v>
      </c>
      <c r="F19" s="11">
        <f t="shared" si="1"/>
        <v>367.23086389318905</v>
      </c>
      <c r="G19" s="11">
        <f t="shared" si="2"/>
        <v>107.41346103236464</v>
      </c>
      <c r="H19" s="1"/>
      <c r="I19" s="6"/>
    </row>
    <row r="20" spans="2:13" x14ac:dyDescent="0.3">
      <c r="B20" s="20">
        <v>43898</v>
      </c>
      <c r="C20" s="4">
        <v>14</v>
      </c>
      <c r="D20" s="4">
        <f>'dpc-covid-19-ita-andamento-naz'!J15</f>
        <v>366</v>
      </c>
      <c r="E20" s="11">
        <f t="shared" si="0"/>
        <v>325.01165788317377</v>
      </c>
      <c r="F20" s="11">
        <f t="shared" si="1"/>
        <v>454.920359313586</v>
      </c>
      <c r="G20" s="11">
        <f t="shared" si="2"/>
        <v>195.10295645276156</v>
      </c>
      <c r="H20" s="1"/>
      <c r="I20" s="6"/>
    </row>
    <row r="21" spans="2:13" x14ac:dyDescent="0.3">
      <c r="B21" s="10">
        <v>43899</v>
      </c>
      <c r="C21" s="4">
        <v>15</v>
      </c>
      <c r="D21" s="4">
        <f>'dpc-covid-19-ita-andamento-naz'!J16</f>
        <v>463</v>
      </c>
      <c r="E21" s="11">
        <f t="shared" si="0"/>
        <v>436.42423926334226</v>
      </c>
      <c r="F21" s="11">
        <f t="shared" si="1"/>
        <v>566.33294069375449</v>
      </c>
      <c r="G21" s="11">
        <f t="shared" si="2"/>
        <v>306.51553783293002</v>
      </c>
      <c r="H21" s="1"/>
      <c r="I21" s="6"/>
    </row>
    <row r="22" spans="2:13" x14ac:dyDescent="0.3">
      <c r="B22" s="20">
        <v>43900</v>
      </c>
      <c r="C22" s="4">
        <v>16</v>
      </c>
      <c r="D22" s="4">
        <f>'dpc-covid-19-ita-andamento-naz'!J17</f>
        <v>631</v>
      </c>
      <c r="E22" s="11">
        <f t="shared" si="0"/>
        <v>575.31205207286916</v>
      </c>
      <c r="F22" s="11">
        <f t="shared" si="1"/>
        <v>705.22075350328134</v>
      </c>
      <c r="G22" s="11">
        <f t="shared" si="2"/>
        <v>445.40335064245699</v>
      </c>
      <c r="H22" s="1"/>
      <c r="I22" s="6"/>
    </row>
    <row r="23" spans="2:13" x14ac:dyDescent="0.3">
      <c r="B23" s="10">
        <v>43901</v>
      </c>
      <c r="C23" s="4">
        <v>17</v>
      </c>
      <c r="D23" s="4">
        <f>'dpc-covid-19-ita-andamento-naz'!J18</f>
        <v>827</v>
      </c>
      <c r="E23" s="11">
        <f t="shared" si="0"/>
        <v>745.3918533972377</v>
      </c>
      <c r="F23" s="11">
        <f t="shared" si="1"/>
        <v>875.30055482764988</v>
      </c>
      <c r="G23" s="11">
        <f t="shared" si="2"/>
        <v>615.48315196682552</v>
      </c>
      <c r="H23" s="1"/>
      <c r="I23" s="6"/>
    </row>
    <row r="24" spans="2:13" x14ac:dyDescent="0.3">
      <c r="B24" s="20">
        <v>43902</v>
      </c>
      <c r="C24" s="4">
        <v>18</v>
      </c>
      <c r="D24" s="4">
        <f>'dpc-covid-19-ita-andamento-naz'!J19</f>
        <v>1016</v>
      </c>
      <c r="E24" s="11">
        <f t="shared" si="0"/>
        <v>950.21706489082328</v>
      </c>
      <c r="F24" s="11">
        <f t="shared" si="1"/>
        <v>1080.1257663212355</v>
      </c>
      <c r="G24" s="11">
        <f t="shared" si="2"/>
        <v>820.3083634604111</v>
      </c>
      <c r="H24" s="1"/>
      <c r="I24" s="6"/>
    </row>
    <row r="25" spans="2:13" x14ac:dyDescent="0.3">
      <c r="B25" s="10">
        <v>43903</v>
      </c>
      <c r="C25" s="4">
        <v>19</v>
      </c>
      <c r="D25" s="4">
        <f>'dpc-covid-19-ita-andamento-naz'!J20</f>
        <v>1266</v>
      </c>
      <c r="E25" s="11">
        <f t="shared" si="0"/>
        <v>1193.0510254546848</v>
      </c>
      <c r="F25" s="11">
        <f t="shared" si="1"/>
        <v>1322.9597268850971</v>
      </c>
      <c r="G25" s="11">
        <f t="shared" si="2"/>
        <v>1063.1423240242725</v>
      </c>
      <c r="H25" s="1"/>
      <c r="I25" s="6"/>
    </row>
    <row r="26" spans="2:13" x14ac:dyDescent="0.3">
      <c r="B26" s="10">
        <v>43904</v>
      </c>
      <c r="C26" s="4">
        <v>20</v>
      </c>
      <c r="D26" s="4">
        <f>'dpc-covid-19-ita-andamento-naz'!J21</f>
        <v>1441</v>
      </c>
      <c r="E26" s="11">
        <f t="shared" si="0"/>
        <v>1476.7487178758333</v>
      </c>
      <c r="F26" s="11">
        <f t="shared" si="1"/>
        <v>1606.6574193062456</v>
      </c>
      <c r="G26" s="11">
        <f t="shared" si="2"/>
        <v>1346.840016445421</v>
      </c>
      <c r="H26" s="1"/>
      <c r="I26" s="6"/>
    </row>
    <row r="27" spans="2:13" x14ac:dyDescent="0.3">
      <c r="B27" s="10">
        <v>43905</v>
      </c>
      <c r="C27" s="4">
        <v>21</v>
      </c>
      <c r="D27" s="4">
        <f>'dpc-covid-19-ita-andamento-naz'!J22</f>
        <v>1809</v>
      </c>
      <c r="E27" s="11">
        <f t="shared" si="0"/>
        <v>1803.6533654317386</v>
      </c>
      <c r="F27" s="11">
        <f t="shared" si="1"/>
        <v>1933.5620668621509</v>
      </c>
      <c r="G27" s="11">
        <f t="shared" si="2"/>
        <v>1673.7446640013263</v>
      </c>
      <c r="H27" s="1"/>
      <c r="I27" s="6"/>
    </row>
    <row r="28" spans="2:13" x14ac:dyDescent="0.3">
      <c r="B28" s="10">
        <v>43906</v>
      </c>
      <c r="C28" s="4">
        <v>22</v>
      </c>
      <c r="D28" s="4">
        <f>'dpc-covid-19-ita-andamento-naz'!J23</f>
        <v>2158</v>
      </c>
      <c r="E28" s="11">
        <f t="shared" si="0"/>
        <v>2175.5129644935391</v>
      </c>
      <c r="F28" s="11">
        <f t="shared" si="1"/>
        <v>2305.4216659239514</v>
      </c>
      <c r="G28" s="11">
        <f t="shared" si="2"/>
        <v>2045.6042630631268</v>
      </c>
      <c r="H28" s="1"/>
      <c r="I28" s="6"/>
    </row>
    <row r="29" spans="2:13" x14ac:dyDescent="0.3">
      <c r="B29" s="10">
        <v>43907</v>
      </c>
      <c r="C29" s="4">
        <v>23</v>
      </c>
      <c r="D29" s="4">
        <f>'dpc-covid-19-ita-andamento-naz'!J24</f>
        <v>2503</v>
      </c>
      <c r="E29" s="11">
        <f t="shared" si="0"/>
        <v>2593.4202145878467</v>
      </c>
      <c r="F29" s="11">
        <f t="shared" si="1"/>
        <v>2723.328916018259</v>
      </c>
      <c r="G29" s="11">
        <f t="shared" si="2"/>
        <v>2463.5115131574344</v>
      </c>
      <c r="H29" s="1"/>
    </row>
    <row r="30" spans="2:13" x14ac:dyDescent="0.3">
      <c r="B30" s="10">
        <v>43908</v>
      </c>
      <c r="C30" s="4">
        <v>24</v>
      </c>
      <c r="D30" s="4">
        <f>'dpc-covid-19-ita-andamento-naz'!J25</f>
        <v>2978</v>
      </c>
      <c r="E30" s="11">
        <f t="shared" ref="E30" si="3">K*EXP(-EXP(-(C30-t0)/w))</f>
        <v>3057.7776075019256</v>
      </c>
      <c r="F30" s="11">
        <f t="shared" ref="F30" si="4">E30+CI</f>
        <v>3187.6863089323379</v>
      </c>
      <c r="G30" s="11">
        <f t="shared" si="2"/>
        <v>2927.8689060715133</v>
      </c>
      <c r="M30" s="1"/>
    </row>
    <row r="31" spans="2:13" x14ac:dyDescent="0.3">
      <c r="B31" s="10">
        <v>43909</v>
      </c>
      <c r="C31" s="4">
        <v>25</v>
      </c>
      <c r="D31" s="4">
        <f>'dpc-covid-19-ita-andamento-naz'!J26</f>
        <v>3405</v>
      </c>
      <c r="E31" s="11">
        <f t="shared" ref="E31" si="5">K*EXP(-EXP(-(C31-t0)/w))</f>
        <v>3568.2878018776728</v>
      </c>
      <c r="F31" s="11">
        <f t="shared" ref="F31" si="6">E31+CI</f>
        <v>3698.1965033080851</v>
      </c>
      <c r="G31" s="11">
        <f t="shared" si="2"/>
        <v>3438.3791004472605</v>
      </c>
    </row>
    <row r="32" spans="2:13" x14ac:dyDescent="0.3">
      <c r="B32" s="10">
        <v>43910</v>
      </c>
      <c r="C32" s="4">
        <v>26</v>
      </c>
      <c r="D32" s="4">
        <f>'dpc-covid-19-ita-andamento-naz'!J27</f>
        <v>4032</v>
      </c>
      <c r="E32" s="11">
        <f t="shared" ref="E32:E33" si="7">K*EXP(-EXP(-(C32-t0)/w))</f>
        <v>4123.9679657585384</v>
      </c>
      <c r="F32" s="11">
        <f t="shared" ref="F32:F33" si="8">E32+CI</f>
        <v>4253.8766671889507</v>
      </c>
      <c r="G32" s="11">
        <f t="shared" si="2"/>
        <v>3994.0592643281261</v>
      </c>
    </row>
    <row r="33" spans="2:7" x14ac:dyDescent="0.3">
      <c r="B33" s="10">
        <v>43911</v>
      </c>
      <c r="C33" s="4">
        <v>27</v>
      </c>
      <c r="D33" s="4">
        <f>'dpc-covid-19-ita-andamento-naz'!J28</f>
        <v>4825</v>
      </c>
      <c r="E33" s="11">
        <f t="shared" si="7"/>
        <v>4723.185602560332</v>
      </c>
      <c r="F33" s="11">
        <f t="shared" si="8"/>
        <v>4853.0943039907443</v>
      </c>
      <c r="G33" s="11">
        <f t="shared" si="2"/>
        <v>4593.2769011299197</v>
      </c>
    </row>
    <row r="34" spans="2:7" x14ac:dyDescent="0.3">
      <c r="B34" s="10">
        <v>43912</v>
      </c>
      <c r="C34" s="4">
        <v>28</v>
      </c>
      <c r="D34" s="4">
        <f>'dpc-covid-19-ita-andamento-naz'!J29</f>
        <v>5476</v>
      </c>
      <c r="E34" s="11">
        <f t="shared" ref="E34" si="9">K*EXP(-EXP(-(C34-t0)/w))</f>
        <v>5363.7125306597209</v>
      </c>
      <c r="F34" s="11">
        <f t="shared" ref="F34" si="10">E34+CI</f>
        <v>5493.6212320901332</v>
      </c>
      <c r="G34" s="11">
        <f t="shared" ref="G34" si="11">MAX(E34-CI,0)</f>
        <v>5233.8038292293086</v>
      </c>
    </row>
    <row r="35" spans="2:7" x14ac:dyDescent="0.3">
      <c r="B35" s="20">
        <v>43913</v>
      </c>
      <c r="C35" s="4">
        <v>29</v>
      </c>
      <c r="D35" s="4">
        <f>'dpc-covid-19-ita-andamento-naz'!J30</f>
        <v>6077</v>
      </c>
      <c r="E35" s="11">
        <f t="shared" ref="E35:E66" si="12">K*EXP(-EXP(-(C35-t0)/w))</f>
        <v>6042.7931712160016</v>
      </c>
      <c r="F35" s="11">
        <f t="shared" ref="F35" si="13">E35+CI</f>
        <v>6172.7018726464139</v>
      </c>
      <c r="G35" s="11">
        <f t="shared" ref="G35" si="14">MAX(E35-CI,0)</f>
        <v>5912.8844697855893</v>
      </c>
    </row>
    <row r="36" spans="2:7" x14ac:dyDescent="0.3">
      <c r="B36" s="10">
        <v>43914</v>
      </c>
      <c r="C36" s="4">
        <v>30</v>
      </c>
      <c r="D36" s="4">
        <f>'dpc-covid-19-ita-andamento-naz'!J31</f>
        <v>6820</v>
      </c>
      <c r="E36" s="11">
        <f t="shared" si="12"/>
        <v>6757.2230915908222</v>
      </c>
      <c r="F36" s="11">
        <f t="shared" ref="F36" si="15">E36+CI</f>
        <v>6887.1317930212344</v>
      </c>
      <c r="G36" s="11">
        <f t="shared" ref="G36" si="16">MAX(E36-CI,0)</f>
        <v>6627.3143901604099</v>
      </c>
    </row>
    <row r="37" spans="2:7" x14ac:dyDescent="0.3">
      <c r="B37" s="10">
        <v>43915</v>
      </c>
      <c r="C37" s="4">
        <v>31</v>
      </c>
      <c r="D37" s="4">
        <f>'dpc-covid-19-ita-andamento-naz'!J32</f>
        <v>7503</v>
      </c>
      <c r="E37" s="11">
        <f t="shared" si="12"/>
        <v>7503.4338107863477</v>
      </c>
      <c r="F37" s="11">
        <f t="shared" ref="F37" si="17">E37+CI</f>
        <v>7633.34251221676</v>
      </c>
      <c r="G37" s="11">
        <f t="shared" ref="G37" si="18">MAX(E37-CI,0)</f>
        <v>7373.5251093559355</v>
      </c>
    </row>
    <row r="38" spans="2:7" x14ac:dyDescent="0.3">
      <c r="B38" s="10">
        <v>43916</v>
      </c>
      <c r="C38" s="4">
        <v>32</v>
      </c>
      <c r="D38" s="4">
        <f>'dpc-covid-19-ita-andamento-naz'!J33</f>
        <v>8165</v>
      </c>
      <c r="E38" s="11">
        <f t="shared" si="12"/>
        <v>8277.5801446507721</v>
      </c>
      <c r="F38" s="11">
        <f t="shared" ref="F38" si="19">E38+CI</f>
        <v>8407.4888460811835</v>
      </c>
      <c r="G38" s="11">
        <f t="shared" ref="G38" si="20">MAX(E38-CI,0)</f>
        <v>8147.6714432203598</v>
      </c>
    </row>
    <row r="39" spans="2:7" x14ac:dyDescent="0.3">
      <c r="B39" s="10">
        <v>43917</v>
      </c>
      <c r="C39" s="4">
        <v>33</v>
      </c>
      <c r="D39" s="4">
        <f>'dpc-covid-19-ita-andamento-naz'!J34</f>
        <v>9134</v>
      </c>
      <c r="E39" s="11">
        <f t="shared" si="12"/>
        <v>9075.6267937576595</v>
      </c>
      <c r="F39" s="11">
        <f t="shared" ref="F39" si="21">E39+CI</f>
        <v>9205.5354951880709</v>
      </c>
      <c r="G39" s="11">
        <f t="shared" ref="G39" si="22">MAX(E39-CI,0)</f>
        <v>8945.7180923272481</v>
      </c>
    </row>
    <row r="40" spans="2:7" x14ac:dyDescent="0.3">
      <c r="B40" s="10">
        <v>43918</v>
      </c>
      <c r="C40" s="4">
        <v>34</v>
      </c>
      <c r="E40" s="11">
        <f t="shared" si="12"/>
        <v>9893.4313990279934</v>
      </c>
    </row>
    <row r="41" spans="2:7" x14ac:dyDescent="0.3">
      <c r="B41" s="10">
        <v>43919</v>
      </c>
      <c r="C41" s="4">
        <v>35</v>
      </c>
      <c r="E41" s="11">
        <f t="shared" si="12"/>
        <v>10726.821858390309</v>
      </c>
    </row>
    <row r="42" spans="2:7" x14ac:dyDescent="0.3">
      <c r="B42" s="10">
        <v>43920</v>
      </c>
      <c r="C42" s="4">
        <v>36</v>
      </c>
      <c r="E42" s="11">
        <f t="shared" si="12"/>
        <v>11571.666269584126</v>
      </c>
    </row>
    <row r="43" spans="2:7" x14ac:dyDescent="0.3">
      <c r="B43" s="10">
        <v>43921</v>
      </c>
      <c r="C43" s="4">
        <v>37</v>
      </c>
      <c r="E43" s="11">
        <f t="shared" si="12"/>
        <v>12423.934406708478</v>
      </c>
    </row>
    <row r="44" spans="2:7" x14ac:dyDescent="0.3">
      <c r="B44" s="10">
        <v>43922</v>
      </c>
      <c r="C44" s="4">
        <v>38</v>
      </c>
      <c r="E44" s="11">
        <f t="shared" si="12"/>
        <v>13279.750127986152</v>
      </c>
    </row>
    <row r="45" spans="2:7" x14ac:dyDescent="0.3">
      <c r="B45" s="10">
        <v>43923</v>
      </c>
      <c r="C45" s="4">
        <v>39</v>
      </c>
      <c r="E45" s="11">
        <f t="shared" si="12"/>
        <v>14135.434534928736</v>
      </c>
    </row>
    <row r="46" spans="2:7" x14ac:dyDescent="0.3">
      <c r="B46" s="10">
        <v>43924</v>
      </c>
      <c r="C46" s="4">
        <v>40</v>
      </c>
      <c r="E46" s="11">
        <f t="shared" si="12"/>
        <v>14987.54005163448</v>
      </c>
    </row>
    <row r="47" spans="2:7" x14ac:dyDescent="0.3">
      <c r="B47" s="10">
        <v>43925</v>
      </c>
      <c r="C47" s="4">
        <v>41</v>
      </c>
      <c r="E47" s="11">
        <f t="shared" si="12"/>
        <v>15832.875866333918</v>
      </c>
    </row>
    <row r="48" spans="2:7" x14ac:dyDescent="0.3">
      <c r="B48" s="10">
        <v>43926</v>
      </c>
      <c r="C48" s="4">
        <v>42</v>
      </c>
      <c r="E48" s="11">
        <f t="shared" si="12"/>
        <v>16668.525379013099</v>
      </c>
    </row>
    <row r="49" spans="2:5" x14ac:dyDescent="0.3">
      <c r="B49" s="10">
        <v>43927</v>
      </c>
      <c r="C49" s="4">
        <v>43</v>
      </c>
      <c r="E49" s="11">
        <f t="shared" si="12"/>
        <v>17491.856435563051</v>
      </c>
    </row>
    <row r="50" spans="2:5" x14ac:dyDescent="0.3">
      <c r="B50" s="10">
        <v>43928</v>
      </c>
      <c r="C50" s="4">
        <v>44</v>
      </c>
      <c r="E50" s="11">
        <f t="shared" si="12"/>
        <v>18300.525208846921</v>
      </c>
    </row>
    <row r="51" spans="2:5" x14ac:dyDescent="0.3">
      <c r="B51" s="10">
        <v>43929</v>
      </c>
      <c r="C51" s="4">
        <v>45</v>
      </c>
      <c r="E51" s="11">
        <f t="shared" si="12"/>
        <v>19092.474619611203</v>
      </c>
    </row>
    <row r="52" spans="2:5" x14ac:dyDescent="0.3">
      <c r="B52" s="10">
        <v>43930</v>
      </c>
      <c r="C52" s="4">
        <v>46</v>
      </c>
      <c r="E52" s="11">
        <f t="shared" si="12"/>
        <v>19865.92818464031</v>
      </c>
    </row>
    <row r="53" spans="2:5" x14ac:dyDescent="0.3">
      <c r="B53" s="10">
        <v>43931</v>
      </c>
      <c r="C53" s="4">
        <v>47</v>
      </c>
      <c r="E53" s="11">
        <f t="shared" si="12"/>
        <v>20619.380144839837</v>
      </c>
    </row>
    <row r="54" spans="2:5" x14ac:dyDescent="0.3">
      <c r="B54" s="10">
        <v>43932</v>
      </c>
      <c r="C54" s="4">
        <v>48</v>
      </c>
      <c r="E54" s="11">
        <f t="shared" si="12"/>
        <v>21351.582670074502</v>
      </c>
    </row>
    <row r="55" spans="2:5" x14ac:dyDescent="0.3">
      <c r="B55" s="10">
        <v>43933</v>
      </c>
      <c r="C55" s="4">
        <v>49</v>
      </c>
      <c r="E55" s="11">
        <f t="shared" si="12"/>
        <v>22061.53086758573</v>
      </c>
    </row>
    <row r="56" spans="2:5" x14ac:dyDescent="0.3">
      <c r="B56" s="10">
        <v>43934</v>
      </c>
      <c r="C56" s="4">
        <v>50</v>
      </c>
      <c r="E56" s="11">
        <f t="shared" si="12"/>
        <v>22748.446242553917</v>
      </c>
    </row>
    <row r="57" spans="2:5" x14ac:dyDescent="0.3">
      <c r="B57" s="10">
        <v>43935</v>
      </c>
      <c r="C57" s="4">
        <v>51</v>
      </c>
      <c r="E57" s="11">
        <f t="shared" si="12"/>
        <v>23411.759177618856</v>
      </c>
    </row>
    <row r="58" spans="2:5" x14ac:dyDescent="0.3">
      <c r="B58" s="10">
        <v>43936</v>
      </c>
      <c r="C58" s="4">
        <v>52</v>
      </c>
      <c r="E58" s="11">
        <f t="shared" si="12"/>
        <v>24051.090916649049</v>
      </c>
    </row>
    <row r="59" spans="2:5" x14ac:dyDescent="0.3">
      <c r="B59" s="10">
        <v>43937</v>
      </c>
      <c r="C59" s="4">
        <v>53</v>
      </c>
      <c r="E59" s="11">
        <f t="shared" si="12"/>
        <v>24666.235459534542</v>
      </c>
    </row>
    <row r="60" spans="2:5" x14ac:dyDescent="0.3">
      <c r="B60" s="10">
        <v>43938</v>
      </c>
      <c r="C60" s="4">
        <v>54</v>
      </c>
      <c r="E60" s="11">
        <f t="shared" si="12"/>
        <v>25257.141701229841</v>
      </c>
    </row>
    <row r="61" spans="2:5" x14ac:dyDescent="0.3">
      <c r="B61" s="10">
        <v>43939</v>
      </c>
      <c r="C61" s="4">
        <v>55</v>
      </c>
      <c r="E61" s="11">
        <f t="shared" si="12"/>
        <v>25823.896080971077</v>
      </c>
    </row>
    <row r="62" spans="2:5" x14ac:dyDescent="0.3">
      <c r="B62" s="10">
        <v>43940</v>
      </c>
      <c r="C62" s="4">
        <v>56</v>
      </c>
      <c r="E62" s="11">
        <f t="shared" si="12"/>
        <v>26366.705947254995</v>
      </c>
    </row>
    <row r="63" spans="2:5" x14ac:dyDescent="0.3">
      <c r="B63" s="10">
        <v>43941</v>
      </c>
      <c r="C63" s="4">
        <v>57</v>
      </c>
      <c r="E63" s="11">
        <f t="shared" si="12"/>
        <v>26885.883791079981</v>
      </c>
    </row>
    <row r="64" spans="2:5" x14ac:dyDescent="0.3">
      <c r="B64" s="10">
        <v>43942</v>
      </c>
      <c r="C64" s="4">
        <v>58</v>
      </c>
      <c r="E64" s="11">
        <f t="shared" si="12"/>
        <v>27381.832454063428</v>
      </c>
    </row>
    <row r="65" spans="2:5" x14ac:dyDescent="0.3">
      <c r="B65" s="10">
        <v>43943</v>
      </c>
      <c r="C65" s="4">
        <v>59</v>
      </c>
      <c r="E65" s="11">
        <f t="shared" si="12"/>
        <v>27855.031379076478</v>
      </c>
    </row>
    <row r="66" spans="2:5" x14ac:dyDescent="0.3">
      <c r="B66" s="10">
        <v>43944</v>
      </c>
      <c r="C66" s="4">
        <v>60</v>
      </c>
      <c r="E66" s="11">
        <f t="shared" si="12"/>
        <v>28306.023938523151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P126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12</v>
      </c>
    </row>
    <row r="3" spans="2:16" ht="17.399999999999999" customHeight="1" x14ac:dyDescent="0.6">
      <c r="B3" s="12"/>
      <c r="M3" s="18" t="s">
        <v>0</v>
      </c>
      <c r="N3" s="17" t="s">
        <v>17</v>
      </c>
      <c r="O3" s="17"/>
      <c r="P3" s="17"/>
    </row>
    <row r="4" spans="2:16" ht="20.399999999999999" x14ac:dyDescent="0.35">
      <c r="B4" s="13" t="s">
        <v>14</v>
      </c>
      <c r="C4" s="14"/>
      <c r="M4" s="18" t="s">
        <v>31</v>
      </c>
      <c r="N4" s="17" t="s">
        <v>16</v>
      </c>
      <c r="O4" s="17"/>
      <c r="P4" s="17"/>
    </row>
    <row r="5" spans="2:16" ht="18" x14ac:dyDescent="0.3">
      <c r="M5" s="18" t="s">
        <v>1</v>
      </c>
      <c r="N5" s="17" t="s">
        <v>15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36</v>
      </c>
      <c r="F6" s="9" t="s">
        <v>33</v>
      </c>
      <c r="G6" s="9" t="s">
        <v>13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0">
        <v>43885</v>
      </c>
      <c r="C7" s="4">
        <v>0</v>
      </c>
      <c r="D7" s="4">
        <f>'dpc-covid-19-ita-andamento-naz'!J2</f>
        <v>7</v>
      </c>
      <c r="E7" s="4">
        <f>D7-0</f>
        <v>7</v>
      </c>
      <c r="F7" s="11">
        <f t="shared" ref="F7:F38" si="0">Kn*EXP(-EXP(-(C7-t0n)/wn))</f>
        <v>0.41613167676104817</v>
      </c>
      <c r="G7" s="11">
        <f>F7-0</f>
        <v>0.41613167676104817</v>
      </c>
      <c r="H7" s="11">
        <f t="shared" ref="H7:H39" si="1">G7+CIn</f>
        <v>132.67607291224232</v>
      </c>
      <c r="I7" s="11">
        <f t="shared" ref="I7:I39" si="2">MAX(G7-CIn,0)</f>
        <v>0</v>
      </c>
      <c r="J7" s="1"/>
      <c r="K7" s="19" t="s">
        <v>0</v>
      </c>
      <c r="L7" s="5">
        <v>36000.000053269119</v>
      </c>
    </row>
    <row r="8" spans="2:16" ht="15.6" x14ac:dyDescent="0.35">
      <c r="B8" s="10">
        <v>43886</v>
      </c>
      <c r="C8" s="4">
        <v>1</v>
      </c>
      <c r="D8" s="4">
        <f>'dpc-covid-19-ita-andamento-naz'!J3</f>
        <v>10</v>
      </c>
      <c r="E8" s="4">
        <f>D8-D7</f>
        <v>3</v>
      </c>
      <c r="F8" s="11">
        <f t="shared" si="0"/>
        <v>0.85917788123794891</v>
      </c>
      <c r="G8" s="11">
        <f>F8-F7</f>
        <v>0.44304620447690074</v>
      </c>
      <c r="H8" s="11">
        <f t="shared" si="1"/>
        <v>132.70298743995818</v>
      </c>
      <c r="I8" s="11">
        <f t="shared" si="2"/>
        <v>0</v>
      </c>
      <c r="J8" s="1"/>
      <c r="K8" s="19" t="s">
        <v>32</v>
      </c>
      <c r="L8" s="5">
        <v>36.887717106609763</v>
      </c>
    </row>
    <row r="9" spans="2:16" x14ac:dyDescent="0.3">
      <c r="B9" s="10">
        <v>43887</v>
      </c>
      <c r="C9" s="4">
        <v>2</v>
      </c>
      <c r="D9" s="4">
        <f>'dpc-covid-19-ita-andamento-naz'!J4</f>
        <v>12</v>
      </c>
      <c r="E9" s="4">
        <f t="shared" ref="E9:E38" si="3">D9-D8</f>
        <v>2</v>
      </c>
      <c r="F9" s="11">
        <f t="shared" si="0"/>
        <v>1.6937772496882759</v>
      </c>
      <c r="G9" s="11">
        <f t="shared" ref="G9:G72" si="4">F9-F8</f>
        <v>0.83459936845032701</v>
      </c>
      <c r="H9" s="11">
        <f t="shared" si="1"/>
        <v>133.09454060393159</v>
      </c>
      <c r="I9" s="11">
        <f t="shared" si="2"/>
        <v>0</v>
      </c>
      <c r="J9" s="1"/>
      <c r="K9" s="19" t="s">
        <v>1</v>
      </c>
      <c r="L9" s="5">
        <v>15.175104399088791</v>
      </c>
    </row>
    <row r="10" spans="2:16" x14ac:dyDescent="0.3">
      <c r="B10" s="10">
        <v>43888</v>
      </c>
      <c r="C10" s="4">
        <v>3</v>
      </c>
      <c r="D10" s="4">
        <f>'dpc-covid-19-ita-andamento-naz'!J5</f>
        <v>17</v>
      </c>
      <c r="E10" s="4">
        <f t="shared" si="3"/>
        <v>5</v>
      </c>
      <c r="F10" s="11">
        <f t="shared" si="0"/>
        <v>3.1976498423046067</v>
      </c>
      <c r="G10" s="11">
        <f t="shared" si="4"/>
        <v>1.5038725926163308</v>
      </c>
      <c r="H10" s="11">
        <f t="shared" si="1"/>
        <v>133.7638138280976</v>
      </c>
      <c r="I10" s="11">
        <f t="shared" si="2"/>
        <v>0</v>
      </c>
      <c r="J10" s="1"/>
      <c r="K10" s="6" t="s">
        <v>2</v>
      </c>
      <c r="L10" s="1">
        <f>AVERAGE(E7:E39)</f>
        <v>276.78787878787881</v>
      </c>
    </row>
    <row r="11" spans="2:16" x14ac:dyDescent="0.3">
      <c r="B11" s="10">
        <v>43889</v>
      </c>
      <c r="C11" s="4">
        <v>4</v>
      </c>
      <c r="D11" s="4">
        <f>'dpc-covid-19-ita-andamento-naz'!J6</f>
        <v>21</v>
      </c>
      <c r="E11" s="4">
        <f t="shared" si="3"/>
        <v>4</v>
      </c>
      <c r="F11" s="11">
        <f t="shared" si="0"/>
        <v>5.7970328451683573</v>
      </c>
      <c r="G11" s="11">
        <f t="shared" si="4"/>
        <v>2.5993830028637506</v>
      </c>
      <c r="H11" s="11">
        <f t="shared" si="1"/>
        <v>134.85932423834504</v>
      </c>
      <c r="I11" s="11">
        <f t="shared" si="2"/>
        <v>0</v>
      </c>
      <c r="J11" s="1"/>
      <c r="K11" s="6" t="s">
        <v>3</v>
      </c>
      <c r="L11" s="1">
        <f>COUNT(E7:E39)-COUNT(L7:L9)</f>
        <v>30</v>
      </c>
    </row>
    <row r="12" spans="2:16" x14ac:dyDescent="0.3">
      <c r="B12" s="10">
        <v>43890</v>
      </c>
      <c r="C12" s="4">
        <v>5</v>
      </c>
      <c r="D12" s="4">
        <f>'dpc-covid-19-ita-andamento-naz'!J7</f>
        <v>29</v>
      </c>
      <c r="E12" s="4">
        <f t="shared" si="3"/>
        <v>8</v>
      </c>
      <c r="F12" s="11">
        <f t="shared" si="0"/>
        <v>10.118199888176923</v>
      </c>
      <c r="G12" s="11">
        <f t="shared" si="4"/>
        <v>4.3211670430085656</v>
      </c>
      <c r="H12" s="11">
        <f t="shared" si="1"/>
        <v>136.58110827848984</v>
      </c>
      <c r="I12" s="11">
        <f t="shared" si="2"/>
        <v>0</v>
      </c>
      <c r="J12" s="1"/>
      <c r="K12" s="6" t="s">
        <v>4</v>
      </c>
      <c r="L12" s="7" cm="1">
        <f t="array" ref="L12">SQRT(SUM((E7:E39-G7:G39)^2)/dfn)</f>
        <v>64.761163882618007</v>
      </c>
    </row>
    <row r="13" spans="2:16" ht="16.2" x14ac:dyDescent="0.3">
      <c r="B13" s="20">
        <v>43891</v>
      </c>
      <c r="C13" s="4">
        <v>6</v>
      </c>
      <c r="D13" s="4">
        <f>'dpc-covid-19-ita-andamento-naz'!J8</f>
        <v>34</v>
      </c>
      <c r="E13" s="4">
        <f t="shared" si="3"/>
        <v>5</v>
      </c>
      <c r="F13" s="11">
        <f t="shared" si="0"/>
        <v>17.044104893011166</v>
      </c>
      <c r="G13" s="11">
        <f t="shared" si="4"/>
        <v>6.9259050048342434</v>
      </c>
      <c r="H13" s="11">
        <f t="shared" si="1"/>
        <v>139.18584624031553</v>
      </c>
      <c r="I13" s="11">
        <f t="shared" si="2"/>
        <v>0</v>
      </c>
      <c r="J13" s="1"/>
      <c r="K13" s="6" t="s">
        <v>5</v>
      </c>
      <c r="L13" s="8" cm="1">
        <f t="array" ref="L13">1-SUM((E7:E39-G7:G39)^2)/SUM((E7:E39-Mean_of_yn)^2)</f>
        <v>0.9532047104955691</v>
      </c>
    </row>
    <row r="14" spans="2:16" x14ac:dyDescent="0.3">
      <c r="B14" s="10">
        <v>43892</v>
      </c>
      <c r="C14" s="4">
        <v>7</v>
      </c>
      <c r="D14" s="4">
        <f>'dpc-covid-19-ita-andamento-naz'!J9</f>
        <v>52</v>
      </c>
      <c r="E14" s="4">
        <f t="shared" si="3"/>
        <v>18</v>
      </c>
      <c r="F14" s="11">
        <f t="shared" si="0"/>
        <v>27.77169520844836</v>
      </c>
      <c r="G14" s="11">
        <f t="shared" si="4"/>
        <v>10.727590315437194</v>
      </c>
      <c r="H14" s="11">
        <f t="shared" si="1"/>
        <v>142.98753155091848</v>
      </c>
      <c r="I14" s="11">
        <f t="shared" si="2"/>
        <v>0</v>
      </c>
      <c r="J14" s="1"/>
      <c r="K14" s="6" t="s">
        <v>6</v>
      </c>
      <c r="L14" s="8">
        <f>TINV(0.05,dfn)</f>
        <v>2.0422724563012378</v>
      </c>
    </row>
    <row r="15" spans="2:16" x14ac:dyDescent="0.3">
      <c r="B15" s="10">
        <v>43893</v>
      </c>
      <c r="C15" s="4">
        <v>8</v>
      </c>
      <c r="D15" s="4">
        <f>'dpc-covid-19-ita-andamento-naz'!J10</f>
        <v>79</v>
      </c>
      <c r="E15" s="4">
        <f t="shared" si="3"/>
        <v>27</v>
      </c>
      <c r="F15" s="11">
        <f t="shared" si="0"/>
        <v>43.864066333297636</v>
      </c>
      <c r="G15" s="11">
        <f t="shared" si="4"/>
        <v>16.092371124849276</v>
      </c>
      <c r="H15" s="11">
        <f t="shared" si="1"/>
        <v>148.35231236033056</v>
      </c>
      <c r="I15" s="11">
        <f t="shared" si="2"/>
        <v>0</v>
      </c>
      <c r="J15" s="1"/>
      <c r="K15" s="6" t="s">
        <v>7</v>
      </c>
      <c r="L15" s="1">
        <f>Critical_tn*SE_of_yn</f>
        <v>132.25994123548128</v>
      </c>
    </row>
    <row r="16" spans="2:16" x14ac:dyDescent="0.3">
      <c r="B16" s="10">
        <v>43894</v>
      </c>
      <c r="C16" s="4">
        <v>9</v>
      </c>
      <c r="D16" s="4">
        <f>'dpc-covid-19-ita-andamento-naz'!J11</f>
        <v>107</v>
      </c>
      <c r="E16" s="4">
        <f t="shared" si="3"/>
        <v>28</v>
      </c>
      <c r="F16" s="11">
        <f t="shared" si="0"/>
        <v>67.29085034684995</v>
      </c>
      <c r="G16" s="11">
        <f t="shared" si="4"/>
        <v>23.426784013552314</v>
      </c>
      <c r="H16" s="11">
        <f t="shared" si="1"/>
        <v>155.6867252490336</v>
      </c>
      <c r="I16" s="11">
        <f t="shared" si="2"/>
        <v>0</v>
      </c>
      <c r="J16" s="1"/>
      <c r="K16" s="6"/>
    </row>
    <row r="17" spans="2:15" x14ac:dyDescent="0.3">
      <c r="B17" s="20">
        <v>43895</v>
      </c>
      <c r="C17" s="4">
        <v>10</v>
      </c>
      <c r="D17" s="4">
        <f>'dpc-covid-19-ita-andamento-naz'!J12</f>
        <v>148</v>
      </c>
      <c r="E17" s="4">
        <f t="shared" si="3"/>
        <v>41</v>
      </c>
      <c r="F17" s="11">
        <f t="shared" si="0"/>
        <v>100.45026760023306</v>
      </c>
      <c r="G17" s="11">
        <f t="shared" si="4"/>
        <v>33.159417253383111</v>
      </c>
      <c r="H17" s="11">
        <f t="shared" si="1"/>
        <v>165.41935848886439</v>
      </c>
      <c r="I17" s="11">
        <f t="shared" si="2"/>
        <v>0</v>
      </c>
      <c r="J17" s="1"/>
      <c r="K17" s="6"/>
    </row>
    <row r="18" spans="2:15" x14ac:dyDescent="0.3">
      <c r="B18" s="10">
        <v>43896</v>
      </c>
      <c r="C18" s="4">
        <v>11</v>
      </c>
      <c r="D18" s="4">
        <f>'dpc-covid-19-ita-andamento-naz'!J13</f>
        <v>197</v>
      </c>
      <c r="E18" s="4">
        <f t="shared" si="3"/>
        <v>49</v>
      </c>
      <c r="F18" s="11">
        <f t="shared" si="0"/>
        <v>146.16721624833806</v>
      </c>
      <c r="G18" s="11">
        <f t="shared" si="4"/>
        <v>45.716948648105003</v>
      </c>
      <c r="H18" s="11">
        <f t="shared" si="1"/>
        <v>177.9768898835863</v>
      </c>
      <c r="I18" s="11">
        <f t="shared" si="2"/>
        <v>0</v>
      </c>
      <c r="J18" s="1"/>
      <c r="K18" s="6"/>
    </row>
    <row r="19" spans="2:15" x14ac:dyDescent="0.3">
      <c r="B19" s="10">
        <v>43897</v>
      </c>
      <c r="C19" s="4">
        <v>12</v>
      </c>
      <c r="D19" s="4">
        <f>'dpc-covid-19-ita-andamento-naz'!J14</f>
        <v>233</v>
      </c>
      <c r="E19" s="4">
        <f t="shared" si="3"/>
        <v>36</v>
      </c>
      <c r="F19" s="11">
        <f t="shared" si="0"/>
        <v>207.66355729069903</v>
      </c>
      <c r="G19" s="11">
        <f t="shared" si="4"/>
        <v>61.496341042360967</v>
      </c>
      <c r="H19" s="11">
        <f t="shared" si="1"/>
        <v>193.75628227784225</v>
      </c>
      <c r="I19" s="11">
        <f t="shared" si="2"/>
        <v>0</v>
      </c>
      <c r="J19" s="1"/>
      <c r="K19" s="6"/>
    </row>
    <row r="20" spans="2:15" x14ac:dyDescent="0.3">
      <c r="B20" s="20">
        <v>43898</v>
      </c>
      <c r="C20" s="4">
        <v>13</v>
      </c>
      <c r="D20" s="4">
        <f>'dpc-covid-19-ita-andamento-naz'!J15</f>
        <v>366</v>
      </c>
      <c r="E20" s="4">
        <f t="shared" si="3"/>
        <v>133</v>
      </c>
      <c r="F20" s="11">
        <f t="shared" si="0"/>
        <v>288.49915725744108</v>
      </c>
      <c r="G20" s="11">
        <f t="shared" si="4"/>
        <v>80.835599966742052</v>
      </c>
      <c r="H20" s="11">
        <f t="shared" si="1"/>
        <v>213.09554120222333</v>
      </c>
      <c r="I20" s="11">
        <f t="shared" si="2"/>
        <v>0</v>
      </c>
      <c r="J20" s="1"/>
      <c r="K20" s="6"/>
    </row>
    <row r="21" spans="2:15" x14ac:dyDescent="0.3">
      <c r="B21" s="10">
        <v>43899</v>
      </c>
      <c r="C21" s="4">
        <v>14</v>
      </c>
      <c r="D21" s="4">
        <f>'dpc-covid-19-ita-andamento-naz'!J16</f>
        <v>463</v>
      </c>
      <c r="E21" s="4">
        <f t="shared" si="3"/>
        <v>97</v>
      </c>
      <c r="F21" s="11">
        <f t="shared" si="0"/>
        <v>392.48495640303292</v>
      </c>
      <c r="G21" s="11">
        <f t="shared" si="4"/>
        <v>103.98579914559184</v>
      </c>
      <c r="H21" s="11">
        <f t="shared" si="1"/>
        <v>236.24574038107312</v>
      </c>
      <c r="I21" s="11">
        <f t="shared" si="2"/>
        <v>0</v>
      </c>
      <c r="J21" s="1"/>
      <c r="K21" s="6"/>
    </row>
    <row r="22" spans="2:15" x14ac:dyDescent="0.3">
      <c r="B22" s="20">
        <v>43900</v>
      </c>
      <c r="C22" s="4">
        <v>15</v>
      </c>
      <c r="D22" s="4">
        <f>'dpc-covid-19-ita-andamento-naz'!J17</f>
        <v>631</v>
      </c>
      <c r="E22" s="4">
        <f t="shared" si="3"/>
        <v>168</v>
      </c>
      <c r="F22" s="11">
        <f t="shared" si="0"/>
        <v>523.57197599514132</v>
      </c>
      <c r="G22" s="11">
        <f t="shared" si="4"/>
        <v>131.08701959210839</v>
      </c>
      <c r="H22" s="11">
        <f t="shared" si="1"/>
        <v>263.34696082758967</v>
      </c>
      <c r="I22" s="11">
        <f t="shared" si="2"/>
        <v>0</v>
      </c>
      <c r="J22" s="1"/>
      <c r="K22" s="6"/>
    </row>
    <row r="23" spans="2:15" x14ac:dyDescent="0.3">
      <c r="B23" s="10">
        <v>43901</v>
      </c>
      <c r="C23" s="4">
        <v>16</v>
      </c>
      <c r="D23" s="4">
        <f>'dpc-covid-19-ita-andamento-naz'!J18</f>
        <v>827</v>
      </c>
      <c r="E23" s="4">
        <f t="shared" si="3"/>
        <v>196</v>
      </c>
      <c r="F23" s="11">
        <f t="shared" si="0"/>
        <v>685.72242667849275</v>
      </c>
      <c r="G23" s="11">
        <f t="shared" si="4"/>
        <v>162.15045068335144</v>
      </c>
      <c r="H23" s="11">
        <f t="shared" si="1"/>
        <v>294.41039191883272</v>
      </c>
      <c r="I23" s="11">
        <f t="shared" si="2"/>
        <v>29.890509447870159</v>
      </c>
      <c r="J23" s="1"/>
      <c r="K23" s="6"/>
    </row>
    <row r="24" spans="2:15" x14ac:dyDescent="0.3">
      <c r="B24" s="20">
        <v>43902</v>
      </c>
      <c r="C24" s="4">
        <v>17</v>
      </c>
      <c r="D24" s="4">
        <f>'dpc-covid-19-ita-andamento-naz'!J19</f>
        <v>1016</v>
      </c>
      <c r="E24" s="4">
        <f t="shared" si="3"/>
        <v>189</v>
      </c>
      <c r="F24" s="11">
        <f t="shared" si="0"/>
        <v>882.77067123557208</v>
      </c>
      <c r="G24" s="11">
        <f t="shared" si="4"/>
        <v>197.04824455707933</v>
      </c>
      <c r="H24" s="11">
        <f t="shared" si="1"/>
        <v>329.30818579256061</v>
      </c>
      <c r="I24" s="11">
        <f t="shared" si="2"/>
        <v>64.78830332159805</v>
      </c>
      <c r="J24" s="1"/>
      <c r="K24" s="6"/>
    </row>
    <row r="25" spans="2:15" x14ac:dyDescent="0.3">
      <c r="B25" s="10">
        <v>43903</v>
      </c>
      <c r="C25" s="4">
        <v>18</v>
      </c>
      <c r="D25" s="4">
        <f>'dpc-covid-19-ita-andamento-naz'!J20</f>
        <v>1266</v>
      </c>
      <c r="E25" s="4">
        <f t="shared" si="3"/>
        <v>250</v>
      </c>
      <c r="F25" s="11">
        <f t="shared" si="0"/>
        <v>1118.28258028247</v>
      </c>
      <c r="G25" s="11">
        <f t="shared" si="4"/>
        <v>235.51190904689793</v>
      </c>
      <c r="H25" s="11">
        <f t="shared" si="1"/>
        <v>367.77185028237921</v>
      </c>
      <c r="I25" s="11">
        <f t="shared" si="2"/>
        <v>103.25196781141665</v>
      </c>
      <c r="J25" s="1"/>
      <c r="K25" s="6"/>
    </row>
    <row r="26" spans="2:15" x14ac:dyDescent="0.3">
      <c r="B26" s="10">
        <v>43904</v>
      </c>
      <c r="C26" s="4">
        <v>19</v>
      </c>
      <c r="D26" s="4">
        <f>'dpc-covid-19-ita-andamento-naz'!J21</f>
        <v>1441</v>
      </c>
      <c r="E26" s="4">
        <f t="shared" si="3"/>
        <v>175</v>
      </c>
      <c r="F26" s="11">
        <f t="shared" si="0"/>
        <v>1395.421769396773</v>
      </c>
      <c r="G26" s="11">
        <f t="shared" si="4"/>
        <v>277.13918911430301</v>
      </c>
      <c r="H26" s="11">
        <f t="shared" si="1"/>
        <v>409.39913034978429</v>
      </c>
      <c r="I26" s="11">
        <f t="shared" si="2"/>
        <v>144.87924787882173</v>
      </c>
      <c r="J26" s="1"/>
      <c r="K26" s="6"/>
    </row>
    <row r="27" spans="2:15" x14ac:dyDescent="0.3">
      <c r="B27" s="10">
        <v>43905</v>
      </c>
      <c r="C27" s="4">
        <v>20</v>
      </c>
      <c r="D27" s="4">
        <f>'dpc-covid-19-ita-andamento-naz'!J22</f>
        <v>1809</v>
      </c>
      <c r="E27" s="4">
        <f t="shared" si="3"/>
        <v>368</v>
      </c>
      <c r="F27" s="11">
        <f t="shared" si="0"/>
        <v>1716.8303997194569</v>
      </c>
      <c r="G27" s="11">
        <f t="shared" si="4"/>
        <v>321.40863032268385</v>
      </c>
      <c r="H27" s="11">
        <f t="shared" si="1"/>
        <v>453.66857155816513</v>
      </c>
      <c r="I27" s="11">
        <f t="shared" si="2"/>
        <v>189.14868908720257</v>
      </c>
      <c r="J27" s="1"/>
      <c r="K27" s="6"/>
    </row>
    <row r="28" spans="2:15" x14ac:dyDescent="0.3">
      <c r="B28" s="10">
        <v>43906</v>
      </c>
      <c r="C28" s="4">
        <v>21</v>
      </c>
      <c r="D28" s="4">
        <f>'dpc-covid-19-ita-andamento-naz'!J23</f>
        <v>2158</v>
      </c>
      <c r="E28" s="4">
        <f t="shared" si="3"/>
        <v>349</v>
      </c>
      <c r="F28" s="11">
        <f t="shared" si="0"/>
        <v>2084.5308210008184</v>
      </c>
      <c r="G28" s="11">
        <f t="shared" si="4"/>
        <v>367.70042128136151</v>
      </c>
      <c r="H28" s="11">
        <f t="shared" si="1"/>
        <v>499.96036251684279</v>
      </c>
      <c r="I28" s="11">
        <f t="shared" si="2"/>
        <v>235.44048004588024</v>
      </c>
      <c r="J28" s="1"/>
      <c r="K28" s="6"/>
    </row>
    <row r="29" spans="2:15" x14ac:dyDescent="0.3">
      <c r="B29" s="10">
        <v>43907</v>
      </c>
      <c r="C29" s="4">
        <v>22</v>
      </c>
      <c r="D29" s="4">
        <f>'dpc-covid-19-ita-andamento-naz'!J24</f>
        <v>2503</v>
      </c>
      <c r="E29" s="4">
        <f t="shared" si="3"/>
        <v>345</v>
      </c>
      <c r="F29" s="11">
        <f t="shared" si="0"/>
        <v>2499.852542747803</v>
      </c>
      <c r="G29" s="11">
        <f t="shared" si="4"/>
        <v>415.32172174698462</v>
      </c>
      <c r="H29" s="11">
        <f t="shared" si="1"/>
        <v>547.5816629824659</v>
      </c>
      <c r="I29" s="11">
        <f t="shared" si="2"/>
        <v>283.06178051150334</v>
      </c>
      <c r="J29" s="1"/>
    </row>
    <row r="30" spans="2:15" x14ac:dyDescent="0.3">
      <c r="B30" s="10">
        <v>43908</v>
      </c>
      <c r="C30" s="4">
        <v>23</v>
      </c>
      <c r="D30" s="4">
        <f>'dpc-covid-19-ita-andamento-naz'!J25</f>
        <v>2978</v>
      </c>
      <c r="E30" s="4">
        <f t="shared" si="3"/>
        <v>475</v>
      </c>
      <c r="F30" s="11">
        <f t="shared" si="0"/>
        <v>2963.3870540634225</v>
      </c>
      <c r="G30" s="11">
        <f t="shared" si="4"/>
        <v>463.53451131561951</v>
      </c>
      <c r="H30" s="11">
        <f t="shared" si="1"/>
        <v>595.79445255110079</v>
      </c>
      <c r="I30" s="11">
        <f t="shared" si="2"/>
        <v>331.27457008013823</v>
      </c>
      <c r="O30" s="1"/>
    </row>
    <row r="31" spans="2:15" x14ac:dyDescent="0.3">
      <c r="B31" s="10">
        <v>43909</v>
      </c>
      <c r="C31" s="4">
        <v>24</v>
      </c>
      <c r="D31" s="4">
        <f>'dpc-covid-19-ita-andamento-naz'!J26</f>
        <v>3405</v>
      </c>
      <c r="E31" s="4">
        <f t="shared" si="3"/>
        <v>427</v>
      </c>
      <c r="F31" s="11">
        <f t="shared" si="0"/>
        <v>3474.9710774672758</v>
      </c>
      <c r="G31" s="11">
        <f t="shared" si="4"/>
        <v>511.58402340385328</v>
      </c>
      <c r="H31" s="11">
        <f t="shared" si="1"/>
        <v>643.84396463933456</v>
      </c>
      <c r="I31" s="11">
        <f t="shared" si="2"/>
        <v>379.324082168372</v>
      </c>
    </row>
    <row r="32" spans="2:15" x14ac:dyDescent="0.3">
      <c r="B32" s="10">
        <v>43910</v>
      </c>
      <c r="C32" s="4">
        <v>25</v>
      </c>
      <c r="D32" s="4">
        <f>'dpc-covid-19-ita-andamento-naz'!J27</f>
        <v>4032</v>
      </c>
      <c r="E32" s="4">
        <f t="shared" si="3"/>
        <v>627</v>
      </c>
      <c r="F32" s="11">
        <f t="shared" si="0"/>
        <v>4033.6971004730776</v>
      </c>
      <c r="G32" s="11">
        <f t="shared" si="4"/>
        <v>558.72602300580184</v>
      </c>
      <c r="H32" s="11">
        <f t="shared" si="1"/>
        <v>690.98596424128311</v>
      </c>
      <c r="I32" s="11">
        <f t="shared" si="2"/>
        <v>426.46608177032056</v>
      </c>
    </row>
    <row r="33" spans="2:9" x14ac:dyDescent="0.3">
      <c r="B33" s="10">
        <v>43911</v>
      </c>
      <c r="C33" s="4">
        <v>26</v>
      </c>
      <c r="D33" s="4">
        <f>'dpc-covid-19-ita-andamento-naz'!J28</f>
        <v>4825</v>
      </c>
      <c r="E33" s="4">
        <f t="shared" si="3"/>
        <v>793</v>
      </c>
      <c r="F33" s="11">
        <f t="shared" si="0"/>
        <v>4637.9485964476335</v>
      </c>
      <c r="G33" s="11">
        <f t="shared" si="4"/>
        <v>604.25149597455584</v>
      </c>
      <c r="H33" s="11">
        <f t="shared" si="1"/>
        <v>736.51143721003712</v>
      </c>
      <c r="I33" s="11">
        <f t="shared" si="2"/>
        <v>471.99155473907456</v>
      </c>
    </row>
    <row r="34" spans="2:9" x14ac:dyDescent="0.3">
      <c r="B34" s="10">
        <v>43912</v>
      </c>
      <c r="C34" s="4">
        <v>27</v>
      </c>
      <c r="D34" s="4">
        <f>'dpc-covid-19-ita-andamento-naz'!J29</f>
        <v>5476</v>
      </c>
      <c r="E34" s="4">
        <f t="shared" si="3"/>
        <v>651</v>
      </c>
      <c r="F34" s="11">
        <f t="shared" si="0"/>
        <v>5285.4562877923136</v>
      </c>
      <c r="G34" s="11">
        <f t="shared" si="4"/>
        <v>647.5076913446801</v>
      </c>
      <c r="H34" s="11">
        <f t="shared" si="1"/>
        <v>779.76763258016138</v>
      </c>
      <c r="I34" s="11">
        <f t="shared" si="2"/>
        <v>515.24775010919882</v>
      </c>
    </row>
    <row r="35" spans="2:9" x14ac:dyDescent="0.3">
      <c r="B35" s="20">
        <v>43913</v>
      </c>
      <c r="C35" s="4">
        <v>28</v>
      </c>
      <c r="D35" s="4">
        <f>'dpc-covid-19-ita-andamento-naz'!J30</f>
        <v>6077</v>
      </c>
      <c r="E35" s="4">
        <f t="shared" si="3"/>
        <v>601</v>
      </c>
      <c r="F35" s="11">
        <f t="shared" si="0"/>
        <v>5973.3711376180336</v>
      </c>
      <c r="G35" s="11">
        <f t="shared" si="4"/>
        <v>687.91484982572001</v>
      </c>
      <c r="H35" s="11">
        <f t="shared" si="1"/>
        <v>820.17479106120129</v>
      </c>
      <c r="I35" s="11">
        <f t="shared" si="2"/>
        <v>555.65490859023873</v>
      </c>
    </row>
    <row r="36" spans="2:9" x14ac:dyDescent="0.3">
      <c r="B36" s="10">
        <v>43914</v>
      </c>
      <c r="C36" s="4">
        <v>29</v>
      </c>
      <c r="D36" s="4">
        <f>'dpc-covid-19-ita-andamento-naz'!J31</f>
        <v>6820</v>
      </c>
      <c r="E36" s="4">
        <f t="shared" si="3"/>
        <v>743</v>
      </c>
      <c r="F36" s="11">
        <f t="shared" si="0"/>
        <v>6698.349460680527</v>
      </c>
      <c r="G36" s="11">
        <f t="shared" si="4"/>
        <v>724.97832306249347</v>
      </c>
      <c r="H36" s="11">
        <f t="shared" si="1"/>
        <v>857.23826429797475</v>
      </c>
      <c r="I36" s="11">
        <f t="shared" si="2"/>
        <v>592.71838182701219</v>
      </c>
    </row>
    <row r="37" spans="2:9" x14ac:dyDescent="0.3">
      <c r="B37" s="10">
        <v>43915</v>
      </c>
      <c r="C37" s="4">
        <v>30</v>
      </c>
      <c r="D37" s="4">
        <f>'dpc-covid-19-ita-andamento-naz'!J32</f>
        <v>7503</v>
      </c>
      <c r="E37" s="4">
        <f t="shared" si="3"/>
        <v>683</v>
      </c>
      <c r="F37" s="11">
        <f t="shared" si="0"/>
        <v>7456.6455730043099</v>
      </c>
      <c r="G37" s="11">
        <f t="shared" si="4"/>
        <v>758.29611232378284</v>
      </c>
      <c r="H37" s="11">
        <f t="shared" si="1"/>
        <v>890.55605355926411</v>
      </c>
      <c r="I37" s="11">
        <f t="shared" si="2"/>
        <v>626.03617108830156</v>
      </c>
    </row>
    <row r="38" spans="2:9" x14ac:dyDescent="0.3">
      <c r="B38" s="10">
        <v>43916</v>
      </c>
      <c r="C38" s="4">
        <v>31</v>
      </c>
      <c r="D38" s="4">
        <f>'dpc-covid-19-ita-andamento-naz'!J33</f>
        <v>8165</v>
      </c>
      <c r="E38" s="4">
        <f t="shared" si="3"/>
        <v>662</v>
      </c>
      <c r="F38" s="11">
        <f t="shared" si="0"/>
        <v>8244.2076886223804</v>
      </c>
      <c r="G38" s="11">
        <f t="shared" si="4"/>
        <v>787.56211561807049</v>
      </c>
      <c r="H38" s="11">
        <f t="shared" si="1"/>
        <v>919.82205685355177</v>
      </c>
      <c r="I38" s="11">
        <f t="shared" si="2"/>
        <v>655.30217438258921</v>
      </c>
    </row>
    <row r="39" spans="2:9" x14ac:dyDescent="0.3">
      <c r="B39" s="10">
        <v>43917</v>
      </c>
      <c r="C39" s="4">
        <v>32</v>
      </c>
      <c r="D39" s="4">
        <f>'dpc-covid-19-ita-andamento-naz'!J34</f>
        <v>9134</v>
      </c>
      <c r="E39" s="4">
        <f>D39-D38</f>
        <v>969</v>
      </c>
      <c r="F39" s="11">
        <f t="shared" ref="F39:F70" si="5">Kn*EXP(-EXP(-(C39-t0n)/wn))</f>
        <v>9056.7732508955232</v>
      </c>
      <c r="G39" s="11">
        <f t="shared" si="4"/>
        <v>812.56556227314286</v>
      </c>
      <c r="H39" s="11">
        <f t="shared" si="1"/>
        <v>944.82550350862414</v>
      </c>
      <c r="I39" s="11">
        <f t="shared" si="2"/>
        <v>680.30562103766158</v>
      </c>
    </row>
    <row r="40" spans="2:9" x14ac:dyDescent="0.3">
      <c r="B40" s="10">
        <v>43918</v>
      </c>
      <c r="C40" s="4">
        <v>33</v>
      </c>
      <c r="E40" s="4"/>
      <c r="F40" s="11">
        <f t="shared" si="5"/>
        <v>9889.9604859003248</v>
      </c>
      <c r="G40" s="11">
        <f t="shared" si="4"/>
        <v>833.18723500480155</v>
      </c>
    </row>
    <row r="41" spans="2:9" x14ac:dyDescent="0.3">
      <c r="B41" s="10">
        <v>43919</v>
      </c>
      <c r="C41" s="4">
        <v>34</v>
      </c>
      <c r="E41" s="4"/>
      <c r="F41" s="11">
        <f t="shared" si="5"/>
        <v>10739.353624161817</v>
      </c>
      <c r="G41" s="11">
        <f t="shared" si="4"/>
        <v>849.39313826149191</v>
      </c>
    </row>
    <row r="42" spans="2:9" x14ac:dyDescent="0.3">
      <c r="B42" s="10">
        <v>43920</v>
      </c>
      <c r="C42" s="4">
        <v>35</v>
      </c>
      <c r="E42" s="4"/>
      <c r="F42" s="11">
        <f t="shared" si="5"/>
        <v>11600.579902553638</v>
      </c>
      <c r="G42" s="11">
        <f t="shared" si="4"/>
        <v>861.22627839182132</v>
      </c>
    </row>
    <row r="43" spans="2:9" x14ac:dyDescent="0.3">
      <c r="B43" s="10">
        <v>43921</v>
      </c>
      <c r="C43" s="4">
        <v>36</v>
      </c>
      <c r="E43" s="4"/>
      <c r="F43" s="11">
        <f t="shared" si="5"/>
        <v>12469.377090239164</v>
      </c>
      <c r="G43" s="11">
        <f t="shared" si="4"/>
        <v>868.7971876855263</v>
      </c>
    </row>
    <row r="44" spans="2:9" x14ac:dyDescent="0.3">
      <c r="B44" s="10">
        <v>43922</v>
      </c>
      <c r="C44" s="4">
        <v>37</v>
      </c>
      <c r="E44" s="4"/>
      <c r="F44" s="11">
        <f t="shared" si="5"/>
        <v>13341.650852627223</v>
      </c>
      <c r="G44" s="11">
        <f t="shared" si="4"/>
        <v>872.27376238805846</v>
      </c>
    </row>
    <row r="45" spans="2:9" x14ac:dyDescent="0.3">
      <c r="B45" s="10">
        <v>43923</v>
      </c>
      <c r="C45" s="4">
        <v>38</v>
      </c>
      <c r="E45" s="4"/>
      <c r="F45" s="11">
        <f t="shared" si="5"/>
        <v>14213.521757842611</v>
      </c>
      <c r="G45" s="11">
        <f t="shared" si="4"/>
        <v>871.87090521538812</v>
      </c>
    </row>
    <row r="46" spans="2:9" x14ac:dyDescent="0.3">
      <c r="B46" s="10">
        <v>43924</v>
      </c>
      <c r="C46" s="4">
        <v>39</v>
      </c>
      <c r="E46" s="4"/>
      <c r="F46" s="11">
        <f t="shared" si="5"/>
        <v>15081.362132781944</v>
      </c>
      <c r="G46" s="11">
        <f t="shared" si="4"/>
        <v>867.84037493933283</v>
      </c>
    </row>
    <row r="47" spans="2:9" x14ac:dyDescent="0.3">
      <c r="B47" s="10">
        <v>43925</v>
      </c>
      <c r="C47" s="4">
        <v>40</v>
      </c>
      <c r="E47" s="4"/>
      <c r="F47" s="11">
        <f t="shared" si="5"/>
        <v>15941.823289419901</v>
      </c>
      <c r="G47" s="11">
        <f t="shared" si="4"/>
        <v>860.46115663795717</v>
      </c>
    </row>
    <row r="48" spans="2:9" x14ac:dyDescent="0.3">
      <c r="B48" s="10">
        <v>43926</v>
      </c>
      <c r="C48" s="4">
        <v>41</v>
      </c>
      <c r="E48" s="4"/>
      <c r="F48" s="11">
        <f t="shared" si="5"/>
        <v>16791.853871086121</v>
      </c>
      <c r="G48" s="11">
        <f t="shared" si="4"/>
        <v>850.03058166622031</v>
      </c>
    </row>
    <row r="49" spans="2:7" x14ac:dyDescent="0.3">
      <c r="B49" s="10">
        <v>43927</v>
      </c>
      <c r="C49" s="4">
        <v>42</v>
      </c>
      <c r="E49" s="4"/>
      <c r="F49" s="11">
        <f t="shared" si="5"/>
        <v>17628.710221075817</v>
      </c>
      <c r="G49" s="11">
        <f t="shared" si="4"/>
        <v>836.85634998969545</v>
      </c>
    </row>
    <row r="50" spans="2:7" x14ac:dyDescent="0.3">
      <c r="B50" s="10">
        <v>43928</v>
      </c>
      <c r="C50" s="4">
        <v>43</v>
      </c>
      <c r="E50" s="4"/>
      <c r="F50" s="11">
        <f t="shared" si="5"/>
        <v>18449.959762484363</v>
      </c>
      <c r="G50" s="11">
        <f t="shared" si="4"/>
        <v>821.24954140854607</v>
      </c>
    </row>
    <row r="51" spans="2:7" x14ac:dyDescent="0.3">
      <c r="B51" s="10">
        <v>43929</v>
      </c>
      <c r="C51" s="4">
        <v>44</v>
      </c>
      <c r="E51" s="4"/>
      <c r="F51" s="11">
        <f t="shared" si="5"/>
        <v>19253.478409804757</v>
      </c>
      <c r="G51" s="11">
        <f t="shared" si="4"/>
        <v>803.51864732039394</v>
      </c>
    </row>
    <row r="52" spans="2:7" x14ac:dyDescent="0.3">
      <c r="B52" s="10">
        <v>43930</v>
      </c>
      <c r="C52" s="4">
        <v>45</v>
      </c>
      <c r="E52" s="4"/>
      <c r="F52" s="11">
        <f t="shared" si="5"/>
        <v>20037.443020840623</v>
      </c>
      <c r="G52" s="11">
        <f t="shared" si="4"/>
        <v>783.96461103586626</v>
      </c>
    </row>
    <row r="53" spans="2:7" x14ac:dyDescent="0.3">
      <c r="B53" s="10">
        <v>43931</v>
      </c>
      <c r="C53" s="4">
        <v>46</v>
      </c>
      <c r="E53" s="4"/>
      <c r="F53" s="11">
        <f t="shared" si="5"/>
        <v>20800.319852457953</v>
      </c>
      <c r="G53" s="11">
        <f t="shared" si="4"/>
        <v>762.87683161733003</v>
      </c>
    </row>
    <row r="54" spans="2:7" x14ac:dyDescent="0.3">
      <c r="B54" s="10">
        <v>43932</v>
      </c>
      <c r="C54" s="4">
        <v>47</v>
      </c>
      <c r="E54" s="4"/>
      <c r="F54" s="11">
        <f t="shared" si="5"/>
        <v>21540.849915144012</v>
      </c>
      <c r="G54" s="11">
        <f t="shared" si="4"/>
        <v>740.53006268605895</v>
      </c>
    </row>
    <row r="55" spans="2:7" x14ac:dyDescent="0.3">
      <c r="B55" s="10">
        <v>43933</v>
      </c>
      <c r="C55" s="4">
        <v>48</v>
      </c>
      <c r="E55" s="4"/>
      <c r="F55" s="11">
        <f t="shared" si="5"/>
        <v>22258.032037474459</v>
      </c>
      <c r="G55" s="11">
        <f t="shared" si="4"/>
        <v>717.18212233044687</v>
      </c>
    </row>
    <row r="56" spans="2:7" x14ac:dyDescent="0.3">
      <c r="B56" s="10">
        <v>43934</v>
      </c>
      <c r="C56" s="4">
        <v>49</v>
      </c>
      <c r="E56" s="4"/>
      <c r="F56" s="11">
        <f t="shared" si="5"/>
        <v>22951.104359239085</v>
      </c>
      <c r="G56" s="11">
        <f t="shared" si="4"/>
        <v>693.07232176462639</v>
      </c>
    </row>
    <row r="57" spans="2:7" x14ac:dyDescent="0.3">
      <c r="B57" s="10">
        <v>43935</v>
      </c>
      <c r="C57" s="4">
        <v>50</v>
      </c>
      <c r="E57" s="4"/>
      <c r="F57" s="11">
        <f t="shared" si="5"/>
        <v>23619.524876611205</v>
      </c>
      <c r="G57" s="11">
        <f t="shared" si="4"/>
        <v>668.42051737212023</v>
      </c>
    </row>
    <row r="58" spans="2:7" x14ac:dyDescent="0.3">
      <c r="B58" s="10">
        <v>43936</v>
      </c>
      <c r="C58" s="4">
        <v>51</v>
      </c>
      <c r="E58" s="4"/>
      <c r="F58" s="11">
        <f t="shared" si="5"/>
        <v>24262.951568572509</v>
      </c>
      <c r="G58" s="11">
        <f t="shared" si="4"/>
        <v>643.42669196130373</v>
      </c>
    </row>
    <row r="59" spans="2:7" x14ac:dyDescent="0.3">
      <c r="B59" s="10">
        <v>43937</v>
      </c>
      <c r="C59" s="4">
        <v>52</v>
      </c>
      <c r="E59" s="4"/>
      <c r="F59" s="11">
        <f t="shared" si="5"/>
        <v>24881.222543908974</v>
      </c>
      <c r="G59" s="11">
        <f t="shared" si="4"/>
        <v>618.2709753364652</v>
      </c>
    </row>
    <row r="60" spans="2:7" x14ac:dyDescent="0.3">
      <c r="B60" s="10">
        <v>43938</v>
      </c>
      <c r="C60" s="4">
        <v>53</v>
      </c>
      <c r="E60" s="4"/>
      <c r="F60" s="11">
        <f t="shared" si="5"/>
        <v>25474.336564597033</v>
      </c>
      <c r="G60" s="11">
        <f t="shared" si="4"/>
        <v>593.1140206880591</v>
      </c>
    </row>
    <row r="61" spans="2:7" x14ac:dyDescent="0.3">
      <c r="B61" s="10">
        <v>43939</v>
      </c>
      <c r="C61" s="4">
        <v>54</v>
      </c>
      <c r="E61" s="4"/>
      <c r="F61" s="11">
        <f t="shared" si="5"/>
        <v>26042.434225630197</v>
      </c>
      <c r="G61" s="11">
        <f t="shared" si="4"/>
        <v>568.0976610331636</v>
      </c>
    </row>
    <row r="62" spans="2:7" x14ac:dyDescent="0.3">
      <c r="B62" s="10">
        <v>43940</v>
      </c>
      <c r="C62" s="4">
        <v>55</v>
      </c>
      <c r="E62" s="4"/>
      <c r="F62" s="11">
        <f t="shared" si="5"/>
        <v>26585.780003982818</v>
      </c>
      <c r="G62" s="11">
        <f t="shared" si="4"/>
        <v>543.34577835262098</v>
      </c>
    </row>
    <row r="63" spans="2:7" x14ac:dyDescent="0.3">
      <c r="B63" s="10">
        <v>43941</v>
      </c>
      <c r="C63" s="4">
        <v>56</v>
      </c>
      <c r="E63" s="4"/>
      <c r="F63" s="11">
        <f t="shared" si="5"/>
        <v>27104.745330664769</v>
      </c>
      <c r="G63" s="11">
        <f t="shared" si="4"/>
        <v>518.96532668195141</v>
      </c>
    </row>
    <row r="64" spans="2:7" x14ac:dyDescent="0.3">
      <c r="B64" s="10">
        <v>43942</v>
      </c>
      <c r="C64" s="4">
        <v>57</v>
      </c>
      <c r="E64" s="4"/>
      <c r="F64" s="11">
        <f t="shared" si="5"/>
        <v>27599.792789515825</v>
      </c>
      <c r="G64" s="11">
        <f t="shared" si="4"/>
        <v>495.04745885105513</v>
      </c>
    </row>
    <row r="65" spans="2:7" x14ac:dyDescent="0.3">
      <c r="B65" s="10">
        <v>43943</v>
      </c>
      <c r="C65" s="4">
        <v>58</v>
      </c>
      <c r="E65" s="4"/>
      <c r="F65" s="11">
        <f t="shared" si="5"/>
        <v>28071.461504088977</v>
      </c>
      <c r="G65" s="11">
        <f t="shared" si="4"/>
        <v>471.6687145731521</v>
      </c>
    </row>
    <row r="66" spans="2:7" x14ac:dyDescent="0.3">
      <c r="B66" s="10">
        <v>43944</v>
      </c>
      <c r="C66" s="4">
        <v>59</v>
      </c>
      <c r="E66" s="4"/>
      <c r="F66" s="11">
        <f t="shared" si="5"/>
        <v>28520.3537390737</v>
      </c>
      <c r="G66" s="11">
        <f t="shared" si="4"/>
        <v>448.89223498472347</v>
      </c>
    </row>
    <row r="67" spans="2:7" x14ac:dyDescent="0.3">
      <c r="B67" s="10">
        <v>43945</v>
      </c>
      <c r="C67" s="4">
        <v>60</v>
      </c>
      <c r="F67" s="11">
        <f t="shared" si="5"/>
        <v>28947.122714508056</v>
      </c>
      <c r="G67" s="11">
        <f t="shared" si="4"/>
        <v>426.76897543435553</v>
      </c>
    </row>
    <row r="68" spans="2:7" x14ac:dyDescent="0.3">
      <c r="B68" s="10">
        <v>43946</v>
      </c>
      <c r="C68" s="4">
        <v>61</v>
      </c>
      <c r="F68" s="11">
        <f t="shared" si="5"/>
        <v>29352.461608771249</v>
      </c>
      <c r="G68" s="11">
        <f t="shared" si="4"/>
        <v>405.33889426319365</v>
      </c>
    </row>
    <row r="69" spans="2:7" x14ac:dyDescent="0.3">
      <c r="B69" s="10">
        <v>43947</v>
      </c>
      <c r="C69" s="4">
        <v>62</v>
      </c>
      <c r="F69" s="11">
        <f t="shared" si="5"/>
        <v>29737.093709279368</v>
      </c>
      <c r="G69" s="11">
        <f t="shared" si="4"/>
        <v>384.63210050811904</v>
      </c>
    </row>
    <row r="70" spans="2:7" x14ac:dyDescent="0.3">
      <c r="B70" s="10">
        <v>43948</v>
      </c>
      <c r="C70" s="4">
        <v>63</v>
      </c>
      <c r="F70" s="11">
        <f t="shared" si="5"/>
        <v>30101.763657193387</v>
      </c>
      <c r="G70" s="11">
        <f t="shared" si="4"/>
        <v>364.66994791401885</v>
      </c>
    </row>
    <row r="71" spans="2:7" x14ac:dyDescent="0.3">
      <c r="B71" s="10">
        <v>43949</v>
      </c>
      <c r="C71" s="4">
        <v>64</v>
      </c>
      <c r="F71" s="11">
        <f t="shared" ref="F71:F102" si="6">Kn*EXP(-EXP(-(C71-t0n)/wn))</f>
        <v>30447.229723602512</v>
      </c>
      <c r="G71" s="11">
        <f t="shared" si="4"/>
        <v>345.46606640912432</v>
      </c>
    </row>
    <row r="72" spans="2:7" x14ac:dyDescent="0.3">
      <c r="B72" s="10">
        <v>43950</v>
      </c>
      <c r="C72" s="4">
        <v>65</v>
      </c>
      <c r="F72" s="11">
        <f t="shared" si="6"/>
        <v>30774.257048935058</v>
      </c>
      <c r="G72" s="11">
        <f t="shared" si="4"/>
        <v>327.02732533254675</v>
      </c>
    </row>
    <row r="73" spans="2:7" x14ac:dyDescent="0.3">
      <c r="B73" s="10">
        <v>43951</v>
      </c>
      <c r="C73" s="4">
        <v>66</v>
      </c>
      <c r="F73" s="11">
        <f t="shared" si="6"/>
        <v>31083.611774205052</v>
      </c>
      <c r="G73" s="11">
        <f t="shared" ref="G73:G126" si="7">F73-F72</f>
        <v>309.35472526999365</v>
      </c>
    </row>
    <row r="74" spans="2:7" x14ac:dyDescent="0.3">
      <c r="B74" s="10">
        <v>43952</v>
      </c>
      <c r="C74" s="4">
        <v>67</v>
      </c>
      <c r="F74" s="11">
        <f t="shared" si="6"/>
        <v>31376.05599162307</v>
      </c>
      <c r="G74" s="11">
        <f t="shared" si="7"/>
        <v>292.44421741801852</v>
      </c>
    </row>
    <row r="75" spans="2:7" x14ac:dyDescent="0.3">
      <c r="B75" s="10">
        <v>43953</v>
      </c>
      <c r="C75" s="4">
        <v>68</v>
      </c>
      <c r="F75" s="11">
        <f t="shared" si="6"/>
        <v>31652.343442646037</v>
      </c>
      <c r="G75" s="11">
        <f t="shared" si="7"/>
        <v>276.28745102296671</v>
      </c>
    </row>
    <row r="76" spans="2:7" x14ac:dyDescent="0.3">
      <c r="B76" s="10">
        <v>43954</v>
      </c>
      <c r="C76" s="4">
        <v>69</v>
      </c>
      <c r="F76" s="11">
        <f t="shared" si="6"/>
        <v>31913.215893337074</v>
      </c>
      <c r="G76" s="11">
        <f t="shared" si="7"/>
        <v>260.87245069103665</v>
      </c>
    </row>
    <row r="77" spans="2:7" x14ac:dyDescent="0.3">
      <c r="B77" s="10">
        <v>43955</v>
      </c>
      <c r="C77" s="4">
        <v>70</v>
      </c>
      <c r="F77" s="11">
        <f t="shared" si="6"/>
        <v>32159.400119634844</v>
      </c>
      <c r="G77" s="11">
        <f t="shared" si="7"/>
        <v>246.18422629776978</v>
      </c>
    </row>
    <row r="78" spans="2:7" x14ac:dyDescent="0.3">
      <c r="B78" s="10">
        <v>43956</v>
      </c>
      <c r="C78" s="4">
        <v>71</v>
      </c>
      <c r="F78" s="11">
        <f t="shared" si="6"/>
        <v>32391.605438525123</v>
      </c>
      <c r="G78" s="11">
        <f t="shared" si="7"/>
        <v>232.20531889027916</v>
      </c>
    </row>
    <row r="79" spans="2:7" x14ac:dyDescent="0.3">
      <c r="B79" s="10">
        <v>43957</v>
      </c>
      <c r="C79" s="4">
        <v>72</v>
      </c>
      <c r="F79" s="11">
        <f t="shared" si="6"/>
        <v>32610.521724947521</v>
      </c>
      <c r="G79" s="11">
        <f t="shared" si="7"/>
        <v>218.91628642239812</v>
      </c>
    </row>
    <row r="80" spans="2:7" x14ac:dyDescent="0.3">
      <c r="B80" s="10">
        <v>43958</v>
      </c>
      <c r="C80" s="4">
        <v>73</v>
      </c>
      <c r="F80" s="11">
        <f t="shared" si="6"/>
        <v>32816.817858377828</v>
      </c>
      <c r="G80" s="11">
        <f t="shared" si="7"/>
        <v>206.29613343030724</v>
      </c>
    </row>
    <row r="81" spans="2:7" x14ac:dyDescent="0.3">
      <c r="B81" s="10">
        <v>43959</v>
      </c>
      <c r="C81" s="4">
        <v>74</v>
      </c>
      <c r="F81" s="11">
        <f t="shared" si="6"/>
        <v>33011.14054726006</v>
      </c>
      <c r="G81" s="11">
        <f t="shared" si="7"/>
        <v>194.32268888223189</v>
      </c>
    </row>
    <row r="82" spans="2:7" x14ac:dyDescent="0.3">
      <c r="B82" s="10">
        <v>43960</v>
      </c>
      <c r="C82" s="4">
        <v>75</v>
      </c>
      <c r="F82" s="11">
        <f t="shared" si="6"/>
        <v>33194.113483709414</v>
      </c>
      <c r="G82" s="11">
        <f t="shared" si="7"/>
        <v>182.97293644935417</v>
      </c>
    </row>
    <row r="83" spans="2:7" x14ac:dyDescent="0.3">
      <c r="B83" s="10">
        <v>43961</v>
      </c>
      <c r="C83" s="4">
        <v>76</v>
      </c>
      <c r="F83" s="11">
        <f t="shared" si="6"/>
        <v>33366.33678508232</v>
      </c>
      <c r="G83" s="11">
        <f t="shared" si="7"/>
        <v>172.22330137290555</v>
      </c>
    </row>
    <row r="84" spans="2:7" x14ac:dyDescent="0.3">
      <c r="B84" s="10">
        <v>43962</v>
      </c>
      <c r="C84" s="4">
        <v>77</v>
      </c>
      <c r="F84" s="11">
        <f t="shared" si="6"/>
        <v>33528.386683048571</v>
      </c>
      <c r="G84" s="11">
        <f t="shared" si="7"/>
        <v>162.04989796625159</v>
      </c>
    </row>
    <row r="85" spans="2:7" x14ac:dyDescent="0.3">
      <c r="B85" s="10">
        <v>43963</v>
      </c>
      <c r="C85" s="4">
        <v>78</v>
      </c>
      <c r="F85" s="11">
        <f t="shared" si="6"/>
        <v>33680.815424656532</v>
      </c>
      <c r="G85" s="11">
        <f t="shared" si="7"/>
        <v>152.42874160796055</v>
      </c>
    </row>
    <row r="86" spans="2:7" x14ac:dyDescent="0.3">
      <c r="B86" s="10">
        <v>43964</v>
      </c>
      <c r="C86" s="4">
        <v>79</v>
      </c>
      <c r="F86" s="11">
        <f t="shared" si="6"/>
        <v>33824.151353524372</v>
      </c>
      <c r="G86" s="11">
        <f t="shared" si="7"/>
        <v>143.33592886784027</v>
      </c>
    </row>
    <row r="87" spans="2:7" x14ac:dyDescent="0.3">
      <c r="B87" s="10">
        <v>43965</v>
      </c>
      <c r="C87" s="4">
        <v>80</v>
      </c>
      <c r="F87" s="11">
        <f t="shared" si="6"/>
        <v>33958.899142698319</v>
      </c>
      <c r="G87" s="11">
        <f t="shared" si="7"/>
        <v>134.74778917394724</v>
      </c>
    </row>
    <row r="88" spans="2:7" x14ac:dyDescent="0.3">
      <c r="B88" s="10">
        <v>43966</v>
      </c>
      <c r="C88" s="4">
        <v>81</v>
      </c>
      <c r="F88" s="11">
        <f t="shared" si="6"/>
        <v>34085.540153882364</v>
      </c>
      <c r="G88" s="11">
        <f t="shared" si="7"/>
        <v>126.64101118404506</v>
      </c>
    </row>
    <row r="89" spans="2:7" x14ac:dyDescent="0.3">
      <c r="B89" s="10">
        <v>43967</v>
      </c>
      <c r="C89" s="4">
        <v>82</v>
      </c>
      <c r="F89" s="11">
        <f t="shared" si="6"/>
        <v>34204.532900660357</v>
      </c>
      <c r="G89" s="11">
        <f t="shared" si="7"/>
        <v>118.99274677799258</v>
      </c>
    </row>
    <row r="90" spans="2:7" x14ac:dyDescent="0.3">
      <c r="B90" s="10">
        <v>43968</v>
      </c>
      <c r="C90" s="4">
        <v>83</v>
      </c>
      <c r="F90" s="11">
        <f t="shared" si="6"/>
        <v>34316.313596002808</v>
      </c>
      <c r="G90" s="11">
        <f t="shared" si="7"/>
        <v>111.78069534245151</v>
      </c>
    </row>
    <row r="91" spans="2:7" x14ac:dyDescent="0.3">
      <c r="B91" s="10">
        <v>43969</v>
      </c>
      <c r="C91" s="4">
        <v>84</v>
      </c>
      <c r="F91" s="11">
        <f t="shared" si="6"/>
        <v>34421.296766784246</v>
      </c>
      <c r="G91" s="11">
        <f t="shared" si="7"/>
        <v>104.98317078143737</v>
      </c>
    </row>
    <row r="92" spans="2:7" x14ac:dyDescent="0.3">
      <c r="B92" s="10">
        <v>43970</v>
      </c>
      <c r="C92" s="4">
        <v>85</v>
      </c>
      <c r="F92" s="11">
        <f t="shared" si="6"/>
        <v>34519.875920242521</v>
      </c>
      <c r="G92" s="11">
        <f t="shared" si="7"/>
        <v>98.579153458274959</v>
      </c>
    </row>
    <row r="93" spans="2:7" x14ac:dyDescent="0.3">
      <c r="B93" s="10">
        <v>43971</v>
      </c>
      <c r="C93" s="4">
        <v>86</v>
      </c>
      <c r="F93" s="11">
        <f t="shared" si="6"/>
        <v>34612.424249300515</v>
      </c>
      <c r="G93" s="11">
        <f t="shared" si="7"/>
        <v>92.548329057994124</v>
      </c>
    </row>
    <row r="94" spans="2:7" x14ac:dyDescent="0.3">
      <c r="B94" s="10">
        <v>43972</v>
      </c>
      <c r="C94" s="4">
        <v>87</v>
      </c>
      <c r="F94" s="11">
        <f t="shared" si="6"/>
        <v>34699.295365457387</v>
      </c>
      <c r="G94" s="11">
        <f t="shared" si="7"/>
        <v>86.871116156871722</v>
      </c>
    </row>
    <row r="95" spans="2:7" x14ac:dyDescent="0.3">
      <c r="B95" s="10">
        <v>43973</v>
      </c>
      <c r="C95" s="4">
        <v>88</v>
      </c>
      <c r="F95" s="11">
        <f t="shared" si="6"/>
        <v>34780.824049553587</v>
      </c>
      <c r="G95" s="11">
        <f t="shared" si="7"/>
        <v>81.528684096199868</v>
      </c>
    </row>
    <row r="96" spans="2:7" x14ac:dyDescent="0.3">
      <c r="B96" s="10">
        <v>43974</v>
      </c>
      <c r="C96" s="4">
        <v>89</v>
      </c>
      <c r="F96" s="11">
        <f t="shared" si="6"/>
        <v>34857.327012137182</v>
      </c>
      <c r="G96" s="11">
        <f t="shared" si="7"/>
        <v>76.502962583595945</v>
      </c>
    </row>
    <row r="97" spans="2:7" x14ac:dyDescent="0.3">
      <c r="B97" s="10">
        <v>43975</v>
      </c>
      <c r="C97" s="4">
        <v>90</v>
      </c>
      <c r="F97" s="11">
        <f t="shared" si="6"/>
        <v>34929.103656421219</v>
      </c>
      <c r="G97" s="11">
        <f t="shared" si="7"/>
        <v>71.776644284036593</v>
      </c>
    </row>
    <row r="98" spans="2:7" x14ac:dyDescent="0.3">
      <c r="B98" s="10">
        <v>43976</v>
      </c>
      <c r="C98" s="4">
        <v>91</v>
      </c>
      <c r="F98" s="11">
        <f t="shared" si="6"/>
        <v>34996.436837938374</v>
      </c>
      <c r="G98" s="11">
        <f t="shared" si="7"/>
        <v>67.333181517155026</v>
      </c>
    </row>
    <row r="99" spans="2:7" x14ac:dyDescent="0.3">
      <c r="B99" s="10">
        <v>43977</v>
      </c>
      <c r="C99" s="4">
        <v>92</v>
      </c>
      <c r="F99" s="11">
        <f t="shared" si="6"/>
        <v>35059.593615981699</v>
      </c>
      <c r="G99" s="11">
        <f t="shared" si="7"/>
        <v>63.156778043325176</v>
      </c>
    </row>
    <row r="100" spans="2:7" x14ac:dyDescent="0.3">
      <c r="B100" s="10">
        <v>43978</v>
      </c>
      <c r="C100" s="4">
        <v>93</v>
      </c>
      <c r="F100" s="11">
        <f t="shared" si="6"/>
        <v>35118.825992783051</v>
      </c>
      <c r="G100" s="11">
        <f t="shared" si="7"/>
        <v>59.232376801352075</v>
      </c>
    </row>
    <row r="101" spans="2:7" x14ac:dyDescent="0.3">
      <c r="B101" s="10">
        <v>43979</v>
      </c>
      <c r="C101" s="4">
        <v>94</v>
      </c>
      <c r="F101" s="11">
        <f t="shared" si="6"/>
        <v>35174.37163713458</v>
      </c>
      <c r="G101" s="11">
        <f t="shared" si="7"/>
        <v>55.545644351528608</v>
      </c>
    </row>
    <row r="102" spans="2:7" x14ac:dyDescent="0.3">
      <c r="B102" s="10">
        <v>43980</v>
      </c>
      <c r="C102" s="4">
        <v>95</v>
      </c>
      <c r="F102" s="11">
        <f t="shared" si="6"/>
        <v>35226.454589815316</v>
      </c>
      <c r="G102" s="11">
        <f t="shared" si="7"/>
        <v>52.082952680735616</v>
      </c>
    </row>
    <row r="103" spans="2:7" x14ac:dyDescent="0.3">
      <c r="B103" s="10">
        <v>43981</v>
      </c>
      <c r="C103" s="4">
        <v>96</v>
      </c>
      <c r="F103" s="11">
        <f t="shared" ref="F103:F126" si="8">Kn*EXP(-EXP(-(C103-t0n)/wn))</f>
        <v>35275.285948754026</v>
      </c>
      <c r="G103" s="11">
        <f t="shared" si="7"/>
        <v>48.831358938710764</v>
      </c>
    </row>
    <row r="104" spans="2:7" x14ac:dyDescent="0.3">
      <c r="B104" s="10">
        <v>43982</v>
      </c>
      <c r="C104" s="4">
        <v>97</v>
      </c>
      <c r="F104" s="11">
        <f t="shared" si="8"/>
        <v>35321.064532351622</v>
      </c>
      <c r="G104" s="11">
        <f t="shared" si="7"/>
        <v>45.778583597595571</v>
      </c>
    </row>
    <row r="105" spans="2:7" x14ac:dyDescent="0.3">
      <c r="B105" s="10">
        <v>43983</v>
      </c>
      <c r="C105" s="4">
        <v>98</v>
      </c>
      <c r="F105" s="11">
        <f t="shared" si="8"/>
        <v>35363.97751980849</v>
      </c>
      <c r="G105" s="11">
        <f t="shared" si="7"/>
        <v>42.912987456867995</v>
      </c>
    </row>
    <row r="106" spans="2:7" x14ac:dyDescent="0.3">
      <c r="B106" s="10">
        <v>43984</v>
      </c>
      <c r="C106" s="4">
        <v>99</v>
      </c>
      <c r="F106" s="11">
        <f t="shared" si="8"/>
        <v>35404.201067664282</v>
      </c>
      <c r="G106" s="11">
        <f t="shared" si="7"/>
        <v>40.223547855792276</v>
      </c>
    </row>
    <row r="107" spans="2:7" x14ac:dyDescent="0.3">
      <c r="B107" s="10">
        <v>43985</v>
      </c>
      <c r="C107" s="4">
        <v>100</v>
      </c>
      <c r="F107" s="11">
        <f t="shared" si="8"/>
        <v>35441.900902064794</v>
      </c>
      <c r="G107" s="11">
        <f t="shared" si="7"/>
        <v>37.699834400511463</v>
      </c>
    </row>
    <row r="108" spans="2:7" x14ac:dyDescent="0.3">
      <c r="B108" s="10">
        <v>43986</v>
      </c>
      <c r="C108" s="4">
        <v>101</v>
      </c>
      <c r="F108" s="11">
        <f t="shared" si="8"/>
        <v>35477.232886530954</v>
      </c>
      <c r="G108" s="11">
        <f t="shared" si="7"/>
        <v>35.331984466160065</v>
      </c>
    </row>
    <row r="109" spans="2:7" x14ac:dyDescent="0.3">
      <c r="B109" s="10">
        <v>43987</v>
      </c>
      <c r="C109" s="4">
        <v>102</v>
      </c>
      <c r="F109" s="11">
        <f t="shared" si="8"/>
        <v>35510.343565222996</v>
      </c>
      <c r="G109" s="11">
        <f t="shared" si="7"/>
        <v>33.110678692042711</v>
      </c>
    </row>
    <row r="110" spans="2:7" x14ac:dyDescent="0.3">
      <c r="B110" s="10">
        <v>43988</v>
      </c>
      <c r="C110" s="4">
        <v>103</v>
      </c>
      <c r="F110" s="11">
        <f t="shared" si="8"/>
        <v>35541.370681875087</v>
      </c>
      <c r="G110" s="11">
        <f t="shared" si="7"/>
        <v>31.027116652090626</v>
      </c>
    </row>
    <row r="111" spans="2:7" x14ac:dyDescent="0.3">
      <c r="B111" s="10">
        <v>43989</v>
      </c>
      <c r="C111" s="4">
        <v>104</v>
      </c>
      <c r="F111" s="11">
        <f t="shared" si="8"/>
        <v>35570.443674725379</v>
      </c>
      <c r="G111" s="11">
        <f t="shared" si="7"/>
        <v>29.072992850291485</v>
      </c>
    </row>
    <row r="112" spans="2:7" x14ac:dyDescent="0.3">
      <c r="B112" s="10">
        <v>43990</v>
      </c>
      <c r="C112" s="4">
        <v>105</v>
      </c>
      <c r="F112" s="11">
        <f t="shared" si="8"/>
        <v>35597.684147888998</v>
      </c>
      <c r="G112" s="11">
        <f t="shared" si="7"/>
        <v>27.240473163619754</v>
      </c>
    </row>
    <row r="113" spans="2:7" x14ac:dyDescent="0.3">
      <c r="B113" s="10">
        <v>43991</v>
      </c>
      <c r="C113" s="4">
        <v>106</v>
      </c>
      <c r="F113" s="11">
        <f t="shared" si="8"/>
        <v>35623.206319719786</v>
      </c>
      <c r="G113" s="11">
        <f t="shared" si="7"/>
        <v>25.522171830787556</v>
      </c>
    </row>
    <row r="114" spans="2:7" x14ac:dyDescent="0.3">
      <c r="B114" s="10">
        <v>43992</v>
      </c>
      <c r="C114" s="4">
        <v>107</v>
      </c>
      <c r="F114" s="11">
        <f t="shared" si="8"/>
        <v>35647.117448784105</v>
      </c>
      <c r="G114" s="11">
        <f t="shared" si="7"/>
        <v>23.911129064319539</v>
      </c>
    </row>
    <row r="115" spans="2:7" x14ac:dyDescent="0.3">
      <c r="B115" s="10">
        <v>43993</v>
      </c>
      <c r="C115" s="4">
        <v>108</v>
      </c>
      <c r="F115" s="11">
        <f t="shared" si="8"/>
        <v>35669.518238130047</v>
      </c>
      <c r="G115" s="11">
        <f t="shared" si="7"/>
        <v>22.40078934594203</v>
      </c>
    </row>
    <row r="116" spans="2:7" x14ac:dyDescent="0.3">
      <c r="B116" s="10">
        <v>43994</v>
      </c>
      <c r="C116" s="4">
        <v>109</v>
      </c>
      <c r="F116" s="11">
        <f t="shared" si="8"/>
        <v>35690.503218579666</v>
      </c>
      <c r="G116" s="11">
        <f t="shared" si="7"/>
        <v>20.984980449618888</v>
      </c>
    </row>
    <row r="117" spans="2:7" x14ac:dyDescent="0.3">
      <c r="B117" s="10">
        <v>43995</v>
      </c>
      <c r="C117" s="4">
        <v>110</v>
      </c>
      <c r="F117" s="11">
        <f t="shared" si="8"/>
        <v>35710.161111803449</v>
      </c>
      <c r="G117" s="11">
        <f t="shared" si="7"/>
        <v>19.657893223782594</v>
      </c>
    </row>
    <row r="118" spans="2:7" x14ac:dyDescent="0.3">
      <c r="B118" s="10">
        <v>43996</v>
      </c>
      <c r="C118" s="4">
        <v>111</v>
      </c>
      <c r="F118" s="11">
        <f t="shared" si="8"/>
        <v>35728.575173956655</v>
      </c>
      <c r="G118" s="11">
        <f t="shared" si="7"/>
        <v>18.414062153206032</v>
      </c>
    </row>
    <row r="119" spans="2:7" x14ac:dyDescent="0.3">
      <c r="B119" s="10">
        <v>43997</v>
      </c>
      <c r="C119" s="4">
        <v>112</v>
      </c>
      <c r="F119" s="11">
        <f t="shared" si="8"/>
        <v>35745.823520668186</v>
      </c>
      <c r="G119" s="11">
        <f t="shared" si="7"/>
        <v>17.248346711530758</v>
      </c>
    </row>
    <row r="120" spans="2:7" x14ac:dyDescent="0.3">
      <c r="B120" s="10">
        <v>43998</v>
      </c>
      <c r="C120" s="4">
        <v>113</v>
      </c>
      <c r="F120" s="11">
        <f t="shared" si="8"/>
        <v>35761.979434175955</v>
      </c>
      <c r="G120" s="11">
        <f t="shared" si="7"/>
        <v>16.155913507769583</v>
      </c>
    </row>
    <row r="121" spans="2:7" x14ac:dyDescent="0.3">
      <c r="B121" s="10">
        <v>43999</v>
      </c>
      <c r="C121" s="4">
        <v>114</v>
      </c>
      <c r="F121" s="11">
        <f t="shared" si="8"/>
        <v>35777.111653399341</v>
      </c>
      <c r="G121" s="11">
        <f t="shared" si="7"/>
        <v>15.132219223385619</v>
      </c>
    </row>
    <row r="122" spans="2:7" x14ac:dyDescent="0.3">
      <c r="B122" s="10">
        <v>44000</v>
      </c>
      <c r="C122" s="4">
        <v>115</v>
      </c>
      <c r="F122" s="11">
        <f t="shared" si="8"/>
        <v>35791.284647730776</v>
      </c>
      <c r="G122" s="11">
        <f t="shared" si="7"/>
        <v>14.172994331434893</v>
      </c>
    </row>
    <row r="123" spans="2:7" x14ac:dyDescent="0.3">
      <c r="B123" s="10">
        <v>44001</v>
      </c>
      <c r="C123" s="4">
        <v>116</v>
      </c>
      <c r="F123" s="11">
        <f t="shared" si="8"/>
        <v>35804.558875315444</v>
      </c>
      <c r="G123" s="11">
        <f t="shared" si="7"/>
        <v>13.274227584668552</v>
      </c>
    </row>
    <row r="124" spans="2:7" x14ac:dyDescent="0.3">
      <c r="B124" s="10">
        <v>44002</v>
      </c>
      <c r="C124" s="4">
        <v>117</v>
      </c>
      <c r="F124" s="11">
        <f t="shared" si="8"/>
        <v>35816.991026571333</v>
      </c>
      <c r="G124" s="11">
        <f t="shared" si="7"/>
        <v>12.432151255889039</v>
      </c>
    </row>
    <row r="125" spans="2:7" x14ac:dyDescent="0.3">
      <c r="B125" s="10">
        <v>44003</v>
      </c>
      <c r="C125" s="4">
        <v>118</v>
      </c>
      <c r="F125" s="11">
        <f t="shared" si="8"/>
        <v>35828.634253682736</v>
      </c>
      <c r="G125" s="11">
        <f t="shared" si="7"/>
        <v>11.643227111402666</v>
      </c>
    </row>
    <row r="126" spans="2:7" x14ac:dyDescent="0.3">
      <c r="B126" s="10">
        <v>44004</v>
      </c>
      <c r="C126" s="4">
        <v>119</v>
      </c>
      <c r="F126" s="11">
        <f t="shared" si="8"/>
        <v>35839.538386778528</v>
      </c>
      <c r="G126" s="11">
        <f t="shared" si="7"/>
        <v>10.904133095791622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dpc-covid-19-ita-andamento-naz</vt:lpstr>
      <vt:lpstr>Cumul_ deaths - Gompertz fit</vt:lpstr>
      <vt:lpstr>New_ deaths - Gompertz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2020-03-27T20:43:02Z</dcterms:modified>
</cp:coreProperties>
</file>