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-Y50\sagginostriulisse\a-AUAI\"/>
    </mc:Choice>
  </mc:AlternateContent>
  <xr:revisionPtr revIDLastSave="0" documentId="13_ncr:1_{32AC55F8-A1FD-4D57-ABA3-9C841EFB2D7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pc-covid19-ita-andamento-naz" sheetId="18" r:id="rId1"/>
    <sheet name="Cumul_confirmed - Boltzmann fit" sheetId="12" r:id="rId2"/>
    <sheet name="New_confirmed - Boltzmann fit" sheetId="19" r:id="rId3"/>
  </sheets>
  <definedNames>
    <definedName name="_xlcn.WorksheetConnection_COVID19ItalycasestrendBfit.xlsxdpc_covid19_ita_andamento_nazionale" hidden="1">dpc_covid19_ita_andamento_nazionale</definedName>
    <definedName name="CI">'Cumul_confirmed - Boltzmann fit'!$J$15</definedName>
    <definedName name="CIn">'New_confirmed - Boltzmann fit'!$L$15</definedName>
    <definedName name="Critical_t">'Cumul_confirmed - Boltzmann fit'!$J$14</definedName>
    <definedName name="Critical_tn">'New_confirmed - Boltzmann fit'!$L$14</definedName>
    <definedName name="DatiEsterni_1" localSheetId="0" hidden="1">'dpc-covid19-ita-andamento-naz'!$A$1:$N$32</definedName>
    <definedName name="DatiEsterni_2" localSheetId="0" hidden="1">'dpc-covid19-ita-andamento-naz'!#REF!</definedName>
    <definedName name="df">'Cumul_confirmed - Boltzmann fit'!$J$11</definedName>
    <definedName name="dfn">'New_confirmed - Boltzmann fit'!$L$11</definedName>
    <definedName name="dpc_covid19_ita_andamento_nazionale_1" localSheetId="1" hidden="1">'Cumul_confirmed - Boltzmann fit'!#REF!</definedName>
    <definedName name="K">'Cumul_confirmed - Boltzmann fit'!$J$7</definedName>
    <definedName name="Kn">'New_confirmed - Boltzmann fit'!$L$7</definedName>
    <definedName name="Mean_of_y">'Cumul_confirmed - Boltzmann fit'!$J$10</definedName>
    <definedName name="Mean_of_yn">'New_confirmed - Boltzmann fit'!$L$10</definedName>
    <definedName name="RSQ">'Cumul_confirmed - Boltzmann fit'!$J$13</definedName>
    <definedName name="RSQn">'New_confirmed - Boltzmann fit'!$L$13</definedName>
    <definedName name="SE_of_y">'Cumul_confirmed - Boltzmann fit'!$J$12</definedName>
    <definedName name="SE_of_yn">'New_confirmed - Boltzmann fit'!$L$12</definedName>
    <definedName name="solver_adj" localSheetId="1" hidden="1">'Cumul_confirmed - Boltzmann fit'!$J$7,'Cumul_confirmed - Boltzmann fit'!$J$8,'Cumul_confirmed - Boltzmann fit'!$J$9</definedName>
    <definedName name="solver_adj" localSheetId="2" hidden="1">'New_confirmed - Boltzmann fit'!$L$7,'New_confirmed - Boltzmann fit'!$L$8,'New_confirmed - Boltzmann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Boltzmann fit'!$J$8</definedName>
    <definedName name="solver_lhs2" localSheetId="1" hidden="1">'Cumul_confirmed - Boltzmann fit'!$J$9</definedName>
    <definedName name="solver_lhs3" localSheetId="1" hidden="1">'Cumul_confirmed - Boltzmann fit'!$J$9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'Cumul_confirmed - Boltzmann fit'!$J$13</definedName>
    <definedName name="solver_opt" localSheetId="2" hidden="1">'New_confirmed - Boltzmann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4</definedName>
    <definedName name="solver_rel2" localSheetId="1" hidden="1">4</definedName>
    <definedName name="solver_rel3" localSheetId="1" hidden="1">4</definedName>
    <definedName name="solver_rhs1" localSheetId="1" hidden="1">intero</definedName>
    <definedName name="solver_rhs2" localSheetId="1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'Cumul_confirmed - Boltzmann fit'!$J$8</definedName>
    <definedName name="t0n">'New_confirmed - Boltzmann fit'!$L$8</definedName>
    <definedName name="w">'Cumul_confirmed - Boltzmann fit'!$J$9</definedName>
    <definedName name="wn">'New_confirmed - Boltzmann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9" l="1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7" i="19"/>
  <c r="L11" i="19" l="1"/>
  <c r="L14" i="19" s="1"/>
  <c r="L10" i="19"/>
  <c r="E37" i="19"/>
  <c r="D3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7" i="19"/>
  <c r="J11" i="12"/>
  <c r="J10" i="12"/>
  <c r="D3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7" i="12"/>
  <c r="E17" i="19" l="1"/>
  <c r="E22" i="19"/>
  <c r="E29" i="19"/>
  <c r="E30" i="19"/>
  <c r="E34" i="19"/>
  <c r="G60" i="19"/>
  <c r="G48" i="19"/>
  <c r="G36" i="19"/>
  <c r="E36" i="19"/>
  <c r="E35" i="19"/>
  <c r="E32" i="19"/>
  <c r="E31" i="19"/>
  <c r="G30" i="19"/>
  <c r="E28" i="19"/>
  <c r="E27" i="19"/>
  <c r="E26" i="19"/>
  <c r="E25" i="19"/>
  <c r="G24" i="19"/>
  <c r="E24" i="19"/>
  <c r="E23" i="19"/>
  <c r="E20" i="19"/>
  <c r="E19" i="19"/>
  <c r="G18" i="19"/>
  <c r="E18" i="19"/>
  <c r="E16" i="19"/>
  <c r="E15" i="19"/>
  <c r="E14" i="19"/>
  <c r="E13" i="19"/>
  <c r="G12" i="19"/>
  <c r="E12" i="19"/>
  <c r="E11" i="19"/>
  <c r="E10" i="19"/>
  <c r="E8" i="19"/>
  <c r="G7" i="19"/>
  <c r="E7" i="19"/>
  <c r="G47" i="19" l="1"/>
  <c r="G42" i="19"/>
  <c r="G37" i="19"/>
  <c r="G49" i="19"/>
  <c r="G61" i="19"/>
  <c r="G15" i="19"/>
  <c r="G53" i="19"/>
  <c r="G56" i="19"/>
  <c r="G35" i="19"/>
  <c r="G10" i="19"/>
  <c r="G59" i="19"/>
  <c r="G41" i="19"/>
  <c r="G33" i="19"/>
  <c r="G21" i="19"/>
  <c r="G22" i="19"/>
  <c r="G28" i="19"/>
  <c r="G34" i="19"/>
  <c r="G44" i="19"/>
  <c r="G16" i="19"/>
  <c r="G13" i="19"/>
  <c r="G19" i="19"/>
  <c r="G25" i="19"/>
  <c r="G31" i="19"/>
  <c r="G38" i="19"/>
  <c r="G50" i="19"/>
  <c r="G62" i="19"/>
  <c r="G63" i="19"/>
  <c r="G32" i="19"/>
  <c r="G40" i="19"/>
  <c r="G52" i="19"/>
  <c r="G64" i="19"/>
  <c r="G54" i="19"/>
  <c r="G66" i="19"/>
  <c r="G8" i="19"/>
  <c r="G20" i="19"/>
  <c r="G43" i="19"/>
  <c r="G55" i="19"/>
  <c r="G39" i="19"/>
  <c r="G9" i="19"/>
  <c r="G57" i="19"/>
  <c r="G11" i="19"/>
  <c r="G23" i="19"/>
  <c r="G29" i="19"/>
  <c r="G46" i="19"/>
  <c r="G58" i="19"/>
  <c r="G26" i="19"/>
  <c r="G45" i="19"/>
  <c r="G17" i="19"/>
  <c r="G51" i="19"/>
  <c r="G65" i="19"/>
  <c r="G27" i="19"/>
  <c r="G14" i="19"/>
  <c r="E9" i="19"/>
  <c r="E33" i="19"/>
  <c r="E21" i="19"/>
  <c r="L13" i="19" l="1" a="1"/>
  <c r="L13" i="19" s="1"/>
  <c r="L12" i="19" a="1"/>
  <c r="L12" i="19" s="1"/>
  <c r="L15" i="19" s="1"/>
  <c r="I31" i="19" s="1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I23" i="19" l="1"/>
  <c r="H21" i="19"/>
  <c r="H34" i="19"/>
  <c r="H26" i="19"/>
  <c r="H19" i="19"/>
  <c r="H20" i="19"/>
  <c r="I37" i="19"/>
  <c r="I20" i="19"/>
  <c r="I11" i="19"/>
  <c r="H13" i="19"/>
  <c r="H31" i="19"/>
  <c r="H14" i="19"/>
  <c r="I26" i="19"/>
  <c r="I19" i="19"/>
  <c r="H29" i="19"/>
  <c r="H11" i="19"/>
  <c r="H22" i="19"/>
  <c r="H8" i="19"/>
  <c r="H17" i="19"/>
  <c r="I8" i="19"/>
  <c r="H9" i="19"/>
  <c r="H25" i="19"/>
  <c r="I9" i="19"/>
  <c r="I25" i="19"/>
  <c r="I33" i="19"/>
  <c r="H27" i="19"/>
  <c r="I32" i="19"/>
  <c r="H15" i="19"/>
  <c r="I10" i="19"/>
  <c r="I35" i="19"/>
  <c r="I29" i="19"/>
  <c r="I21" i="19"/>
  <c r="I34" i="19"/>
  <c r="H37" i="19"/>
  <c r="I13" i="19"/>
  <c r="I17" i="19"/>
  <c r="I16" i="19"/>
  <c r="I22" i="19"/>
  <c r="H16" i="19"/>
  <c r="I28" i="19"/>
  <c r="H33" i="19"/>
  <c r="H28" i="19"/>
  <c r="I27" i="19"/>
  <c r="H32" i="19"/>
  <c r="I15" i="19"/>
  <c r="I30" i="19"/>
  <c r="H7" i="19"/>
  <c r="H18" i="19"/>
  <c r="I7" i="19"/>
  <c r="H36" i="19"/>
  <c r="H12" i="19"/>
  <c r="I18" i="19"/>
  <c r="I36" i="19"/>
  <c r="I24" i="19"/>
  <c r="H24" i="19"/>
  <c r="I12" i="19"/>
  <c r="H30" i="19"/>
  <c r="H10" i="19"/>
  <c r="I14" i="19"/>
  <c r="H23" i="19"/>
  <c r="H35" i="19"/>
  <c r="E34" i="12"/>
  <c r="E33" i="12" l="1"/>
  <c r="J14" i="12" l="1"/>
  <c r="E32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7" i="12"/>
  <c r="J13" i="12" l="1" a="1"/>
  <c r="J13" i="12" s="1"/>
  <c r="J12" i="12" a="1"/>
  <c r="J12" i="12" s="1"/>
  <c r="J15" i="12" s="1"/>
  <c r="F37" i="12" l="1"/>
  <c r="G37" i="12"/>
  <c r="G36" i="12"/>
  <c r="F36" i="12"/>
  <c r="F35" i="12"/>
  <c r="G35" i="12"/>
  <c r="G33" i="12"/>
  <c r="F34" i="12"/>
  <c r="G34" i="12"/>
  <c r="G25" i="12"/>
  <c r="G10" i="12"/>
  <c r="G15" i="12"/>
  <c r="G31" i="12"/>
  <c r="G20" i="12"/>
  <c r="G13" i="12"/>
  <c r="G22" i="12"/>
  <c r="G14" i="12"/>
  <c r="G19" i="12"/>
  <c r="G26" i="12"/>
  <c r="G9" i="12"/>
  <c r="G28" i="12"/>
  <c r="G8" i="12"/>
  <c r="G7" i="12"/>
  <c r="G21" i="12"/>
  <c r="G30" i="12"/>
  <c r="G11" i="12"/>
  <c r="G27" i="12"/>
  <c r="G23" i="12"/>
  <c r="G17" i="12"/>
  <c r="G18" i="12"/>
  <c r="G12" i="12"/>
  <c r="G16" i="12"/>
  <c r="G32" i="12"/>
  <c r="G24" i="12"/>
  <c r="G29" i="12"/>
  <c r="F33" i="12"/>
  <c r="F32" i="12"/>
  <c r="F15" i="12"/>
  <c r="F11" i="12"/>
  <c r="F17" i="12"/>
  <c r="F24" i="12"/>
  <c r="F13" i="12"/>
  <c r="F30" i="12"/>
  <c r="F9" i="12"/>
  <c r="F22" i="12"/>
  <c r="F7" i="12"/>
  <c r="F29" i="12"/>
  <c r="F27" i="12"/>
  <c r="F23" i="12"/>
  <c r="F25" i="12"/>
  <c r="F26" i="12"/>
  <c r="F28" i="12"/>
  <c r="F31" i="12"/>
  <c r="F10" i="12"/>
  <c r="F18" i="12"/>
  <c r="F20" i="12"/>
  <c r="F21" i="12"/>
  <c r="F19" i="12"/>
  <c r="F12" i="12"/>
  <c r="F16" i="12"/>
  <c r="F14" i="12"/>
  <c r="F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7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7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<sst xmlns="http://schemas.openxmlformats.org/spreadsheetml/2006/main" count="155" uniqueCount="52">
  <si>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</si>
  <si>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</si>
  <si>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</si>
  <si>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</si>
  <si>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</si>
  <si>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</si>
  <si>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</si>
  <si>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</si>
  <si>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</si>
  <si>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</si>
  <si>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</si>
  <si>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</si>
  <si>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</si>
  <si>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</si>
  <si>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Boltzmann fit</t>
  </si>
  <si>
    <t>saturation value</t>
  </si>
  <si>
    <t>crossover point</t>
  </si>
  <si>
    <t>width of crossover region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</si>
  <si>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</si>
  <si>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</si>
  <si>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</si>
  <si>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</si>
  <si>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</si>
  <si>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</si>
  <si>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</si>
  <si>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</si>
  <si>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</si>
  <si>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</si>
  <si>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</si>
  <si>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</si>
  <si>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</si>
  <si>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</si>
  <si>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</si>
  <si>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</si>
  <si>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</si>
  <si>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</si>
  <si>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Boltzmann cum_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</si>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</sst>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Cumulative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Boltzmann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'Cumul_confirmed - Boltzmann fit'!$C$7:$C$37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'Cumul_confirmed - Boltzmann fit'!$D$7:$D$37</c:f>
              <c:numCache>
                <c:formatCode>0</c:formatCode>
                <c:ptCount val="31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'Cumul_confirmed - Boltzmann fit'!$E$6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'Cumul_confirmed - Boltzmann fit'!$E$7:$E$66</c:f>
              <c:numCache>
                <c:formatCode>0</c:formatCode>
                <c:ptCount val="60"/>
                <c:pt idx="0">
                  <c:v>652.51048229606738</c:v>
                </c:pt>
                <c:pt idx="1">
                  <c:v>788.7539578705638</c:v>
                </c:pt>
                <c:pt idx="2">
                  <c:v>953.21771469801615</c:v>
                </c:pt>
                <c:pt idx="3">
                  <c:v>1151.6426657947379</c:v>
                </c:pt>
                <c:pt idx="4">
                  <c:v>1390.8898238614327</c:v>
                </c:pt>
                <c:pt idx="5">
                  <c:v>1679.1369938542462</c:v>
                </c:pt>
                <c:pt idx="6">
                  <c:v>2026.0999110037392</c:v>
                </c:pt>
                <c:pt idx="7">
                  <c:v>2443.2759213296108</c:v>
                </c:pt>
                <c:pt idx="8">
                  <c:v>2944.2052120425883</c:v>
                </c:pt>
                <c:pt idx="9">
                  <c:v>3544.740013532688</c:v>
                </c:pt>
                <c:pt idx="10">
                  <c:v>4263.3056680739455</c:v>
                </c:pt>
                <c:pt idx="11">
                  <c:v>5121.128548355553</c:v>
                </c:pt>
                <c:pt idx="12">
                  <c:v>6142.3941834773932</c:v>
                </c:pt>
                <c:pt idx="13">
                  <c:v>7354.284609989154</c:v>
                </c:pt>
                <c:pt idx="14">
                  <c:v>8786.8275747410371</c:v>
                </c:pt>
                <c:pt idx="15">
                  <c:v>10472.473587352395</c:v>
                </c:pt>
                <c:pt idx="16">
                  <c:v>12445.303510324677</c:v>
                </c:pt>
                <c:pt idx="17">
                  <c:v>14739.765251041901</c:v>
                </c:pt>
                <c:pt idx="18">
                  <c:v>17388.851564841523</c:v>
                </c:pt>
                <c:pt idx="19">
                  <c:v>20421.672176907436</c:v>
                </c:pt>
                <c:pt idx="20">
                  <c:v>23860.452000796973</c:v>
                </c:pt>
                <c:pt idx="21">
                  <c:v>27717.107602380485</c:v>
                </c:pt>
                <c:pt idx="22">
                  <c:v>31989.708814821694</c:v>
                </c:pt>
                <c:pt idx="23">
                  <c:v>36659.295561156629</c:v>
                </c:pt>
                <c:pt idx="24">
                  <c:v>41687.644373838855</c:v>
                </c:pt>
                <c:pt idx="25">
                  <c:v>47016.603848887164</c:v>
                </c:pt>
                <c:pt idx="26">
                  <c:v>52569.489104448483</c:v>
                </c:pt>
                <c:pt idx="27">
                  <c:v>58254.724877319029</c:v>
                </c:pt>
                <c:pt idx="28">
                  <c:v>63971.500427752631</c:v>
                </c:pt>
                <c:pt idx="29">
                  <c:v>69616.756575973923</c:v>
                </c:pt>
                <c:pt idx="30">
                  <c:v>75092.506378668826</c:v>
                </c:pt>
                <c:pt idx="31">
                  <c:v>80312.408265374324</c:v>
                </c:pt>
                <c:pt idx="32">
                  <c:v>85206.694183751999</c:v>
                </c:pt>
                <c:pt idx="33">
                  <c:v>89724.938794393442</c:v>
                </c:pt>
                <c:pt idx="34">
                  <c:v>93836.608368000569</c:v>
                </c:pt>
                <c:pt idx="35">
                  <c:v>97529.715211353192</c:v>
                </c:pt>
                <c:pt idx="36">
                  <c:v>100808.13865414429</c:v>
                </c:pt>
                <c:pt idx="37">
                  <c:v>103688.23798041373</c:v>
                </c:pt>
                <c:pt idx="38">
                  <c:v>106195.31164058774</c:v>
                </c:pt>
                <c:pt idx="39">
                  <c:v>108360.31075113633</c:v>
                </c:pt>
                <c:pt idx="40">
                  <c:v>110217.05053987558</c:v>
                </c:pt>
                <c:pt idx="41">
                  <c:v>111800.02010391686</c:v>
                </c:pt>
                <c:pt idx="42">
                  <c:v>113142.78670903353</c:v>
                </c:pt>
                <c:pt idx="43">
                  <c:v>114276.92780407732</c:v>
                </c:pt>
                <c:pt idx="44">
                  <c:v>115231.39479936549</c:v>
                </c:pt>
                <c:pt idx="45">
                  <c:v>116032.20720697155</c:v>
                </c:pt>
                <c:pt idx="46">
                  <c:v>116702.38430777013</c:v>
                </c:pt>
                <c:pt idx="47">
                  <c:v>117262.03667419965</c:v>
                </c:pt>
                <c:pt idx="48">
                  <c:v>117728.55672689539</c:v>
                </c:pt>
                <c:pt idx="49">
                  <c:v>118116.86323444091</c:v>
                </c:pt>
                <c:pt idx="50">
                  <c:v>118439.6679802047</c:v>
                </c:pt>
                <c:pt idx="51">
                  <c:v>118707.74336352124</c:v>
                </c:pt>
                <c:pt idx="52">
                  <c:v>118930.17763541857</c:v>
                </c:pt>
                <c:pt idx="53">
                  <c:v>119114.61018418967</c:v>
                </c:pt>
                <c:pt idx="54">
                  <c:v>119267.44323782575</c:v>
                </c:pt>
                <c:pt idx="55">
                  <c:v>119394.02896628466</c:v>
                </c:pt>
                <c:pt idx="56">
                  <c:v>119498.83260932316</c:v>
                </c:pt>
                <c:pt idx="57">
                  <c:v>119585.57321329172</c:v>
                </c:pt>
                <c:pt idx="58">
                  <c:v>119657.3440515596</c:v>
                </c:pt>
                <c:pt idx="59">
                  <c:v>119716.71498830325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'Cumul_confirmed - Boltzmann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fit'!$C$7:$C$37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'Cumul_confirmed - Boltzmann fit'!$F$7:$F$37</c:f>
              <c:numCache>
                <c:formatCode>0</c:formatCode>
                <c:ptCount val="31"/>
                <c:pt idx="0">
                  <c:v>1785.6515620686937</c:v>
                </c:pt>
                <c:pt idx="1">
                  <c:v>1921.8950376431903</c:v>
                </c:pt>
                <c:pt idx="2">
                  <c:v>2086.3587944706424</c:v>
                </c:pt>
                <c:pt idx="3">
                  <c:v>2284.7837455673643</c:v>
                </c:pt>
                <c:pt idx="4">
                  <c:v>2524.0309036340591</c:v>
                </c:pt>
                <c:pt idx="5">
                  <c:v>2812.2780736268724</c:v>
                </c:pt>
                <c:pt idx="6">
                  <c:v>3159.2409907763658</c:v>
                </c:pt>
                <c:pt idx="7">
                  <c:v>3576.417001102237</c:v>
                </c:pt>
                <c:pt idx="8">
                  <c:v>4077.3462918152145</c:v>
                </c:pt>
                <c:pt idx="9">
                  <c:v>4677.8810933053146</c:v>
                </c:pt>
                <c:pt idx="10">
                  <c:v>5396.4467478465722</c:v>
                </c:pt>
                <c:pt idx="11">
                  <c:v>6254.2696281281796</c:v>
                </c:pt>
                <c:pt idx="12">
                  <c:v>7275.5352632500199</c:v>
                </c:pt>
                <c:pt idx="13">
                  <c:v>8487.4256897617797</c:v>
                </c:pt>
                <c:pt idx="14">
                  <c:v>9919.9686545136628</c:v>
                </c:pt>
                <c:pt idx="15">
                  <c:v>11605.614667125021</c:v>
                </c:pt>
                <c:pt idx="16">
                  <c:v>13578.444590097302</c:v>
                </c:pt>
                <c:pt idx="17">
                  <c:v>15872.906330814527</c:v>
                </c:pt>
                <c:pt idx="18">
                  <c:v>18521.992644614151</c:v>
                </c:pt>
                <c:pt idx="19">
                  <c:v>21554.813256680063</c:v>
                </c:pt>
                <c:pt idx="20">
                  <c:v>24993.593080569601</c:v>
                </c:pt>
                <c:pt idx="21">
                  <c:v>28850.248682153113</c:v>
                </c:pt>
                <c:pt idx="22">
                  <c:v>33122.849894594321</c:v>
                </c:pt>
                <c:pt idx="23">
                  <c:v>37792.436640929256</c:v>
                </c:pt>
                <c:pt idx="24">
                  <c:v>42820.785453611483</c:v>
                </c:pt>
                <c:pt idx="25">
                  <c:v>48149.744928659791</c:v>
                </c:pt>
                <c:pt idx="26">
                  <c:v>53702.630184221111</c:v>
                </c:pt>
                <c:pt idx="27">
                  <c:v>59387.865957091657</c:v>
                </c:pt>
                <c:pt idx="28">
                  <c:v>65104.641507525259</c:v>
                </c:pt>
                <c:pt idx="29">
                  <c:v>70749.89765574655</c:v>
                </c:pt>
                <c:pt idx="30">
                  <c:v>76225.647458441454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'Cumul_confirmed - Boltzmann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fit'!$C$7:$C$37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'Cumul_confirmed - Boltzmann fit'!$G$7:$G$37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18.501586022111496</c:v>
                </c:pt>
                <c:pt idx="4">
                  <c:v>257.74874408880623</c:v>
                </c:pt>
                <c:pt idx="5">
                  <c:v>545.99591408161973</c:v>
                </c:pt>
                <c:pt idx="6">
                  <c:v>892.95883123111275</c:v>
                </c:pt>
                <c:pt idx="7">
                  <c:v>1310.1348415569844</c:v>
                </c:pt>
                <c:pt idx="8">
                  <c:v>1811.0641322699619</c:v>
                </c:pt>
                <c:pt idx="9">
                  <c:v>2411.5989337600613</c:v>
                </c:pt>
                <c:pt idx="10">
                  <c:v>3130.1645883013189</c:v>
                </c:pt>
                <c:pt idx="11">
                  <c:v>3987.9874685829263</c:v>
                </c:pt>
                <c:pt idx="12">
                  <c:v>5009.2531037047665</c:v>
                </c:pt>
                <c:pt idx="13">
                  <c:v>6221.1435302165273</c:v>
                </c:pt>
                <c:pt idx="14">
                  <c:v>7653.6864949684104</c:v>
                </c:pt>
                <c:pt idx="15">
                  <c:v>9339.3325075797693</c:v>
                </c:pt>
                <c:pt idx="16">
                  <c:v>11312.162430552051</c:v>
                </c:pt>
                <c:pt idx="17">
                  <c:v>13606.624171269275</c:v>
                </c:pt>
                <c:pt idx="18">
                  <c:v>16255.710485068897</c:v>
                </c:pt>
                <c:pt idx="19">
                  <c:v>19288.531097134808</c:v>
                </c:pt>
                <c:pt idx="20">
                  <c:v>22727.310921024346</c:v>
                </c:pt>
                <c:pt idx="21">
                  <c:v>26583.966522607858</c:v>
                </c:pt>
                <c:pt idx="22">
                  <c:v>30856.567735049066</c:v>
                </c:pt>
                <c:pt idx="23">
                  <c:v>35526.154481384001</c:v>
                </c:pt>
                <c:pt idx="24">
                  <c:v>40554.503294066228</c:v>
                </c:pt>
                <c:pt idx="25">
                  <c:v>45883.462769114536</c:v>
                </c:pt>
                <c:pt idx="26">
                  <c:v>51436.348024675855</c:v>
                </c:pt>
                <c:pt idx="27">
                  <c:v>57121.583797546402</c:v>
                </c:pt>
                <c:pt idx="28">
                  <c:v>62838.359347980004</c:v>
                </c:pt>
                <c:pt idx="29">
                  <c:v>68483.615496201295</c:v>
                </c:pt>
                <c:pt idx="30">
                  <c:v>73959.365298896199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New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'New_confirmed - Boltzmann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fit'!$E$7:$E$37</c:f>
              <c:numCache>
                <c:formatCode>0</c:formatCode>
                <c:ptCount val="31"/>
                <c:pt idx="0">
                  <c:v>0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'New_confirmed - Boltzmann fit'!$G$6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fit'!$G$7:$G$66</c:f>
              <c:numCache>
                <c:formatCode>0</c:formatCode>
                <c:ptCount val="60"/>
                <c:pt idx="0">
                  <c:v>0</c:v>
                </c:pt>
                <c:pt idx="1">
                  <c:v>128.50007901103186</c:v>
                </c:pt>
                <c:pt idx="2">
                  <c:v>155.96811481939108</c:v>
                </c:pt>
                <c:pt idx="3">
                  <c:v>189.20499000907409</c:v>
                </c:pt>
                <c:pt idx="4">
                  <c:v>229.37362626932668</c:v>
                </c:pt>
                <c:pt idx="5">
                  <c:v>277.84836145386134</c:v>
                </c:pt>
                <c:pt idx="6">
                  <c:v>336.24239046694174</c:v>
                </c:pt>
                <c:pt idx="7">
                  <c:v>406.43321468593604</c:v>
                </c:pt>
                <c:pt idx="8">
                  <c:v>490.58252511896899</c:v>
                </c:pt>
                <c:pt idx="9">
                  <c:v>591.14514365887953</c:v>
                </c:pt>
                <c:pt idx="10">
                  <c:v>710.85929078030722</c:v>
                </c:pt>
                <c:pt idx="11">
                  <c:v>852.70753694412815</c:v>
                </c:pt>
                <c:pt idx="12">
                  <c:v>1019.8344838877465</c:v>
                </c:pt>
                <c:pt idx="13">
                  <c:v>1215.4039497367976</c:v>
                </c:pt>
                <c:pt idx="14">
                  <c:v>1442.3760965184692</c:v>
                </c:pt>
                <c:pt idx="15">
                  <c:v>1703.1850941141602</c:v>
                </c:pt>
                <c:pt idx="16">
                  <c:v>1999.302908736483</c:v>
                </c:pt>
                <c:pt idx="17">
                  <c:v>2330.6876884681933</c:v>
                </c:pt>
                <c:pt idx="18">
                  <c:v>2695.1391547319599</c:v>
                </c:pt>
                <c:pt idx="19">
                  <c:v>3087.6202348178449</c:v>
                </c:pt>
                <c:pt idx="20">
                  <c:v>3499.6519411376175</c:v>
                </c:pt>
                <c:pt idx="21">
                  <c:v>3918.9383792674198</c:v>
                </c:pt>
                <c:pt idx="22">
                  <c:v>4329.4127501079674</c:v>
                </c:pt>
                <c:pt idx="23">
                  <c:v>4711.8875272220612</c:v>
                </c:pt>
                <c:pt idx="24">
                  <c:v>5045.4172705423553</c:v>
                </c:pt>
                <c:pt idx="25">
                  <c:v>5309.3314217627849</c:v>
                </c:pt>
                <c:pt idx="26">
                  <c:v>5485.6909479757524</c:v>
                </c:pt>
                <c:pt idx="27">
                  <c:v>5561.7307209842766</c:v>
                </c:pt>
                <c:pt idx="28">
                  <c:v>5531.7550573499175</c:v>
                </c:pt>
                <c:pt idx="29">
                  <c:v>5398.0230448913644</c:v>
                </c:pt>
                <c:pt idx="30">
                  <c:v>5170.3945526958996</c:v>
                </c:pt>
                <c:pt idx="31">
                  <c:v>4864.8294354296813</c:v>
                </c:pt>
                <c:pt idx="32">
                  <c:v>4501.1183831068629</c:v>
                </c:pt>
                <c:pt idx="33">
                  <c:v>4100.3698530271358</c:v>
                </c:pt>
                <c:pt idx="34">
                  <c:v>3682.7493696657912</c:v>
                </c:pt>
                <c:pt idx="35">
                  <c:v>3265.8075276378368</c:v>
                </c:pt>
                <c:pt idx="36">
                  <c:v>2863.5246885506785</c:v>
                </c:pt>
                <c:pt idx="37">
                  <c:v>2486.0210003721586</c:v>
                </c:pt>
                <c:pt idx="38">
                  <c:v>2139.7718170444714</c:v>
                </c:pt>
                <c:pt idx="39">
                  <c:v>1828.1342358979164</c:v>
                </c:pt>
                <c:pt idx="40">
                  <c:v>1552.0096811318508</c:v>
                </c:pt>
                <c:pt idx="41">
                  <c:v>1310.5131635246507</c:v>
                </c:pt>
                <c:pt idx="42">
                  <c:v>1101.5701361508691</c:v>
                </c:pt>
                <c:pt idx="43">
                  <c:v>922.40404492682137</c:v>
                </c:pt>
                <c:pt idx="44">
                  <c:v>769.90716791774321</c:v>
                </c:pt>
                <c:pt idx="45">
                  <c:v>640.9046934802027</c:v>
                </c:pt>
                <c:pt idx="46">
                  <c:v>532.33002419829427</c:v>
                </c:pt>
                <c:pt idx="47">
                  <c:v>441.33122590805579</c:v>
                </c:pt>
                <c:pt idx="48">
                  <c:v>365.32705741509562</c:v>
                </c:pt>
                <c:pt idx="49">
                  <c:v>302.02800878917333</c:v>
                </c:pt>
                <c:pt idx="50">
                  <c:v>249.43440546406782</c:v>
                </c:pt>
                <c:pt idx="51">
                  <c:v>205.82051731360843</c:v>
                </c:pt>
                <c:pt idx="52">
                  <c:v>169.7110066813766</c:v>
                </c:pt>
                <c:pt idx="53">
                  <c:v>139.85401204657683</c:v>
                </c:pt>
                <c:pt idx="54">
                  <c:v>115.19364668834896</c:v>
                </c:pt>
                <c:pt idx="55">
                  <c:v>94.843605723741348</c:v>
                </c:pt>
                <c:pt idx="56">
                  <c:v>78.062824983455357</c:v>
                </c:pt>
                <c:pt idx="57">
                  <c:v>64.233635589407641</c:v>
                </c:pt>
                <c:pt idx="58">
                  <c:v>52.842538442768273</c:v>
                </c:pt>
                <c:pt idx="59">
                  <c:v>43.463528632535599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'New_confirmed - Boltzmann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fit'!$H$7:$H$37</c:f>
              <c:numCache>
                <c:formatCode>0</c:formatCode>
                <c:ptCount val="31"/>
                <c:pt idx="0">
                  <c:v>0</c:v>
                </c:pt>
                <c:pt idx="1">
                  <c:v>984.30995489298607</c:v>
                </c:pt>
                <c:pt idx="2">
                  <c:v>1011.7779907013453</c:v>
                </c:pt>
                <c:pt idx="3">
                  <c:v>1045.0148658910284</c:v>
                </c:pt>
                <c:pt idx="4">
                  <c:v>1085.1835021512809</c:v>
                </c:pt>
                <c:pt idx="5">
                  <c:v>1133.6582373358156</c:v>
                </c:pt>
                <c:pt idx="6">
                  <c:v>1192.052266348896</c:v>
                </c:pt>
                <c:pt idx="7">
                  <c:v>1262.2430905678902</c:v>
                </c:pt>
                <c:pt idx="8">
                  <c:v>1346.3924010009232</c:v>
                </c:pt>
                <c:pt idx="9">
                  <c:v>1446.9550195408337</c:v>
                </c:pt>
                <c:pt idx="10">
                  <c:v>1566.6691666622614</c:v>
                </c:pt>
                <c:pt idx="11">
                  <c:v>1708.5174128260824</c:v>
                </c:pt>
                <c:pt idx="12">
                  <c:v>1875.6443597697007</c:v>
                </c:pt>
                <c:pt idx="13">
                  <c:v>2071.2138256187518</c:v>
                </c:pt>
                <c:pt idx="14">
                  <c:v>2298.1859724004235</c:v>
                </c:pt>
                <c:pt idx="15">
                  <c:v>2558.9949699961144</c:v>
                </c:pt>
                <c:pt idx="16">
                  <c:v>2855.1127846184372</c:v>
                </c:pt>
                <c:pt idx="17">
                  <c:v>3186.4975643501475</c:v>
                </c:pt>
                <c:pt idx="18">
                  <c:v>3550.9490306139141</c:v>
                </c:pt>
                <c:pt idx="19">
                  <c:v>3943.4301106997991</c:v>
                </c:pt>
                <c:pt idx="20">
                  <c:v>4355.4618170195718</c:v>
                </c:pt>
                <c:pt idx="21">
                  <c:v>4774.748255149374</c:v>
                </c:pt>
                <c:pt idx="22">
                  <c:v>5185.2226259899217</c:v>
                </c:pt>
                <c:pt idx="23">
                  <c:v>5567.6974031040154</c:v>
                </c:pt>
                <c:pt idx="24">
                  <c:v>5901.2271464243095</c:v>
                </c:pt>
                <c:pt idx="25">
                  <c:v>6165.1412976447391</c:v>
                </c:pt>
                <c:pt idx="26">
                  <c:v>6341.5008238577066</c:v>
                </c:pt>
                <c:pt idx="27">
                  <c:v>6417.5405968662308</c:v>
                </c:pt>
                <c:pt idx="28">
                  <c:v>6387.5649332318717</c:v>
                </c:pt>
                <c:pt idx="29">
                  <c:v>6253.8329207733186</c:v>
                </c:pt>
                <c:pt idx="30">
                  <c:v>6026.2044285778538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'New_confirmed - Boltzmann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164.02460800579229</c:v>
                </c:pt>
                <c:pt idx="13">
                  <c:v>359.59407385484337</c:v>
                </c:pt>
                <c:pt idx="14">
                  <c:v>586.56622063651503</c:v>
                </c:pt>
                <c:pt idx="15">
                  <c:v>847.37521823220595</c:v>
                </c:pt>
                <c:pt idx="16">
                  <c:v>1143.4930328545288</c:v>
                </c:pt>
                <c:pt idx="17">
                  <c:v>1474.8778125862391</c:v>
                </c:pt>
                <c:pt idx="18">
                  <c:v>1839.3292788500057</c:v>
                </c:pt>
                <c:pt idx="19">
                  <c:v>2231.8103589358907</c:v>
                </c:pt>
                <c:pt idx="20">
                  <c:v>2643.8420652556633</c:v>
                </c:pt>
                <c:pt idx="21">
                  <c:v>3063.1285033854656</c:v>
                </c:pt>
                <c:pt idx="22">
                  <c:v>3473.6028742260132</c:v>
                </c:pt>
                <c:pt idx="23">
                  <c:v>3856.077651340107</c:v>
                </c:pt>
                <c:pt idx="24">
                  <c:v>4189.607394660401</c:v>
                </c:pt>
                <c:pt idx="25">
                  <c:v>4453.5215458808307</c:v>
                </c:pt>
                <c:pt idx="26">
                  <c:v>4629.8810720937981</c:v>
                </c:pt>
                <c:pt idx="27">
                  <c:v>4705.9208451023223</c:v>
                </c:pt>
                <c:pt idx="28">
                  <c:v>4675.9451814679633</c:v>
                </c:pt>
                <c:pt idx="29">
                  <c:v>4542.2131690094102</c:v>
                </c:pt>
                <c:pt idx="30">
                  <c:v>4314.5846768139454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10</xdr:col>
      <xdr:colOff>7620</xdr:colOff>
      <xdr:row>5</xdr:row>
      <xdr:rowOff>0</xdr:rowOff>
    </xdr:from>
    <xdr:to>
      <xdr:col>21</xdr:col>
      <xdr:colOff>99060</xdr:colOff>
      <xdr:row>33</xdr:row>
      <xdr:rowOff>144780</xdr:rowOff>
    </xdr:to>
    <xdr:grpSp>
      <xdr:nvGrpSpPr>
        <xdr:cNvPr id="5" name="Gruppo 4">
          <a:extLst>
            <a:ext uri="{FF2B5EF4-FFF2-40B4-BE49-F238E27FC236}">
              <a16:creationId xmlns:a16="http://schemas.microsoft.com/office/drawing/2014/main" id="{BE070C06-0E16-4F9B-8209-E83DE4855BB5}"/>
            </a:ext>
          </a:extLst>
        </xdr:cNvPr>
        <xdr:cNvGrpSpPr/>
      </xdr:nvGrpSpPr>
      <xdr:grpSpPr>
        <a:xfrm>
          <a:off x="6629400" y="1287780"/>
          <a:ext cx="6941820" cy="5303520"/>
          <a:chOff x="6629400" y="1287780"/>
          <a:chExt cx="6941820" cy="5303520"/>
        </a:xfrm>
      </xdr:grpSpPr>
      <xdr:grpSp>
        <xdr:nvGrpSpPr>
          <xdr:cNvPr id="3" name="Gruppo 2">
            <a:extLst>
              <a:ext uri="{FF2B5EF4-FFF2-40B4-BE49-F238E27FC236}">
                <a16:creationId xmlns:a16="http://schemas.microsoft.com/office/drawing/2014/main" id="{D7E1A92A-3CA9-4350-9FDC-7482CD6BAA0A}"/>
              </a:ext>
            </a:extLst>
          </xdr:cNvPr>
          <xdr:cNvGrpSpPr/>
        </xdr:nvGrpSpPr>
        <xdr:grpSpPr>
          <a:xfrm>
            <a:off x="6629400" y="1287780"/>
            <a:ext cx="6941820" cy="5303520"/>
            <a:chOff x="6629400" y="1287780"/>
            <a:chExt cx="6941820" cy="5303520"/>
          </a:xfrm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03212835-2CCD-487C-A7C3-4E3C532B9DF2}"/>
                </a:ext>
              </a:extLst>
            </xdr:cNvPr>
            <xdr:cNvGraphicFramePr/>
          </xdr:nvGraphicFramePr>
          <xdr:xfrm>
            <a:off x="6629400" y="1287780"/>
            <a:ext cx="6941820" cy="53035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4" name="CasellaDiTesto 3">
                  <a:extLst>
                    <a:ext uri="{FF2B5EF4-FFF2-40B4-BE49-F238E27FC236}">
                      <a16:creationId xmlns:a16="http://schemas.microsoft.com/office/drawing/2014/main" id="{0219A3B4-96EF-47BF-B1C6-36E967431FD9}"/>
                    </a:ext>
                  </a:extLst>
                </xdr:cNvPr>
                <xdr:cNvSpPr txBox="1"/>
              </xdr:nvSpPr>
              <xdr:spPr>
                <a:xfrm>
                  <a:off x="10660380" y="3642360"/>
                  <a:ext cx="165354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d>
                              <m:d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1+</m:t>
                                </m:r>
                                <m:sSup>
                                  <m:sSup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 </m:t>
                                    </m:r>
                                    <m:box>
                                      <m:box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boxPr>
                                      <m:e>
                                        <m:argPr>
                                          <m:argSz m:val="-1"/>
                                        </m:argPr>
                                        <m:f>
                                          <m:f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𝑡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0</m:t>
                                                </m:r>
                                              </m:sub>
                                            </m:sSub>
                                          </m:num>
                                          <m:den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𝑤</m:t>
                                            </m:r>
                                          </m:den>
                                        </m:f>
                                      </m:e>
                                    </m:box>
                                  </m:sup>
                                </m:sSup>
                              </m:e>
                            </m:d>
                          </m:den>
                        </m:f>
                      </m:oMath>
                    </m:oMathPara>
                  </a14:m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Choice>
          <mc:Fallback>
            <xdr:sp macro="" textlink="">
              <xdr:nvSpPr>
                <xdr:cNvPr id="4" name="CasellaDiTesto 3">
                  <a:extLst>
                    <a:ext uri="{FF2B5EF4-FFF2-40B4-BE49-F238E27FC236}">
                      <a16:creationId xmlns:a16="http://schemas.microsoft.com/office/drawing/2014/main" id="{0219A3B4-96EF-47BF-B1C6-36E967431FD9}"/>
                    </a:ext>
                  </a:extLst>
                </xdr:cNvPr>
                <xdr:cNvSpPr txBox="1"/>
              </xdr:nvSpPr>
              <xdr:spPr>
                <a:xfrm>
                  <a:off x="10660380" y="3642360"/>
                  <a:ext cx="165354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it-IT" sz="1400" b="0" i="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𝑦=𝐾/(</a:t>
                  </a:r>
                  <a:r>
                    <a:rPr lang="it-IT" sz="1400" b="0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(1+𝑒^(− □(64&amp;(𝑡−𝑡_0)/𝑤)) ) )</a:t>
                  </a:r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Fallback>
        </mc:AlternateContent>
      </xdr:grpSp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11445240" y="4655820"/>
            <a:ext cx="1828800" cy="1295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120000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28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it-IT"/>
              <a:t> </a:t>
            </a:r>
          </a:p>
          <a:p>
            <a:r>
              <a:rPr lang="it-IT" sz="1100" i="1"/>
              <a:t>R</a:t>
            </a:r>
            <a:r>
              <a:rPr lang="it-IT" sz="1100" i="1" baseline="30000"/>
              <a:t>2</a:t>
            </a:r>
            <a:r>
              <a:rPr lang="it-IT" sz="1100" baseline="0"/>
              <a:t>= 0.9995</a:t>
            </a:r>
          </a:p>
          <a:p>
            <a:r>
              <a:rPr lang="it-IT" sz="1100" i="1" baseline="0"/>
              <a:t>CI</a:t>
            </a:r>
            <a:r>
              <a:rPr lang="it-IT" sz="1100" baseline="0"/>
              <a:t>= 1133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  <a:p>
            <a:endParaRPr lang="it-IT" sz="1100" baseline="300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12</xdr:col>
      <xdr:colOff>7620</xdr:colOff>
      <xdr:row>5</xdr:row>
      <xdr:rowOff>0</xdr:rowOff>
    </xdr:from>
    <xdr:to>
      <xdr:col>23</xdr:col>
      <xdr:colOff>99060</xdr:colOff>
      <xdr:row>33</xdr:row>
      <xdr:rowOff>144780</xdr:rowOff>
    </xdr:to>
    <xdr:grpSp>
      <xdr:nvGrpSpPr>
        <xdr:cNvPr id="21" name="Gruppo 20">
          <a:extLst>
            <a:ext uri="{FF2B5EF4-FFF2-40B4-BE49-F238E27FC236}">
              <a16:creationId xmlns:a16="http://schemas.microsoft.com/office/drawing/2014/main" id="{4A1F1B9E-F4DA-427F-88E4-2FF3551D9945}"/>
            </a:ext>
          </a:extLst>
        </xdr:cNvPr>
        <xdr:cNvGrpSpPr/>
      </xdr:nvGrpSpPr>
      <xdr:grpSpPr>
        <a:xfrm>
          <a:off x="8846820" y="1287780"/>
          <a:ext cx="6941820" cy="5303520"/>
          <a:chOff x="8846820" y="1287780"/>
          <a:chExt cx="6941820" cy="5303520"/>
        </a:xfrm>
      </xdr:grpSpPr>
      <xdr:grpSp>
        <xdr:nvGrpSpPr>
          <xdr:cNvPr id="20" name="Gruppo 19">
            <a:extLst>
              <a:ext uri="{FF2B5EF4-FFF2-40B4-BE49-F238E27FC236}">
                <a16:creationId xmlns:a16="http://schemas.microsoft.com/office/drawing/2014/main" id="{95F3DA41-4DFD-45B3-8167-891DCA1368C7}"/>
              </a:ext>
            </a:extLst>
          </xdr:cNvPr>
          <xdr:cNvGrpSpPr/>
        </xdr:nvGrpSpPr>
        <xdr:grpSpPr>
          <a:xfrm>
            <a:off x="8846820" y="1287780"/>
            <a:ext cx="6941820" cy="5303520"/>
            <a:chOff x="8846820" y="1287780"/>
            <a:chExt cx="6941820" cy="5303520"/>
          </a:xfrm>
        </xdr:grpSpPr>
        <xdr:grpSp>
          <xdr:nvGrpSpPr>
            <xdr:cNvPr id="19" name="Gruppo 18">
              <a:extLst>
                <a:ext uri="{FF2B5EF4-FFF2-40B4-BE49-F238E27FC236}">
                  <a16:creationId xmlns:a16="http://schemas.microsoft.com/office/drawing/2014/main" id="{D25FE9E0-6E39-41D0-A756-6C7FAD1336E5}"/>
                </a:ext>
              </a:extLst>
            </xdr:cNvPr>
            <xdr:cNvGrpSpPr/>
          </xdr:nvGrpSpPr>
          <xdr:grpSpPr>
            <a:xfrm>
              <a:off x="8846820" y="1287780"/>
              <a:ext cx="6941820" cy="5303520"/>
              <a:chOff x="8846820" y="1287780"/>
              <a:chExt cx="6941820" cy="5303520"/>
            </a:xfrm>
          </xdr:grpSpPr>
          <xdr:grpSp>
            <xdr:nvGrpSpPr>
              <xdr:cNvPr id="18" name="Gruppo 17">
                <a:extLst>
                  <a:ext uri="{FF2B5EF4-FFF2-40B4-BE49-F238E27FC236}">
                    <a16:creationId xmlns:a16="http://schemas.microsoft.com/office/drawing/2014/main" id="{2CA05283-5F31-4B63-8812-E61CCEB33C10}"/>
                  </a:ext>
                </a:extLst>
              </xdr:cNvPr>
              <xdr:cNvGrpSpPr/>
            </xdr:nvGrpSpPr>
            <xdr:grpSpPr>
              <a:xfrm>
                <a:off x="8846820" y="1287780"/>
                <a:ext cx="6941820" cy="5303520"/>
                <a:chOff x="8846820" y="1287780"/>
                <a:chExt cx="6941820" cy="5303520"/>
              </a:xfrm>
            </xdr:grpSpPr>
            <xdr:graphicFrame macro="">
              <xdr:nvGraphicFramePr>
                <xdr:cNvPr id="2" name="Grafico 1">
                  <a:extLst>
                    <a:ext uri="{FF2B5EF4-FFF2-40B4-BE49-F238E27FC236}">
                      <a16:creationId xmlns:a16="http://schemas.microsoft.com/office/drawing/2014/main" id="{F5082D72-C1F7-4963-A285-6EBE98D385D7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8846820" y="1287780"/>
                <a:ext cx="6941820" cy="530352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3" name="CasellaDiTesto 2">
                      <a:extLst>
                        <a:ext uri="{FF2B5EF4-FFF2-40B4-BE49-F238E27FC236}">
                          <a16:creationId xmlns:a16="http://schemas.microsoft.com/office/drawing/2014/main" id="{F60049A7-7A9D-42EC-BA7A-E00A5179BC56}"/>
                        </a:ext>
                      </a:extLst>
                    </xdr:cNvPr>
                    <xdr:cNvSpPr txBox="1"/>
                  </xdr:nvSpPr>
                  <xdr:spPr>
                    <a:xfrm>
                      <a:off x="12161520" y="2537460"/>
                      <a:ext cx="3017520" cy="66294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𝐵</m:t>
                            </m:r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)=</m:t>
                            </m:r>
                            <m:f>
                              <m:f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𝐾</m:t>
                                </m:r>
                              </m:num>
                              <m:den>
                                <m:d>
                                  <m:d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1+</m:t>
                                    </m:r>
                                    <m:sSup>
                                      <m:sSup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 </m:t>
                                        </m:r>
                                        <m:box>
                                          <m:box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boxPr>
                                          <m:e>
                                            <m:argPr>
                                              <m:argSz m:val="-1"/>
                                            </m:argPr>
                                            <m:f>
                                              <m:fPr>
                                                <m:ctrlP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𝑡</m:t>
                                                </m:r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sSub>
                                                  <m:sSubPr>
                                                    <m:ctrlPr>
                                                      <a:rPr lang="it-IT" sz="1400" b="0" i="1">
                                                        <a:solidFill>
                                                          <a:srgbClr val="FF0000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a:rPr lang="it-IT" sz="1400" b="0" i="1">
                                                        <a:solidFill>
                                                          <a:srgbClr val="FF0000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  <a:cs typeface="+mn-cs"/>
                                                      </a:rPr>
                                                      <m:t>𝑡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a:rPr lang="it-IT" sz="1400" b="0" i="1">
                                                        <a:solidFill>
                                                          <a:srgbClr val="FF0000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  <a:cs typeface="+mn-cs"/>
                                                      </a:rPr>
                                                      <m:t>0</m:t>
                                                    </m:r>
                                                  </m:sub>
                                                </m:sSub>
                                              </m:num>
                                              <m:den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𝑤</m:t>
                                                </m:r>
                                              </m:den>
                                            </m:f>
                                          </m:e>
                                        </m:box>
                                      </m:sup>
                                    </m:sSup>
                                  </m:e>
                                </m:d>
                              </m:den>
                            </m:f>
                          </m:oMath>
                        </m:oMathPara>
                      </a14:m>
                      <a:endParaRPr lang="it-IT" sz="160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endParaRPr>
                    </a:p>
                  </xdr:txBody>
                </xdr:sp>
              </mc:Choice>
              <mc:Fallback xmlns="">
                <xdr:sp macro="" textlink="">
                  <xdr:nvSpPr>
                    <xdr:cNvPr id="3" name="CasellaDiTesto 2">
                      <a:extLst>
                        <a:ext uri="{FF2B5EF4-FFF2-40B4-BE49-F238E27FC236}">
                          <a16:creationId xmlns:a16="http://schemas.microsoft.com/office/drawing/2014/main" id="{F60049A7-7A9D-42EC-BA7A-E00A5179BC56}"/>
                        </a:ext>
                      </a:extLst>
                    </xdr:cNvPr>
                    <xdr:cNvSpPr txBox="1"/>
                  </xdr:nvSpPr>
                  <xdr:spPr>
                    <a:xfrm>
                      <a:off x="12161520" y="2537460"/>
                      <a:ext cx="3017520" cy="66294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it-IT" sz="1400" b="0" i="0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𝐵(𝑡)=𝐾/(</a:t>
                      </a:r>
                      <a:r>
                        <a:rPr lang="it-IT" sz="1400" b="0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(1+𝑒^(− □(64&amp;(𝑡−𝑡_0)/𝑤)) ) )</a:t>
                      </a:r>
                      <a:endParaRPr lang="it-IT" sz="160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endParaRPr>
                    </a:p>
                  </xdr:txBody>
                </xdr:sp>
              </mc:Fallback>
            </mc:AlternateContent>
            <xdr:sp macro="" textlink="">
              <xdr:nvSpPr>
                <xdr:cNvPr id="5" name="CasellaDiTesto 4">
                  <a:extLst>
                    <a:ext uri="{FF2B5EF4-FFF2-40B4-BE49-F238E27FC236}">
                      <a16:creationId xmlns:a16="http://schemas.microsoft.com/office/drawing/2014/main" id="{580D4956-4D83-46BD-BB91-8CFB546A67AD}"/>
                    </a:ext>
                  </a:extLst>
                </xdr:cNvPr>
                <xdr:cNvSpPr txBox="1"/>
              </xdr:nvSpPr>
              <xdr:spPr>
                <a:xfrm>
                  <a:off x="13639800" y="4282440"/>
                  <a:ext cx="1828800" cy="12954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it-IT" sz="1100" b="0" i="1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K=</a:t>
                  </a:r>
                  <a:r>
                    <a:rPr lang="it-IT"/>
                    <a:t> </a:t>
                  </a:r>
                  <a:r>
                    <a:rPr lang="it-IT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113506</a:t>
                  </a:r>
                  <a:r>
                    <a:rPr lang="it-IT"/>
                    <a:t> </a:t>
                  </a:r>
                </a:p>
                <a:p>
                  <a:r>
                    <a:rPr lang="it-IT" sz="1100" b="0" i="1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t</a:t>
                  </a:r>
                  <a:r>
                    <a:rPr lang="it-IT" sz="1100" b="0" i="1" u="none" strike="noStrike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0</a:t>
                  </a:r>
                  <a:r>
                    <a:rPr lang="it-IT" sz="1100" b="0" i="1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=</a:t>
                  </a:r>
                  <a:r>
                    <a:rPr lang="it-IT"/>
                    <a:t> </a:t>
                  </a:r>
                  <a:r>
                    <a:rPr lang="it-IT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27</a:t>
                  </a:r>
                  <a:r>
                    <a:rPr lang="it-IT"/>
                    <a:t> </a:t>
                  </a:r>
                </a:p>
                <a:p>
                  <a:r>
                    <a:rPr lang="it-IT" sz="1100" b="0" i="1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w=</a:t>
                  </a:r>
                  <a:r>
                    <a:rPr lang="it-IT"/>
                    <a:t> </a:t>
                  </a:r>
                  <a:r>
                    <a:rPr lang="it-IT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5</a:t>
                  </a:r>
                  <a:r>
                    <a:rPr lang="it-IT"/>
                    <a:t> </a:t>
                  </a:r>
                </a:p>
                <a:p>
                  <a:r>
                    <a:rPr lang="it-IT" sz="1100" i="1"/>
                    <a:t>R</a:t>
                  </a:r>
                  <a:r>
                    <a:rPr lang="it-IT" sz="1100" i="1" baseline="30000"/>
                    <a:t>2</a:t>
                  </a:r>
                  <a:r>
                    <a:rPr lang="it-IT" sz="1100" baseline="0"/>
                    <a:t>= 0.9633</a:t>
                  </a:r>
                </a:p>
                <a:p>
                  <a:r>
                    <a:rPr lang="it-IT" sz="1100" i="1" baseline="0"/>
                    <a:t>CI</a:t>
                  </a:r>
                  <a:r>
                    <a:rPr lang="it-IT" sz="1100" baseline="0"/>
                    <a:t>= 856</a:t>
                  </a:r>
                </a:p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it-IT" sz="1100" i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(day</a:t>
                  </a:r>
                  <a:r>
                    <a:rPr lang="it-IT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0</a:t>
                  </a:r>
                  <a:r>
                    <a:rPr lang="it-IT" sz="110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= Feb 24)</a:t>
                  </a:r>
                  <a:endParaRPr lang="it-IT">
                    <a:effectLst/>
                  </a:endParaRPr>
                </a:p>
                <a:p>
                  <a:endParaRPr lang="it-IT" sz="1100" baseline="30000"/>
                </a:p>
              </xdr:txBody>
            </xdr:sp>
          </xdr:grpSp>
          <xdr:cxnSp macro="">
            <xdr:nvCxnSpPr>
              <xdr:cNvPr id="7" name="Connettore diritto 6">
                <a:extLst>
                  <a:ext uri="{FF2B5EF4-FFF2-40B4-BE49-F238E27FC236}">
                    <a16:creationId xmlns:a16="http://schemas.microsoft.com/office/drawing/2014/main" id="{F2565D0C-65C1-4565-A4DC-96DFBF81741D}"/>
                  </a:ext>
                </a:extLst>
              </xdr:cNvPr>
              <xdr:cNvCxnSpPr/>
            </xdr:nvCxnSpPr>
            <xdr:spPr>
              <a:xfrm flipV="1">
                <a:off x="9265920" y="2849880"/>
                <a:ext cx="3048000" cy="762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8" name="CasellaDiTesto 7">
                  <a:extLst>
                    <a:ext uri="{FF2B5EF4-FFF2-40B4-BE49-F238E27FC236}">
                      <a16:creationId xmlns:a16="http://schemas.microsoft.com/office/drawing/2014/main" id="{9A75C98C-EBF5-4DF2-A100-86430DA8BE86}"/>
                    </a:ext>
                  </a:extLst>
                </xdr:cNvPr>
                <xdr:cNvSpPr txBox="1"/>
              </xdr:nvSpPr>
              <xdr:spPr>
                <a:xfrm>
                  <a:off x="12580620" y="3284220"/>
                  <a:ext cx="2679131" cy="548099"/>
                </a:xfrm>
                <a:prstGeom prst="rect">
                  <a:avLst/>
                </a:prstGeom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 algn="l"/>
                  <a:endParaRPr lang="it-IT" sz="1100" b="0" i="1">
                    <a:latin typeface="Cambria Math" panose="02040503050406030204" pitchFamily="18" charset="0"/>
                  </a:endParaRPr>
                </a:p>
                <a:p>
                  <a:pPr marL="0" indent="0"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𝑦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e>
                        </m:d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=0,  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𝑦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𝐵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+1</m:t>
                            </m:r>
                          </m:e>
                        </m:d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𝐵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e>
                        </m:d>
                      </m:oMath>
                    </m:oMathPara>
                  </a14:m>
                  <a:endParaRPr lang="it-IT" sz="1400" b="0" i="1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endParaRPr>
                </a:p>
                <a:p>
                  <a:endParaRPr lang="it-IT" sz="1100"/>
                </a:p>
              </xdr:txBody>
            </xdr:sp>
          </mc:Choice>
          <mc:Fallback xmlns="">
            <xdr:sp macro="" textlink="">
              <xdr:nvSpPr>
                <xdr:cNvPr id="8" name="CasellaDiTesto 7">
                  <a:extLst>
                    <a:ext uri="{FF2B5EF4-FFF2-40B4-BE49-F238E27FC236}">
                      <a16:creationId xmlns:a16="http://schemas.microsoft.com/office/drawing/2014/main" id="{9A75C98C-EBF5-4DF2-A100-86430DA8BE86}"/>
                    </a:ext>
                  </a:extLst>
                </xdr:cNvPr>
                <xdr:cNvSpPr txBox="1"/>
              </xdr:nvSpPr>
              <xdr:spPr>
                <a:xfrm>
                  <a:off x="12580620" y="3284220"/>
                  <a:ext cx="2679131" cy="548099"/>
                </a:xfrm>
                <a:prstGeom prst="rect">
                  <a:avLst/>
                </a:prstGeom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 algn="l"/>
                  <a:endParaRPr lang="it-IT" sz="1100" b="0" i="1">
                    <a:latin typeface="Cambria Math" panose="02040503050406030204" pitchFamily="18" charset="0"/>
                  </a:endParaRPr>
                </a:p>
                <a:p>
                  <a:pPr marL="0" indent="0" algn="l"/>
                  <a:r>
                    <a:rPr lang="it-IT" sz="1400" b="0" i="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𝑦(0)=0,  𝑦=𝐵(𝑡+1)−𝐵(𝑡)</a:t>
                  </a:r>
                  <a:endParaRPr lang="it-IT" sz="1400" b="0" i="1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endParaRPr>
                </a:p>
                <a:p>
                  <a:endParaRPr lang="it-IT" sz="1100"/>
                </a:p>
              </xdr:txBody>
            </xdr:sp>
          </mc:Fallback>
        </mc:AlternateContent>
      </xdr:grpSp>
      <xdr:cxnSp macro="">
        <xdr:nvCxnSpPr>
          <xdr:cNvPr id="10" name="Connettore 2 9">
            <a:extLst>
              <a:ext uri="{FF2B5EF4-FFF2-40B4-BE49-F238E27FC236}">
                <a16:creationId xmlns:a16="http://schemas.microsoft.com/office/drawing/2014/main" id="{F5A9E7AE-FCC6-486F-BCA8-67CE5DF76905}"/>
              </a:ext>
            </a:extLst>
          </xdr:cNvPr>
          <xdr:cNvCxnSpPr/>
        </xdr:nvCxnSpPr>
        <xdr:spPr>
          <a:xfrm flipH="1">
            <a:off x="12679680" y="3832860"/>
            <a:ext cx="1242060" cy="6553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0.2082</cdr:x>
      <cdr:y>0.19205</cdr:y>
    </cdr:from>
    <cdr:to>
      <cdr:x>0.27703</cdr:x>
      <cdr:y>0.24472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45287" y="1018554"/>
              <a:ext cx="477805" cy="279336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𝑤</m:t>
                        </m:r>
                      </m:den>
                    </m:f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Choice>
      <mc:Fallback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45287" y="1018554"/>
              <a:ext cx="477805" cy="279336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𝐾⁄4𝑤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Fallback>
    </mc:AlternateContent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86B1DA3C-FD4F-4416-91F5-AA0B8D539678}" autoFormatId="16" applyNumberFormats="0" applyBorderFormats="0" applyFontFormats="0" applyPatternFormats="0" applyAlignmentFormats="0" applyWidthHeightFormats="0">
  <queryTableRefresh nextId="15">
    <queryTableFields count="14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  <queryTableField id="13" name="note_it" tableColumnId="13"/>
      <queryTableField id="14" name="note_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8A96F-CBFB-420D-9844-5A95EDED6E0E}" name="dpc_covid19_ita_andamento_nazionale__5" displayName="dpc_covid19_ita_andamento_nazionale__5" ref="A1:N32" tableType="queryTable" totalsRowShown="0">
  <autoFilter ref="A1:N32" xr:uid="{E0837A24-1679-4E59-BA6F-8D21D5E3D709}"/>
  <tableColumns count="14">
    <tableColumn id="1" xr3:uid="{559C3743-064A-412D-B719-441E2601C77F}" uniqueName="1" name="data" queryTableFieldId="1" dataDxfId="3"/>
    <tableColumn id="2" xr3:uid="{B9564FA0-0B3F-481A-8AEE-410E93ECED6E}" uniqueName="2" name="stato" queryTableFieldId="2" dataDxfId="2"/>
    <tableColumn id="3" xr3:uid="{AD0319CC-2D1D-4237-89C4-90F5B63F2B50}" uniqueName="3" name="ricoverati_con_sintomi" queryTableFieldId="3"/>
    <tableColumn id="4" xr3:uid="{58984D14-63CF-4010-8837-19B2DF726CCE}" uniqueName="4" name="terapia_intensiva" queryTableFieldId="4"/>
    <tableColumn id="5" xr3:uid="{53092193-97B3-4B83-8593-AB00FA4B2517}" uniqueName="5" name="totale_ospedalizzati" queryTableFieldId="5"/>
    <tableColumn id="6" xr3:uid="{60C1C61C-441C-46EB-BF21-A05278528B46}" uniqueName="6" name="isolamento_domiciliare" queryTableFieldId="6"/>
    <tableColumn id="7" xr3:uid="{DDF3DAD2-E336-4711-A556-0EB9346504C3}" uniqueName="7" name="totale_attualmente_positivi" queryTableFieldId="7"/>
    <tableColumn id="8" xr3:uid="{B2B1EAB9-B9CB-479F-BD21-E6AEC957FE3F}" uniqueName="8" name="nuovi_attualmente_positivi" queryTableFieldId="8"/>
    <tableColumn id="9" xr3:uid="{4B27DF40-8A86-4874-970A-2540966D08A3}" uniqueName="9" name="dimessi_guariti" queryTableFieldId="9"/>
    <tableColumn id="10" xr3:uid="{F513C526-D297-4097-B367-32846ABE3C0C}" uniqueName="10" name="deceduti" queryTableFieldId="10"/>
    <tableColumn id="11" xr3:uid="{555FF65B-8683-49CB-A884-DE5A8585A310}" uniqueName="11" name="totale_casi" queryTableFieldId="11"/>
    <tableColumn id="12" xr3:uid="{E549DC45-9240-4EA4-B00B-CA59669AF82E}" uniqueName="12" name="tamponi" queryTableFieldId="12"/>
    <tableColumn id="13" xr3:uid="{2199BF11-F7F3-4D32-8AD7-8D796588024A}" uniqueName="13" name="note_it" queryTableFieldId="13" dataDxfId="1"/>
    <tableColumn id="14" xr3:uid="{DC8A3D2A-778E-4800-9D15-D0B7EDA21548}" uniqueName="14" name="note_e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5FD8839A-74E9-44C2-B5F2-F977D0EA3D98}">
    <text>red zone</text>
  </threadedComment>
  <threadedComment ref="B13" dT="2020-03-21T22:12:51.46" personId="{46504131-ADD3-4530-BCC7-16E4FED1C2C4}" id="{95B83D2D-5EDB-4C8F-91A8-36D622D74B5B}">
    <text>partial lockdown (north)</text>
  </threadedComment>
  <threadedComment ref="B17" dT="2020-03-21T22:13:52.19" personId="{46504131-ADD3-4530-BCC7-16E4FED1C2C4}" id="{FB6547ED-429A-49D7-8367-DE2107BFB931}">
    <text>school closure (Italy)</text>
  </threadedComment>
  <threadedComment ref="B20" dT="2020-03-21T22:14:24.84" personId="{46504131-ADD3-4530-BCC7-16E4FED1C2C4}" id="{18DCC697-BA7F-479A-8641-1D7FCDC0672D}">
    <text>lockdown (north)</text>
  </threadedComment>
  <threadedComment ref="B22" dT="2020-03-21T22:14:52.14" personId="{46504131-ADD3-4530-BCC7-16E4FED1C2C4}" id="{5FB23112-C2D9-44D1-9DAD-0448A5341B10}">
    <text>partial lockdown (Italy)</text>
  </threadedComment>
  <threadedComment ref="B24" dT="2020-03-21T22:15:16.77" personId="{46504131-ADD3-4530-BCC7-16E4FED1C2C4}" id="{90A59D2F-F1E2-4415-85BD-E03CA55CB6FA}">
    <text>lockdown (Italy)</text>
  </threadedComment>
  <threadedComment ref="B35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N32"/>
  <sheetViews>
    <sheetView topLeftCell="D1" workbookViewId="0">
      <selection sqref="A1:XFD104857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  <col min="13" max="13" width="19.5546875" bestFit="1" customWidth="1"/>
    <col min="14" max="14" width="21.109375" bestFit="1" customWidth="1"/>
  </cols>
  <sheetData>
    <row r="1" spans="1:14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37</v>
      </c>
      <c r="N1" t="s">
        <v>38</v>
      </c>
    </row>
    <row r="2" spans="1:14" x14ac:dyDescent="0.3">
      <c r="A2" s="19">
        <v>43885.75</v>
      </c>
      <c r="B2" s="18" t="s">
        <v>30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  <c r="M2" s="18" t="s">
        <v>39</v>
      </c>
      <c r="N2" s="18" t="s">
        <v>39</v>
      </c>
    </row>
    <row r="3" spans="1:14" x14ac:dyDescent="0.3">
      <c r="A3" s="19">
        <v>43886.75</v>
      </c>
      <c r="B3" s="18" t="s">
        <v>30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  <c r="M3" s="18" t="s">
        <v>39</v>
      </c>
      <c r="N3" s="18" t="s">
        <v>39</v>
      </c>
    </row>
    <row r="4" spans="1:14" x14ac:dyDescent="0.3">
      <c r="A4" s="19">
        <v>43887.75</v>
      </c>
      <c r="B4" s="18" t="s">
        <v>30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  <c r="M4" s="18" t="s">
        <v>39</v>
      </c>
      <c r="N4" s="18" t="s">
        <v>39</v>
      </c>
    </row>
    <row r="5" spans="1:14" x14ac:dyDescent="0.3">
      <c r="A5" s="19">
        <v>43888.75</v>
      </c>
      <c r="B5" s="18" t="s">
        <v>30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  <c r="M5" s="18" t="s">
        <v>39</v>
      </c>
      <c r="N5" s="18" t="s">
        <v>39</v>
      </c>
    </row>
    <row r="6" spans="1:14" x14ac:dyDescent="0.3">
      <c r="A6" s="19">
        <v>43889.75</v>
      </c>
      <c r="B6" s="18" t="s">
        <v>30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  <c r="M6" s="18" t="s">
        <v>39</v>
      </c>
      <c r="N6" s="18" t="s">
        <v>39</v>
      </c>
    </row>
    <row r="7" spans="1:14" x14ac:dyDescent="0.3">
      <c r="A7" s="19">
        <v>43890.75</v>
      </c>
      <c r="B7" s="18" t="s">
        <v>30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  <c r="M7" s="18" t="s">
        <v>39</v>
      </c>
      <c r="N7" s="18" t="s">
        <v>39</v>
      </c>
    </row>
    <row r="8" spans="1:14" x14ac:dyDescent="0.3">
      <c r="A8" s="19">
        <v>43891.75</v>
      </c>
      <c r="B8" s="18" t="s">
        <v>30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  <c r="M8" s="18" t="s">
        <v>39</v>
      </c>
      <c r="N8" s="18" t="s">
        <v>39</v>
      </c>
    </row>
    <row r="9" spans="1:14" x14ac:dyDescent="0.3">
      <c r="A9" s="19">
        <v>43892.75</v>
      </c>
      <c r="B9" s="18" t="s">
        <v>30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  <c r="M9" s="18" t="s">
        <v>39</v>
      </c>
      <c r="N9" s="18" t="s">
        <v>39</v>
      </c>
    </row>
    <row r="10" spans="1:14" x14ac:dyDescent="0.3">
      <c r="A10" s="19">
        <v>43893.75</v>
      </c>
      <c r="B10" s="18" t="s">
        <v>30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  <c r="M10" s="18" t="s">
        <v>39</v>
      </c>
      <c r="N10" s="18" t="s">
        <v>39</v>
      </c>
    </row>
    <row r="11" spans="1:14" x14ac:dyDescent="0.3">
      <c r="A11" s="19">
        <v>43894.75</v>
      </c>
      <c r="B11" s="18" t="s">
        <v>30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  <c r="M11" s="18" t="s">
        <v>39</v>
      </c>
      <c r="N11" s="18" t="s">
        <v>39</v>
      </c>
    </row>
    <row r="12" spans="1:14" x14ac:dyDescent="0.3">
      <c r="A12" s="19">
        <v>43895.75</v>
      </c>
      <c r="B12" s="18" t="s">
        <v>30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  <c r="M12" s="18" t="s">
        <v>39</v>
      </c>
      <c r="N12" s="18" t="s">
        <v>39</v>
      </c>
    </row>
    <row r="13" spans="1:14" x14ac:dyDescent="0.3">
      <c r="A13" s="19">
        <v>43896.75</v>
      </c>
      <c r="B13" s="18" t="s">
        <v>30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  <c r="M13" s="18" t="s">
        <v>39</v>
      </c>
      <c r="N13" s="18" t="s">
        <v>39</v>
      </c>
    </row>
    <row r="14" spans="1:14" x14ac:dyDescent="0.3">
      <c r="A14" s="19">
        <v>43897.75</v>
      </c>
      <c r="B14" s="18" t="s">
        <v>30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  <c r="M14" s="18" t="s">
        <v>40</v>
      </c>
      <c r="N14" s="18" t="s">
        <v>41</v>
      </c>
    </row>
    <row r="15" spans="1:14" x14ac:dyDescent="0.3">
      <c r="A15" s="19">
        <v>43898.75</v>
      </c>
      <c r="B15" s="18" t="s">
        <v>30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  <c r="M15" s="18" t="s">
        <v>39</v>
      </c>
      <c r="N15" s="18" t="s">
        <v>39</v>
      </c>
    </row>
    <row r="16" spans="1:14" x14ac:dyDescent="0.3">
      <c r="A16" s="19">
        <v>43899.75</v>
      </c>
      <c r="B16" s="18" t="s">
        <v>30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  <c r="M16" s="18" t="s">
        <v>39</v>
      </c>
      <c r="N16" s="18" t="s">
        <v>39</v>
      </c>
    </row>
    <row r="17" spans="1:14" x14ac:dyDescent="0.3">
      <c r="A17" s="19">
        <v>43900.75</v>
      </c>
      <c r="B17" s="18" t="s">
        <v>30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  <c r="M17" s="18" t="s">
        <v>42</v>
      </c>
      <c r="N17" s="18" t="s">
        <v>43</v>
      </c>
    </row>
    <row r="18" spans="1:14" x14ac:dyDescent="0.3">
      <c r="A18" s="19">
        <v>43901.708333333336</v>
      </c>
      <c r="B18" s="18" t="s">
        <v>30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  <c r="M18" s="18" t="s">
        <v>44</v>
      </c>
      <c r="N18" s="18" t="s">
        <v>45</v>
      </c>
    </row>
    <row r="19" spans="1:14" x14ac:dyDescent="0.3">
      <c r="A19" s="19">
        <v>43902.708333333336</v>
      </c>
      <c r="B19" s="18" t="s">
        <v>30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  <c r="M19" s="18" t="s">
        <v>39</v>
      </c>
      <c r="N19" s="18" t="s">
        <v>39</v>
      </c>
    </row>
    <row r="20" spans="1:14" x14ac:dyDescent="0.3">
      <c r="A20" s="19">
        <v>43903.708333333336</v>
      </c>
      <c r="B20" s="18" t="s">
        <v>30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  <c r="M20" s="18" t="s">
        <v>39</v>
      </c>
      <c r="N20" s="18" t="s">
        <v>39</v>
      </c>
    </row>
    <row r="21" spans="1:14" x14ac:dyDescent="0.3">
      <c r="A21" s="19">
        <v>43904.708333333336</v>
      </c>
      <c r="B21" s="18" t="s">
        <v>30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  <c r="M21" s="18" t="s">
        <v>39</v>
      </c>
      <c r="N21" s="18" t="s">
        <v>39</v>
      </c>
    </row>
    <row r="22" spans="1:14" x14ac:dyDescent="0.3">
      <c r="A22" s="19">
        <v>43905.708333333336</v>
      </c>
      <c r="B22" s="18" t="s">
        <v>30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  <c r="M22" s="18" t="s">
        <v>39</v>
      </c>
      <c r="N22" s="18" t="s">
        <v>39</v>
      </c>
    </row>
    <row r="23" spans="1:14" x14ac:dyDescent="0.3">
      <c r="A23" s="19">
        <v>43906.708333333336</v>
      </c>
      <c r="B23" s="18" t="s">
        <v>30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  <c r="M23" s="18" t="s">
        <v>46</v>
      </c>
      <c r="N23" s="18" t="s">
        <v>47</v>
      </c>
    </row>
    <row r="24" spans="1:14" x14ac:dyDescent="0.3">
      <c r="A24" s="19">
        <v>43907.708333333336</v>
      </c>
      <c r="B24" s="18" t="s">
        <v>30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  <c r="M24" s="18" t="s">
        <v>48</v>
      </c>
      <c r="N24" s="18" t="s">
        <v>49</v>
      </c>
    </row>
    <row r="25" spans="1:14" x14ac:dyDescent="0.3">
      <c r="A25" s="19">
        <v>43908.708333333336</v>
      </c>
      <c r="B25" s="18" t="s">
        <v>30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  <c r="M25" s="18" t="s">
        <v>50</v>
      </c>
      <c r="N25" s="18" t="s">
        <v>51</v>
      </c>
    </row>
    <row r="26" spans="1:14" x14ac:dyDescent="0.3">
      <c r="A26" s="19">
        <v>43909.708333333336</v>
      </c>
      <c r="B26" s="18" t="s">
        <v>30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  <c r="M26" s="18" t="s">
        <v>39</v>
      </c>
      <c r="N26" s="18" t="s">
        <v>39</v>
      </c>
    </row>
    <row r="27" spans="1:14" x14ac:dyDescent="0.3">
      <c r="A27" s="19">
        <v>43910.708333333336</v>
      </c>
      <c r="B27" s="18" t="s">
        <v>30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  <c r="M27" s="18" t="s">
        <v>39</v>
      </c>
      <c r="N27" s="18" t="s">
        <v>39</v>
      </c>
    </row>
    <row r="28" spans="1:14" x14ac:dyDescent="0.3">
      <c r="A28" s="19">
        <v>43911.708333333336</v>
      </c>
      <c r="B28" s="18" t="s">
        <v>30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  <c r="M28" s="18" t="s">
        <v>39</v>
      </c>
      <c r="N28" s="18" t="s">
        <v>39</v>
      </c>
    </row>
    <row r="29" spans="1:14" x14ac:dyDescent="0.3">
      <c r="A29" s="19">
        <v>43912.708333333336</v>
      </c>
      <c r="B29" s="18" t="s">
        <v>30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  <c r="M29" s="18" t="s">
        <v>39</v>
      </c>
      <c r="N29" s="18" t="s">
        <v>39</v>
      </c>
    </row>
    <row r="30" spans="1:14" x14ac:dyDescent="0.3">
      <c r="A30" s="19">
        <v>43913.708333333336</v>
      </c>
      <c r="B30" s="18" t="s">
        <v>30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  <c r="M30" s="18" t="s">
        <v>39</v>
      </c>
      <c r="N30" s="18" t="s">
        <v>39</v>
      </c>
    </row>
    <row r="31" spans="1:14" x14ac:dyDescent="0.3">
      <c r="A31" s="19">
        <v>43914.708333333336</v>
      </c>
      <c r="B31" s="18" t="s">
        <v>30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  <c r="M31" s="18" t="s">
        <v>39</v>
      </c>
      <c r="N31" s="18" t="s">
        <v>39</v>
      </c>
    </row>
    <row r="32" spans="1:14" x14ac:dyDescent="0.3">
      <c r="A32" s="19">
        <v>43915.708333333336</v>
      </c>
      <c r="B32" s="18" t="s">
        <v>30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9362</v>
      </c>
      <c r="J32" s="2">
        <v>7503</v>
      </c>
      <c r="K32" s="2">
        <v>74386</v>
      </c>
      <c r="L32" s="2">
        <v>324445</v>
      </c>
      <c r="M32" s="18" t="s">
        <v>39</v>
      </c>
      <c r="N32" s="18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8"/>
  <sheetViews>
    <sheetView tabSelected="1" topLeftCell="A4" workbookViewId="0">
      <selection activeCell="J25" sqref="J25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13</v>
      </c>
    </row>
    <row r="3" spans="2:14" ht="17.399999999999999" customHeight="1" x14ac:dyDescent="0.6">
      <c r="B3" s="13"/>
      <c r="C3" s="14"/>
      <c r="D3" s="14"/>
      <c r="E3" s="14"/>
      <c r="F3" s="14"/>
      <c r="K3" s="21" t="s">
        <v>0</v>
      </c>
      <c r="L3" s="20" t="s">
        <v>15</v>
      </c>
      <c r="M3" s="17"/>
      <c r="N3" s="17"/>
    </row>
    <row r="4" spans="2:14" ht="20.399999999999999" x14ac:dyDescent="0.35">
      <c r="B4" s="16" t="s">
        <v>31</v>
      </c>
      <c r="C4" s="15"/>
      <c r="D4" s="14"/>
      <c r="E4" s="14"/>
      <c r="F4" s="14"/>
      <c r="K4" s="21" t="s">
        <v>32</v>
      </c>
      <c r="L4" s="20" t="s">
        <v>16</v>
      </c>
      <c r="M4" s="17"/>
      <c r="N4" s="17"/>
    </row>
    <row r="5" spans="2:14" ht="18" x14ac:dyDescent="0.3">
      <c r="B5" s="14"/>
      <c r="C5" s="14"/>
      <c r="D5" s="14"/>
      <c r="E5" s="14"/>
      <c r="F5" s="14"/>
      <c r="K5" s="21" t="s">
        <v>1</v>
      </c>
      <c r="L5" s="20" t="s">
        <v>17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12</v>
      </c>
      <c r="E6" s="9" t="s">
        <v>14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3">
        <v>43885</v>
      </c>
      <c r="C7" s="4">
        <v>1</v>
      </c>
      <c r="D7" s="11">
        <f>'dpc-covid19-ita-andamento-naz'!K2</f>
        <v>229</v>
      </c>
      <c r="E7" s="11">
        <f t="shared" ref="E7:E33" si="0">K/(1+EXP(-(C7-t0)/w))</f>
        <v>652.51048229606738</v>
      </c>
      <c r="F7" s="11">
        <f t="shared" ref="F7:F29" si="1">E7+CI</f>
        <v>1785.6515620686937</v>
      </c>
      <c r="G7" s="11">
        <f t="shared" ref="G7:G33" si="2">MAX(E7-CI,0)</f>
        <v>0</v>
      </c>
      <c r="H7" s="1"/>
      <c r="I7" s="22" t="s">
        <v>0</v>
      </c>
      <c r="J7" s="5">
        <v>119999.99996829181</v>
      </c>
    </row>
    <row r="8" spans="2:14" ht="15.6" x14ac:dyDescent="0.35">
      <c r="B8" s="10">
        <v>43886</v>
      </c>
      <c r="C8" s="4">
        <v>2</v>
      </c>
      <c r="D8" s="11">
        <f>'dpc-covid19-ita-andamento-naz'!K3</f>
        <v>322</v>
      </c>
      <c r="E8" s="11">
        <f t="shared" si="0"/>
        <v>788.7539578705638</v>
      </c>
      <c r="F8" s="11">
        <f t="shared" si="1"/>
        <v>1921.8950376431903</v>
      </c>
      <c r="G8" s="11">
        <f t="shared" si="2"/>
        <v>0</v>
      </c>
      <c r="H8" s="1"/>
      <c r="I8" s="22" t="s">
        <v>33</v>
      </c>
      <c r="J8" s="5">
        <v>28.30503968544074</v>
      </c>
    </row>
    <row r="9" spans="2:14" x14ac:dyDescent="0.3">
      <c r="B9" s="10">
        <v>43887</v>
      </c>
      <c r="C9" s="4">
        <v>3</v>
      </c>
      <c r="D9" s="11">
        <f>'dpc-covid19-ita-andamento-naz'!K4</f>
        <v>400</v>
      </c>
      <c r="E9" s="11">
        <f t="shared" si="0"/>
        <v>953.21771469801615</v>
      </c>
      <c r="F9" s="11">
        <f t="shared" si="1"/>
        <v>2086.3587944706424</v>
      </c>
      <c r="G9" s="11">
        <f t="shared" si="2"/>
        <v>0</v>
      </c>
      <c r="H9" s="1"/>
      <c r="I9" s="22" t="s">
        <v>1</v>
      </c>
      <c r="J9" s="5">
        <v>5.2419294701966779</v>
      </c>
    </row>
    <row r="10" spans="2:14" x14ac:dyDescent="0.3">
      <c r="B10" s="10">
        <v>43888</v>
      </c>
      <c r="C10" s="4">
        <v>4</v>
      </c>
      <c r="D10" s="11">
        <f>'dpc-covid19-ita-andamento-naz'!K5</f>
        <v>650</v>
      </c>
      <c r="E10" s="11">
        <f t="shared" si="0"/>
        <v>1151.6426657947379</v>
      </c>
      <c r="F10" s="11">
        <f t="shared" si="1"/>
        <v>2284.7837455673643</v>
      </c>
      <c r="G10" s="11">
        <f t="shared" si="2"/>
        <v>18.501586022111496</v>
      </c>
      <c r="H10" s="1"/>
      <c r="I10" s="6" t="s">
        <v>2</v>
      </c>
      <c r="J10" s="1">
        <f>AVERAGE(D7:D37)</f>
        <v>20922.903225806451</v>
      </c>
    </row>
    <row r="11" spans="2:14" x14ac:dyDescent="0.3">
      <c r="B11" s="10">
        <v>43889</v>
      </c>
      <c r="C11" s="4">
        <v>5</v>
      </c>
      <c r="D11" s="11">
        <f>'dpc-covid19-ita-andamento-naz'!K6</f>
        <v>888</v>
      </c>
      <c r="E11" s="11">
        <f t="shared" si="0"/>
        <v>1390.8898238614327</v>
      </c>
      <c r="F11" s="11">
        <f t="shared" si="1"/>
        <v>2524.0309036340591</v>
      </c>
      <c r="G11" s="11">
        <f t="shared" si="2"/>
        <v>257.74874408880623</v>
      </c>
      <c r="H11" s="1"/>
      <c r="I11" s="6" t="s">
        <v>3</v>
      </c>
      <c r="J11" s="1">
        <f>COUNT(D7:D37)-COUNT(J7:J9)</f>
        <v>28</v>
      </c>
    </row>
    <row r="12" spans="2:14" x14ac:dyDescent="0.3">
      <c r="B12" s="10">
        <v>43890</v>
      </c>
      <c r="C12" s="4">
        <v>6</v>
      </c>
      <c r="D12" s="11">
        <f>'dpc-covid19-ita-andamento-naz'!K7</f>
        <v>1128</v>
      </c>
      <c r="E12" s="11">
        <f t="shared" si="0"/>
        <v>1679.1369938542462</v>
      </c>
      <c r="F12" s="11">
        <f t="shared" si="1"/>
        <v>2812.2780736268724</v>
      </c>
      <c r="G12" s="11">
        <f t="shared" si="2"/>
        <v>545.99591408161973</v>
      </c>
      <c r="H12" s="1"/>
      <c r="I12" s="6" t="s">
        <v>4</v>
      </c>
      <c r="J12" s="7" cm="1">
        <f t="array" ref="J12">SQRT(SUM((D7:D37-E7:E37)^2)/df)</f>
        <v>553.18157052485685</v>
      </c>
    </row>
    <row r="13" spans="2:14" ht="16.2" x14ac:dyDescent="0.3">
      <c r="B13" s="23">
        <v>43891</v>
      </c>
      <c r="C13" s="4">
        <v>7</v>
      </c>
      <c r="D13" s="11">
        <f>'dpc-covid19-ita-andamento-naz'!K8</f>
        <v>1694</v>
      </c>
      <c r="E13" s="11">
        <f t="shared" si="0"/>
        <v>2026.0999110037392</v>
      </c>
      <c r="F13" s="11">
        <f t="shared" si="1"/>
        <v>3159.2409907763658</v>
      </c>
      <c r="G13" s="11">
        <f t="shared" si="2"/>
        <v>892.95883123111275</v>
      </c>
      <c r="H13" s="1"/>
      <c r="I13" s="6" t="s">
        <v>5</v>
      </c>
      <c r="J13" s="8" cm="1">
        <f t="array" ref="J13">1-SUM((D7:D37-E7:E37)^2)/SUM((D7:D37-Mean_of_y)^2)</f>
        <v>0.99947245736991253</v>
      </c>
    </row>
    <row r="14" spans="2:14" x14ac:dyDescent="0.3">
      <c r="B14" s="10">
        <v>43892</v>
      </c>
      <c r="C14" s="4">
        <v>8</v>
      </c>
      <c r="D14" s="11">
        <f>'dpc-covid19-ita-andamento-naz'!K9</f>
        <v>2036</v>
      </c>
      <c r="E14" s="11">
        <f t="shared" si="0"/>
        <v>2443.2759213296108</v>
      </c>
      <c r="F14" s="11">
        <f t="shared" si="1"/>
        <v>3576.417001102237</v>
      </c>
      <c r="G14" s="11">
        <f t="shared" si="2"/>
        <v>1310.1348415569844</v>
      </c>
      <c r="H14" s="1"/>
      <c r="I14" s="6" t="s">
        <v>6</v>
      </c>
      <c r="J14" s="8">
        <f>TINV(0.05,df)</f>
        <v>2.0484071417952445</v>
      </c>
    </row>
    <row r="15" spans="2:14" x14ac:dyDescent="0.3">
      <c r="B15" s="10">
        <v>43893</v>
      </c>
      <c r="C15" s="4">
        <v>9</v>
      </c>
      <c r="D15" s="11">
        <f>'dpc-covid19-ita-andamento-naz'!K10</f>
        <v>2502</v>
      </c>
      <c r="E15" s="11">
        <f t="shared" si="0"/>
        <v>2944.2052120425883</v>
      </c>
      <c r="F15" s="11">
        <f t="shared" si="1"/>
        <v>4077.3462918152145</v>
      </c>
      <c r="G15" s="11">
        <f t="shared" si="2"/>
        <v>1811.0641322699619</v>
      </c>
      <c r="H15" s="1"/>
      <c r="I15" s="6" t="s">
        <v>7</v>
      </c>
      <c r="J15" s="1">
        <f>Critical_t*SE_of_y</f>
        <v>1133.1410797726264</v>
      </c>
    </row>
    <row r="16" spans="2:14" x14ac:dyDescent="0.3">
      <c r="B16" s="10">
        <v>43894</v>
      </c>
      <c r="C16" s="4">
        <v>10</v>
      </c>
      <c r="D16" s="11">
        <f>'dpc-covid19-ita-andamento-naz'!K11</f>
        <v>3089</v>
      </c>
      <c r="E16" s="11">
        <f t="shared" si="0"/>
        <v>3544.740013532688</v>
      </c>
      <c r="F16" s="11">
        <f t="shared" si="1"/>
        <v>4677.8810933053146</v>
      </c>
      <c r="G16" s="11">
        <f t="shared" si="2"/>
        <v>2411.5989337600613</v>
      </c>
      <c r="H16" s="1"/>
      <c r="I16" s="6"/>
    </row>
    <row r="17" spans="2:13" x14ac:dyDescent="0.3">
      <c r="B17" s="23">
        <v>43895</v>
      </c>
      <c r="C17" s="4">
        <v>11</v>
      </c>
      <c r="D17" s="11">
        <f>'dpc-covid19-ita-andamento-naz'!K12</f>
        <v>3858</v>
      </c>
      <c r="E17" s="11">
        <f t="shared" si="0"/>
        <v>4263.3056680739455</v>
      </c>
      <c r="F17" s="11">
        <f t="shared" si="1"/>
        <v>5396.4467478465722</v>
      </c>
      <c r="G17" s="11">
        <f t="shared" si="2"/>
        <v>3130.1645883013189</v>
      </c>
      <c r="H17" s="1"/>
      <c r="I17" s="6"/>
    </row>
    <row r="18" spans="2:13" x14ac:dyDescent="0.3">
      <c r="B18" s="10">
        <v>43896</v>
      </c>
      <c r="C18" s="4">
        <v>12</v>
      </c>
      <c r="D18" s="11">
        <f>'dpc-covid19-ita-andamento-naz'!K13</f>
        <v>4636</v>
      </c>
      <c r="E18" s="11">
        <f t="shared" si="0"/>
        <v>5121.128548355553</v>
      </c>
      <c r="F18" s="11">
        <f t="shared" si="1"/>
        <v>6254.2696281281796</v>
      </c>
      <c r="G18" s="11">
        <f t="shared" si="2"/>
        <v>3987.9874685829263</v>
      </c>
      <c r="H18" s="1"/>
      <c r="I18" s="6"/>
    </row>
    <row r="19" spans="2:13" x14ac:dyDescent="0.3">
      <c r="B19" s="10">
        <v>43897</v>
      </c>
      <c r="C19" s="4">
        <v>13</v>
      </c>
      <c r="D19" s="11">
        <f>'dpc-covid19-ita-andamento-naz'!K14</f>
        <v>5883</v>
      </c>
      <c r="E19" s="11">
        <f t="shared" si="0"/>
        <v>6142.3941834773932</v>
      </c>
      <c r="F19" s="11">
        <f t="shared" si="1"/>
        <v>7275.5352632500199</v>
      </c>
      <c r="G19" s="11">
        <f t="shared" si="2"/>
        <v>5009.2531037047665</v>
      </c>
      <c r="H19" s="1"/>
      <c r="I19" s="6"/>
    </row>
    <row r="20" spans="2:13" x14ac:dyDescent="0.3">
      <c r="B20" s="23">
        <v>43898</v>
      </c>
      <c r="C20" s="4">
        <v>14</v>
      </c>
      <c r="D20" s="11">
        <f>'dpc-covid19-ita-andamento-naz'!K15</f>
        <v>7375</v>
      </c>
      <c r="E20" s="11">
        <f t="shared" si="0"/>
        <v>7354.284609989154</v>
      </c>
      <c r="F20" s="11">
        <f t="shared" si="1"/>
        <v>8487.4256897617797</v>
      </c>
      <c r="G20" s="11">
        <f t="shared" si="2"/>
        <v>6221.1435302165273</v>
      </c>
      <c r="H20" s="1"/>
      <c r="I20" s="6"/>
    </row>
    <row r="21" spans="2:13" x14ac:dyDescent="0.3">
      <c r="B21" s="10">
        <v>43899</v>
      </c>
      <c r="C21" s="4">
        <v>15</v>
      </c>
      <c r="D21" s="11">
        <f>'dpc-covid19-ita-andamento-naz'!K16</f>
        <v>9172</v>
      </c>
      <c r="E21" s="11">
        <f t="shared" si="0"/>
        <v>8786.8275747410371</v>
      </c>
      <c r="F21" s="11">
        <f t="shared" si="1"/>
        <v>9919.9686545136628</v>
      </c>
      <c r="G21" s="11">
        <f t="shared" si="2"/>
        <v>7653.6864949684104</v>
      </c>
      <c r="H21" s="1"/>
      <c r="I21" s="6"/>
    </row>
    <row r="22" spans="2:13" x14ac:dyDescent="0.3">
      <c r="B22" s="23">
        <v>43900</v>
      </c>
      <c r="C22" s="4">
        <v>16</v>
      </c>
      <c r="D22" s="11">
        <f>'dpc-covid19-ita-andamento-naz'!K17</f>
        <v>10149</v>
      </c>
      <c r="E22" s="11">
        <f t="shared" si="0"/>
        <v>10472.473587352395</v>
      </c>
      <c r="F22" s="11">
        <f t="shared" si="1"/>
        <v>11605.614667125021</v>
      </c>
      <c r="G22" s="11">
        <f t="shared" si="2"/>
        <v>9339.3325075797693</v>
      </c>
      <c r="H22" s="1"/>
      <c r="I22" s="6"/>
    </row>
    <row r="23" spans="2:13" x14ac:dyDescent="0.3">
      <c r="B23" s="10">
        <v>43901</v>
      </c>
      <c r="C23" s="4">
        <v>17</v>
      </c>
      <c r="D23" s="11">
        <f>'dpc-covid19-ita-andamento-naz'!K18</f>
        <v>12462</v>
      </c>
      <c r="E23" s="11">
        <f t="shared" si="0"/>
        <v>12445.303510324677</v>
      </c>
      <c r="F23" s="11">
        <f t="shared" si="1"/>
        <v>13578.444590097302</v>
      </c>
      <c r="G23" s="11">
        <f t="shared" si="2"/>
        <v>11312.162430552051</v>
      </c>
      <c r="H23" s="1"/>
      <c r="I23" s="6"/>
    </row>
    <row r="24" spans="2:13" x14ac:dyDescent="0.3">
      <c r="B24" s="23">
        <v>43902</v>
      </c>
      <c r="C24" s="4">
        <v>18</v>
      </c>
      <c r="D24" s="11">
        <f>'dpc-covid19-ita-andamento-naz'!K19</f>
        <v>15113</v>
      </c>
      <c r="E24" s="11">
        <f t="shared" si="0"/>
        <v>14739.765251041901</v>
      </c>
      <c r="F24" s="11">
        <f t="shared" si="1"/>
        <v>15872.906330814527</v>
      </c>
      <c r="G24" s="11">
        <f t="shared" si="2"/>
        <v>13606.624171269275</v>
      </c>
      <c r="H24" s="1"/>
      <c r="I24" s="6"/>
    </row>
    <row r="25" spans="2:13" x14ac:dyDescent="0.3">
      <c r="B25" s="10">
        <v>43903</v>
      </c>
      <c r="C25" s="4">
        <v>19</v>
      </c>
      <c r="D25" s="11">
        <f>'dpc-covid19-ita-andamento-naz'!K20</f>
        <v>17660</v>
      </c>
      <c r="E25" s="11">
        <f t="shared" si="0"/>
        <v>17388.851564841523</v>
      </c>
      <c r="F25" s="11">
        <f t="shared" si="1"/>
        <v>18521.992644614151</v>
      </c>
      <c r="G25" s="11">
        <f t="shared" si="2"/>
        <v>16255.710485068897</v>
      </c>
      <c r="H25" s="1"/>
      <c r="I25" s="6"/>
    </row>
    <row r="26" spans="2:13" x14ac:dyDescent="0.3">
      <c r="B26" s="10">
        <v>43904</v>
      </c>
      <c r="C26" s="4">
        <v>20</v>
      </c>
      <c r="D26" s="11">
        <f>'dpc-covid19-ita-andamento-naz'!K21</f>
        <v>21157</v>
      </c>
      <c r="E26" s="11">
        <f t="shared" si="0"/>
        <v>20421.672176907436</v>
      </c>
      <c r="F26" s="11">
        <f t="shared" si="1"/>
        <v>21554.813256680063</v>
      </c>
      <c r="G26" s="11">
        <f t="shared" si="2"/>
        <v>19288.531097134808</v>
      </c>
      <c r="H26" s="1"/>
      <c r="I26" s="6"/>
    </row>
    <row r="27" spans="2:13" x14ac:dyDescent="0.3">
      <c r="B27" s="10">
        <v>43905</v>
      </c>
      <c r="C27" s="4">
        <v>21</v>
      </c>
      <c r="D27" s="11">
        <f>'dpc-covid19-ita-andamento-naz'!K22</f>
        <v>24747</v>
      </c>
      <c r="E27" s="11">
        <f t="shared" si="0"/>
        <v>23860.452000796973</v>
      </c>
      <c r="F27" s="11">
        <f t="shared" si="1"/>
        <v>24993.593080569601</v>
      </c>
      <c r="G27" s="11">
        <f t="shared" si="2"/>
        <v>22727.310921024346</v>
      </c>
      <c r="H27" s="1"/>
      <c r="I27" s="6"/>
    </row>
    <row r="28" spans="2:13" x14ac:dyDescent="0.3">
      <c r="B28" s="10">
        <v>43906</v>
      </c>
      <c r="C28" s="4">
        <v>22</v>
      </c>
      <c r="D28" s="11">
        <f>'dpc-covid19-ita-andamento-naz'!K23</f>
        <v>27980</v>
      </c>
      <c r="E28" s="11">
        <f t="shared" si="0"/>
        <v>27717.107602380485</v>
      </c>
      <c r="F28" s="11">
        <f t="shared" si="1"/>
        <v>28850.248682153113</v>
      </c>
      <c r="G28" s="11">
        <f t="shared" si="2"/>
        <v>26583.966522607858</v>
      </c>
      <c r="H28" s="1"/>
      <c r="I28" s="6"/>
    </row>
    <row r="29" spans="2:13" x14ac:dyDescent="0.3">
      <c r="B29" s="10">
        <v>43907</v>
      </c>
      <c r="C29" s="4">
        <v>23</v>
      </c>
      <c r="D29" s="11">
        <f>'dpc-covid19-ita-andamento-naz'!K24</f>
        <v>31506</v>
      </c>
      <c r="E29" s="11">
        <f t="shared" si="0"/>
        <v>31989.708814821694</v>
      </c>
      <c r="F29" s="11">
        <f t="shared" si="1"/>
        <v>33122.849894594321</v>
      </c>
      <c r="G29" s="11">
        <f t="shared" si="2"/>
        <v>30856.567735049066</v>
      </c>
      <c r="H29" s="1"/>
    </row>
    <row r="30" spans="2:13" x14ac:dyDescent="0.3">
      <c r="B30" s="10">
        <v>43908</v>
      </c>
      <c r="C30" s="4">
        <v>24</v>
      </c>
      <c r="D30" s="11">
        <f>'dpc-covid19-ita-andamento-naz'!K25</f>
        <v>35713</v>
      </c>
      <c r="E30" s="11">
        <f t="shared" si="0"/>
        <v>36659.295561156629</v>
      </c>
      <c r="F30" s="11">
        <f t="shared" ref="F30" si="3">E30+CI</f>
        <v>37792.436640929256</v>
      </c>
      <c r="G30" s="11">
        <f t="shared" si="2"/>
        <v>35526.154481384001</v>
      </c>
      <c r="M30" s="1"/>
    </row>
    <row r="31" spans="2:13" x14ac:dyDescent="0.3">
      <c r="B31" s="10">
        <v>43909</v>
      </c>
      <c r="C31" s="4">
        <v>25</v>
      </c>
      <c r="D31" s="11">
        <f>'dpc-covid19-ita-andamento-naz'!K26</f>
        <v>41035</v>
      </c>
      <c r="E31" s="11">
        <f t="shared" si="0"/>
        <v>41687.644373838855</v>
      </c>
      <c r="F31" s="11">
        <f t="shared" ref="F31" si="4">E31+CI</f>
        <v>42820.785453611483</v>
      </c>
      <c r="G31" s="11">
        <f t="shared" si="2"/>
        <v>40554.503294066228</v>
      </c>
    </row>
    <row r="32" spans="2:13" x14ac:dyDescent="0.3">
      <c r="B32" s="10">
        <v>43910</v>
      </c>
      <c r="C32" s="4">
        <v>26</v>
      </c>
      <c r="D32" s="11">
        <f>'dpc-covid19-ita-andamento-naz'!K27</f>
        <v>47021</v>
      </c>
      <c r="E32" s="11">
        <f t="shared" si="0"/>
        <v>47016.603848887164</v>
      </c>
      <c r="F32" s="11">
        <f t="shared" ref="F32" si="5">E32+CI</f>
        <v>48149.744928659791</v>
      </c>
      <c r="G32" s="11">
        <f t="shared" si="2"/>
        <v>45883.462769114536</v>
      </c>
    </row>
    <row r="33" spans="2:7" x14ac:dyDescent="0.3">
      <c r="B33" s="10">
        <v>43911</v>
      </c>
      <c r="C33" s="4">
        <v>27</v>
      </c>
      <c r="D33" s="11">
        <f>'dpc-covid19-ita-andamento-naz'!K28</f>
        <v>53578</v>
      </c>
      <c r="E33" s="11">
        <f t="shared" si="0"/>
        <v>52569.489104448483</v>
      </c>
      <c r="F33" s="11">
        <f t="shared" ref="F33" si="6">E33+CI</f>
        <v>53702.630184221111</v>
      </c>
      <c r="G33" s="11">
        <f t="shared" si="2"/>
        <v>51436.348024675855</v>
      </c>
    </row>
    <row r="34" spans="2:7" x14ac:dyDescent="0.3">
      <c r="B34" s="10">
        <v>43912</v>
      </c>
      <c r="C34" s="4">
        <v>28</v>
      </c>
      <c r="D34" s="11">
        <f>'dpc-covid19-ita-andamento-naz'!K29</f>
        <v>59138</v>
      </c>
      <c r="E34" s="11">
        <f t="shared" ref="E34" si="7">K/(1+EXP(-(C34-t0)/w))</f>
        <v>58254.724877319029</v>
      </c>
      <c r="F34" s="11">
        <f t="shared" ref="F34" si="8">E34+CI</f>
        <v>59387.865957091657</v>
      </c>
      <c r="G34" s="11">
        <f t="shared" ref="G34" si="9">MAX(E34-CI,0)</f>
        <v>57121.583797546402</v>
      </c>
    </row>
    <row r="35" spans="2:7" x14ac:dyDescent="0.3">
      <c r="B35" s="23">
        <v>43913</v>
      </c>
      <c r="C35" s="4">
        <v>29</v>
      </c>
      <c r="D35" s="11">
        <f>'dpc-covid19-ita-andamento-naz'!K30</f>
        <v>63927</v>
      </c>
      <c r="E35" s="11">
        <f t="shared" ref="E35:E66" si="10">K/(1+EXP(-(C35-t0)/w))</f>
        <v>63971.500427752631</v>
      </c>
      <c r="F35" s="11">
        <f t="shared" ref="F35" si="11">E35+CI</f>
        <v>65104.641507525259</v>
      </c>
      <c r="G35" s="11">
        <f t="shared" ref="G35" si="12">MAX(E35-CI,0)</f>
        <v>62838.359347980004</v>
      </c>
    </row>
    <row r="36" spans="2:7" x14ac:dyDescent="0.3">
      <c r="B36" s="10">
        <v>43914</v>
      </c>
      <c r="C36" s="4">
        <v>30</v>
      </c>
      <c r="D36" s="11">
        <f>'dpc-covid19-ita-andamento-naz'!K31</f>
        <v>69176</v>
      </c>
      <c r="E36" s="11">
        <f t="shared" si="10"/>
        <v>69616.756575973923</v>
      </c>
      <c r="F36" s="11">
        <f t="shared" ref="F36" si="13">E36+CI</f>
        <v>70749.89765574655</v>
      </c>
      <c r="G36" s="11">
        <f t="shared" ref="G36" si="14">MAX(E36-CI,0)</f>
        <v>68483.615496201295</v>
      </c>
    </row>
    <row r="37" spans="2:7" x14ac:dyDescent="0.3">
      <c r="B37" s="10">
        <v>43915</v>
      </c>
      <c r="C37" s="4">
        <v>31</v>
      </c>
      <c r="D37" s="11">
        <f>'dpc-covid19-ita-andamento-naz'!K32</f>
        <v>74386</v>
      </c>
      <c r="E37" s="11">
        <f t="shared" si="10"/>
        <v>75092.506378668826</v>
      </c>
      <c r="F37" s="11">
        <f t="shared" ref="F37" si="15">E37+CI</f>
        <v>76225.647458441454</v>
      </c>
      <c r="G37" s="11">
        <f t="shared" ref="G37" si="16">MAX(E37-CI,0)</f>
        <v>73959.365298896199</v>
      </c>
    </row>
    <row r="38" spans="2:7" x14ac:dyDescent="0.3">
      <c r="B38" s="10">
        <v>43916</v>
      </c>
      <c r="C38" s="4">
        <v>32</v>
      </c>
      <c r="E38" s="11">
        <f t="shared" si="10"/>
        <v>80312.408265374324</v>
      </c>
    </row>
    <row r="39" spans="2:7" x14ac:dyDescent="0.3">
      <c r="B39" s="10">
        <v>43917</v>
      </c>
      <c r="C39" s="4">
        <v>33</v>
      </c>
      <c r="E39" s="11">
        <f t="shared" si="10"/>
        <v>85206.694183751999</v>
      </c>
    </row>
    <row r="40" spans="2:7" x14ac:dyDescent="0.3">
      <c r="B40" s="10">
        <v>43918</v>
      </c>
      <c r="C40" s="4">
        <v>34</v>
      </c>
      <c r="E40" s="11">
        <f t="shared" si="10"/>
        <v>89724.938794393442</v>
      </c>
    </row>
    <row r="41" spans="2:7" x14ac:dyDescent="0.3">
      <c r="B41" s="10">
        <v>43919</v>
      </c>
      <c r="C41" s="4">
        <v>35</v>
      </c>
      <c r="E41" s="11">
        <f t="shared" si="10"/>
        <v>93836.608368000569</v>
      </c>
    </row>
    <row r="42" spans="2:7" x14ac:dyDescent="0.3">
      <c r="B42" s="10">
        <v>43920</v>
      </c>
      <c r="C42" s="4">
        <v>36</v>
      </c>
      <c r="E42" s="11">
        <f t="shared" si="10"/>
        <v>97529.715211353192</v>
      </c>
    </row>
    <row r="43" spans="2:7" x14ac:dyDescent="0.3">
      <c r="B43" s="10">
        <v>43921</v>
      </c>
      <c r="C43" s="4">
        <v>37</v>
      </c>
      <c r="E43" s="11">
        <f t="shared" si="10"/>
        <v>100808.13865414429</v>
      </c>
    </row>
    <row r="44" spans="2:7" x14ac:dyDescent="0.3">
      <c r="B44" s="10">
        <v>43922</v>
      </c>
      <c r="C44" s="4">
        <v>38</v>
      </c>
      <c r="E44" s="11">
        <f t="shared" si="10"/>
        <v>103688.23798041373</v>
      </c>
    </row>
    <row r="45" spans="2:7" x14ac:dyDescent="0.3">
      <c r="B45" s="10">
        <v>43923</v>
      </c>
      <c r="C45" s="4">
        <v>39</v>
      </c>
      <c r="E45" s="11">
        <f t="shared" si="10"/>
        <v>106195.31164058774</v>
      </c>
    </row>
    <row r="46" spans="2:7" x14ac:dyDescent="0.3">
      <c r="B46" s="10">
        <v>43924</v>
      </c>
      <c r="C46" s="4">
        <v>40</v>
      </c>
      <c r="E46" s="11">
        <f t="shared" si="10"/>
        <v>108360.31075113633</v>
      </c>
    </row>
    <row r="47" spans="2:7" x14ac:dyDescent="0.3">
      <c r="B47" s="10">
        <v>43925</v>
      </c>
      <c r="C47" s="4">
        <v>41</v>
      </c>
      <c r="E47" s="11">
        <f t="shared" si="10"/>
        <v>110217.05053987558</v>
      </c>
    </row>
    <row r="48" spans="2:7" x14ac:dyDescent="0.3">
      <c r="B48" s="10">
        <v>43926</v>
      </c>
      <c r="C48" s="4">
        <v>42</v>
      </c>
      <c r="E48" s="11">
        <f t="shared" si="10"/>
        <v>111800.02010391686</v>
      </c>
    </row>
    <row r="49" spans="2:5" x14ac:dyDescent="0.3">
      <c r="B49" s="10">
        <v>43927</v>
      </c>
      <c r="C49" s="4">
        <v>43</v>
      </c>
      <c r="E49" s="11">
        <f t="shared" si="10"/>
        <v>113142.78670903353</v>
      </c>
    </row>
    <row r="50" spans="2:5" x14ac:dyDescent="0.3">
      <c r="B50" s="10">
        <v>43928</v>
      </c>
      <c r="C50" s="4">
        <v>44</v>
      </c>
      <c r="E50" s="11">
        <f t="shared" si="10"/>
        <v>114276.92780407732</v>
      </c>
    </row>
    <row r="51" spans="2:5" x14ac:dyDescent="0.3">
      <c r="B51" s="10">
        <v>43929</v>
      </c>
      <c r="C51" s="4">
        <v>45</v>
      </c>
      <c r="E51" s="11">
        <f t="shared" si="10"/>
        <v>115231.39479936549</v>
      </c>
    </row>
    <row r="52" spans="2:5" x14ac:dyDescent="0.3">
      <c r="B52" s="10">
        <v>43930</v>
      </c>
      <c r="C52" s="4">
        <v>46</v>
      </c>
      <c r="E52" s="11">
        <f t="shared" si="10"/>
        <v>116032.20720697155</v>
      </c>
    </row>
    <row r="53" spans="2:5" x14ac:dyDescent="0.3">
      <c r="B53" s="10">
        <v>43931</v>
      </c>
      <c r="C53" s="4">
        <v>47</v>
      </c>
      <c r="E53" s="11">
        <f t="shared" si="10"/>
        <v>116702.38430777013</v>
      </c>
    </row>
    <row r="54" spans="2:5" x14ac:dyDescent="0.3">
      <c r="B54" s="10">
        <v>43932</v>
      </c>
      <c r="C54" s="4">
        <v>48</v>
      </c>
      <c r="E54" s="11">
        <f t="shared" si="10"/>
        <v>117262.03667419965</v>
      </c>
    </row>
    <row r="55" spans="2:5" x14ac:dyDescent="0.3">
      <c r="B55" s="10">
        <v>43933</v>
      </c>
      <c r="C55" s="4">
        <v>49</v>
      </c>
      <c r="E55" s="11">
        <f t="shared" si="10"/>
        <v>117728.55672689539</v>
      </c>
    </row>
    <row r="56" spans="2:5" x14ac:dyDescent="0.3">
      <c r="B56" s="10">
        <v>43934</v>
      </c>
      <c r="C56" s="4">
        <v>50</v>
      </c>
      <c r="E56" s="11">
        <f t="shared" si="10"/>
        <v>118116.86323444091</v>
      </c>
    </row>
    <row r="57" spans="2:5" x14ac:dyDescent="0.3">
      <c r="B57" s="10">
        <v>43935</v>
      </c>
      <c r="C57" s="4">
        <v>51</v>
      </c>
      <c r="E57" s="11">
        <f t="shared" si="10"/>
        <v>118439.6679802047</v>
      </c>
    </row>
    <row r="58" spans="2:5" x14ac:dyDescent="0.3">
      <c r="B58" s="10">
        <v>43936</v>
      </c>
      <c r="C58" s="4">
        <v>52</v>
      </c>
      <c r="E58" s="11">
        <f t="shared" si="10"/>
        <v>118707.74336352124</v>
      </c>
    </row>
    <row r="59" spans="2:5" x14ac:dyDescent="0.3">
      <c r="B59" s="10">
        <v>43937</v>
      </c>
      <c r="C59" s="4">
        <v>53</v>
      </c>
      <c r="E59" s="11">
        <f t="shared" si="10"/>
        <v>118930.17763541857</v>
      </c>
    </row>
    <row r="60" spans="2:5" x14ac:dyDescent="0.3">
      <c r="B60" s="10">
        <v>43938</v>
      </c>
      <c r="C60" s="4">
        <v>54</v>
      </c>
      <c r="E60" s="11">
        <f t="shared" si="10"/>
        <v>119114.61018418967</v>
      </c>
    </row>
    <row r="61" spans="2:5" x14ac:dyDescent="0.3">
      <c r="B61" s="10">
        <v>43939</v>
      </c>
      <c r="C61" s="4">
        <v>55</v>
      </c>
      <c r="E61" s="11">
        <f t="shared" si="10"/>
        <v>119267.44323782575</v>
      </c>
    </row>
    <row r="62" spans="2:5" x14ac:dyDescent="0.3">
      <c r="B62" s="10">
        <v>43940</v>
      </c>
      <c r="C62" s="4">
        <v>56</v>
      </c>
      <c r="E62" s="11">
        <f t="shared" si="10"/>
        <v>119394.02896628466</v>
      </c>
    </row>
    <row r="63" spans="2:5" x14ac:dyDescent="0.3">
      <c r="B63" s="10">
        <v>43941</v>
      </c>
      <c r="C63" s="4">
        <v>57</v>
      </c>
      <c r="E63" s="11">
        <f t="shared" si="10"/>
        <v>119498.83260932316</v>
      </c>
    </row>
    <row r="64" spans="2:5" x14ac:dyDescent="0.3">
      <c r="B64" s="10">
        <v>43942</v>
      </c>
      <c r="C64" s="4">
        <v>58</v>
      </c>
      <c r="E64" s="11">
        <f t="shared" si="10"/>
        <v>119585.57321329172</v>
      </c>
    </row>
    <row r="65" spans="2:5" x14ac:dyDescent="0.3">
      <c r="B65" s="10">
        <v>43943</v>
      </c>
      <c r="C65" s="4">
        <v>59</v>
      </c>
      <c r="E65" s="11">
        <f t="shared" si="10"/>
        <v>119657.3440515596</v>
      </c>
    </row>
    <row r="66" spans="2:5" x14ac:dyDescent="0.3">
      <c r="B66" s="10">
        <v>43944</v>
      </c>
      <c r="C66" s="4">
        <v>60</v>
      </c>
      <c r="E66" s="11">
        <f t="shared" si="10"/>
        <v>119716.71498830325</v>
      </c>
    </row>
    <row r="67" spans="2:5" x14ac:dyDescent="0.3">
      <c r="B67" s="10"/>
      <c r="C67" s="4"/>
    </row>
    <row r="68" spans="2:5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P68"/>
  <sheetViews>
    <sheetView topLeftCell="E4" workbookViewId="0">
      <selection activeCell="L7" sqref="L7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13</v>
      </c>
    </row>
    <row r="3" spans="2:16" ht="17.399999999999999" customHeight="1" x14ac:dyDescent="0.6">
      <c r="B3" s="13"/>
      <c r="C3" s="14"/>
      <c r="D3" s="14"/>
      <c r="E3" s="14"/>
      <c r="F3" s="14"/>
      <c r="G3" s="14"/>
      <c r="H3" s="14"/>
      <c r="M3" s="21" t="s">
        <v>0</v>
      </c>
      <c r="N3" s="20" t="s">
        <v>15</v>
      </c>
      <c r="O3" s="17"/>
      <c r="P3" s="17"/>
    </row>
    <row r="4" spans="2:16" ht="20.399999999999999" x14ac:dyDescent="0.35">
      <c r="B4" s="16" t="s">
        <v>31</v>
      </c>
      <c r="C4" s="15"/>
      <c r="D4" s="14"/>
      <c r="E4" s="14"/>
      <c r="F4" s="14"/>
      <c r="G4" s="14"/>
      <c r="H4" s="14"/>
      <c r="M4" s="21" t="s">
        <v>32</v>
      </c>
      <c r="N4" s="20" t="s">
        <v>16</v>
      </c>
      <c r="O4" s="17"/>
      <c r="P4" s="17"/>
    </row>
    <row r="5" spans="2:16" ht="18" x14ac:dyDescent="0.3">
      <c r="B5" s="14"/>
      <c r="C5" s="14"/>
      <c r="D5" s="14"/>
      <c r="E5" s="14"/>
      <c r="F5" s="14"/>
      <c r="G5" s="14"/>
      <c r="H5" s="14"/>
      <c r="M5" s="21" t="s">
        <v>1</v>
      </c>
      <c r="N5" s="20" t="s">
        <v>17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34</v>
      </c>
      <c r="E6" s="4" t="s">
        <v>35</v>
      </c>
      <c r="F6" s="9" t="s">
        <v>36</v>
      </c>
      <c r="G6" s="9" t="s">
        <v>14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3">
        <v>43885</v>
      </c>
      <c r="C7" s="4">
        <v>0</v>
      </c>
      <c r="D7" s="11">
        <f>'dpc-covid19-ita-andamento-naz'!K2</f>
        <v>229</v>
      </c>
      <c r="E7" s="11">
        <f>D7-D7</f>
        <v>0</v>
      </c>
      <c r="F7" s="11">
        <f t="shared" ref="F7:F38" si="0">Kn/(1+EXP(-(C7-t0n)/wn))</f>
        <v>596.45478140337434</v>
      </c>
      <c r="G7" s="11">
        <f>F7-F7</f>
        <v>0</v>
      </c>
      <c r="H7" s="11">
        <f>MIN(G7+CIn,0)</f>
        <v>0</v>
      </c>
      <c r="I7" s="11">
        <f t="shared" ref="I7:I37" si="1">MAX(G7-CIn,0)</f>
        <v>0</v>
      </c>
      <c r="J7" s="1"/>
      <c r="K7" s="22" t="s">
        <v>0</v>
      </c>
      <c r="L7" s="5">
        <v>113506.10175303239</v>
      </c>
    </row>
    <row r="8" spans="2:16" ht="15.6" x14ac:dyDescent="0.35">
      <c r="B8" s="10">
        <v>43886</v>
      </c>
      <c r="C8" s="4">
        <v>1</v>
      </c>
      <c r="D8" s="11">
        <f>'dpc-covid19-ita-andamento-naz'!K3</f>
        <v>322</v>
      </c>
      <c r="E8" s="11">
        <f>D8-D7</f>
        <v>93</v>
      </c>
      <c r="F8" s="11">
        <f t="shared" si="0"/>
        <v>724.9548604144062</v>
      </c>
      <c r="G8" s="11">
        <f>F8-F7</f>
        <v>128.50007901103186</v>
      </c>
      <c r="H8" s="11">
        <f t="shared" ref="H8:H37" si="2">G8+CIn</f>
        <v>984.30995489298607</v>
      </c>
      <c r="I8" s="11">
        <f t="shared" si="1"/>
        <v>0</v>
      </c>
      <c r="J8" s="1"/>
      <c r="K8" s="22" t="s">
        <v>33</v>
      </c>
      <c r="L8" s="5">
        <v>26.718378277471299</v>
      </c>
    </row>
    <row r="9" spans="2:16" x14ac:dyDescent="0.3">
      <c r="B9" s="10">
        <v>43887</v>
      </c>
      <c r="C9" s="4">
        <v>2</v>
      </c>
      <c r="D9" s="11">
        <f>'dpc-covid19-ita-andamento-naz'!K4</f>
        <v>400</v>
      </c>
      <c r="E9" s="11">
        <f t="shared" ref="E9:E37" si="3">D9-D8</f>
        <v>78</v>
      </c>
      <c r="F9" s="11">
        <f t="shared" si="0"/>
        <v>880.92297523379727</v>
      </c>
      <c r="G9" s="11">
        <f t="shared" ref="G9:G66" si="4">F9-F8</f>
        <v>155.96811481939108</v>
      </c>
      <c r="H9" s="11">
        <f t="shared" si="2"/>
        <v>1011.7779907013453</v>
      </c>
      <c r="I9" s="11">
        <f t="shared" si="1"/>
        <v>0</v>
      </c>
      <c r="J9" s="1"/>
      <c r="K9" s="22" t="s">
        <v>1</v>
      </c>
      <c r="L9" s="5">
        <v>5.0956793748426534</v>
      </c>
    </row>
    <row r="10" spans="2:16" x14ac:dyDescent="0.3">
      <c r="B10" s="10">
        <v>43888</v>
      </c>
      <c r="C10" s="4">
        <v>3</v>
      </c>
      <c r="D10" s="11">
        <f>'dpc-covid19-ita-andamento-naz'!K5</f>
        <v>650</v>
      </c>
      <c r="E10" s="11">
        <f t="shared" si="3"/>
        <v>250</v>
      </c>
      <c r="F10" s="11">
        <f t="shared" si="0"/>
        <v>1070.1279652428714</v>
      </c>
      <c r="G10" s="11">
        <f t="shared" si="4"/>
        <v>189.20499000907409</v>
      </c>
      <c r="H10" s="11">
        <f t="shared" si="2"/>
        <v>1045.0148658910284</v>
      </c>
      <c r="I10" s="11">
        <f t="shared" si="1"/>
        <v>0</v>
      </c>
      <c r="J10" s="1"/>
      <c r="K10" s="6" t="s">
        <v>2</v>
      </c>
      <c r="L10" s="1">
        <f>AVERAGE(E7:E37)</f>
        <v>2392.1612903225805</v>
      </c>
    </row>
    <row r="11" spans="2:16" x14ac:dyDescent="0.3">
      <c r="B11" s="10">
        <v>43889</v>
      </c>
      <c r="C11" s="4">
        <v>4</v>
      </c>
      <c r="D11" s="11">
        <f>'dpc-covid19-ita-andamento-naz'!K6</f>
        <v>888</v>
      </c>
      <c r="E11" s="11">
        <f t="shared" si="3"/>
        <v>238</v>
      </c>
      <c r="F11" s="11">
        <f t="shared" si="0"/>
        <v>1299.501591512198</v>
      </c>
      <c r="G11" s="11">
        <f t="shared" si="4"/>
        <v>229.37362626932668</v>
      </c>
      <c r="H11" s="11">
        <f t="shared" si="2"/>
        <v>1085.1835021512809</v>
      </c>
      <c r="I11" s="11">
        <f t="shared" si="1"/>
        <v>0</v>
      </c>
      <c r="J11" s="1"/>
      <c r="K11" s="6" t="s">
        <v>3</v>
      </c>
      <c r="L11" s="1">
        <f>COUNT(E7:E37)-COUNT(L7:L9)</f>
        <v>28</v>
      </c>
    </row>
    <row r="12" spans="2:16" x14ac:dyDescent="0.3">
      <c r="B12" s="10">
        <v>43890</v>
      </c>
      <c r="C12" s="4">
        <v>5</v>
      </c>
      <c r="D12" s="11">
        <f>'dpc-covid19-ita-andamento-naz'!K7</f>
        <v>1128</v>
      </c>
      <c r="E12" s="11">
        <f t="shared" si="3"/>
        <v>240</v>
      </c>
      <c r="F12" s="11">
        <f t="shared" si="0"/>
        <v>1577.3499529660594</v>
      </c>
      <c r="G12" s="11">
        <f t="shared" si="4"/>
        <v>277.84836145386134</v>
      </c>
      <c r="H12" s="11">
        <f t="shared" si="2"/>
        <v>1133.6582373358156</v>
      </c>
      <c r="I12" s="11">
        <f t="shared" si="1"/>
        <v>0</v>
      </c>
      <c r="J12" s="1"/>
      <c r="K12" s="6" t="s">
        <v>4</v>
      </c>
      <c r="L12" s="7" cm="1">
        <f t="array" ref="L12">SQRT(SUM((E7:E37-G7:G37)^2)/dfn)</f>
        <v>417.79285886101428</v>
      </c>
    </row>
    <row r="13" spans="2:16" ht="16.2" x14ac:dyDescent="0.3">
      <c r="B13" s="23">
        <v>43891</v>
      </c>
      <c r="C13" s="4">
        <v>6</v>
      </c>
      <c r="D13" s="11">
        <f>'dpc-covid19-ita-andamento-naz'!K8</f>
        <v>1694</v>
      </c>
      <c r="E13" s="11">
        <f t="shared" si="3"/>
        <v>566</v>
      </c>
      <c r="F13" s="11">
        <f t="shared" si="0"/>
        <v>1913.5923434330011</v>
      </c>
      <c r="G13" s="11">
        <f t="shared" si="4"/>
        <v>336.24239046694174</v>
      </c>
      <c r="H13" s="11">
        <f t="shared" si="2"/>
        <v>1192.052266348896</v>
      </c>
      <c r="I13" s="11">
        <f t="shared" si="1"/>
        <v>0</v>
      </c>
      <c r="J13" s="1"/>
      <c r="K13" s="6" t="s">
        <v>5</v>
      </c>
      <c r="L13" s="8" cm="1">
        <f t="array" ref="L13">1-SUM((E7:E37-G7:G37)^2)/SUM((E7:E37-Mean_of_yn)^2)</f>
        <v>0.96331223126946985</v>
      </c>
    </row>
    <row r="14" spans="2:16" x14ac:dyDescent="0.3">
      <c r="B14" s="10">
        <v>43892</v>
      </c>
      <c r="C14" s="4">
        <v>7</v>
      </c>
      <c r="D14" s="11">
        <f>'dpc-covid19-ita-andamento-naz'!K9</f>
        <v>2036</v>
      </c>
      <c r="E14" s="11">
        <f t="shared" si="3"/>
        <v>342</v>
      </c>
      <c r="F14" s="11">
        <f t="shared" si="0"/>
        <v>2320.0255581189372</v>
      </c>
      <c r="G14" s="11">
        <f t="shared" si="4"/>
        <v>406.43321468593604</v>
      </c>
      <c r="H14" s="11">
        <f t="shared" si="2"/>
        <v>1262.2430905678902</v>
      </c>
      <c r="I14" s="11">
        <f t="shared" si="1"/>
        <v>0</v>
      </c>
      <c r="J14" s="1"/>
      <c r="K14" s="6" t="s">
        <v>6</v>
      </c>
      <c r="L14" s="8">
        <f>TINV(0.05,dfn)</f>
        <v>2.0484071417952445</v>
      </c>
    </row>
    <row r="15" spans="2:16" x14ac:dyDescent="0.3">
      <c r="B15" s="10">
        <v>43893</v>
      </c>
      <c r="C15" s="4">
        <v>8</v>
      </c>
      <c r="D15" s="11">
        <f>'dpc-covid19-ita-andamento-naz'!K10</f>
        <v>2502</v>
      </c>
      <c r="E15" s="11">
        <f t="shared" si="3"/>
        <v>466</v>
      </c>
      <c r="F15" s="11">
        <f t="shared" si="0"/>
        <v>2810.6080832379062</v>
      </c>
      <c r="G15" s="11">
        <f t="shared" si="4"/>
        <v>490.58252511896899</v>
      </c>
      <c r="H15" s="11">
        <f t="shared" si="2"/>
        <v>1346.3924010009232</v>
      </c>
      <c r="I15" s="11">
        <f t="shared" si="1"/>
        <v>0</v>
      </c>
      <c r="J15" s="1"/>
      <c r="K15" s="6" t="s">
        <v>7</v>
      </c>
      <c r="L15" s="1">
        <f>Critical_tn*SE_of_yn</f>
        <v>855.80987588195421</v>
      </c>
    </row>
    <row r="16" spans="2:16" x14ac:dyDescent="0.3">
      <c r="B16" s="10">
        <v>43894</v>
      </c>
      <c r="C16" s="4">
        <v>9</v>
      </c>
      <c r="D16" s="11">
        <f>'dpc-covid19-ita-andamento-naz'!K11</f>
        <v>3089</v>
      </c>
      <c r="E16" s="11">
        <f t="shared" si="3"/>
        <v>587</v>
      </c>
      <c r="F16" s="11">
        <f t="shared" si="0"/>
        <v>3401.7532268967857</v>
      </c>
      <c r="G16" s="11">
        <f t="shared" si="4"/>
        <v>591.14514365887953</v>
      </c>
      <c r="H16" s="11">
        <f t="shared" si="2"/>
        <v>1446.9550195408337</v>
      </c>
      <c r="I16" s="11">
        <f t="shared" si="1"/>
        <v>0</v>
      </c>
      <c r="J16" s="1"/>
      <c r="K16" s="6"/>
    </row>
    <row r="17" spans="2:15" x14ac:dyDescent="0.3">
      <c r="B17" s="23">
        <v>43895</v>
      </c>
      <c r="C17" s="4">
        <v>10</v>
      </c>
      <c r="D17" s="11">
        <f>'dpc-covid19-ita-andamento-naz'!K12</f>
        <v>3858</v>
      </c>
      <c r="E17" s="11">
        <f t="shared" si="3"/>
        <v>769</v>
      </c>
      <c r="F17" s="11">
        <f t="shared" si="0"/>
        <v>4112.6125176770929</v>
      </c>
      <c r="G17" s="11">
        <f t="shared" si="4"/>
        <v>710.85929078030722</v>
      </c>
      <c r="H17" s="11">
        <f t="shared" si="2"/>
        <v>1566.6691666622614</v>
      </c>
      <c r="I17" s="11">
        <f t="shared" si="1"/>
        <v>0</v>
      </c>
      <c r="J17" s="1"/>
      <c r="K17" s="6"/>
    </row>
    <row r="18" spans="2:15" x14ac:dyDescent="0.3">
      <c r="B18" s="10">
        <v>43896</v>
      </c>
      <c r="C18" s="4">
        <v>11</v>
      </c>
      <c r="D18" s="11">
        <f>'dpc-covid19-ita-andamento-naz'!K13</f>
        <v>4636</v>
      </c>
      <c r="E18" s="11">
        <f t="shared" si="3"/>
        <v>778</v>
      </c>
      <c r="F18" s="11">
        <f t="shared" si="0"/>
        <v>4965.3200546212211</v>
      </c>
      <c r="G18" s="11">
        <f t="shared" si="4"/>
        <v>852.70753694412815</v>
      </c>
      <c r="H18" s="11">
        <f t="shared" si="2"/>
        <v>1708.5174128260824</v>
      </c>
      <c r="I18" s="11">
        <f t="shared" si="1"/>
        <v>0</v>
      </c>
      <c r="J18" s="1"/>
      <c r="K18" s="6"/>
    </row>
    <row r="19" spans="2:15" x14ac:dyDescent="0.3">
      <c r="B19" s="10">
        <v>43897</v>
      </c>
      <c r="C19" s="4">
        <v>12</v>
      </c>
      <c r="D19" s="11">
        <f>'dpc-covid19-ita-andamento-naz'!K14</f>
        <v>5883</v>
      </c>
      <c r="E19" s="11">
        <f t="shared" si="3"/>
        <v>1247</v>
      </c>
      <c r="F19" s="11">
        <f t="shared" si="0"/>
        <v>5985.1545385089676</v>
      </c>
      <c r="G19" s="11">
        <f t="shared" si="4"/>
        <v>1019.8344838877465</v>
      </c>
      <c r="H19" s="11">
        <f t="shared" si="2"/>
        <v>1875.6443597697007</v>
      </c>
      <c r="I19" s="11">
        <f t="shared" si="1"/>
        <v>164.02460800579229</v>
      </c>
      <c r="J19" s="1"/>
      <c r="K19" s="6"/>
    </row>
    <row r="20" spans="2:15" x14ac:dyDescent="0.3">
      <c r="B20" s="23">
        <v>43898</v>
      </c>
      <c r="C20" s="4">
        <v>13</v>
      </c>
      <c r="D20" s="11">
        <f>'dpc-covid19-ita-andamento-naz'!K15</f>
        <v>7375</v>
      </c>
      <c r="E20" s="11">
        <f t="shared" si="3"/>
        <v>1492</v>
      </c>
      <c r="F20" s="11">
        <f t="shared" si="0"/>
        <v>7200.5584882457651</v>
      </c>
      <c r="G20" s="11">
        <f t="shared" si="4"/>
        <v>1215.4039497367976</v>
      </c>
      <c r="H20" s="11">
        <f t="shared" si="2"/>
        <v>2071.2138256187518</v>
      </c>
      <c r="I20" s="11">
        <f t="shared" si="1"/>
        <v>359.59407385484337</v>
      </c>
      <c r="J20" s="1"/>
      <c r="K20" s="6"/>
    </row>
    <row r="21" spans="2:15" x14ac:dyDescent="0.3">
      <c r="B21" s="10">
        <v>43899</v>
      </c>
      <c r="C21" s="4">
        <v>14</v>
      </c>
      <c r="D21" s="11">
        <f>'dpc-covid19-ita-andamento-naz'!K16</f>
        <v>9172</v>
      </c>
      <c r="E21" s="11">
        <f t="shared" si="3"/>
        <v>1797</v>
      </c>
      <c r="F21" s="11">
        <f t="shared" si="0"/>
        <v>8642.9345847642344</v>
      </c>
      <c r="G21" s="11">
        <f t="shared" si="4"/>
        <v>1442.3760965184692</v>
      </c>
      <c r="H21" s="11">
        <f t="shared" si="2"/>
        <v>2298.1859724004235</v>
      </c>
      <c r="I21" s="11">
        <f t="shared" si="1"/>
        <v>586.56622063651503</v>
      </c>
      <c r="J21" s="1"/>
      <c r="K21" s="6"/>
    </row>
    <row r="22" spans="2:15" x14ac:dyDescent="0.3">
      <c r="B22" s="23">
        <v>43900</v>
      </c>
      <c r="C22" s="4">
        <v>15</v>
      </c>
      <c r="D22" s="11">
        <f>'dpc-covid19-ita-andamento-naz'!K17</f>
        <v>10149</v>
      </c>
      <c r="E22" s="11">
        <f t="shared" si="3"/>
        <v>977</v>
      </c>
      <c r="F22" s="11">
        <f t="shared" si="0"/>
        <v>10346.119678878395</v>
      </c>
      <c r="G22" s="11">
        <f t="shared" si="4"/>
        <v>1703.1850941141602</v>
      </c>
      <c r="H22" s="11">
        <f t="shared" si="2"/>
        <v>2558.9949699961144</v>
      </c>
      <c r="I22" s="11">
        <f t="shared" si="1"/>
        <v>847.37521823220595</v>
      </c>
      <c r="J22" s="1"/>
      <c r="K22" s="6"/>
    </row>
    <row r="23" spans="2:15" x14ac:dyDescent="0.3">
      <c r="B23" s="10">
        <v>43901</v>
      </c>
      <c r="C23" s="4">
        <v>16</v>
      </c>
      <c r="D23" s="11">
        <f>'dpc-covid19-ita-andamento-naz'!K18</f>
        <v>12462</v>
      </c>
      <c r="E23" s="11">
        <f t="shared" si="3"/>
        <v>2313</v>
      </c>
      <c r="F23" s="11">
        <f t="shared" si="0"/>
        <v>12345.422587614878</v>
      </c>
      <c r="G23" s="11">
        <f t="shared" si="4"/>
        <v>1999.302908736483</v>
      </c>
      <c r="H23" s="11">
        <f t="shared" si="2"/>
        <v>2855.1127846184372</v>
      </c>
      <c r="I23" s="11">
        <f t="shared" si="1"/>
        <v>1143.4930328545288</v>
      </c>
      <c r="J23" s="1"/>
      <c r="K23" s="6"/>
    </row>
    <row r="24" spans="2:15" x14ac:dyDescent="0.3">
      <c r="B24" s="23">
        <v>43902</v>
      </c>
      <c r="C24" s="4">
        <v>17</v>
      </c>
      <c r="D24" s="11">
        <f>'dpc-covid19-ita-andamento-naz'!K19</f>
        <v>15113</v>
      </c>
      <c r="E24" s="11">
        <f t="shared" si="3"/>
        <v>2651</v>
      </c>
      <c r="F24" s="11">
        <f t="shared" si="0"/>
        <v>14676.110276083071</v>
      </c>
      <c r="G24" s="11">
        <f t="shared" si="4"/>
        <v>2330.6876884681933</v>
      </c>
      <c r="H24" s="11">
        <f t="shared" si="2"/>
        <v>3186.4975643501475</v>
      </c>
      <c r="I24" s="11">
        <f t="shared" si="1"/>
        <v>1474.8778125862391</v>
      </c>
      <c r="J24" s="1"/>
      <c r="K24" s="6"/>
    </row>
    <row r="25" spans="2:15" x14ac:dyDescent="0.3">
      <c r="B25" s="10">
        <v>43903</v>
      </c>
      <c r="C25" s="4">
        <v>18</v>
      </c>
      <c r="D25" s="11">
        <f>'dpc-covid19-ita-andamento-naz'!K20</f>
        <v>17660</v>
      </c>
      <c r="E25" s="11">
        <f t="shared" si="3"/>
        <v>2547</v>
      </c>
      <c r="F25" s="11">
        <f t="shared" si="0"/>
        <v>17371.249430815031</v>
      </c>
      <c r="G25" s="11">
        <f t="shared" si="4"/>
        <v>2695.1391547319599</v>
      </c>
      <c r="H25" s="11">
        <f t="shared" si="2"/>
        <v>3550.9490306139141</v>
      </c>
      <c r="I25" s="11">
        <f t="shared" si="1"/>
        <v>1839.3292788500057</v>
      </c>
      <c r="J25" s="1"/>
      <c r="K25" s="6"/>
    </row>
    <row r="26" spans="2:15" x14ac:dyDescent="0.3">
      <c r="B26" s="10">
        <v>43904</v>
      </c>
      <c r="C26" s="4">
        <v>19</v>
      </c>
      <c r="D26" s="11">
        <f>'dpc-covid19-ita-andamento-naz'!K21</f>
        <v>21157</v>
      </c>
      <c r="E26" s="11">
        <f t="shared" si="3"/>
        <v>3497</v>
      </c>
      <c r="F26" s="11">
        <f t="shared" si="0"/>
        <v>20458.869665632876</v>
      </c>
      <c r="G26" s="11">
        <f t="shared" si="4"/>
        <v>3087.6202348178449</v>
      </c>
      <c r="H26" s="11">
        <f t="shared" si="2"/>
        <v>3943.4301106997991</v>
      </c>
      <c r="I26" s="11">
        <f t="shared" si="1"/>
        <v>2231.8103589358907</v>
      </c>
      <c r="J26" s="1"/>
      <c r="K26" s="6"/>
    </row>
    <row r="27" spans="2:15" x14ac:dyDescent="0.3">
      <c r="B27" s="10">
        <v>43905</v>
      </c>
      <c r="C27" s="4">
        <v>20</v>
      </c>
      <c r="D27" s="11">
        <f>'dpc-covid19-ita-andamento-naz'!K22</f>
        <v>24747</v>
      </c>
      <c r="E27" s="11">
        <f t="shared" si="3"/>
        <v>3590</v>
      </c>
      <c r="F27" s="11">
        <f t="shared" si="0"/>
        <v>23958.521606770493</v>
      </c>
      <c r="G27" s="11">
        <f t="shared" si="4"/>
        <v>3499.6519411376175</v>
      </c>
      <c r="H27" s="11">
        <f t="shared" si="2"/>
        <v>4355.4618170195718</v>
      </c>
      <c r="I27" s="11">
        <f t="shared" si="1"/>
        <v>2643.8420652556633</v>
      </c>
      <c r="J27" s="1"/>
      <c r="K27" s="6"/>
    </row>
    <row r="28" spans="2:15" x14ac:dyDescent="0.3">
      <c r="B28" s="10">
        <v>43906</v>
      </c>
      <c r="C28" s="4">
        <v>21</v>
      </c>
      <c r="D28" s="11">
        <f>'dpc-covid19-ita-andamento-naz'!K23</f>
        <v>27980</v>
      </c>
      <c r="E28" s="11">
        <f t="shared" si="3"/>
        <v>3233</v>
      </c>
      <c r="F28" s="11">
        <f t="shared" si="0"/>
        <v>27877.459986037913</v>
      </c>
      <c r="G28" s="11">
        <f t="shared" si="4"/>
        <v>3918.9383792674198</v>
      </c>
      <c r="H28" s="11">
        <f t="shared" si="2"/>
        <v>4774.748255149374</v>
      </c>
      <c r="I28" s="11">
        <f t="shared" si="1"/>
        <v>3063.1285033854656</v>
      </c>
      <c r="J28" s="1"/>
      <c r="K28" s="6"/>
    </row>
    <row r="29" spans="2:15" x14ac:dyDescent="0.3">
      <c r="B29" s="10">
        <v>43907</v>
      </c>
      <c r="C29" s="4">
        <v>22</v>
      </c>
      <c r="D29" s="11">
        <f>'dpc-covid19-ita-andamento-naz'!K24</f>
        <v>31506</v>
      </c>
      <c r="E29" s="11">
        <f t="shared" si="3"/>
        <v>3526</v>
      </c>
      <c r="F29" s="11">
        <f t="shared" si="0"/>
        <v>32206.87273614588</v>
      </c>
      <c r="G29" s="11">
        <f t="shared" si="4"/>
        <v>4329.4127501079674</v>
      </c>
      <c r="H29" s="11">
        <f t="shared" si="2"/>
        <v>5185.2226259899217</v>
      </c>
      <c r="I29" s="11">
        <f t="shared" si="1"/>
        <v>3473.6028742260132</v>
      </c>
      <c r="J29" s="1"/>
    </row>
    <row r="30" spans="2:15" x14ac:dyDescent="0.3">
      <c r="B30" s="10">
        <v>43908</v>
      </c>
      <c r="C30" s="4">
        <v>23</v>
      </c>
      <c r="D30" s="11">
        <f>'dpc-covid19-ita-andamento-naz'!K25</f>
        <v>35713</v>
      </c>
      <c r="E30" s="11">
        <f t="shared" si="3"/>
        <v>4207</v>
      </c>
      <c r="F30" s="11">
        <f t="shared" si="0"/>
        <v>36918.760263367942</v>
      </c>
      <c r="G30" s="11">
        <f t="shared" si="4"/>
        <v>4711.8875272220612</v>
      </c>
      <c r="H30" s="11">
        <f t="shared" si="2"/>
        <v>5567.6974031040154</v>
      </c>
      <c r="I30" s="11">
        <f t="shared" si="1"/>
        <v>3856.077651340107</v>
      </c>
      <c r="O30" s="1"/>
    </row>
    <row r="31" spans="2:15" x14ac:dyDescent="0.3">
      <c r="B31" s="10">
        <v>43909</v>
      </c>
      <c r="C31" s="4">
        <v>24</v>
      </c>
      <c r="D31" s="11">
        <f>'dpc-covid19-ita-andamento-naz'!K26</f>
        <v>41035</v>
      </c>
      <c r="E31" s="11">
        <f t="shared" si="3"/>
        <v>5322</v>
      </c>
      <c r="F31" s="11">
        <f t="shared" si="0"/>
        <v>41964.177533910297</v>
      </c>
      <c r="G31" s="11">
        <f t="shared" si="4"/>
        <v>5045.4172705423553</v>
      </c>
      <c r="H31" s="11">
        <f t="shared" si="2"/>
        <v>5901.2271464243095</v>
      </c>
      <c r="I31" s="11">
        <f t="shared" si="1"/>
        <v>4189.607394660401</v>
      </c>
    </row>
    <row r="32" spans="2:15" x14ac:dyDescent="0.3">
      <c r="B32" s="10">
        <v>43910</v>
      </c>
      <c r="C32" s="4">
        <v>25</v>
      </c>
      <c r="D32" s="11">
        <f>'dpc-covid19-ita-andamento-naz'!K27</f>
        <v>47021</v>
      </c>
      <c r="E32" s="11">
        <f t="shared" si="3"/>
        <v>5986</v>
      </c>
      <c r="F32" s="11">
        <f t="shared" si="0"/>
        <v>47273.508955673082</v>
      </c>
      <c r="G32" s="11">
        <f t="shared" si="4"/>
        <v>5309.3314217627849</v>
      </c>
      <c r="H32" s="11">
        <f t="shared" si="2"/>
        <v>6165.1412976447391</v>
      </c>
      <c r="I32" s="11">
        <f t="shared" si="1"/>
        <v>4453.5215458808307</v>
      </c>
    </row>
    <row r="33" spans="2:9" x14ac:dyDescent="0.3">
      <c r="B33" s="10">
        <v>43911</v>
      </c>
      <c r="C33" s="4">
        <v>26</v>
      </c>
      <c r="D33" s="11">
        <f>'dpc-covid19-ita-andamento-naz'!K28</f>
        <v>53578</v>
      </c>
      <c r="E33" s="11">
        <f t="shared" si="3"/>
        <v>6557</v>
      </c>
      <c r="F33" s="11">
        <f t="shared" si="0"/>
        <v>52759.199903648834</v>
      </c>
      <c r="G33" s="11">
        <f t="shared" si="4"/>
        <v>5485.6909479757524</v>
      </c>
      <c r="H33" s="11">
        <f t="shared" si="2"/>
        <v>6341.5008238577066</v>
      </c>
      <c r="I33" s="11">
        <f t="shared" si="1"/>
        <v>4629.8810720937981</v>
      </c>
    </row>
    <row r="34" spans="2:9" x14ac:dyDescent="0.3">
      <c r="B34" s="10">
        <v>43912</v>
      </c>
      <c r="C34" s="4">
        <v>27</v>
      </c>
      <c r="D34" s="11">
        <f>'dpc-covid19-ita-andamento-naz'!K29</f>
        <v>59138</v>
      </c>
      <c r="E34" s="11">
        <f t="shared" si="3"/>
        <v>5560</v>
      </c>
      <c r="F34" s="11">
        <f t="shared" si="0"/>
        <v>58320.930624633111</v>
      </c>
      <c r="G34" s="11">
        <f t="shared" si="4"/>
        <v>5561.7307209842766</v>
      </c>
      <c r="H34" s="11">
        <f t="shared" si="2"/>
        <v>6417.5405968662308</v>
      </c>
      <c r="I34" s="11">
        <f t="shared" si="1"/>
        <v>4705.9208451023223</v>
      </c>
    </row>
    <row r="35" spans="2:9" x14ac:dyDescent="0.3">
      <c r="B35" s="23">
        <v>43913</v>
      </c>
      <c r="C35" s="4">
        <v>28</v>
      </c>
      <c r="D35" s="11">
        <f>'dpc-covid19-ita-andamento-naz'!K30</f>
        <v>63927</v>
      </c>
      <c r="E35" s="11">
        <f t="shared" si="3"/>
        <v>4789</v>
      </c>
      <c r="F35" s="11">
        <f t="shared" si="0"/>
        <v>63852.685681983028</v>
      </c>
      <c r="G35" s="11">
        <f t="shared" si="4"/>
        <v>5531.7550573499175</v>
      </c>
      <c r="H35" s="11">
        <f t="shared" si="2"/>
        <v>6387.5649332318717</v>
      </c>
      <c r="I35" s="11">
        <f t="shared" si="1"/>
        <v>4675.9451814679633</v>
      </c>
    </row>
    <row r="36" spans="2:9" x14ac:dyDescent="0.3">
      <c r="B36" s="10">
        <v>43914</v>
      </c>
      <c r="C36" s="4">
        <v>29</v>
      </c>
      <c r="D36" s="11">
        <f>'dpc-covid19-ita-andamento-naz'!K31</f>
        <v>69176</v>
      </c>
      <c r="E36" s="11">
        <f t="shared" si="3"/>
        <v>5249</v>
      </c>
      <c r="F36" s="11">
        <f t="shared" si="0"/>
        <v>69250.708726874393</v>
      </c>
      <c r="G36" s="11">
        <f t="shared" si="4"/>
        <v>5398.0230448913644</v>
      </c>
      <c r="H36" s="11">
        <f t="shared" si="2"/>
        <v>6253.8329207733186</v>
      </c>
      <c r="I36" s="11">
        <f t="shared" si="1"/>
        <v>4542.2131690094102</v>
      </c>
    </row>
    <row r="37" spans="2:9" x14ac:dyDescent="0.3">
      <c r="B37" s="10">
        <v>43915</v>
      </c>
      <c r="C37" s="4">
        <v>30</v>
      </c>
      <c r="D37" s="11">
        <f>'dpc-covid19-ita-andamento-naz'!K32</f>
        <v>74386</v>
      </c>
      <c r="E37" s="11">
        <f t="shared" si="3"/>
        <v>5210</v>
      </c>
      <c r="F37" s="11">
        <f t="shared" si="0"/>
        <v>74421.103279570292</v>
      </c>
      <c r="G37" s="11">
        <f t="shared" si="4"/>
        <v>5170.3945526958996</v>
      </c>
      <c r="H37" s="11">
        <f t="shared" si="2"/>
        <v>6026.2044285778538</v>
      </c>
      <c r="I37" s="11">
        <f t="shared" si="1"/>
        <v>4314.5846768139454</v>
      </c>
    </row>
    <row r="38" spans="2:9" x14ac:dyDescent="0.3">
      <c r="B38" s="10">
        <v>43916</v>
      </c>
      <c r="C38" s="4">
        <v>31</v>
      </c>
      <c r="E38" s="11"/>
      <c r="F38" s="11">
        <f t="shared" si="0"/>
        <v>79285.932714999974</v>
      </c>
      <c r="G38" s="11">
        <f t="shared" si="4"/>
        <v>4864.8294354296813</v>
      </c>
    </row>
    <row r="39" spans="2:9" x14ac:dyDescent="0.3">
      <c r="B39" s="10">
        <v>43917</v>
      </c>
      <c r="C39" s="4">
        <v>32</v>
      </c>
      <c r="E39" s="11"/>
      <c r="F39" s="11">
        <f t="shared" ref="F39:F66" si="5">Kn/(1+EXP(-(C39-t0n)/wn))</f>
        <v>83787.051098106836</v>
      </c>
      <c r="G39" s="11">
        <f t="shared" si="4"/>
        <v>4501.1183831068629</v>
      </c>
    </row>
    <row r="40" spans="2:9" x14ac:dyDescent="0.3">
      <c r="B40" s="10">
        <v>43918</v>
      </c>
      <c r="C40" s="4">
        <v>33</v>
      </c>
      <c r="E40" s="11"/>
      <c r="F40" s="11">
        <f t="shared" si="5"/>
        <v>87887.420951133972</v>
      </c>
      <c r="G40" s="11">
        <f t="shared" si="4"/>
        <v>4100.3698530271358</v>
      </c>
    </row>
    <row r="41" spans="2:9" x14ac:dyDescent="0.3">
      <c r="B41" s="10">
        <v>43919</v>
      </c>
      <c r="C41" s="4">
        <v>34</v>
      </c>
      <c r="E41" s="11"/>
      <c r="F41" s="11">
        <f t="shared" si="5"/>
        <v>91570.170320799763</v>
      </c>
      <c r="G41" s="11">
        <f t="shared" si="4"/>
        <v>3682.7493696657912</v>
      </c>
    </row>
    <row r="42" spans="2:9" x14ac:dyDescent="0.3">
      <c r="B42" s="10">
        <v>43920</v>
      </c>
      <c r="C42" s="4">
        <v>35</v>
      </c>
      <c r="E42" s="11"/>
      <c r="F42" s="11">
        <f t="shared" si="5"/>
        <v>94835.9778484376</v>
      </c>
      <c r="G42" s="11">
        <f t="shared" si="4"/>
        <v>3265.8075276378368</v>
      </c>
    </row>
    <row r="43" spans="2:9" x14ac:dyDescent="0.3">
      <c r="B43" s="10">
        <v>43921</v>
      </c>
      <c r="C43" s="4">
        <v>36</v>
      </c>
      <c r="E43" s="11"/>
      <c r="F43" s="11">
        <f t="shared" si="5"/>
        <v>97699.502536988279</v>
      </c>
      <c r="G43" s="11">
        <f t="shared" si="4"/>
        <v>2863.5246885506785</v>
      </c>
    </row>
    <row r="44" spans="2:9" x14ac:dyDescent="0.3">
      <c r="B44" s="10">
        <v>43922</v>
      </c>
      <c r="C44" s="4">
        <v>37</v>
      </c>
      <c r="E44" s="11"/>
      <c r="F44" s="11">
        <f t="shared" si="5"/>
        <v>100185.52353736044</v>
      </c>
      <c r="G44" s="11">
        <f t="shared" si="4"/>
        <v>2486.0210003721586</v>
      </c>
    </row>
    <row r="45" spans="2:9" x14ac:dyDescent="0.3">
      <c r="B45" s="10">
        <v>43923</v>
      </c>
      <c r="C45" s="4">
        <v>38</v>
      </c>
      <c r="E45" s="11"/>
      <c r="F45" s="11">
        <f t="shared" si="5"/>
        <v>102325.29535440491</v>
      </c>
      <c r="G45" s="11">
        <f t="shared" si="4"/>
        <v>2139.7718170444714</v>
      </c>
    </row>
    <row r="46" spans="2:9" x14ac:dyDescent="0.3">
      <c r="B46" s="10">
        <v>43924</v>
      </c>
      <c r="C46" s="4">
        <v>39</v>
      </c>
      <c r="E46" s="11"/>
      <c r="F46" s="11">
        <f t="shared" si="5"/>
        <v>104153.42959030283</v>
      </c>
      <c r="G46" s="11">
        <f t="shared" si="4"/>
        <v>1828.1342358979164</v>
      </c>
    </row>
    <row r="47" spans="2:9" x14ac:dyDescent="0.3">
      <c r="B47" s="10">
        <v>43925</v>
      </c>
      <c r="C47" s="4">
        <v>40</v>
      </c>
      <c r="E47" s="11"/>
      <c r="F47" s="11">
        <f t="shared" si="5"/>
        <v>105705.43927143468</v>
      </c>
      <c r="G47" s="11">
        <f t="shared" si="4"/>
        <v>1552.0096811318508</v>
      </c>
    </row>
    <row r="48" spans="2:9" x14ac:dyDescent="0.3">
      <c r="B48" s="10">
        <v>43926</v>
      </c>
      <c r="C48" s="4">
        <v>41</v>
      </c>
      <c r="E48" s="11"/>
      <c r="F48" s="11">
        <f t="shared" si="5"/>
        <v>107015.95243495933</v>
      </c>
      <c r="G48" s="11">
        <f t="shared" si="4"/>
        <v>1310.5131635246507</v>
      </c>
    </row>
    <row r="49" spans="2:7" x14ac:dyDescent="0.3">
      <c r="B49" s="10">
        <v>43927</v>
      </c>
      <c r="C49" s="4">
        <v>42</v>
      </c>
      <c r="E49" s="11"/>
      <c r="F49" s="11">
        <f t="shared" si="5"/>
        <v>108117.5225711102</v>
      </c>
      <c r="G49" s="11">
        <f t="shared" si="4"/>
        <v>1101.5701361508691</v>
      </c>
    </row>
    <row r="50" spans="2:7" x14ac:dyDescent="0.3">
      <c r="B50" s="10">
        <v>43928</v>
      </c>
      <c r="C50" s="4">
        <v>43</v>
      </c>
      <c r="E50" s="11"/>
      <c r="F50" s="11">
        <f t="shared" si="5"/>
        <v>109039.92661603702</v>
      </c>
      <c r="G50" s="11">
        <f t="shared" si="4"/>
        <v>922.40404492682137</v>
      </c>
    </row>
    <row r="51" spans="2:7" x14ac:dyDescent="0.3">
      <c r="B51" s="10">
        <v>43929</v>
      </c>
      <c r="C51" s="4">
        <v>44</v>
      </c>
      <c r="E51" s="11"/>
      <c r="F51" s="11">
        <f t="shared" si="5"/>
        <v>109809.83378395476</v>
      </c>
      <c r="G51" s="11">
        <f t="shared" si="4"/>
        <v>769.90716791774321</v>
      </c>
    </row>
    <row r="52" spans="2:7" x14ac:dyDescent="0.3">
      <c r="B52" s="10">
        <v>43930</v>
      </c>
      <c r="C52" s="4">
        <v>45</v>
      </c>
      <c r="E52" s="11"/>
      <c r="F52" s="11">
        <f t="shared" si="5"/>
        <v>110450.73847743496</v>
      </c>
      <c r="G52" s="11">
        <f t="shared" si="4"/>
        <v>640.9046934802027</v>
      </c>
    </row>
    <row r="53" spans="2:7" x14ac:dyDescent="0.3">
      <c r="B53" s="10">
        <v>43931</v>
      </c>
      <c r="C53" s="4">
        <v>46</v>
      </c>
      <c r="E53" s="11"/>
      <c r="F53" s="11">
        <f t="shared" si="5"/>
        <v>110983.06850163326</v>
      </c>
      <c r="G53" s="11">
        <f t="shared" si="4"/>
        <v>532.33002419829427</v>
      </c>
    </row>
    <row r="54" spans="2:7" x14ac:dyDescent="0.3">
      <c r="B54" s="10">
        <v>43932</v>
      </c>
      <c r="C54" s="4">
        <v>47</v>
      </c>
      <c r="E54" s="11"/>
      <c r="F54" s="11">
        <f t="shared" si="5"/>
        <v>111424.39972754131</v>
      </c>
      <c r="G54" s="11">
        <f t="shared" si="4"/>
        <v>441.33122590805579</v>
      </c>
    </row>
    <row r="55" spans="2:7" x14ac:dyDescent="0.3">
      <c r="B55" s="10">
        <v>43933</v>
      </c>
      <c r="C55" s="4">
        <v>48</v>
      </c>
      <c r="E55" s="11"/>
      <c r="F55" s="11">
        <f t="shared" si="5"/>
        <v>111789.72678495641</v>
      </c>
      <c r="G55" s="11">
        <f t="shared" si="4"/>
        <v>365.32705741509562</v>
      </c>
    </row>
    <row r="56" spans="2:7" x14ac:dyDescent="0.3">
      <c r="B56" s="10">
        <v>43934</v>
      </c>
      <c r="C56" s="4">
        <v>49</v>
      </c>
      <c r="E56" s="11"/>
      <c r="F56" s="11">
        <f t="shared" si="5"/>
        <v>112091.75479374558</v>
      </c>
      <c r="G56" s="11">
        <f t="shared" si="4"/>
        <v>302.02800878917333</v>
      </c>
    </row>
    <row r="57" spans="2:7" x14ac:dyDescent="0.3">
      <c r="B57" s="10">
        <v>43935</v>
      </c>
      <c r="C57" s="4">
        <v>50</v>
      </c>
      <c r="E57" s="11"/>
      <c r="F57" s="11">
        <f t="shared" si="5"/>
        <v>112341.18919920965</v>
      </c>
      <c r="G57" s="11">
        <f t="shared" si="4"/>
        <v>249.43440546406782</v>
      </c>
    </row>
    <row r="58" spans="2:7" x14ac:dyDescent="0.3">
      <c r="B58" s="10">
        <v>43936</v>
      </c>
      <c r="C58" s="4">
        <v>51</v>
      </c>
      <c r="E58" s="11"/>
      <c r="F58" s="11">
        <f t="shared" si="5"/>
        <v>112547.00971652326</v>
      </c>
      <c r="G58" s="11">
        <f t="shared" si="4"/>
        <v>205.82051731360843</v>
      </c>
    </row>
    <row r="59" spans="2:7" x14ac:dyDescent="0.3">
      <c r="B59" s="10">
        <v>43937</v>
      </c>
      <c r="C59" s="4">
        <v>52</v>
      </c>
      <c r="E59" s="11"/>
      <c r="F59" s="11">
        <f t="shared" si="5"/>
        <v>112716.72072320463</v>
      </c>
      <c r="G59" s="11">
        <f t="shared" si="4"/>
        <v>169.7110066813766</v>
      </c>
    </row>
    <row r="60" spans="2:7" x14ac:dyDescent="0.3">
      <c r="B60" s="10">
        <v>43938</v>
      </c>
      <c r="C60" s="4">
        <v>53</v>
      </c>
      <c r="E60" s="11"/>
      <c r="F60" s="11">
        <f t="shared" si="5"/>
        <v>112856.57473525121</v>
      </c>
      <c r="G60" s="11">
        <f t="shared" si="4"/>
        <v>139.85401204657683</v>
      </c>
    </row>
    <row r="61" spans="2:7" x14ac:dyDescent="0.3">
      <c r="B61" s="10">
        <v>43939</v>
      </c>
      <c r="C61" s="4">
        <v>54</v>
      </c>
      <c r="E61" s="11"/>
      <c r="F61" s="11">
        <f t="shared" si="5"/>
        <v>112971.76838193956</v>
      </c>
      <c r="G61" s="11">
        <f t="shared" si="4"/>
        <v>115.19364668834896</v>
      </c>
    </row>
    <row r="62" spans="2:7" x14ac:dyDescent="0.3">
      <c r="B62" s="10">
        <v>43940</v>
      </c>
      <c r="C62" s="4">
        <v>55</v>
      </c>
      <c r="E62" s="11"/>
      <c r="F62" s="11">
        <f t="shared" si="5"/>
        <v>113066.6119876633</v>
      </c>
      <c r="G62" s="11">
        <f t="shared" si="4"/>
        <v>94.843605723741348</v>
      </c>
    </row>
    <row r="63" spans="2:7" x14ac:dyDescent="0.3">
      <c r="B63" s="10">
        <v>43941</v>
      </c>
      <c r="C63" s="4">
        <v>56</v>
      </c>
      <c r="E63" s="11"/>
      <c r="F63" s="11">
        <f t="shared" si="5"/>
        <v>113144.67481264676</v>
      </c>
      <c r="G63" s="11">
        <f t="shared" si="4"/>
        <v>78.062824983455357</v>
      </c>
    </row>
    <row r="64" spans="2:7" x14ac:dyDescent="0.3">
      <c r="B64" s="10">
        <v>43942</v>
      </c>
      <c r="C64" s="4">
        <v>57</v>
      </c>
      <c r="E64" s="11"/>
      <c r="F64" s="11">
        <f t="shared" si="5"/>
        <v>113208.90844823616</v>
      </c>
      <c r="G64" s="11">
        <f t="shared" si="4"/>
        <v>64.233635589407641</v>
      </c>
    </row>
    <row r="65" spans="2:7" x14ac:dyDescent="0.3">
      <c r="B65" s="10">
        <v>43943</v>
      </c>
      <c r="C65" s="4">
        <v>58</v>
      </c>
      <c r="E65" s="11"/>
      <c r="F65" s="11">
        <f t="shared" si="5"/>
        <v>113261.75098667893</v>
      </c>
      <c r="G65" s="11">
        <f t="shared" si="4"/>
        <v>52.842538442768273</v>
      </c>
    </row>
    <row r="66" spans="2:7" x14ac:dyDescent="0.3">
      <c r="B66" s="10">
        <v>43944</v>
      </c>
      <c r="C66" s="4">
        <v>59</v>
      </c>
      <c r="E66" s="11"/>
      <c r="F66" s="11">
        <f t="shared" si="5"/>
        <v>113305.21451531147</v>
      </c>
      <c r="G66" s="11">
        <f t="shared" si="4"/>
        <v>43.463528632535599</v>
      </c>
    </row>
    <row r="67" spans="2:7" x14ac:dyDescent="0.3">
      <c r="B67" s="10"/>
      <c r="C67" s="4"/>
    </row>
    <row r="68" spans="2:7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18</vt:i4>
      </vt:variant>
    </vt:vector>
  </HeadingPairs>
  <TitlesOfParts>
    <vt:vector size="21" baseType="lpstr">
      <vt:lpstr>dpc-covid19-ita-andamento-naz</vt:lpstr>
      <vt:lpstr>Cumul_confirmed - Boltzmann fit</vt:lpstr>
      <vt:lpstr>New_confirmed - Boltzmann fit</vt:lpstr>
      <vt:lpstr>CI</vt:lpstr>
      <vt:lpstr>CIn</vt:lpstr>
      <vt:lpstr>Critical_t</vt:lpstr>
      <vt:lpstr>Critical_tn</vt:lpstr>
      <vt:lpstr>df</vt:lpstr>
      <vt:lpstr>dfn</vt:lpstr>
      <vt:lpstr>K</vt:lpstr>
      <vt:lpstr>Kn</vt:lpstr>
      <vt:lpstr>Mean_of_y</vt:lpstr>
      <vt:lpstr>Mean_of_yn</vt:lpstr>
      <vt:lpstr>RSQ</vt:lpstr>
      <vt:lpstr>RSQn</vt:lpstr>
      <vt:lpstr>SE_of_y</vt:lpstr>
      <vt:lpstr>SE_of_yn</vt:lpstr>
      <vt:lpstr>t0</vt:lpstr>
      <vt:lpstr>t0n</vt:lpstr>
      <vt:lpstr>w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2020-03-26T01:12:08Z</dcterms:modified>
</cp:coreProperties>
</file>