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A04230E1-9AAF-43C7-A825-5C8983FBD7B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fit'!$J$15</definedName>
    <definedName name="CIn">'New_ confirmed - Gompertz fit'!$L$15</definedName>
    <definedName name="Critical_t">'Cumul_ confirmed - Gompertz fit'!$J$14</definedName>
    <definedName name="Critical_tn">'New_ confirmed - Gompertz fit'!$L$14</definedName>
    <definedName name="DatiEsterni_1" localSheetId="0" hidden="1">'dpc-covid-19-ita-andamento-naz'!$A$1:$N$32</definedName>
    <definedName name="DatiEsterni_2" localSheetId="0" hidden="1">'dpc-covid-19-ita-andamento-naz'!#REF!</definedName>
    <definedName name="df">'Cumul_ confirmed - Gompertz fit'!$J$11</definedName>
    <definedName name="dfn">'New_ confirmed - Gompertz fit'!$L$11</definedName>
    <definedName name="K">'Cumul_ confirmed - Gompertz fit'!$J$7</definedName>
    <definedName name="Kn">'New_ confirmed - Gompertz fit'!$L$7</definedName>
    <definedName name="Mean_of_y">'Cumul_ confirmed - Gompertz fit'!$J$10</definedName>
    <definedName name="Mean_of_yn">'New_ confirmed - Gompertz fit'!$L$10</definedName>
    <definedName name="RSQ">'Cumul_ confirmed - Gompertz fit'!$J$13</definedName>
    <definedName name="RSQn">'New_ confirmed - Gompertz fit'!$L$13</definedName>
    <definedName name="SE_of_y">'Cumul_ confirmed - Gompertz fit'!$J$12</definedName>
    <definedName name="SE_of_yn">'New_ confirmed - Gompertz fit'!$L$12</definedName>
    <definedName name="solver_adj" localSheetId="1" hidden="1">'Cumul_ confirmed - Gompertz fit'!$J$7,'Cumul_ confirmed - Gompertz fit'!$J$8,'Cumul_ confirmed - Gompertz fit'!$J$9</definedName>
    <definedName name="solver_adj" localSheetId="2" hidden="1">'New_ confirmed - Gompertz fit'!$L$7,'New_ confirmed - Gompertz fit'!$L$8,'New_ confirmed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 confirmed - Gompertz fit'!$J$13</definedName>
    <definedName name="solver_opt" localSheetId="2" hidden="1">'New_ confirmed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fit'!$J$8</definedName>
    <definedName name="t0n">'New_ confirmed - Gompertz fit'!$L$8</definedName>
    <definedName name="w">'Cumul_ confirmed - Gompertz fit'!$J$9</definedName>
    <definedName name="wn">'New_ confirmed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7" l="1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7" i="17"/>
  <c r="J15" i="12"/>
  <c r="J14" i="12"/>
  <c r="L11" i="17" l="1"/>
  <c r="L14" i="17" s="1"/>
  <c r="L10" i="17"/>
  <c r="E37" i="17"/>
  <c r="D3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7" i="17"/>
  <c r="J11" i="12"/>
  <c r="J10" i="12"/>
  <c r="D3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7" i="12"/>
  <c r="G7" i="17" l="1"/>
  <c r="E34" i="17"/>
  <c r="E32" i="17"/>
  <c r="E30" i="17"/>
  <c r="E29" i="17"/>
  <c r="E28" i="17"/>
  <c r="E26" i="17"/>
  <c r="E25" i="17"/>
  <c r="E24" i="17"/>
  <c r="E23" i="17"/>
  <c r="E21" i="17"/>
  <c r="E20" i="17"/>
  <c r="E14" i="17"/>
  <c r="E13" i="17"/>
  <c r="E12" i="17"/>
  <c r="E11" i="17"/>
  <c r="E10" i="17"/>
  <c r="E8" i="17"/>
  <c r="E7" i="17"/>
  <c r="G125" i="17" l="1"/>
  <c r="G77" i="17"/>
  <c r="G88" i="17"/>
  <c r="G97" i="17"/>
  <c r="G85" i="17"/>
  <c r="G117" i="17"/>
  <c r="G91" i="17"/>
  <c r="G120" i="17"/>
  <c r="G98" i="17"/>
  <c r="G86" i="17"/>
  <c r="G79" i="17"/>
  <c r="G101" i="17"/>
  <c r="G73" i="17"/>
  <c r="G108" i="17"/>
  <c r="G70" i="17"/>
  <c r="G109" i="17"/>
  <c r="G71" i="17"/>
  <c r="G95" i="17"/>
  <c r="G92" i="17"/>
  <c r="G103" i="17"/>
  <c r="G80" i="17"/>
  <c r="G112" i="17"/>
  <c r="G107" i="17"/>
  <c r="G116" i="17"/>
  <c r="G114" i="17"/>
  <c r="G69" i="17"/>
  <c r="G84" i="17"/>
  <c r="G126" i="17"/>
  <c r="G93" i="17"/>
  <c r="G67" i="17"/>
  <c r="G104" i="17"/>
  <c r="G82" i="17"/>
  <c r="G121" i="17"/>
  <c r="G75" i="17"/>
  <c r="G110" i="17"/>
  <c r="G119" i="17"/>
  <c r="G72" i="17"/>
  <c r="G100" i="17"/>
  <c r="G81" i="17"/>
  <c r="G99" i="17"/>
  <c r="G90" i="17"/>
  <c r="G89" i="17"/>
  <c r="G68" i="17"/>
  <c r="G106" i="17"/>
  <c r="G87" i="17"/>
  <c r="G124" i="17"/>
  <c r="G78" i="17"/>
  <c r="G105" i="17"/>
  <c r="G96" i="17"/>
  <c r="G123" i="17"/>
  <c r="G118" i="17"/>
  <c r="G122" i="17"/>
  <c r="G76" i="17"/>
  <c r="G113" i="17"/>
  <c r="G94" i="17"/>
  <c r="G74" i="17"/>
  <c r="G111" i="17"/>
  <c r="G102" i="17"/>
  <c r="G83" i="17"/>
  <c r="G115" i="17"/>
  <c r="E36" i="17"/>
  <c r="E15" i="17"/>
  <c r="E27" i="17"/>
  <c r="E16" i="17"/>
  <c r="E17" i="17"/>
  <c r="E18" i="17"/>
  <c r="E9" i="17"/>
  <c r="E31" i="17"/>
  <c r="E33" i="17"/>
  <c r="G31" i="17"/>
  <c r="G60" i="17"/>
  <c r="G24" i="17"/>
  <c r="G21" i="17"/>
  <c r="G48" i="17"/>
  <c r="G36" i="17"/>
  <c r="G51" i="17"/>
  <c r="G13" i="17"/>
  <c r="G28" i="17"/>
  <c r="G34" i="17"/>
  <c r="G22" i="17"/>
  <c r="G11" i="17"/>
  <c r="G33" i="17"/>
  <c r="G18" i="17"/>
  <c r="G56" i="17"/>
  <c r="G30" i="17"/>
  <c r="G16" i="17"/>
  <c r="G38" i="17"/>
  <c r="G25" i="17"/>
  <c r="G44" i="17"/>
  <c r="G37" i="17"/>
  <c r="G49" i="17"/>
  <c r="G61" i="17"/>
  <c r="G14" i="17"/>
  <c r="G63" i="17"/>
  <c r="G40" i="17"/>
  <c r="G52" i="17"/>
  <c r="G64" i="17"/>
  <c r="G19" i="17"/>
  <c r="G26" i="17"/>
  <c r="G15" i="17"/>
  <c r="G41" i="17"/>
  <c r="G53" i="17"/>
  <c r="G65" i="17"/>
  <c r="G10" i="17"/>
  <c r="G27" i="17"/>
  <c r="G42" i="17"/>
  <c r="G54" i="17"/>
  <c r="G66" i="17"/>
  <c r="G62" i="17"/>
  <c r="G50" i="17"/>
  <c r="G45" i="17"/>
  <c r="G57" i="17"/>
  <c r="G23" i="17"/>
  <c r="G58" i="17"/>
  <c r="G12" i="17"/>
  <c r="G17" i="17"/>
  <c r="G29" i="17"/>
  <c r="G35" i="17"/>
  <c r="G46" i="17"/>
  <c r="G47" i="17"/>
  <c r="G59" i="17"/>
  <c r="G9" i="17"/>
  <c r="G32" i="17"/>
  <c r="G20" i="17"/>
  <c r="G55" i="17"/>
  <c r="G43" i="17"/>
  <c r="G39" i="17"/>
  <c r="G8" i="17"/>
  <c r="E35" i="17"/>
  <c r="E22" i="17"/>
  <c r="E19" i="17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L12" i="17" l="1" a="1"/>
  <c r="L12" i="17" s="1"/>
  <c r="L15" i="17" s="1"/>
  <c r="I11" i="17" s="1"/>
  <c r="L13" i="17" a="1"/>
  <c r="L13" i="17" s="1"/>
  <c r="E34" i="12"/>
  <c r="I36" i="17" l="1"/>
  <c r="I13" i="17"/>
  <c r="I28" i="17"/>
  <c r="H22" i="17"/>
  <c r="H35" i="17"/>
  <c r="H26" i="17"/>
  <c r="I23" i="17"/>
  <c r="H37" i="17"/>
  <c r="I10" i="17"/>
  <c r="H23" i="17"/>
  <c r="I37" i="17"/>
  <c r="H10" i="17"/>
  <c r="I21" i="17"/>
  <c r="I19" i="17"/>
  <c r="H15" i="17"/>
  <c r="H29" i="17"/>
  <c r="I34" i="17"/>
  <c r="H19" i="17"/>
  <c r="I15" i="17"/>
  <c r="I29" i="17"/>
  <c r="H34" i="17"/>
  <c r="H21" i="17"/>
  <c r="H11" i="17"/>
  <c r="I9" i="17"/>
  <c r="I20" i="17"/>
  <c r="I31" i="17"/>
  <c r="H12" i="17"/>
  <c r="I7" i="17"/>
  <c r="I33" i="17"/>
  <c r="H9" i="17"/>
  <c r="H20" i="17"/>
  <c r="H31" i="17"/>
  <c r="I12" i="17"/>
  <c r="H7" i="17"/>
  <c r="H33" i="17"/>
  <c r="H36" i="17"/>
  <c r="H13" i="17"/>
  <c r="H28" i="17"/>
  <c r="I22" i="17"/>
  <c r="I35" i="17"/>
  <c r="I26" i="17"/>
  <c r="H24" i="17"/>
  <c r="I32" i="17"/>
  <c r="H14" i="17"/>
  <c r="H27" i="17"/>
  <c r="H17" i="17"/>
  <c r="I24" i="17"/>
  <c r="H32" i="17"/>
  <c r="I14" i="17"/>
  <c r="I27" i="17"/>
  <c r="I17" i="17"/>
  <c r="H16" i="17"/>
  <c r="H25" i="17"/>
  <c r="H30" i="17"/>
  <c r="I18" i="17"/>
  <c r="H8" i="17"/>
  <c r="I16" i="17"/>
  <c r="I25" i="17"/>
  <c r="I30" i="17"/>
  <c r="H18" i="17"/>
  <c r="I8" i="17"/>
  <c r="E32" i="12"/>
  <c r="E33" i="12"/>
  <c r="E31" i="12" l="1"/>
  <c r="E30" i="12" l="1"/>
  <c r="E8" i="12" l="1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G37" i="12" l="1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<sst xmlns="http://schemas.openxmlformats.org/spreadsheetml/2006/main" count="155" uniqueCount="52">
  <si>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</si>
  <si>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</si>
  <si>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</si>
  <si>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</si>
  <si>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</si>
  <si>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</si>
  <si>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</si>
  <si>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</si>
  <si>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</si>
  <si>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</si>
  <si>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</si>
  <si>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</si>
  <si>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</si>
  <si>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</si>
  <si>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</si>
  <si>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</si>
  <si>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</si>
  <si>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</si>
  <si>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</si>
  <si>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</si>
  <si>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</si>
  <si>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</si>
  <si>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</si>
  <si>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</si>
  <si>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</si>
  <si>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</si>
  <si>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</si>
  <si>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</si>
  <si>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</si>
  <si>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</si>
  <si>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</si>
  <si>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</si>
  <si>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</si>
  <si>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</si>
  <si>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</si>
  <si>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</si>
  <si>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Gompertz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</si>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</sst>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1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confirmed - Gompertz fit'!$D$7:$D$37</c:f>
              <c:numCache>
                <c:formatCode>General</c:formatCode>
                <c:ptCount val="3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confirmed - Gompertz fit'!$E$7:$E$66</c:f>
              <c:numCache>
                <c:formatCode>0</c:formatCode>
                <c:ptCount val="60"/>
                <c:pt idx="0">
                  <c:v>125.71646008169454</c:v>
                </c:pt>
                <c:pt idx="1">
                  <c:v>191.56181460456523</c:v>
                </c:pt>
                <c:pt idx="2">
                  <c:v>285.46113982938374</c:v>
                </c:pt>
                <c:pt idx="3">
                  <c:v>416.50329213199996</c:v>
                </c:pt>
                <c:pt idx="4">
                  <c:v>595.6735378282666</c:v>
                </c:pt>
                <c:pt idx="5">
                  <c:v>835.94166866044952</c:v>
                </c:pt>
                <c:pt idx="6">
                  <c:v>1152.2759619111778</c:v>
                </c:pt>
                <c:pt idx="7">
                  <c:v>1561.5717218756267</c:v>
                </c:pt>
                <c:pt idx="8">
                  <c:v>2082.4880431443098</c:v>
                </c:pt>
                <c:pt idx="9">
                  <c:v>2735.1921172799853</c:v>
                </c:pt>
                <c:pt idx="10">
                  <c:v>3541.0163380349982</c:v>
                </c:pt>
                <c:pt idx="11">
                  <c:v>4522.0391081733178</c:v>
                </c:pt>
                <c:pt idx="12">
                  <c:v>5700.6051261856273</c:v>
                </c:pt>
                <c:pt idx="13">
                  <c:v>7098.8046491216201</c:v>
                </c:pt>
                <c:pt idx="14">
                  <c:v>8737.9335393742658</c:v>
                </c:pt>
                <c:pt idx="15">
                  <c:v>10637.956707881029</c:v>
                </c:pt>
                <c:pt idx="16">
                  <c:v>12816.996905471486</c:v>
                </c:pt>
                <c:pt idx="17">
                  <c:v>15290.868850626437</c:v>
                </c:pt>
                <c:pt idx="18">
                  <c:v>18072.675668152937</c:v>
                </c:pt>
                <c:pt idx="19">
                  <c:v>21172.480855724996</c:v>
                </c:pt>
                <c:pt idx="20">
                  <c:v>24597.064819183688</c:v>
                </c:pt>
                <c:pt idx="21">
                  <c:v>28349.770736012499</c:v>
                </c:pt>
                <c:pt idx="22">
                  <c:v>32430.440396150254</c:v>
                </c:pt>
                <c:pt idx="23">
                  <c:v>36835.436954165198</c:v>
                </c:pt>
                <c:pt idx="24">
                  <c:v>41557.748369498026</c:v>
                </c:pt>
                <c:pt idx="25">
                  <c:v>46587.16281208166</c:v>
                </c:pt>
                <c:pt idx="26">
                  <c:v>51910.505510790113</c:v>
                </c:pt>
                <c:pt idx="27">
                  <c:v>57511.925413092635</c:v>
                </c:pt>
                <c:pt idx="28">
                  <c:v>63373.21955720726</c:v>
                </c:pt>
                <c:pt idx="29">
                  <c:v>69474.183155352119</c:v>
                </c:pt>
                <c:pt idx="30">
                  <c:v>75792.973952872577</c:v>
                </c:pt>
                <c:pt idx="31">
                  <c:v>82306.480359408612</c:v>
                </c:pt>
                <c:pt idx="32">
                  <c:v>88990.684041177636</c:v>
                </c:pt>
                <c:pt idx="33">
                  <c:v>95821.009020433979</c:v>
                </c:pt>
                <c:pt idx="34">
                  <c:v>102772.65076239558</c:v>
                </c:pt>
                <c:pt idx="35">
                  <c:v>109820.88016785342</c:v>
                </c:pt>
                <c:pt idx="36">
                  <c:v>116941.31877220774</c:v>
                </c:pt>
                <c:pt idx="37">
                  <c:v>124110.18273418593</c:v>
                </c:pt>
                <c:pt idx="38">
                  <c:v>131304.49434896716</c:v>
                </c:pt>
                <c:pt idx="39">
                  <c:v>138502.26082198729</c:v>
                </c:pt>
                <c:pt idx="40">
                  <c:v>145682.6208827862</c:v>
                </c:pt>
                <c:pt idx="41">
                  <c:v>152825.96050277201</c:v>
                </c:pt>
                <c:pt idx="42">
                  <c:v>159913.99951308512</c:v>
                </c:pt>
                <c:pt idx="43">
                  <c:v>166929.85130994895</c:v>
                </c:pt>
                <c:pt idx="44">
                  <c:v>173858.0580992118</c:v>
                </c:pt>
                <c:pt idx="45">
                  <c:v>180684.60428522565</c:v>
                </c:pt>
                <c:pt idx="46">
                  <c:v>187396.91066845611</c:v>
                </c:pt>
                <c:pt idx="47">
                  <c:v>193983.81209778824</c:v>
                </c:pt>
                <c:pt idx="48">
                  <c:v>200435.52114308832</c:v>
                </c:pt>
                <c:pt idx="49">
                  <c:v>206743.58022565872</c:v>
                </c:pt>
                <c:pt idx="50">
                  <c:v>212900.80448172041</c:v>
                </c:pt>
                <c:pt idx="51">
                  <c:v>218901.2174482586</c:v>
                </c:pt>
                <c:pt idx="52">
                  <c:v>224739.9814610614</c:v>
                </c:pt>
                <c:pt idx="53">
                  <c:v>230413.32444952865</c:v>
                </c:pt>
                <c:pt idx="54">
                  <c:v>235918.46460823045</c:v>
                </c:pt>
                <c:pt idx="55">
                  <c:v>241253.53422627292</c:v>
                </c:pt>
                <c:pt idx="56">
                  <c:v>246417.50376603517</c:v>
                </c:pt>
                <c:pt idx="57">
                  <c:v>251410.10710547236</c:v>
                </c:pt>
                <c:pt idx="58">
                  <c:v>256231.76869469744</c:v>
                </c:pt>
                <c:pt idx="59">
                  <c:v>260883.5332289756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confirmed - Gompertz fit'!$F$7:$F$37</c:f>
              <c:numCache>
                <c:formatCode>0</c:formatCode>
                <c:ptCount val="31"/>
                <c:pt idx="0">
                  <c:v>1499.8006782145258</c:v>
                </c:pt>
                <c:pt idx="1">
                  <c:v>1565.6460327373964</c:v>
                </c:pt>
                <c:pt idx="2">
                  <c:v>1659.5453579622149</c:v>
                </c:pt>
                <c:pt idx="3">
                  <c:v>1790.5875102648311</c:v>
                </c:pt>
                <c:pt idx="4">
                  <c:v>1969.7577559610977</c:v>
                </c:pt>
                <c:pt idx="5">
                  <c:v>2210.0258867932807</c:v>
                </c:pt>
                <c:pt idx="6">
                  <c:v>2526.3601800440092</c:v>
                </c:pt>
                <c:pt idx="7">
                  <c:v>2935.6559400084579</c:v>
                </c:pt>
                <c:pt idx="8">
                  <c:v>3456.572261277141</c:v>
                </c:pt>
                <c:pt idx="9">
                  <c:v>4109.2763354128165</c:v>
                </c:pt>
                <c:pt idx="10">
                  <c:v>4915.1005561678294</c:v>
                </c:pt>
                <c:pt idx="11">
                  <c:v>5896.1233263061495</c:v>
                </c:pt>
                <c:pt idx="12">
                  <c:v>7074.6893443184581</c:v>
                </c:pt>
                <c:pt idx="13">
                  <c:v>8472.8888672544508</c:v>
                </c:pt>
                <c:pt idx="14">
                  <c:v>10112.017757507097</c:v>
                </c:pt>
                <c:pt idx="15">
                  <c:v>12012.04092601386</c:v>
                </c:pt>
                <c:pt idx="16">
                  <c:v>14191.081123604317</c:v>
                </c:pt>
                <c:pt idx="17">
                  <c:v>16664.953068759267</c:v>
                </c:pt>
                <c:pt idx="18">
                  <c:v>19446.759886285767</c:v>
                </c:pt>
                <c:pt idx="19">
                  <c:v>22546.565073857826</c:v>
                </c:pt>
                <c:pt idx="20">
                  <c:v>25971.149037316518</c:v>
                </c:pt>
                <c:pt idx="21">
                  <c:v>29723.854954145329</c:v>
                </c:pt>
                <c:pt idx="22">
                  <c:v>33804.524614283087</c:v>
                </c:pt>
                <c:pt idx="23">
                  <c:v>38209.521172298031</c:v>
                </c:pt>
                <c:pt idx="24">
                  <c:v>42931.832587630859</c:v>
                </c:pt>
                <c:pt idx="25">
                  <c:v>47961.247030214494</c:v>
                </c:pt>
                <c:pt idx="26">
                  <c:v>53284.589728922947</c:v>
                </c:pt>
                <c:pt idx="27">
                  <c:v>58886.009631225468</c:v>
                </c:pt>
                <c:pt idx="28">
                  <c:v>64747.303775340093</c:v>
                </c:pt>
                <c:pt idx="29">
                  <c:v>70848.267373484952</c:v>
                </c:pt>
                <c:pt idx="30">
                  <c:v>77167.05817100541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fit'!$C$7:$C$37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'Cumul_ confirmed - Gompertz fit'!$G$7:$G$37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187.48750374279552</c:v>
                </c:pt>
                <c:pt idx="8">
                  <c:v>708.4038250114786</c:v>
                </c:pt>
                <c:pt idx="9">
                  <c:v>1361.1078991471541</c:v>
                </c:pt>
                <c:pt idx="10">
                  <c:v>2166.932119902167</c:v>
                </c:pt>
                <c:pt idx="11">
                  <c:v>3147.9548900404866</c:v>
                </c:pt>
                <c:pt idx="12">
                  <c:v>4326.5209080527966</c:v>
                </c:pt>
                <c:pt idx="13">
                  <c:v>5724.7204309887893</c:v>
                </c:pt>
                <c:pt idx="14">
                  <c:v>7363.8493212414342</c:v>
                </c:pt>
                <c:pt idx="15">
                  <c:v>9263.872489748197</c:v>
                </c:pt>
                <c:pt idx="16">
                  <c:v>11442.912687338654</c:v>
                </c:pt>
                <c:pt idx="17">
                  <c:v>13916.784632493605</c:v>
                </c:pt>
                <c:pt idx="18">
                  <c:v>16698.591450020107</c:v>
                </c:pt>
                <c:pt idx="19">
                  <c:v>19798.396637592166</c:v>
                </c:pt>
                <c:pt idx="20">
                  <c:v>23222.980601050858</c:v>
                </c:pt>
                <c:pt idx="21">
                  <c:v>26975.686517879669</c:v>
                </c:pt>
                <c:pt idx="22">
                  <c:v>31056.356178017424</c:v>
                </c:pt>
                <c:pt idx="23">
                  <c:v>35461.352736032364</c:v>
                </c:pt>
                <c:pt idx="24">
                  <c:v>40183.664151365192</c:v>
                </c:pt>
                <c:pt idx="25">
                  <c:v>45213.078593948827</c:v>
                </c:pt>
                <c:pt idx="26">
                  <c:v>50536.42129265728</c:v>
                </c:pt>
                <c:pt idx="27">
                  <c:v>56137.841194959801</c:v>
                </c:pt>
                <c:pt idx="28">
                  <c:v>61999.135339074426</c:v>
                </c:pt>
                <c:pt idx="29">
                  <c:v>68100.098937219285</c:v>
                </c:pt>
                <c:pt idx="30">
                  <c:v>74418.889734739743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fit'!$E$7:$E$37</c:f>
              <c:numCache>
                <c:formatCode>General</c:formatCode>
                <c:ptCount val="31"/>
                <c:pt idx="0">
                  <c:v>0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confirmed - Gompertz fit'!$G$7:$G$126</c:f>
              <c:numCache>
                <c:formatCode>0</c:formatCode>
                <c:ptCount val="120"/>
                <c:pt idx="0">
                  <c:v>0</c:v>
                </c:pt>
                <c:pt idx="1">
                  <c:v>85.808638410301768</c:v>
                </c:pt>
                <c:pt idx="2">
                  <c:v>118.90368023842103</c:v>
                </c:pt>
                <c:pt idx="3">
                  <c:v>161.60081519970504</c:v>
                </c:pt>
                <c:pt idx="4">
                  <c:v>215.62826146253769</c:v>
                </c:pt>
                <c:pt idx="5">
                  <c:v>282.74160521454917</c:v>
                </c:pt>
                <c:pt idx="6">
                  <c:v>364.65560346356801</c:v>
                </c:pt>
                <c:pt idx="7">
                  <c:v>462.96983194387462</c:v>
                </c:pt>
                <c:pt idx="8">
                  <c:v>579.09242149394981</c:v>
                </c:pt>
                <c:pt idx="9">
                  <c:v>714.16643244777106</c:v>
                </c:pt>
                <c:pt idx="10">
                  <c:v>869.00333243719206</c:v>
                </c:pt>
                <c:pt idx="11">
                  <c:v>1044.0275903748975</c:v>
                </c:pt>
                <c:pt idx="12">
                  <c:v>1239.2356383417919</c:v>
                </c:pt>
                <c:pt idx="13">
                  <c:v>1454.1714709646139</c:v>
                </c:pt>
                <c:pt idx="14">
                  <c:v>1687.9200501618179</c:v>
                </c:pt>
                <c:pt idx="15">
                  <c:v>1939.1185645834958</c:v>
                </c:pt>
                <c:pt idx="16">
                  <c:v>2205.9845504245368</c:v>
                </c:pt>
                <c:pt idx="17">
                  <c:v>2486.3589880993368</c:v>
                </c:pt>
                <c:pt idx="18">
                  <c:v>2777.7617991094849</c:v>
                </c:pt>
                <c:pt idx="19">
                  <c:v>3077.4567065167648</c:v>
                </c:pt>
                <c:pt idx="20">
                  <c:v>3382.5221950254127</c:v>
                </c:pt>
                <c:pt idx="21">
                  <c:v>3689.9252976756434</c:v>
                </c:pt>
                <c:pt idx="22">
                  <c:v>3996.5951158582684</c:v>
                </c:pt>
                <c:pt idx="23">
                  <c:v>4299.4933087318132</c:v>
                </c:pt>
                <c:pt idx="24">
                  <c:v>4595.6792238031267</c:v>
                </c:pt>
                <c:pt idx="25">
                  <c:v>4882.367839106475</c:v>
                </c:pt>
                <c:pt idx="26">
                  <c:v>5156.9792092276257</c:v>
                </c:pt>
                <c:pt idx="27">
                  <c:v>5417.1786183142976</c:v>
                </c:pt>
                <c:pt idx="28">
                  <c:v>5660.9071162747641</c:v>
                </c:pt>
                <c:pt idx="29">
                  <c:v>5886.4025302552036</c:v>
                </c:pt>
                <c:pt idx="30">
                  <c:v>6092.2113901731645</c:v>
                </c:pt>
                <c:pt idx="31">
                  <c:v>6277.1924790893681</c:v>
                </c:pt>
                <c:pt idx="32">
                  <c:v>6440.5129164968384</c:v>
                </c:pt>
                <c:pt idx="33">
                  <c:v>6581.6378094212851</c:v>
                </c:pt>
                <c:pt idx="34">
                  <c:v>6700.3145697927102</c:v>
                </c:pt>
                <c:pt idx="35">
                  <c:v>6796.5530059916782</c:v>
                </c:pt>
                <c:pt idx="36">
                  <c:v>6870.6022618073475</c:v>
                </c:pt>
                <c:pt idx="37">
                  <c:v>6922.9256074074656</c:v>
                </c:pt>
                <c:pt idx="38">
                  <c:v>6954.173993932156</c:v>
                </c:pt>
                <c:pt idx="39">
                  <c:v>6965.1591747123894</c:v>
                </c:pt>
                <c:pt idx="40">
                  <c:v>6956.827079424751</c:v>
                </c:pt>
                <c:pt idx="41">
                  <c:v>6930.2320089834102</c:v>
                </c:pt>
                <c:pt idx="42">
                  <c:v>6886.5121035987395</c:v>
                </c:pt>
                <c:pt idx="43">
                  <c:v>6826.8664279130462</c:v>
                </c:pt>
                <c:pt idx="44">
                  <c:v>6752.5339180467126</c:v>
                </c:pt>
                <c:pt idx="45">
                  <c:v>6664.7743473785522</c:v>
                </c:pt>
                <c:pt idx="46">
                  <c:v>6564.8513917335076</c:v>
                </c:pt>
                <c:pt idx="47">
                  <c:v>6454.0178105203959</c:v>
                </c:pt>
                <c:pt idx="48">
                  <c:v>6333.5027078857238</c:v>
                </c:pt>
                <c:pt idx="49">
                  <c:v>6204.5007964285614</c:v>
                </c:pt>
                <c:pt idx="50">
                  <c:v>6068.1635544769233</c:v>
                </c:pt>
                <c:pt idx="51">
                  <c:v>5925.5921452750918</c:v>
                </c:pt>
                <c:pt idx="52">
                  <c:v>5777.8319514844334</c:v>
                </c:pt>
                <c:pt idx="53">
                  <c:v>5625.8685700016213</c:v>
                </c:pt>
                <c:pt idx="54">
                  <c:v>5470.6251091198938</c:v>
                </c:pt>
                <c:pt idx="55">
                  <c:v>5312.9606314384728</c:v>
                </c:pt>
                <c:pt idx="56">
                  <c:v>5153.669590728241</c:v>
                </c:pt>
                <c:pt idx="57">
                  <c:v>4993.4821183267632</c:v>
                </c:pt>
                <c:pt idx="58">
                  <c:v>4833.0650238362141</c:v>
                </c:pt>
                <c:pt idx="59">
                  <c:v>4673.0233853123209</c:v>
                </c:pt>
                <c:pt idx="60">
                  <c:v>4513.9026152387669</c:v>
                </c:pt>
                <c:pt idx="61">
                  <c:v>4356.1908999545849</c:v>
                </c:pt>
                <c:pt idx="62">
                  <c:v>4200.3219215236604</c:v>
                </c:pt>
                <c:pt idx="63">
                  <c:v>4046.6777820231509</c:v>
                </c:pt>
                <c:pt idx="64">
                  <c:v>3895.5920607150765</c:v>
                </c:pt>
                <c:pt idx="65">
                  <c:v>3747.3529444007436</c:v>
                </c:pt>
                <c:pt idx="66">
                  <c:v>3602.2063803634956</c:v>
                </c:pt>
                <c:pt idx="67">
                  <c:v>3460.3592096254579</c:v>
                </c:pt>
                <c:pt idx="68">
                  <c:v>3321.9822457660339</c:v>
                </c:pt>
                <c:pt idx="69">
                  <c:v>3187.2132712748717</c:v>
                </c:pt>
                <c:pt idx="70">
                  <c:v>3056.1599293642794</c:v>
                </c:pt>
                <c:pt idx="71">
                  <c:v>2928.9024943844415</c:v>
                </c:pt>
                <c:pt idx="72">
                  <c:v>2805.4965085092699</c:v>
                </c:pt>
                <c:pt idx="73">
                  <c:v>2685.9752762523713</c:v>
                </c:pt>
                <c:pt idx="74">
                  <c:v>2570.3522116731619</c:v>
                </c:pt>
                <c:pt idx="75">
                  <c:v>2458.6230359112378</c:v>
                </c:pt>
                <c:pt idx="76">
                  <c:v>2350.7678249866585</c:v>
                </c:pt>
                <c:pt idx="77">
                  <c:v>2246.7529096850776</c:v>
                </c:pt>
                <c:pt idx="78">
                  <c:v>2146.5326308578369</c:v>
                </c:pt>
                <c:pt idx="79">
                  <c:v>2050.0509546506219</c:v>
                </c:pt>
                <c:pt idx="80">
                  <c:v>1957.242953086854</c:v>
                </c:pt>
                <c:pt idx="81">
                  <c:v>1868.0361560933525</c:v>
                </c:pt>
                <c:pt idx="82">
                  <c:v>1782.3517815230298</c:v>
                </c:pt>
                <c:pt idx="83">
                  <c:v>1700.1058500196668</c:v>
                </c:pt>
                <c:pt idx="84">
                  <c:v>1621.2101917181863</c:v>
                </c:pt>
                <c:pt idx="85">
                  <c:v>1545.5733518044581</c:v>
                </c:pt>
                <c:pt idx="86">
                  <c:v>1473.1014018966816</c:v>
                </c:pt>
                <c:pt idx="87">
                  <c:v>1403.6986640657415</c:v>
                </c:pt>
                <c:pt idx="88">
                  <c:v>1337.2683541159495</c:v>
                </c:pt>
                <c:pt idx="89">
                  <c:v>1273.7131504977588</c:v>
                </c:pt>
                <c:pt idx="90">
                  <c:v>1212.9356949490611</c:v>
                </c:pt>
                <c:pt idx="91">
                  <c:v>1154.8390306576039</c:v>
                </c:pt>
                <c:pt idx="92">
                  <c:v>1099.3269834186067</c:v>
                </c:pt>
                <c:pt idx="93">
                  <c:v>1046.3044909421005</c:v>
                </c:pt>
                <c:pt idx="94">
                  <c:v>995.67788513342384</c:v>
                </c:pt>
                <c:pt idx="95">
                  <c:v>947.35513184894808</c:v>
                </c:pt>
                <c:pt idx="96">
                  <c:v>901.2460323125124</c:v>
                </c:pt>
                <c:pt idx="97">
                  <c:v>857.2623900679755</c:v>
                </c:pt>
                <c:pt idx="98">
                  <c:v>815.31814704783028</c:v>
                </c:pt>
                <c:pt idx="99">
                  <c:v>775.32949205447221</c:v>
                </c:pt>
                <c:pt idx="100">
                  <c:v>737.21494467940647</c:v>
                </c:pt>
                <c:pt idx="101">
                  <c:v>700.89541743107839</c:v>
                </c:pt>
                <c:pt idx="102">
                  <c:v>666.29425860242918</c:v>
                </c:pt>
                <c:pt idx="103">
                  <c:v>633.33727818337502</c:v>
                </c:pt>
                <c:pt idx="104">
                  <c:v>601.95275891257916</c:v>
                </c:pt>
                <c:pt idx="105">
                  <c:v>572.07145436940482</c:v>
                </c:pt>
                <c:pt idx="106">
                  <c:v>543.626575823233</c:v>
                </c:pt>
                <c:pt idx="107">
                  <c:v>516.55376938980771</c:v>
                </c:pt>
                <c:pt idx="108">
                  <c:v>490.79108489229111</c:v>
                </c:pt>
                <c:pt idx="109">
                  <c:v>466.27893767901696</c:v>
                </c:pt>
                <c:pt idx="110">
                  <c:v>442.9600645203609</c:v>
                </c:pt>
                <c:pt idx="111">
                  <c:v>420.7794745893334</c:v>
                </c:pt>
                <c:pt idx="112">
                  <c:v>399.68439641984878</c:v>
                </c:pt>
                <c:pt idx="113">
                  <c:v>379.62422163656447</c:v>
                </c:pt>
                <c:pt idx="114">
                  <c:v>360.55044616130181</c:v>
                </c:pt>
                <c:pt idx="115">
                  <c:v>342.41660951840458</c:v>
                </c:pt>
                <c:pt idx="116">
                  <c:v>325.17823278618744</c:v>
                </c:pt>
                <c:pt idx="117">
                  <c:v>308.79275567462901</c:v>
                </c:pt>
                <c:pt idx="118">
                  <c:v>293.21947315026773</c:v>
                </c:pt>
                <c:pt idx="119">
                  <c:v>278.41947197174886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fit'!$H$7:$H$37</c:f>
              <c:numCache>
                <c:formatCode>0</c:formatCode>
                <c:ptCount val="31"/>
                <c:pt idx="0">
                  <c:v>0</c:v>
                </c:pt>
                <c:pt idx="1">
                  <c:v>1148.5229641643</c:v>
                </c:pt>
                <c:pt idx="2">
                  <c:v>1181.6180059924193</c:v>
                </c:pt>
                <c:pt idx="3">
                  <c:v>1224.3151409537033</c:v>
                </c:pt>
                <c:pt idx="4">
                  <c:v>1278.342587216536</c:v>
                </c:pt>
                <c:pt idx="5">
                  <c:v>1345.4559309685474</c:v>
                </c:pt>
                <c:pt idx="6">
                  <c:v>1427.3699292175663</c:v>
                </c:pt>
                <c:pt idx="7">
                  <c:v>1525.6841576978729</c:v>
                </c:pt>
                <c:pt idx="8">
                  <c:v>1641.8067472479481</c:v>
                </c:pt>
                <c:pt idx="9">
                  <c:v>1776.8807582017694</c:v>
                </c:pt>
                <c:pt idx="10">
                  <c:v>1931.7176581911904</c:v>
                </c:pt>
                <c:pt idx="11">
                  <c:v>2106.7419161288958</c:v>
                </c:pt>
                <c:pt idx="12">
                  <c:v>2301.9499640957902</c:v>
                </c:pt>
                <c:pt idx="13">
                  <c:v>2516.8857967186123</c:v>
                </c:pt>
                <c:pt idx="14">
                  <c:v>2750.6343759158162</c:v>
                </c:pt>
                <c:pt idx="15">
                  <c:v>3001.8328903374941</c:v>
                </c:pt>
                <c:pt idx="16">
                  <c:v>3268.6988761785351</c:v>
                </c:pt>
                <c:pt idx="17">
                  <c:v>3549.0733138533351</c:v>
                </c:pt>
                <c:pt idx="18">
                  <c:v>3840.4761248634832</c:v>
                </c:pt>
                <c:pt idx="19">
                  <c:v>4140.1710322707631</c:v>
                </c:pt>
                <c:pt idx="20">
                  <c:v>4445.236520779411</c:v>
                </c:pt>
                <c:pt idx="21">
                  <c:v>4752.6396234296417</c:v>
                </c:pt>
                <c:pt idx="22">
                  <c:v>5059.3094416122667</c:v>
                </c:pt>
                <c:pt idx="23">
                  <c:v>5362.2076344858115</c:v>
                </c:pt>
                <c:pt idx="24">
                  <c:v>5658.393549557125</c:v>
                </c:pt>
                <c:pt idx="25">
                  <c:v>5945.0821648604733</c:v>
                </c:pt>
                <c:pt idx="26">
                  <c:v>6219.693534981624</c:v>
                </c:pt>
                <c:pt idx="27">
                  <c:v>6479.8929440682959</c:v>
                </c:pt>
                <c:pt idx="28">
                  <c:v>6723.6214420287624</c:v>
                </c:pt>
                <c:pt idx="29">
                  <c:v>6949.1168560092019</c:v>
                </c:pt>
                <c:pt idx="30">
                  <c:v>7154.9257159271629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176.52131258779355</c:v>
                </c:pt>
                <c:pt idx="13">
                  <c:v>391.45714521061564</c:v>
                </c:pt>
                <c:pt idx="14">
                  <c:v>625.20572440781962</c:v>
                </c:pt>
                <c:pt idx="15">
                  <c:v>876.40423882949744</c:v>
                </c:pt>
                <c:pt idx="16">
                  <c:v>1143.2702246705385</c:v>
                </c:pt>
                <c:pt idx="17">
                  <c:v>1423.6446623453385</c:v>
                </c:pt>
                <c:pt idx="18">
                  <c:v>1715.0474733554865</c:v>
                </c:pt>
                <c:pt idx="19">
                  <c:v>2014.7423807627665</c:v>
                </c:pt>
                <c:pt idx="20">
                  <c:v>2319.8078692714143</c:v>
                </c:pt>
                <c:pt idx="21">
                  <c:v>2627.2109719216451</c:v>
                </c:pt>
                <c:pt idx="22">
                  <c:v>2933.8807901042701</c:v>
                </c:pt>
                <c:pt idx="23">
                  <c:v>3236.7789829778148</c:v>
                </c:pt>
                <c:pt idx="24">
                  <c:v>3532.9648980491284</c:v>
                </c:pt>
                <c:pt idx="25">
                  <c:v>3819.6535133524767</c:v>
                </c:pt>
                <c:pt idx="26">
                  <c:v>4094.2648834736274</c:v>
                </c:pt>
                <c:pt idx="27">
                  <c:v>4354.4642925602993</c:v>
                </c:pt>
                <c:pt idx="28">
                  <c:v>4598.1927905207658</c:v>
                </c:pt>
                <c:pt idx="29">
                  <c:v>4823.6882045012053</c:v>
                </c:pt>
                <c:pt idx="30">
                  <c:v>5029.4970644191662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6629400" y="1295400"/>
          <a:ext cx="6941820" cy="5303520"/>
          <a:chOff x="662940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11468100" y="4770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0.9992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1374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0.9434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1063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9" name="Connettore 2 8">
            <a:extLst>
              <a:ext uri="{FF2B5EF4-FFF2-40B4-BE49-F238E27FC236}">
                <a16:creationId xmlns:a16="http://schemas.microsoft.com/office/drawing/2014/main" id="{0B6EA791-7AE4-41EF-A044-74ED095C1F56}"/>
              </a:ext>
            </a:extLst>
          </xdr:cNvPr>
          <xdr:cNvCxnSpPr/>
        </xdr:nvCxnSpPr>
        <xdr:spPr>
          <a:xfrm flipH="1">
            <a:off x="12352020" y="3581400"/>
            <a:ext cx="662940" cy="617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453640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36C5D737-7807-4496-BA04-2478B70A7FEA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FA3C2-630C-43E4-A2EF-AD63C50A71B8}" name="dpc_covid19_ita_andamento_nazionale__53" displayName="dpc_covid19_ita_andamento_nazionale__53" ref="A1:N32" tableType="queryTable" totalsRowShown="0">
  <autoFilter ref="A1:N32" xr:uid="{D23330D0-3718-42BD-A614-1D549B4A5B13}"/>
  <tableColumns count="14">
    <tableColumn id="1" xr3:uid="{A5EDE03F-4386-4266-B3BB-606A1E5F258B}" uniqueName="1" name="data" queryTableFieldId="1" dataDxfId="3"/>
    <tableColumn id="2" xr3:uid="{E998CD56-DB11-4799-913D-524886C54961}" uniqueName="2" name="stato" queryTableFieldId="2" dataDxfId="2"/>
    <tableColumn id="3" xr3:uid="{5EF63D6B-4282-4FA0-BB3C-077B9E2C493D}" uniqueName="3" name="ricoverati_con_sintomi" queryTableFieldId="3"/>
    <tableColumn id="4" xr3:uid="{FFF541B1-7004-492F-86BD-931DF68818FA}" uniqueName="4" name="terapia_intensiva" queryTableFieldId="4"/>
    <tableColumn id="5" xr3:uid="{C4B3FFDE-E4DE-4449-A248-7AF2E093D516}" uniqueName="5" name="totale_ospedalizzati" queryTableFieldId="5"/>
    <tableColumn id="6" xr3:uid="{E9B6C0D3-CA92-43F1-870E-02D318C836E8}" uniqueName="6" name="isolamento_domiciliare" queryTableFieldId="6"/>
    <tableColumn id="7" xr3:uid="{5DB0BA25-0A0E-4C53-BC85-FD39B20B308F}" uniqueName="7" name="totale_attualmente_positivi" queryTableFieldId="7"/>
    <tableColumn id="8" xr3:uid="{AF4B0500-77B2-4DCE-BCEB-9A4C0610BF6A}" uniqueName="8" name="nuovi_attualmente_positivi" queryTableFieldId="8"/>
    <tableColumn id="9" xr3:uid="{54354975-3AF2-4BF1-972E-4A7FCD74061D}" uniqueName="9" name="dimessi_guariti" queryTableFieldId="9"/>
    <tableColumn id="10" xr3:uid="{258A28ED-B1B1-4E83-8EE6-7CFBDABCB81B}" uniqueName="10" name="deceduti" queryTableFieldId="10"/>
    <tableColumn id="11" xr3:uid="{31A0B21E-7B55-411B-8BE3-AD1498EC1E4D}" uniqueName="11" name="totale_casi" queryTableFieldId="11"/>
    <tableColumn id="12" xr3:uid="{B085D5B8-9AE3-485C-845F-307E7C21DA08}" uniqueName="12" name="tamponi" queryTableFieldId="12"/>
    <tableColumn id="13" xr3:uid="{D271F897-2341-4801-84E2-F0F8F8F1D9B2}" uniqueName="13" name="note_it" queryTableFieldId="13" dataDxfId="1"/>
    <tableColumn id="14" xr3:uid="{4EC86637-3E3C-46BB-8CF1-A9AB3430C80B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2"/>
  <sheetViews>
    <sheetView workbookViewId="0">
      <selection activeCell="C1" sqref="A1:XFD1048576"/>
    </sheetView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26.77734375" style="2" bestFit="1" customWidth="1"/>
    <col min="8" max="8" width="26.6640625" style="2" bestFit="1" customWidth="1"/>
    <col min="9" max="9" width="15.88671875" style="2" bestFit="1" customWidth="1"/>
    <col min="10" max="10" width="10.5546875" style="2" bestFit="1" customWidth="1"/>
    <col min="11" max="11" width="12.21875" style="2" bestFit="1" customWidth="1"/>
    <col min="12" max="12" width="10.33203125" style="2" bestFit="1" customWidth="1"/>
    <col min="13" max="13" width="19.5546875" style="2" bestFit="1" customWidth="1"/>
    <col min="14" max="14" width="21.109375" style="2" bestFit="1" customWidth="1"/>
    <col min="15" max="16384" width="8.88671875" style="2"/>
  </cols>
  <sheetData>
    <row r="1" spans="1:14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37</v>
      </c>
      <c r="N1" s="2" t="s">
        <v>38</v>
      </c>
    </row>
    <row r="2" spans="1:14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31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31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6"/>
  <sheetViews>
    <sheetView topLeftCell="A4" workbookViewId="0">
      <selection activeCell="J15" sqref="J15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2"/>
      <c r="K3" s="18" t="s">
        <v>0</v>
      </c>
      <c r="L3" s="17" t="s">
        <v>18</v>
      </c>
      <c r="M3" s="17"/>
      <c r="N3" s="17"/>
    </row>
    <row r="4" spans="2:14" ht="20.399999999999999" x14ac:dyDescent="0.35">
      <c r="B4" s="13" t="s">
        <v>15</v>
      </c>
      <c r="C4" s="14"/>
      <c r="K4" s="18" t="s">
        <v>32</v>
      </c>
      <c r="L4" s="17" t="s">
        <v>17</v>
      </c>
      <c r="M4" s="17"/>
      <c r="N4" s="17"/>
    </row>
    <row r="5" spans="2:14" ht="18" x14ac:dyDescent="0.3">
      <c r="K5" s="18" t="s">
        <v>1</v>
      </c>
      <c r="L5" s="17" t="s">
        <v>16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0">
        <v>43885</v>
      </c>
      <c r="C7" s="4">
        <v>1</v>
      </c>
      <c r="D7" s="4">
        <f>'dpc-covid-19-ita-andamento-naz'!K2</f>
        <v>229</v>
      </c>
      <c r="E7" s="11">
        <f t="shared" ref="E7:E29" si="0">K*EXP(-EXP(-(C7-t0)/w))</f>
        <v>125.71646008169454</v>
      </c>
      <c r="F7" s="11">
        <f t="shared" ref="F7:F29" si="1">E7+CI</f>
        <v>1499.8006782145258</v>
      </c>
      <c r="G7" s="11">
        <f t="shared" ref="G7:G33" si="2">MAX(E7-CI,0)</f>
        <v>0</v>
      </c>
      <c r="H7" s="1"/>
      <c r="I7" s="19" t="s">
        <v>0</v>
      </c>
      <c r="J7" s="5">
        <v>359999.99998338975</v>
      </c>
    </row>
    <row r="8" spans="2:14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 t="shared" si="0"/>
        <v>191.56181460456523</v>
      </c>
      <c r="F8" s="11">
        <f t="shared" si="1"/>
        <v>1565.6460327373964</v>
      </c>
      <c r="G8" s="11">
        <f t="shared" si="2"/>
        <v>0</v>
      </c>
      <c r="H8" s="1"/>
      <c r="I8" s="19" t="s">
        <v>33</v>
      </c>
      <c r="J8" s="5">
        <v>39.157241306475839</v>
      </c>
    </row>
    <row r="9" spans="2:14" x14ac:dyDescent="0.3">
      <c r="B9" s="10">
        <v>43887</v>
      </c>
      <c r="C9" s="4">
        <v>3</v>
      </c>
      <c r="D9" s="4">
        <f>'dpc-covid-19-ita-andamento-naz'!K4</f>
        <v>400</v>
      </c>
      <c r="E9" s="11">
        <f t="shared" si="0"/>
        <v>285.46113982938374</v>
      </c>
      <c r="F9" s="11">
        <f t="shared" si="1"/>
        <v>1659.5453579622149</v>
      </c>
      <c r="G9" s="11">
        <f t="shared" si="2"/>
        <v>0</v>
      </c>
      <c r="H9" s="1"/>
      <c r="I9" s="19" t="s">
        <v>1</v>
      </c>
      <c r="J9" s="5">
        <v>18.394282746922354</v>
      </c>
    </row>
    <row r="10" spans="2:14" x14ac:dyDescent="0.3">
      <c r="B10" s="10">
        <v>43888</v>
      </c>
      <c r="C10" s="4">
        <v>4</v>
      </c>
      <c r="D10" s="4">
        <f>'dpc-covid-19-ita-andamento-naz'!K5</f>
        <v>650</v>
      </c>
      <c r="E10" s="11">
        <f t="shared" si="0"/>
        <v>416.50329213199996</v>
      </c>
      <c r="F10" s="11">
        <f t="shared" si="1"/>
        <v>1790.5875102648311</v>
      </c>
      <c r="G10" s="11">
        <f t="shared" si="2"/>
        <v>0</v>
      </c>
      <c r="H10" s="1"/>
      <c r="I10" s="6" t="s">
        <v>2</v>
      </c>
      <c r="J10" s="1">
        <f>AVERAGE(D7:D37)</f>
        <v>20922.903225806451</v>
      </c>
    </row>
    <row r="11" spans="2:14" x14ac:dyDescent="0.3">
      <c r="B11" s="10">
        <v>43889</v>
      </c>
      <c r="C11" s="4">
        <v>5</v>
      </c>
      <c r="D11" s="4">
        <f>'dpc-covid-19-ita-andamento-naz'!K6</f>
        <v>888</v>
      </c>
      <c r="E11" s="11">
        <f t="shared" si="0"/>
        <v>595.6735378282666</v>
      </c>
      <c r="F11" s="11">
        <f t="shared" si="1"/>
        <v>1969.7577559610977</v>
      </c>
      <c r="G11" s="11">
        <f t="shared" si="2"/>
        <v>0</v>
      </c>
      <c r="H11" s="1"/>
      <c r="I11" s="6" t="s">
        <v>3</v>
      </c>
      <c r="J11" s="1">
        <f>COUNT(D7:D37)-COUNT(J7:J9)</f>
        <v>28</v>
      </c>
    </row>
    <row r="12" spans="2:14" x14ac:dyDescent="0.3">
      <c r="B12" s="10">
        <v>43890</v>
      </c>
      <c r="C12" s="4">
        <v>6</v>
      </c>
      <c r="D12" s="4">
        <f>'dpc-covid-19-ita-andamento-naz'!K7</f>
        <v>1128</v>
      </c>
      <c r="E12" s="11">
        <f t="shared" si="0"/>
        <v>835.94166866044952</v>
      </c>
      <c r="F12" s="11">
        <f t="shared" si="1"/>
        <v>2210.0258867932807</v>
      </c>
      <c r="G12" s="11">
        <f t="shared" si="2"/>
        <v>0</v>
      </c>
      <c r="H12" s="1"/>
      <c r="I12" s="6" t="s">
        <v>4</v>
      </c>
      <c r="J12" s="7" cm="1">
        <f t="array" ref="J12">SQRT(SUM((D7:D37-E7:E37)^2)/df)</f>
        <v>670.80620355998667</v>
      </c>
    </row>
    <row r="13" spans="2:14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 t="shared" si="0"/>
        <v>1152.2759619111778</v>
      </c>
      <c r="F13" s="11">
        <f t="shared" si="1"/>
        <v>2526.3601800440092</v>
      </c>
      <c r="G13" s="11">
        <f t="shared" si="2"/>
        <v>0</v>
      </c>
      <c r="H13" s="1"/>
      <c r="I13" s="6" t="s">
        <v>5</v>
      </c>
      <c r="J13" s="8" cm="1">
        <f t="array" ref="J13">1-SUM((D7:D37-E7:E37)^2)/SUM((D7:D37-Mean_of_y)^2)</f>
        <v>0.99922425980537943</v>
      </c>
    </row>
    <row r="14" spans="2:14" x14ac:dyDescent="0.3">
      <c r="B14" s="10">
        <v>43892</v>
      </c>
      <c r="C14" s="4">
        <v>8</v>
      </c>
      <c r="D14" s="4">
        <f>'dpc-covid-19-ita-andamento-naz'!K9</f>
        <v>2036</v>
      </c>
      <c r="E14" s="11">
        <f t="shared" si="0"/>
        <v>1561.5717218756267</v>
      </c>
      <c r="F14" s="11">
        <f t="shared" si="1"/>
        <v>2935.6559400084579</v>
      </c>
      <c r="G14" s="11">
        <f t="shared" si="2"/>
        <v>187.48750374279552</v>
      </c>
      <c r="H14" s="1"/>
      <c r="I14" s="6" t="s">
        <v>6</v>
      </c>
      <c r="J14" s="8">
        <f>TINV(0.05,df)</f>
        <v>2.0484071417952445</v>
      </c>
    </row>
    <row r="15" spans="2:14" x14ac:dyDescent="0.3">
      <c r="B15" s="10">
        <v>43893</v>
      </c>
      <c r="C15" s="4">
        <v>9</v>
      </c>
      <c r="D15" s="4">
        <f>'dpc-covid-19-ita-andamento-naz'!K10</f>
        <v>2502</v>
      </c>
      <c r="E15" s="11">
        <f t="shared" si="0"/>
        <v>2082.4880431443098</v>
      </c>
      <c r="F15" s="11">
        <f t="shared" si="1"/>
        <v>3456.572261277141</v>
      </c>
      <c r="G15" s="11">
        <f t="shared" si="2"/>
        <v>708.4038250114786</v>
      </c>
      <c r="H15" s="1"/>
      <c r="I15" s="6" t="s">
        <v>7</v>
      </c>
      <c r="J15" s="1">
        <f>Critical_t*SE_of_y</f>
        <v>1374.0842181328312</v>
      </c>
    </row>
    <row r="16" spans="2:14" x14ac:dyDescent="0.3">
      <c r="B16" s="10">
        <v>43894</v>
      </c>
      <c r="C16" s="4">
        <v>10</v>
      </c>
      <c r="D16" s="4">
        <f>'dpc-covid-19-ita-andamento-naz'!K11</f>
        <v>3089</v>
      </c>
      <c r="E16" s="11">
        <f t="shared" si="0"/>
        <v>2735.1921172799853</v>
      </c>
      <c r="F16" s="11">
        <f t="shared" si="1"/>
        <v>4109.2763354128165</v>
      </c>
      <c r="G16" s="11">
        <f t="shared" si="2"/>
        <v>1361.1078991471541</v>
      </c>
      <c r="H16" s="1"/>
      <c r="I16" s="6"/>
    </row>
    <row r="17" spans="2:13" x14ac:dyDescent="0.3">
      <c r="B17" s="20">
        <v>43895</v>
      </c>
      <c r="C17" s="4">
        <v>11</v>
      </c>
      <c r="D17" s="4">
        <f>'dpc-covid-19-ita-andamento-naz'!K12</f>
        <v>3858</v>
      </c>
      <c r="E17" s="11">
        <f t="shared" si="0"/>
        <v>3541.0163380349982</v>
      </c>
      <c r="F17" s="11">
        <f t="shared" si="1"/>
        <v>4915.1005561678294</v>
      </c>
      <c r="G17" s="11">
        <f t="shared" si="2"/>
        <v>2166.932119902167</v>
      </c>
      <c r="H17" s="1"/>
      <c r="I17" s="6"/>
    </row>
    <row r="18" spans="2:13" x14ac:dyDescent="0.3">
      <c r="B18" s="10">
        <v>43896</v>
      </c>
      <c r="C18" s="4">
        <v>12</v>
      </c>
      <c r="D18" s="4">
        <f>'dpc-covid-19-ita-andamento-naz'!K13</f>
        <v>4636</v>
      </c>
      <c r="E18" s="11">
        <f t="shared" si="0"/>
        <v>4522.0391081733178</v>
      </c>
      <c r="F18" s="11">
        <f t="shared" si="1"/>
        <v>5896.1233263061495</v>
      </c>
      <c r="G18" s="11">
        <f t="shared" si="2"/>
        <v>3147.9548900404866</v>
      </c>
      <c r="H18" s="1"/>
      <c r="I18" s="6"/>
    </row>
    <row r="19" spans="2:13" x14ac:dyDescent="0.3">
      <c r="B19" s="10">
        <v>43897</v>
      </c>
      <c r="C19" s="4">
        <v>13</v>
      </c>
      <c r="D19" s="4">
        <f>'dpc-covid-19-ita-andamento-naz'!K14</f>
        <v>5883</v>
      </c>
      <c r="E19" s="11">
        <f t="shared" si="0"/>
        <v>5700.6051261856273</v>
      </c>
      <c r="F19" s="11">
        <f t="shared" si="1"/>
        <v>7074.6893443184581</v>
      </c>
      <c r="G19" s="11">
        <f t="shared" si="2"/>
        <v>4326.5209080527966</v>
      </c>
      <c r="H19" s="1"/>
      <c r="I19" s="6"/>
    </row>
    <row r="20" spans="2:13" x14ac:dyDescent="0.3">
      <c r="B20" s="20">
        <v>43898</v>
      </c>
      <c r="C20" s="4">
        <v>14</v>
      </c>
      <c r="D20" s="4">
        <f>'dpc-covid-19-ita-andamento-naz'!K15</f>
        <v>7375</v>
      </c>
      <c r="E20" s="11">
        <f t="shared" si="0"/>
        <v>7098.8046491216201</v>
      </c>
      <c r="F20" s="11">
        <f t="shared" si="1"/>
        <v>8472.8888672544508</v>
      </c>
      <c r="G20" s="11">
        <f t="shared" si="2"/>
        <v>5724.7204309887893</v>
      </c>
      <c r="H20" s="1"/>
      <c r="I20" s="6"/>
    </row>
    <row r="21" spans="2:13" x14ac:dyDescent="0.3">
      <c r="B21" s="10">
        <v>43899</v>
      </c>
      <c r="C21" s="4">
        <v>15</v>
      </c>
      <c r="D21" s="4">
        <f>'dpc-covid-19-ita-andamento-naz'!K16</f>
        <v>9172</v>
      </c>
      <c r="E21" s="11">
        <f t="shared" si="0"/>
        <v>8737.9335393742658</v>
      </c>
      <c r="F21" s="11">
        <f t="shared" si="1"/>
        <v>10112.017757507097</v>
      </c>
      <c r="G21" s="11">
        <f t="shared" si="2"/>
        <v>7363.8493212414342</v>
      </c>
      <c r="H21" s="1"/>
      <c r="I21" s="6"/>
    </row>
    <row r="22" spans="2:13" x14ac:dyDescent="0.3">
      <c r="B22" s="20">
        <v>43900</v>
      </c>
      <c r="C22" s="4">
        <v>16</v>
      </c>
      <c r="D22" s="4">
        <f>'dpc-covid-19-ita-andamento-naz'!K17</f>
        <v>10149</v>
      </c>
      <c r="E22" s="11">
        <f t="shared" si="0"/>
        <v>10637.956707881029</v>
      </c>
      <c r="F22" s="11">
        <f t="shared" si="1"/>
        <v>12012.04092601386</v>
      </c>
      <c r="G22" s="11">
        <f t="shared" si="2"/>
        <v>9263.872489748197</v>
      </c>
      <c r="H22" s="1"/>
      <c r="I22" s="6"/>
    </row>
    <row r="23" spans="2:13" x14ac:dyDescent="0.3">
      <c r="B23" s="10">
        <v>43901</v>
      </c>
      <c r="C23" s="4">
        <v>17</v>
      </c>
      <c r="D23" s="4">
        <f>'dpc-covid-19-ita-andamento-naz'!K18</f>
        <v>12462</v>
      </c>
      <c r="E23" s="11">
        <f t="shared" si="0"/>
        <v>12816.996905471486</v>
      </c>
      <c r="F23" s="11">
        <f t="shared" si="1"/>
        <v>14191.081123604317</v>
      </c>
      <c r="G23" s="11">
        <f t="shared" si="2"/>
        <v>11442.912687338654</v>
      </c>
      <c r="H23" s="1"/>
      <c r="I23" s="6"/>
    </row>
    <row r="24" spans="2:13" x14ac:dyDescent="0.3">
      <c r="B24" s="20">
        <v>43902</v>
      </c>
      <c r="C24" s="4">
        <v>18</v>
      </c>
      <c r="D24" s="4">
        <f>'dpc-covid-19-ita-andamento-naz'!K19</f>
        <v>15113</v>
      </c>
      <c r="E24" s="11">
        <f t="shared" si="0"/>
        <v>15290.868850626437</v>
      </c>
      <c r="F24" s="11">
        <f t="shared" si="1"/>
        <v>16664.953068759267</v>
      </c>
      <c r="G24" s="11">
        <f t="shared" si="2"/>
        <v>13916.784632493605</v>
      </c>
      <c r="H24" s="1"/>
      <c r="I24" s="6"/>
    </row>
    <row r="25" spans="2:13" x14ac:dyDescent="0.3">
      <c r="B25" s="10">
        <v>43903</v>
      </c>
      <c r="C25" s="4">
        <v>19</v>
      </c>
      <c r="D25" s="4">
        <f>'dpc-covid-19-ita-andamento-naz'!K20</f>
        <v>17660</v>
      </c>
      <c r="E25" s="11">
        <f t="shared" si="0"/>
        <v>18072.675668152937</v>
      </c>
      <c r="F25" s="11">
        <f t="shared" si="1"/>
        <v>19446.759886285767</v>
      </c>
      <c r="G25" s="11">
        <f t="shared" si="2"/>
        <v>16698.591450020107</v>
      </c>
      <c r="H25" s="1"/>
      <c r="I25" s="6"/>
    </row>
    <row r="26" spans="2:13" x14ac:dyDescent="0.3">
      <c r="B26" s="10">
        <v>43904</v>
      </c>
      <c r="C26" s="4">
        <v>20</v>
      </c>
      <c r="D26" s="4">
        <f>'dpc-covid-19-ita-andamento-naz'!K21</f>
        <v>21157</v>
      </c>
      <c r="E26" s="11">
        <f t="shared" si="0"/>
        <v>21172.480855724996</v>
      </c>
      <c r="F26" s="11">
        <f t="shared" si="1"/>
        <v>22546.565073857826</v>
      </c>
      <c r="G26" s="11">
        <f t="shared" si="2"/>
        <v>19798.396637592166</v>
      </c>
      <c r="H26" s="1"/>
      <c r="I26" s="6"/>
    </row>
    <row r="27" spans="2:13" x14ac:dyDescent="0.3">
      <c r="B27" s="10">
        <v>43905</v>
      </c>
      <c r="C27" s="4">
        <v>21</v>
      </c>
      <c r="D27" s="4">
        <f>'dpc-covid-19-ita-andamento-naz'!K22</f>
        <v>24747</v>
      </c>
      <c r="E27" s="11">
        <f t="shared" si="0"/>
        <v>24597.064819183688</v>
      </c>
      <c r="F27" s="11">
        <f t="shared" si="1"/>
        <v>25971.149037316518</v>
      </c>
      <c r="G27" s="11">
        <f t="shared" si="2"/>
        <v>23222.980601050858</v>
      </c>
      <c r="H27" s="1"/>
      <c r="I27" s="6"/>
    </row>
    <row r="28" spans="2:13" x14ac:dyDescent="0.3">
      <c r="B28" s="10">
        <v>43906</v>
      </c>
      <c r="C28" s="4">
        <v>22</v>
      </c>
      <c r="D28" s="4">
        <f>'dpc-covid-19-ita-andamento-naz'!K23</f>
        <v>27980</v>
      </c>
      <c r="E28" s="11">
        <f t="shared" si="0"/>
        <v>28349.770736012499</v>
      </c>
      <c r="F28" s="11">
        <f t="shared" si="1"/>
        <v>29723.854954145329</v>
      </c>
      <c r="G28" s="11">
        <f t="shared" si="2"/>
        <v>26975.686517879669</v>
      </c>
      <c r="H28" s="1"/>
      <c r="I28" s="6"/>
    </row>
    <row r="29" spans="2:13" x14ac:dyDescent="0.3">
      <c r="B29" s="10">
        <v>43907</v>
      </c>
      <c r="C29" s="4">
        <v>23</v>
      </c>
      <c r="D29" s="4">
        <f>'dpc-covid-19-ita-andamento-naz'!K24</f>
        <v>31506</v>
      </c>
      <c r="E29" s="11">
        <f t="shared" si="0"/>
        <v>32430.440396150254</v>
      </c>
      <c r="F29" s="11">
        <f t="shared" si="1"/>
        <v>33804.524614283087</v>
      </c>
      <c r="G29" s="11">
        <f t="shared" si="2"/>
        <v>31056.356178017424</v>
      </c>
      <c r="H29" s="1"/>
    </row>
    <row r="30" spans="2:13" x14ac:dyDescent="0.3">
      <c r="B30" s="10">
        <v>43908</v>
      </c>
      <c r="C30" s="4">
        <v>24</v>
      </c>
      <c r="D30" s="4">
        <f>'dpc-covid-19-ita-andamento-naz'!K25</f>
        <v>35713</v>
      </c>
      <c r="E30" s="11">
        <f t="shared" ref="E30" si="3">K*EXP(-EXP(-(C30-t0)/w))</f>
        <v>36835.436954165198</v>
      </c>
      <c r="F30" s="11">
        <f t="shared" ref="F30" si="4">E30+CI</f>
        <v>38209.521172298031</v>
      </c>
      <c r="G30" s="11">
        <f t="shared" si="2"/>
        <v>35461.352736032364</v>
      </c>
      <c r="M30" s="1"/>
    </row>
    <row r="31" spans="2:13" x14ac:dyDescent="0.3">
      <c r="B31" s="10">
        <v>43909</v>
      </c>
      <c r="C31" s="4">
        <v>25</v>
      </c>
      <c r="D31" s="4">
        <f>'dpc-covid-19-ita-andamento-naz'!K26</f>
        <v>41035</v>
      </c>
      <c r="E31" s="11">
        <f t="shared" ref="E31" si="5">K*EXP(-EXP(-(C31-t0)/w))</f>
        <v>41557.748369498026</v>
      </c>
      <c r="F31" s="11">
        <f t="shared" ref="F31" si="6">E31+CI</f>
        <v>42931.832587630859</v>
      </c>
      <c r="G31" s="11">
        <f t="shared" si="2"/>
        <v>40183.664151365192</v>
      </c>
    </row>
    <row r="32" spans="2:13" x14ac:dyDescent="0.3">
      <c r="B32" s="10">
        <v>43910</v>
      </c>
      <c r="C32" s="4">
        <v>26</v>
      </c>
      <c r="D32" s="4">
        <f>'dpc-covid-19-ita-andamento-naz'!K27</f>
        <v>47021</v>
      </c>
      <c r="E32" s="11">
        <f t="shared" ref="E32:E33" si="7">K*EXP(-EXP(-(C32-t0)/w))</f>
        <v>46587.16281208166</v>
      </c>
      <c r="F32" s="11">
        <f t="shared" ref="F32:F33" si="8">E32+CI</f>
        <v>47961.247030214494</v>
      </c>
      <c r="G32" s="11">
        <f t="shared" si="2"/>
        <v>45213.078593948827</v>
      </c>
    </row>
    <row r="33" spans="2:7" x14ac:dyDescent="0.3">
      <c r="B33" s="10">
        <v>43911</v>
      </c>
      <c r="C33" s="4">
        <v>27</v>
      </c>
      <c r="D33" s="4">
        <f>'dpc-covid-19-ita-andamento-naz'!K28</f>
        <v>53578</v>
      </c>
      <c r="E33" s="11">
        <f t="shared" si="7"/>
        <v>51910.505510790113</v>
      </c>
      <c r="F33" s="11">
        <f t="shared" si="8"/>
        <v>53284.589728922947</v>
      </c>
      <c r="G33" s="11">
        <f t="shared" si="2"/>
        <v>50536.42129265728</v>
      </c>
    </row>
    <row r="34" spans="2:7" x14ac:dyDescent="0.3">
      <c r="B34" s="10">
        <v>43912</v>
      </c>
      <c r="C34" s="4">
        <v>28</v>
      </c>
      <c r="D34" s="4">
        <f>'dpc-covid-19-ita-andamento-naz'!K29</f>
        <v>59138</v>
      </c>
      <c r="E34" s="11">
        <f t="shared" ref="E34" si="9">K*EXP(-EXP(-(C34-t0)/w))</f>
        <v>57511.925413092635</v>
      </c>
      <c r="F34" s="11">
        <f t="shared" ref="F34" si="10">E34+CI</f>
        <v>58886.009631225468</v>
      </c>
      <c r="G34" s="11">
        <f t="shared" ref="G34" si="11">MAX(E34-CI,0)</f>
        <v>56137.841194959801</v>
      </c>
    </row>
    <row r="35" spans="2:7" x14ac:dyDescent="0.3">
      <c r="B35" s="20">
        <v>43913</v>
      </c>
      <c r="C35" s="4">
        <v>29</v>
      </c>
      <c r="D35" s="4">
        <f>'dpc-covid-19-ita-andamento-naz'!K30</f>
        <v>63927</v>
      </c>
      <c r="E35" s="11">
        <f t="shared" ref="E35:E66" si="12">K*EXP(-EXP(-(C35-t0)/w))</f>
        <v>63373.21955720726</v>
      </c>
      <c r="F35" s="11">
        <f t="shared" ref="F35" si="13">E35+CI</f>
        <v>64747.303775340093</v>
      </c>
      <c r="G35" s="11">
        <f t="shared" ref="G35" si="14">MAX(E35-CI,0)</f>
        <v>61999.135339074426</v>
      </c>
    </row>
    <row r="36" spans="2:7" x14ac:dyDescent="0.3">
      <c r="B36" s="10">
        <v>43914</v>
      </c>
      <c r="C36" s="4">
        <v>30</v>
      </c>
      <c r="D36" s="4">
        <f>'dpc-covid-19-ita-andamento-naz'!K31</f>
        <v>69176</v>
      </c>
      <c r="E36" s="11">
        <f t="shared" si="12"/>
        <v>69474.183155352119</v>
      </c>
      <c r="F36" s="11">
        <f t="shared" ref="F36" si="15">E36+CI</f>
        <v>70848.267373484952</v>
      </c>
      <c r="G36" s="11">
        <f t="shared" ref="G36" si="16">MAX(E36-CI,0)</f>
        <v>68100.098937219285</v>
      </c>
    </row>
    <row r="37" spans="2:7" x14ac:dyDescent="0.3">
      <c r="B37" s="10">
        <v>43915</v>
      </c>
      <c r="C37" s="4">
        <v>31</v>
      </c>
      <c r="D37" s="4">
        <f>'dpc-covid-19-ita-andamento-naz'!K32</f>
        <v>74386</v>
      </c>
      <c r="E37" s="11">
        <f t="shared" si="12"/>
        <v>75792.973952872577</v>
      </c>
      <c r="F37" s="11">
        <f t="shared" ref="F37" si="17">E37+CI</f>
        <v>77167.05817100541</v>
      </c>
      <c r="G37" s="11">
        <f t="shared" ref="G37" si="18">MAX(E37-CI,0)</f>
        <v>74418.889734739743</v>
      </c>
    </row>
    <row r="38" spans="2:7" x14ac:dyDescent="0.3">
      <c r="B38" s="10">
        <v>43916</v>
      </c>
      <c r="C38" s="4">
        <v>32</v>
      </c>
      <c r="E38" s="11">
        <f t="shared" si="12"/>
        <v>82306.480359408612</v>
      </c>
    </row>
    <row r="39" spans="2:7" x14ac:dyDescent="0.3">
      <c r="B39" s="10">
        <v>43917</v>
      </c>
      <c r="C39" s="4">
        <v>33</v>
      </c>
      <c r="E39" s="11">
        <f t="shared" si="12"/>
        <v>88990.684041177636</v>
      </c>
    </row>
    <row r="40" spans="2:7" x14ac:dyDescent="0.3">
      <c r="B40" s="10">
        <v>43918</v>
      </c>
      <c r="C40" s="4">
        <v>34</v>
      </c>
      <c r="E40" s="11">
        <f t="shared" si="12"/>
        <v>95821.009020433979</v>
      </c>
    </row>
    <row r="41" spans="2:7" x14ac:dyDescent="0.3">
      <c r="B41" s="10">
        <v>43919</v>
      </c>
      <c r="C41" s="4">
        <v>35</v>
      </c>
      <c r="E41" s="11">
        <f t="shared" si="12"/>
        <v>102772.65076239558</v>
      </c>
    </row>
    <row r="42" spans="2:7" x14ac:dyDescent="0.3">
      <c r="B42" s="10">
        <v>43920</v>
      </c>
      <c r="C42" s="4">
        <v>36</v>
      </c>
      <c r="E42" s="11">
        <f t="shared" si="12"/>
        <v>109820.88016785342</v>
      </c>
    </row>
    <row r="43" spans="2:7" x14ac:dyDescent="0.3">
      <c r="B43" s="10">
        <v>43921</v>
      </c>
      <c r="C43" s="4">
        <v>37</v>
      </c>
      <c r="E43" s="11">
        <f t="shared" si="12"/>
        <v>116941.31877220774</v>
      </c>
    </row>
    <row r="44" spans="2:7" x14ac:dyDescent="0.3">
      <c r="B44" s="10">
        <v>43922</v>
      </c>
      <c r="C44" s="4">
        <v>38</v>
      </c>
      <c r="E44" s="11">
        <f t="shared" si="12"/>
        <v>124110.18273418593</v>
      </c>
    </row>
    <row r="45" spans="2:7" x14ac:dyDescent="0.3">
      <c r="B45" s="10">
        <v>43923</v>
      </c>
      <c r="C45" s="4">
        <v>39</v>
      </c>
      <c r="E45" s="11">
        <f t="shared" si="12"/>
        <v>131304.49434896716</v>
      </c>
    </row>
    <row r="46" spans="2:7" x14ac:dyDescent="0.3">
      <c r="B46" s="10">
        <v>43924</v>
      </c>
      <c r="C46" s="4">
        <v>40</v>
      </c>
      <c r="E46" s="11">
        <f t="shared" si="12"/>
        <v>138502.26082198729</v>
      </c>
    </row>
    <row r="47" spans="2:7" x14ac:dyDescent="0.3">
      <c r="B47" s="10">
        <v>43925</v>
      </c>
      <c r="C47" s="4">
        <v>41</v>
      </c>
      <c r="E47" s="11">
        <f t="shared" si="12"/>
        <v>145682.6208827862</v>
      </c>
    </row>
    <row r="48" spans="2:7" x14ac:dyDescent="0.3">
      <c r="B48" s="10">
        <v>43926</v>
      </c>
      <c r="C48" s="4">
        <v>42</v>
      </c>
      <c r="E48" s="11">
        <f t="shared" si="12"/>
        <v>152825.96050277201</v>
      </c>
    </row>
    <row r="49" spans="2:5" x14ac:dyDescent="0.3">
      <c r="B49" s="10">
        <v>43927</v>
      </c>
      <c r="C49" s="4">
        <v>43</v>
      </c>
      <c r="E49" s="11">
        <f t="shared" si="12"/>
        <v>159913.99951308512</v>
      </c>
    </row>
    <row r="50" spans="2:5" x14ac:dyDescent="0.3">
      <c r="B50" s="10">
        <v>43928</v>
      </c>
      <c r="C50" s="4">
        <v>44</v>
      </c>
      <c r="E50" s="11">
        <f t="shared" si="12"/>
        <v>166929.85130994895</v>
      </c>
    </row>
    <row r="51" spans="2:5" x14ac:dyDescent="0.3">
      <c r="B51" s="10">
        <v>43929</v>
      </c>
      <c r="C51" s="4">
        <v>45</v>
      </c>
      <c r="E51" s="11">
        <f t="shared" si="12"/>
        <v>173858.0580992118</v>
      </c>
    </row>
    <row r="52" spans="2:5" x14ac:dyDescent="0.3">
      <c r="B52" s="10">
        <v>43930</v>
      </c>
      <c r="C52" s="4">
        <v>46</v>
      </c>
      <c r="E52" s="11">
        <f t="shared" si="12"/>
        <v>180684.60428522565</v>
      </c>
    </row>
    <row r="53" spans="2:5" x14ac:dyDescent="0.3">
      <c r="B53" s="10">
        <v>43931</v>
      </c>
      <c r="C53" s="4">
        <v>47</v>
      </c>
      <c r="E53" s="11">
        <f t="shared" si="12"/>
        <v>187396.91066845611</v>
      </c>
    </row>
    <row r="54" spans="2:5" x14ac:dyDescent="0.3">
      <c r="B54" s="10">
        <v>43932</v>
      </c>
      <c r="C54" s="4">
        <v>48</v>
      </c>
      <c r="E54" s="11">
        <f t="shared" si="12"/>
        <v>193983.81209778824</v>
      </c>
    </row>
    <row r="55" spans="2:5" x14ac:dyDescent="0.3">
      <c r="B55" s="10">
        <v>43933</v>
      </c>
      <c r="C55" s="4">
        <v>49</v>
      </c>
      <c r="E55" s="11">
        <f t="shared" si="12"/>
        <v>200435.52114308832</v>
      </c>
    </row>
    <row r="56" spans="2:5" x14ac:dyDescent="0.3">
      <c r="B56" s="10">
        <v>43934</v>
      </c>
      <c r="C56" s="4">
        <v>50</v>
      </c>
      <c r="E56" s="11">
        <f t="shared" si="12"/>
        <v>206743.58022565872</v>
      </c>
    </row>
    <row r="57" spans="2:5" x14ac:dyDescent="0.3">
      <c r="B57" s="10">
        <v>43935</v>
      </c>
      <c r="C57" s="4">
        <v>51</v>
      </c>
      <c r="E57" s="11">
        <f t="shared" si="12"/>
        <v>212900.80448172041</v>
      </c>
    </row>
    <row r="58" spans="2:5" x14ac:dyDescent="0.3">
      <c r="B58" s="10">
        <v>43936</v>
      </c>
      <c r="C58" s="4">
        <v>52</v>
      </c>
      <c r="E58" s="11">
        <f t="shared" si="12"/>
        <v>218901.2174482586</v>
      </c>
    </row>
    <row r="59" spans="2:5" x14ac:dyDescent="0.3">
      <c r="B59" s="10">
        <v>43937</v>
      </c>
      <c r="C59" s="4">
        <v>53</v>
      </c>
      <c r="E59" s="11">
        <f t="shared" si="12"/>
        <v>224739.9814610614</v>
      </c>
    </row>
    <row r="60" spans="2:5" x14ac:dyDescent="0.3">
      <c r="B60" s="10">
        <v>43938</v>
      </c>
      <c r="C60" s="4">
        <v>54</v>
      </c>
      <c r="E60" s="11">
        <f t="shared" si="12"/>
        <v>230413.32444952865</v>
      </c>
    </row>
    <row r="61" spans="2:5" x14ac:dyDescent="0.3">
      <c r="B61" s="10">
        <v>43939</v>
      </c>
      <c r="C61" s="4">
        <v>55</v>
      </c>
      <c r="E61" s="11">
        <f t="shared" si="12"/>
        <v>235918.46460823045</v>
      </c>
    </row>
    <row r="62" spans="2:5" x14ac:dyDescent="0.3">
      <c r="B62" s="10">
        <v>43940</v>
      </c>
      <c r="C62" s="4">
        <v>56</v>
      </c>
      <c r="E62" s="11">
        <f t="shared" si="12"/>
        <v>241253.53422627292</v>
      </c>
    </row>
    <row r="63" spans="2:5" x14ac:dyDescent="0.3">
      <c r="B63" s="10">
        <v>43941</v>
      </c>
      <c r="C63" s="4">
        <v>57</v>
      </c>
      <c r="E63" s="11">
        <f t="shared" si="12"/>
        <v>246417.50376603517</v>
      </c>
    </row>
    <row r="64" spans="2:5" x14ac:dyDescent="0.3">
      <c r="B64" s="10">
        <v>43942</v>
      </c>
      <c r="C64" s="4">
        <v>58</v>
      </c>
      <c r="E64" s="11">
        <f t="shared" si="12"/>
        <v>251410.10710547236</v>
      </c>
    </row>
    <row r="65" spans="2:5" x14ac:dyDescent="0.3">
      <c r="B65" s="10">
        <v>43943</v>
      </c>
      <c r="C65" s="4">
        <v>59</v>
      </c>
      <c r="E65" s="11">
        <f t="shared" si="12"/>
        <v>256231.76869469744</v>
      </c>
    </row>
    <row r="66" spans="2:5" x14ac:dyDescent="0.3">
      <c r="B66" s="10">
        <v>43944</v>
      </c>
      <c r="C66" s="4">
        <v>60</v>
      </c>
      <c r="E66" s="11">
        <f t="shared" si="12"/>
        <v>260883.5332289756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topLeftCell="C4" workbookViewId="0">
      <selection activeCell="L7" sqref="L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2"/>
      <c r="M3" s="18" t="s">
        <v>0</v>
      </c>
      <c r="N3" s="17" t="s">
        <v>18</v>
      </c>
      <c r="O3" s="17"/>
      <c r="P3" s="17"/>
    </row>
    <row r="4" spans="2:16" ht="20.399999999999999" x14ac:dyDescent="0.35">
      <c r="B4" s="13" t="s">
        <v>15</v>
      </c>
      <c r="C4" s="14"/>
      <c r="M4" s="18" t="s">
        <v>32</v>
      </c>
      <c r="N4" s="17" t="s">
        <v>17</v>
      </c>
      <c r="O4" s="17"/>
      <c r="P4" s="17"/>
    </row>
    <row r="5" spans="2:16" ht="18" x14ac:dyDescent="0.3">
      <c r="M5" s="18" t="s">
        <v>1</v>
      </c>
      <c r="N5" s="17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34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'dpc-covid-19-ita-andamento-naz'!K2</f>
        <v>229</v>
      </c>
      <c r="E7" s="4">
        <f>D7-D7</f>
        <v>0</v>
      </c>
      <c r="F7" s="11">
        <f t="shared" ref="F7:F38" si="0">Kn*EXP(-EXP(-(C7-t0n)/wn))</f>
        <v>180.23520663916744</v>
      </c>
      <c r="G7" s="11">
        <f>F7-F7</f>
        <v>0</v>
      </c>
      <c r="H7" s="11">
        <f>MIN(G7+CIn,0)</f>
        <v>0</v>
      </c>
      <c r="I7" s="11">
        <f t="shared" ref="I7:I37" si="1">MAX(G7-CIn,0)</f>
        <v>0</v>
      </c>
      <c r="J7" s="1"/>
      <c r="K7" s="19" t="s">
        <v>0</v>
      </c>
      <c r="L7" s="5">
        <v>360000</v>
      </c>
    </row>
    <row r="8" spans="2:16" ht="15.6" x14ac:dyDescent="0.35">
      <c r="B8" s="10">
        <v>43886</v>
      </c>
      <c r="C8" s="4">
        <v>1</v>
      </c>
      <c r="D8" s="4">
        <f>'dpc-covid-19-ita-andamento-naz'!K3</f>
        <v>322</v>
      </c>
      <c r="E8" s="4">
        <f>D8-D7</f>
        <v>93</v>
      </c>
      <c r="F8" s="11">
        <f t="shared" si="0"/>
        <v>266.04384504946921</v>
      </c>
      <c r="G8" s="11">
        <f>F8-F7</f>
        <v>85.808638410301768</v>
      </c>
      <c r="H8" s="11">
        <f t="shared" ref="H8:H37" si="2">G8+CIn</f>
        <v>1148.5229641643</v>
      </c>
      <c r="I8" s="11">
        <f t="shared" si="1"/>
        <v>0</v>
      </c>
      <c r="J8" s="1"/>
      <c r="K8" s="19" t="s">
        <v>33</v>
      </c>
      <c r="L8" s="5">
        <v>38.557873473539587</v>
      </c>
    </row>
    <row r="9" spans="2:16" x14ac:dyDescent="0.3">
      <c r="B9" s="10">
        <v>43887</v>
      </c>
      <c r="C9" s="4">
        <v>2</v>
      </c>
      <c r="D9" s="4">
        <f>'dpc-covid-19-ita-andamento-naz'!K4</f>
        <v>400</v>
      </c>
      <c r="E9" s="4">
        <f>D9-D8</f>
        <v>78</v>
      </c>
      <c r="F9" s="11">
        <f t="shared" si="0"/>
        <v>384.94752528789024</v>
      </c>
      <c r="G9" s="11">
        <f>F9-F8</f>
        <v>118.90368023842103</v>
      </c>
      <c r="H9" s="11">
        <f t="shared" si="2"/>
        <v>1181.6180059924193</v>
      </c>
      <c r="I9" s="11">
        <f t="shared" si="1"/>
        <v>0</v>
      </c>
      <c r="J9" s="1"/>
      <c r="K9" s="19" t="s">
        <v>1</v>
      </c>
      <c r="L9" s="5">
        <v>19.011865951690123</v>
      </c>
    </row>
    <row r="10" spans="2:16" x14ac:dyDescent="0.3">
      <c r="B10" s="10">
        <v>43888</v>
      </c>
      <c r="C10" s="4">
        <v>3</v>
      </c>
      <c r="D10" s="4">
        <f>'dpc-covid-19-ita-andamento-naz'!K5</f>
        <v>650</v>
      </c>
      <c r="E10" s="4">
        <f t="shared" ref="E10:E37" si="3">D10-D9</f>
        <v>250</v>
      </c>
      <c r="F10" s="11">
        <f t="shared" si="0"/>
        <v>546.54834048759528</v>
      </c>
      <c r="G10" s="11">
        <f t="shared" ref="G10:G73" si="4">F10-F9</f>
        <v>161.60081519970504</v>
      </c>
      <c r="H10" s="11">
        <f t="shared" si="2"/>
        <v>1224.3151409537033</v>
      </c>
      <c r="I10" s="11">
        <f t="shared" si="1"/>
        <v>0</v>
      </c>
      <c r="J10" s="1"/>
      <c r="K10" s="6" t="s">
        <v>2</v>
      </c>
      <c r="L10" s="1">
        <f>AVERAGE(E7:E37)</f>
        <v>2392.1612903225805</v>
      </c>
    </row>
    <row r="11" spans="2:16" x14ac:dyDescent="0.3">
      <c r="B11" s="10">
        <v>43889</v>
      </c>
      <c r="C11" s="4">
        <v>4</v>
      </c>
      <c r="D11" s="4">
        <f>'dpc-covid-19-ita-andamento-naz'!K6</f>
        <v>888</v>
      </c>
      <c r="E11" s="4">
        <f t="shared" si="3"/>
        <v>238</v>
      </c>
      <c r="F11" s="11">
        <f t="shared" si="0"/>
        <v>762.17660195013298</v>
      </c>
      <c r="G11" s="11">
        <f t="shared" si="4"/>
        <v>215.62826146253769</v>
      </c>
      <c r="H11" s="11">
        <f t="shared" si="2"/>
        <v>1278.342587216536</v>
      </c>
      <c r="I11" s="11">
        <f t="shared" si="1"/>
        <v>0</v>
      </c>
      <c r="J11" s="1"/>
      <c r="K11" s="6" t="s">
        <v>3</v>
      </c>
      <c r="L11" s="1">
        <f>COUNT(E7:E37)-COUNT(L7:L9)</f>
        <v>28</v>
      </c>
    </row>
    <row r="12" spans="2:16" x14ac:dyDescent="0.3">
      <c r="B12" s="10">
        <v>43890</v>
      </c>
      <c r="C12" s="4">
        <v>5</v>
      </c>
      <c r="D12" s="4">
        <f>'dpc-covid-19-ita-andamento-naz'!K7</f>
        <v>1128</v>
      </c>
      <c r="E12" s="4">
        <f t="shared" si="3"/>
        <v>240</v>
      </c>
      <c r="F12" s="11">
        <f t="shared" si="0"/>
        <v>1044.9182071646821</v>
      </c>
      <c r="G12" s="11">
        <f t="shared" si="4"/>
        <v>282.74160521454917</v>
      </c>
      <c r="H12" s="11">
        <f t="shared" si="2"/>
        <v>1345.4559309685474</v>
      </c>
      <c r="I12" s="11">
        <f t="shared" si="1"/>
        <v>0</v>
      </c>
      <c r="J12" s="1"/>
      <c r="K12" s="6" t="s">
        <v>4</v>
      </c>
      <c r="L12" s="7" cm="1">
        <f t="array" ref="L12">SQRT(SUM((E7:E37-G7:G37)^2)/dfn)</f>
        <v>518.80034201727335</v>
      </c>
    </row>
    <row r="13" spans="2:16" ht="16.2" x14ac:dyDescent="0.3">
      <c r="B13" s="20">
        <v>43891</v>
      </c>
      <c r="C13" s="4">
        <v>6</v>
      </c>
      <c r="D13" s="4">
        <f>'dpc-covid-19-ita-andamento-naz'!K8</f>
        <v>1694</v>
      </c>
      <c r="E13" s="4">
        <f t="shared" si="3"/>
        <v>566</v>
      </c>
      <c r="F13" s="11">
        <f t="shared" si="0"/>
        <v>1409.5738106282502</v>
      </c>
      <c r="G13" s="11">
        <f t="shared" si="4"/>
        <v>364.65560346356801</v>
      </c>
      <c r="H13" s="11">
        <f t="shared" si="2"/>
        <v>1427.3699292175663</v>
      </c>
      <c r="I13" s="11">
        <f t="shared" si="1"/>
        <v>0</v>
      </c>
      <c r="J13" s="1"/>
      <c r="K13" s="6" t="s">
        <v>5</v>
      </c>
      <c r="L13" s="8" cm="1">
        <f t="array" ref="L13">1-SUM((E7:E37-G7:G37)^2)/SUM((E7:E37-Mean_of_yn)^2)</f>
        <v>0.94342822803186632</v>
      </c>
    </row>
    <row r="14" spans="2:16" x14ac:dyDescent="0.3">
      <c r="B14" s="10">
        <v>43892</v>
      </c>
      <c r="C14" s="4">
        <v>7</v>
      </c>
      <c r="D14" s="4">
        <f>'dpc-covid-19-ita-andamento-naz'!K9</f>
        <v>2036</v>
      </c>
      <c r="E14" s="4">
        <f t="shared" si="3"/>
        <v>342</v>
      </c>
      <c r="F14" s="11">
        <f t="shared" si="0"/>
        <v>1872.5436425721248</v>
      </c>
      <c r="G14" s="11">
        <f t="shared" si="4"/>
        <v>462.96983194387462</v>
      </c>
      <c r="H14" s="11">
        <f t="shared" si="2"/>
        <v>1525.6841576978729</v>
      </c>
      <c r="I14" s="11">
        <f t="shared" si="1"/>
        <v>0</v>
      </c>
      <c r="J14" s="1"/>
      <c r="K14" s="6" t="s">
        <v>6</v>
      </c>
      <c r="L14" s="8">
        <f>TINV(0.05,dfn)</f>
        <v>2.0484071417952445</v>
      </c>
    </row>
    <row r="15" spans="2:16" x14ac:dyDescent="0.3">
      <c r="B15" s="10">
        <v>43893</v>
      </c>
      <c r="C15" s="4">
        <v>8</v>
      </c>
      <c r="D15" s="4">
        <f>'dpc-covid-19-ita-andamento-naz'!K10</f>
        <v>2502</v>
      </c>
      <c r="E15" s="4">
        <f t="shared" si="3"/>
        <v>466</v>
      </c>
      <c r="F15" s="11">
        <f t="shared" si="0"/>
        <v>2451.6360640660746</v>
      </c>
      <c r="G15" s="11">
        <f t="shared" si="4"/>
        <v>579.09242149394981</v>
      </c>
      <c r="H15" s="11">
        <f t="shared" si="2"/>
        <v>1641.8067472479481</v>
      </c>
      <c r="I15" s="11">
        <f t="shared" si="1"/>
        <v>0</v>
      </c>
      <c r="J15" s="1"/>
      <c r="K15" s="6" t="s">
        <v>7</v>
      </c>
      <c r="L15" s="1">
        <f>Critical_tn*SE_of_yn</f>
        <v>1062.7143257539983</v>
      </c>
    </row>
    <row r="16" spans="2:16" x14ac:dyDescent="0.3">
      <c r="B16" s="10">
        <v>43894</v>
      </c>
      <c r="C16" s="4">
        <v>9</v>
      </c>
      <c r="D16" s="4">
        <f>'dpc-covid-19-ita-andamento-naz'!K11</f>
        <v>3089</v>
      </c>
      <c r="E16" s="4">
        <f t="shared" si="3"/>
        <v>587</v>
      </c>
      <c r="F16" s="11">
        <f t="shared" si="0"/>
        <v>3165.8024965138457</v>
      </c>
      <c r="G16" s="11">
        <f t="shared" si="4"/>
        <v>714.16643244777106</v>
      </c>
      <c r="H16" s="11">
        <f t="shared" si="2"/>
        <v>1776.8807582017694</v>
      </c>
      <c r="I16" s="11">
        <f t="shared" si="1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'dpc-covid-19-ita-andamento-naz'!K12</f>
        <v>3858</v>
      </c>
      <c r="E17" s="4">
        <f t="shared" si="3"/>
        <v>769</v>
      </c>
      <c r="F17" s="11">
        <f t="shared" si="0"/>
        <v>4034.8058289510377</v>
      </c>
      <c r="G17" s="11">
        <f t="shared" si="4"/>
        <v>869.00333243719206</v>
      </c>
      <c r="H17" s="11">
        <f t="shared" si="2"/>
        <v>1931.7176581911904</v>
      </c>
      <c r="I17" s="11">
        <f t="shared" si="1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'dpc-covid-19-ita-andamento-naz'!K13</f>
        <v>4636</v>
      </c>
      <c r="E18" s="4">
        <f t="shared" si="3"/>
        <v>778</v>
      </c>
      <c r="F18" s="11">
        <f t="shared" si="0"/>
        <v>5078.8334193259352</v>
      </c>
      <c r="G18" s="11">
        <f t="shared" si="4"/>
        <v>1044.0275903748975</v>
      </c>
      <c r="H18" s="11">
        <f t="shared" si="2"/>
        <v>2106.7419161288958</v>
      </c>
      <c r="I18" s="11">
        <f t="shared" si="1"/>
        <v>0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'dpc-covid-19-ita-andamento-naz'!K14</f>
        <v>5883</v>
      </c>
      <c r="E19" s="4">
        <f t="shared" si="3"/>
        <v>1247</v>
      </c>
      <c r="F19" s="11">
        <f t="shared" si="0"/>
        <v>6318.0690576677271</v>
      </c>
      <c r="G19" s="11">
        <f t="shared" si="4"/>
        <v>1239.2356383417919</v>
      </c>
      <c r="H19" s="11">
        <f t="shared" si="2"/>
        <v>2301.9499640957902</v>
      </c>
      <c r="I19" s="11">
        <f t="shared" si="1"/>
        <v>176.52131258779355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'dpc-covid-19-ita-andamento-naz'!K15</f>
        <v>7375</v>
      </c>
      <c r="E20" s="4">
        <f t="shared" si="3"/>
        <v>1492</v>
      </c>
      <c r="F20" s="11">
        <f t="shared" si="0"/>
        <v>7772.240528632341</v>
      </c>
      <c r="G20" s="11">
        <f t="shared" si="4"/>
        <v>1454.1714709646139</v>
      </c>
      <c r="H20" s="11">
        <f t="shared" si="2"/>
        <v>2516.8857967186123</v>
      </c>
      <c r="I20" s="11">
        <f t="shared" si="1"/>
        <v>391.45714521061564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'dpc-covid-19-ita-andamento-naz'!K16</f>
        <v>9172</v>
      </c>
      <c r="E21" s="4">
        <f t="shared" si="3"/>
        <v>1797</v>
      </c>
      <c r="F21" s="11">
        <f t="shared" si="0"/>
        <v>9460.1605787941589</v>
      </c>
      <c r="G21" s="11">
        <f t="shared" si="4"/>
        <v>1687.9200501618179</v>
      </c>
      <c r="H21" s="11">
        <f t="shared" si="2"/>
        <v>2750.6343759158162</v>
      </c>
      <c r="I21" s="11">
        <f t="shared" si="1"/>
        <v>625.20572440781962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'dpc-covid-19-ita-andamento-naz'!K17</f>
        <v>10149</v>
      </c>
      <c r="E22" s="4">
        <f t="shared" si="3"/>
        <v>977</v>
      </c>
      <c r="F22" s="11">
        <f t="shared" si="0"/>
        <v>11399.279143377655</v>
      </c>
      <c r="G22" s="11">
        <f t="shared" si="4"/>
        <v>1939.1185645834958</v>
      </c>
      <c r="H22" s="11">
        <f t="shared" si="2"/>
        <v>3001.8328903374941</v>
      </c>
      <c r="I22" s="11">
        <f t="shared" si="1"/>
        <v>876.40423882949744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'dpc-covid-19-ita-andamento-naz'!K18</f>
        <v>12462</v>
      </c>
      <c r="E23" s="4">
        <f t="shared" si="3"/>
        <v>2313</v>
      </c>
      <c r="F23" s="11">
        <f t="shared" si="0"/>
        <v>13605.263693802191</v>
      </c>
      <c r="G23" s="11">
        <f t="shared" si="4"/>
        <v>2205.9845504245368</v>
      </c>
      <c r="H23" s="11">
        <f t="shared" si="2"/>
        <v>3268.6988761785351</v>
      </c>
      <c r="I23" s="11">
        <f t="shared" si="1"/>
        <v>1143.2702246705385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'dpc-covid-19-ita-andamento-naz'!K19</f>
        <v>15113</v>
      </c>
      <c r="E24" s="4">
        <f t="shared" si="3"/>
        <v>2651</v>
      </c>
      <c r="F24" s="11">
        <f t="shared" si="0"/>
        <v>16091.622681901528</v>
      </c>
      <c r="G24" s="11">
        <f t="shared" si="4"/>
        <v>2486.3589880993368</v>
      </c>
      <c r="H24" s="11">
        <f t="shared" si="2"/>
        <v>3549.0733138533351</v>
      </c>
      <c r="I24" s="11">
        <f t="shared" si="1"/>
        <v>1423.6446623453385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'dpc-covid-19-ita-andamento-naz'!K20</f>
        <v>17660</v>
      </c>
      <c r="E25" s="4">
        <f t="shared" si="3"/>
        <v>2547</v>
      </c>
      <c r="F25" s="11">
        <f t="shared" si="0"/>
        <v>18869.384481011013</v>
      </c>
      <c r="G25" s="11">
        <f t="shared" si="4"/>
        <v>2777.7617991094849</v>
      </c>
      <c r="H25" s="11">
        <f t="shared" si="2"/>
        <v>3840.4761248634832</v>
      </c>
      <c r="I25" s="11">
        <f t="shared" si="1"/>
        <v>1715.0474733554865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'dpc-covid-19-ita-andamento-naz'!K21</f>
        <v>21157</v>
      </c>
      <c r="E26" s="4">
        <f t="shared" si="3"/>
        <v>3497</v>
      </c>
      <c r="F26" s="11">
        <f t="shared" si="0"/>
        <v>21946.841187527778</v>
      </c>
      <c r="G26" s="11">
        <f t="shared" si="4"/>
        <v>3077.4567065167648</v>
      </c>
      <c r="H26" s="11">
        <f t="shared" si="2"/>
        <v>4140.1710322707631</v>
      </c>
      <c r="I26" s="11">
        <f t="shared" si="1"/>
        <v>2014.7423807627665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'dpc-covid-19-ita-andamento-naz'!K22</f>
        <v>24747</v>
      </c>
      <c r="E27" s="4">
        <f t="shared" si="3"/>
        <v>3590</v>
      </c>
      <c r="F27" s="11">
        <f t="shared" si="0"/>
        <v>25329.363382553191</v>
      </c>
      <c r="G27" s="11">
        <f t="shared" si="4"/>
        <v>3382.5221950254127</v>
      </c>
      <c r="H27" s="11">
        <f t="shared" si="2"/>
        <v>4445.236520779411</v>
      </c>
      <c r="I27" s="11">
        <f t="shared" si="1"/>
        <v>2319.8078692714143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'dpc-covid-19-ita-andamento-naz'!K23</f>
        <v>27980</v>
      </c>
      <c r="E28" s="4">
        <f t="shared" si="3"/>
        <v>3233</v>
      </c>
      <c r="F28" s="11">
        <f t="shared" si="0"/>
        <v>29019.288680228834</v>
      </c>
      <c r="G28" s="11">
        <f t="shared" si="4"/>
        <v>3689.9252976756434</v>
      </c>
      <c r="H28" s="11">
        <f t="shared" si="2"/>
        <v>4752.6396234296417</v>
      </c>
      <c r="I28" s="11">
        <f t="shared" si="1"/>
        <v>2627.2109719216451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'dpc-covid-19-ita-andamento-naz'!K24</f>
        <v>31506</v>
      </c>
      <c r="E29" s="4">
        <f t="shared" si="3"/>
        <v>3526</v>
      </c>
      <c r="F29" s="11">
        <f t="shared" si="0"/>
        <v>33015.883796087102</v>
      </c>
      <c r="G29" s="11">
        <f t="shared" si="4"/>
        <v>3996.5951158582684</v>
      </c>
      <c r="H29" s="11">
        <f t="shared" si="2"/>
        <v>5059.3094416122667</v>
      </c>
      <c r="I29" s="11">
        <f t="shared" si="1"/>
        <v>2933.8807901042701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'dpc-covid-19-ita-andamento-naz'!K25</f>
        <v>35713</v>
      </c>
      <c r="E30" s="4">
        <f t="shared" si="3"/>
        <v>4207</v>
      </c>
      <c r="F30" s="11">
        <f t="shared" si="0"/>
        <v>37315.377104818916</v>
      </c>
      <c r="G30" s="11">
        <f t="shared" si="4"/>
        <v>4299.4933087318132</v>
      </c>
      <c r="H30" s="11">
        <f t="shared" si="2"/>
        <v>5362.2076344858115</v>
      </c>
      <c r="I30" s="11">
        <f t="shared" si="1"/>
        <v>3236.7789829778148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'dpc-covid-19-ita-andamento-naz'!K26</f>
        <v>41035</v>
      </c>
      <c r="E31" s="4">
        <f t="shared" si="3"/>
        <v>5322</v>
      </c>
      <c r="F31" s="11">
        <f t="shared" si="0"/>
        <v>41911.056328622042</v>
      </c>
      <c r="G31" s="11">
        <f t="shared" si="4"/>
        <v>4595.6792238031267</v>
      </c>
      <c r="H31" s="11">
        <f t="shared" si="2"/>
        <v>5658.393549557125</v>
      </c>
      <c r="I31" s="11">
        <f t="shared" si="1"/>
        <v>3532.9648980491284</v>
      </c>
    </row>
    <row r="32" spans="2:15" x14ac:dyDescent="0.3">
      <c r="B32" s="10">
        <v>43910</v>
      </c>
      <c r="C32" s="4">
        <v>25</v>
      </c>
      <c r="D32" s="4">
        <f>'dpc-covid-19-ita-andamento-naz'!K27</f>
        <v>47021</v>
      </c>
      <c r="E32" s="4">
        <f t="shared" si="3"/>
        <v>5986</v>
      </c>
      <c r="F32" s="11">
        <f t="shared" si="0"/>
        <v>46793.424167728517</v>
      </c>
      <c r="G32" s="11">
        <f t="shared" si="4"/>
        <v>4882.367839106475</v>
      </c>
      <c r="H32" s="11">
        <f t="shared" si="2"/>
        <v>5945.0821648604733</v>
      </c>
      <c r="I32" s="11">
        <f t="shared" si="1"/>
        <v>3819.6535133524767</v>
      </c>
    </row>
    <row r="33" spans="2:9" x14ac:dyDescent="0.3">
      <c r="B33" s="10">
        <v>43911</v>
      </c>
      <c r="C33" s="4">
        <v>26</v>
      </c>
      <c r="D33" s="4">
        <f>'dpc-covid-19-ita-andamento-naz'!K28</f>
        <v>53578</v>
      </c>
      <c r="E33" s="4">
        <f t="shared" si="3"/>
        <v>6557</v>
      </c>
      <c r="F33" s="11">
        <f t="shared" si="0"/>
        <v>51950.403376956143</v>
      </c>
      <c r="G33" s="11">
        <f t="shared" si="4"/>
        <v>5156.9792092276257</v>
      </c>
      <c r="H33" s="11">
        <f t="shared" si="2"/>
        <v>6219.693534981624</v>
      </c>
      <c r="I33" s="11">
        <f t="shared" si="1"/>
        <v>4094.2648834736274</v>
      </c>
    </row>
    <row r="34" spans="2:9" x14ac:dyDescent="0.3">
      <c r="B34" s="10">
        <v>43912</v>
      </c>
      <c r="C34" s="4">
        <v>27</v>
      </c>
      <c r="D34" s="4">
        <f>'dpc-covid-19-ita-andamento-naz'!K29</f>
        <v>59138</v>
      </c>
      <c r="E34" s="4">
        <f t="shared" si="3"/>
        <v>5560</v>
      </c>
      <c r="F34" s="11">
        <f t="shared" si="0"/>
        <v>57367.581995270441</v>
      </c>
      <c r="G34" s="11">
        <f t="shared" si="4"/>
        <v>5417.1786183142976</v>
      </c>
      <c r="H34" s="11">
        <f t="shared" si="2"/>
        <v>6479.8929440682959</v>
      </c>
      <c r="I34" s="11">
        <f t="shared" si="1"/>
        <v>4354.4642925602993</v>
      </c>
    </row>
    <row r="35" spans="2:9" x14ac:dyDescent="0.3">
      <c r="B35" s="20">
        <v>43913</v>
      </c>
      <c r="C35" s="4">
        <v>28</v>
      </c>
      <c r="D35" s="4">
        <f>'dpc-covid-19-ita-andamento-naz'!K30</f>
        <v>63927</v>
      </c>
      <c r="E35" s="4">
        <f t="shared" si="3"/>
        <v>4789</v>
      </c>
      <c r="F35" s="11">
        <f t="shared" si="0"/>
        <v>63028.489111545205</v>
      </c>
      <c r="G35" s="11">
        <f t="shared" si="4"/>
        <v>5660.9071162747641</v>
      </c>
      <c r="H35" s="11">
        <f t="shared" si="2"/>
        <v>6723.6214420287624</v>
      </c>
      <c r="I35" s="11">
        <f t="shared" si="1"/>
        <v>4598.1927905207658</v>
      </c>
    </row>
    <row r="36" spans="2:9" x14ac:dyDescent="0.3">
      <c r="B36" s="10">
        <v>43914</v>
      </c>
      <c r="C36" s="4">
        <v>29</v>
      </c>
      <c r="D36" s="4">
        <f>'dpc-covid-19-ita-andamento-naz'!K31</f>
        <v>69176</v>
      </c>
      <c r="E36" s="4">
        <f t="shared" si="3"/>
        <v>5249</v>
      </c>
      <c r="F36" s="11">
        <f t="shared" si="0"/>
        <v>68914.891641800408</v>
      </c>
      <c r="G36" s="11">
        <f t="shared" si="4"/>
        <v>5886.4025302552036</v>
      </c>
      <c r="H36" s="11">
        <f t="shared" si="2"/>
        <v>6949.1168560092019</v>
      </c>
      <c r="I36" s="11">
        <f t="shared" si="1"/>
        <v>4823.6882045012053</v>
      </c>
    </row>
    <row r="37" spans="2:9" x14ac:dyDescent="0.3">
      <c r="B37" s="10">
        <v>43915</v>
      </c>
      <c r="C37" s="4">
        <v>30</v>
      </c>
      <c r="D37" s="4">
        <f>'dpc-covid-19-ita-andamento-naz'!K32</f>
        <v>74386</v>
      </c>
      <c r="E37" s="4">
        <f t="shared" si="3"/>
        <v>5210</v>
      </c>
      <c r="F37" s="11">
        <f t="shared" si="0"/>
        <v>75007.103031973573</v>
      </c>
      <c r="G37" s="11">
        <f t="shared" si="4"/>
        <v>6092.2113901731645</v>
      </c>
      <c r="H37" s="11">
        <f t="shared" si="2"/>
        <v>7154.9257159271629</v>
      </c>
      <c r="I37" s="11">
        <f t="shared" si="1"/>
        <v>5029.4970644191662</v>
      </c>
    </row>
    <row r="38" spans="2:9" x14ac:dyDescent="0.3">
      <c r="B38" s="10">
        <v>43916</v>
      </c>
      <c r="C38" s="4">
        <v>31</v>
      </c>
      <c r="E38" s="4"/>
      <c r="F38" s="11">
        <f t="shared" si="0"/>
        <v>81284.295511062941</v>
      </c>
      <c r="G38" s="11">
        <f t="shared" si="4"/>
        <v>6277.1924790893681</v>
      </c>
    </row>
    <row r="39" spans="2:9" x14ac:dyDescent="0.3">
      <c r="B39" s="10">
        <v>43917</v>
      </c>
      <c r="C39" s="4">
        <v>32</v>
      </c>
      <c r="E39" s="4"/>
      <c r="F39" s="11">
        <f t="shared" ref="F39:F70" si="5">Kn*EXP(-EXP(-(C39-t0n)/wn))</f>
        <v>87724.808427559779</v>
      </c>
      <c r="G39" s="11">
        <f t="shared" si="4"/>
        <v>6440.5129164968384</v>
      </c>
    </row>
    <row r="40" spans="2:9" x14ac:dyDescent="0.3">
      <c r="B40" s="10">
        <v>43918</v>
      </c>
      <c r="C40" s="4">
        <v>33</v>
      </c>
      <c r="E40" s="4"/>
      <c r="F40" s="11">
        <f t="shared" si="5"/>
        <v>94306.446236981064</v>
      </c>
      <c r="G40" s="11">
        <f t="shared" si="4"/>
        <v>6581.6378094212851</v>
      </c>
    </row>
    <row r="41" spans="2:9" x14ac:dyDescent="0.3">
      <c r="B41" s="10">
        <v>43919</v>
      </c>
      <c r="C41" s="4">
        <v>34</v>
      </c>
      <c r="E41" s="4"/>
      <c r="F41" s="11">
        <f t="shared" si="5"/>
        <v>101006.76080677377</v>
      </c>
      <c r="G41" s="11">
        <f t="shared" si="4"/>
        <v>6700.3145697927102</v>
      </c>
    </row>
    <row r="42" spans="2:9" x14ac:dyDescent="0.3">
      <c r="B42" s="10">
        <v>43920</v>
      </c>
      <c r="C42" s="4">
        <v>35</v>
      </c>
      <c r="E42" s="4"/>
      <c r="F42" s="11">
        <f t="shared" si="5"/>
        <v>107803.31381276545</v>
      </c>
      <c r="G42" s="11">
        <f t="shared" si="4"/>
        <v>6796.5530059916782</v>
      </c>
    </row>
    <row r="43" spans="2:9" x14ac:dyDescent="0.3">
      <c r="B43" s="10">
        <v>43921</v>
      </c>
      <c r="C43" s="4">
        <v>36</v>
      </c>
      <c r="E43" s="4"/>
      <c r="F43" s="11">
        <f t="shared" si="5"/>
        <v>114673.9160745728</v>
      </c>
      <c r="G43" s="11">
        <f t="shared" si="4"/>
        <v>6870.6022618073475</v>
      </c>
    </row>
    <row r="44" spans="2:9" x14ac:dyDescent="0.3">
      <c r="B44" s="10">
        <v>43922</v>
      </c>
      <c r="C44" s="4">
        <v>37</v>
      </c>
      <c r="E44" s="4"/>
      <c r="F44" s="11">
        <f t="shared" si="5"/>
        <v>121596.84168198027</v>
      </c>
      <c r="G44" s="11">
        <f t="shared" si="4"/>
        <v>6922.9256074074656</v>
      </c>
    </row>
    <row r="45" spans="2:9" x14ac:dyDescent="0.3">
      <c r="B45" s="10">
        <v>43923</v>
      </c>
      <c r="C45" s="4">
        <v>38</v>
      </c>
      <c r="E45" s="4"/>
      <c r="F45" s="11">
        <f t="shared" si="5"/>
        <v>128551.01567591242</v>
      </c>
      <c r="G45" s="11">
        <f t="shared" si="4"/>
        <v>6954.173993932156</v>
      </c>
    </row>
    <row r="46" spans="2:9" x14ac:dyDescent="0.3">
      <c r="B46" s="10">
        <v>43924</v>
      </c>
      <c r="C46" s="4">
        <v>39</v>
      </c>
      <c r="E46" s="4"/>
      <c r="F46" s="11">
        <f t="shared" si="5"/>
        <v>135516.17485062481</v>
      </c>
      <c r="G46" s="11">
        <f t="shared" si="4"/>
        <v>6965.1591747123894</v>
      </c>
    </row>
    <row r="47" spans="2:9" x14ac:dyDescent="0.3">
      <c r="B47" s="10">
        <v>43925</v>
      </c>
      <c r="C47" s="4">
        <v>40</v>
      </c>
      <c r="E47" s="4"/>
      <c r="F47" s="11">
        <f t="shared" si="5"/>
        <v>142473.00193004956</v>
      </c>
      <c r="G47" s="11">
        <f t="shared" si="4"/>
        <v>6956.827079424751</v>
      </c>
    </row>
    <row r="48" spans="2:9" x14ac:dyDescent="0.3">
      <c r="B48" s="10">
        <v>43926</v>
      </c>
      <c r="C48" s="4">
        <v>41</v>
      </c>
      <c r="E48" s="4"/>
      <c r="F48" s="11">
        <f t="shared" si="5"/>
        <v>149403.23393903297</v>
      </c>
      <c r="G48" s="11">
        <f t="shared" si="4"/>
        <v>6930.2320089834102</v>
      </c>
    </row>
    <row r="49" spans="2:7" x14ac:dyDescent="0.3">
      <c r="B49" s="10">
        <v>43927</v>
      </c>
      <c r="C49" s="4">
        <v>42</v>
      </c>
      <c r="E49" s="4"/>
      <c r="F49" s="11">
        <f t="shared" si="5"/>
        <v>156289.74604263171</v>
      </c>
      <c r="G49" s="11">
        <f t="shared" si="4"/>
        <v>6886.5121035987395</v>
      </c>
    </row>
    <row r="50" spans="2:7" x14ac:dyDescent="0.3">
      <c r="B50" s="10">
        <v>43928</v>
      </c>
      <c r="C50" s="4">
        <v>43</v>
      </c>
      <c r="E50" s="4"/>
      <c r="F50" s="11">
        <f t="shared" si="5"/>
        <v>163116.61247054476</v>
      </c>
      <c r="G50" s="11">
        <f t="shared" si="4"/>
        <v>6826.8664279130462</v>
      </c>
    </row>
    <row r="51" spans="2:7" x14ac:dyDescent="0.3">
      <c r="B51" s="10">
        <v>43929</v>
      </c>
      <c r="C51" s="4">
        <v>44</v>
      </c>
      <c r="E51" s="4"/>
      <c r="F51" s="11">
        <f t="shared" si="5"/>
        <v>169869.14638859147</v>
      </c>
      <c r="G51" s="11">
        <f t="shared" si="4"/>
        <v>6752.5339180467126</v>
      </c>
    </row>
    <row r="52" spans="2:7" x14ac:dyDescent="0.3">
      <c r="B52" s="10">
        <v>43930</v>
      </c>
      <c r="C52" s="4">
        <v>45</v>
      </c>
      <c r="E52" s="4"/>
      <c r="F52" s="11">
        <f t="shared" si="5"/>
        <v>176533.92073597002</v>
      </c>
      <c r="G52" s="11">
        <f t="shared" si="4"/>
        <v>6664.7743473785522</v>
      </c>
    </row>
    <row r="53" spans="2:7" x14ac:dyDescent="0.3">
      <c r="B53" s="10">
        <v>43931</v>
      </c>
      <c r="C53" s="4">
        <v>46</v>
      </c>
      <c r="E53" s="4"/>
      <c r="F53" s="11">
        <f t="shared" si="5"/>
        <v>183098.77212770353</v>
      </c>
      <c r="G53" s="11">
        <f t="shared" si="4"/>
        <v>6564.8513917335076</v>
      </c>
    </row>
    <row r="54" spans="2:7" x14ac:dyDescent="0.3">
      <c r="B54" s="10">
        <v>43932</v>
      </c>
      <c r="C54" s="4">
        <v>47</v>
      </c>
      <c r="E54" s="4"/>
      <c r="F54" s="11">
        <f t="shared" si="5"/>
        <v>189552.78993822393</v>
      </c>
      <c r="G54" s="11">
        <f t="shared" si="4"/>
        <v>6454.0178105203959</v>
      </c>
    </row>
    <row r="55" spans="2:7" x14ac:dyDescent="0.3">
      <c r="B55" s="10">
        <v>43933</v>
      </c>
      <c r="C55" s="4">
        <v>48</v>
      </c>
      <c r="E55" s="4"/>
      <c r="F55" s="11">
        <f t="shared" si="5"/>
        <v>195886.29264610965</v>
      </c>
      <c r="G55" s="11">
        <f t="shared" si="4"/>
        <v>6333.5027078857238</v>
      </c>
    </row>
    <row r="56" spans="2:7" x14ac:dyDescent="0.3">
      <c r="B56" s="10">
        <v>43934</v>
      </c>
      <c r="C56" s="4">
        <v>49</v>
      </c>
      <c r="E56" s="4"/>
      <c r="F56" s="11">
        <f t="shared" si="5"/>
        <v>202090.79344253821</v>
      </c>
      <c r="G56" s="11">
        <f t="shared" si="4"/>
        <v>6204.5007964285614</v>
      </c>
    </row>
    <row r="57" spans="2:7" x14ac:dyDescent="0.3">
      <c r="B57" s="10">
        <v>43935</v>
      </c>
      <c r="C57" s="4">
        <v>50</v>
      </c>
      <c r="E57" s="4"/>
      <c r="F57" s="11">
        <f t="shared" si="5"/>
        <v>208158.95699701514</v>
      </c>
      <c r="G57" s="11">
        <f t="shared" si="4"/>
        <v>6068.1635544769233</v>
      </c>
    </row>
    <row r="58" spans="2:7" x14ac:dyDescent="0.3">
      <c r="B58" s="10">
        <v>43936</v>
      </c>
      <c r="C58" s="4">
        <v>51</v>
      </c>
      <c r="E58" s="4"/>
      <c r="F58" s="11">
        <f t="shared" si="5"/>
        <v>214084.54914229023</v>
      </c>
      <c r="G58" s="11">
        <f t="shared" si="4"/>
        <v>5925.5921452750918</v>
      </c>
    </row>
    <row r="59" spans="2:7" x14ac:dyDescent="0.3">
      <c r="B59" s="10">
        <v>43937</v>
      </c>
      <c r="C59" s="4">
        <v>52</v>
      </c>
      <c r="E59" s="4"/>
      <c r="F59" s="11">
        <f t="shared" si="5"/>
        <v>219862.38109377466</v>
      </c>
      <c r="G59" s="11">
        <f t="shared" si="4"/>
        <v>5777.8319514844334</v>
      </c>
    </row>
    <row r="60" spans="2:7" x14ac:dyDescent="0.3">
      <c r="B60" s="10">
        <v>43938</v>
      </c>
      <c r="C60" s="4">
        <v>53</v>
      </c>
      <c r="E60" s="4"/>
      <c r="F60" s="11">
        <f t="shared" si="5"/>
        <v>225488.24966377628</v>
      </c>
      <c r="G60" s="11">
        <f t="shared" si="4"/>
        <v>5625.8685700016213</v>
      </c>
    </row>
    <row r="61" spans="2:7" x14ac:dyDescent="0.3">
      <c r="B61" s="10">
        <v>43939</v>
      </c>
      <c r="C61" s="4">
        <v>54</v>
      </c>
      <c r="E61" s="4"/>
      <c r="F61" s="11">
        <f t="shared" si="5"/>
        <v>230958.87477289618</v>
      </c>
      <c r="G61" s="11">
        <f t="shared" si="4"/>
        <v>5470.6251091198938</v>
      </c>
    </row>
    <row r="62" spans="2:7" x14ac:dyDescent="0.3">
      <c r="B62" s="10">
        <v>43940</v>
      </c>
      <c r="C62" s="4">
        <v>55</v>
      </c>
      <c r="E62" s="4"/>
      <c r="F62" s="11">
        <f t="shared" si="5"/>
        <v>236271.83540433465</v>
      </c>
      <c r="G62" s="11">
        <f t="shared" si="4"/>
        <v>5312.9606314384728</v>
      </c>
    </row>
    <row r="63" spans="2:7" x14ac:dyDescent="0.3">
      <c r="B63" s="10">
        <v>43941</v>
      </c>
      <c r="C63" s="4">
        <v>56</v>
      </c>
      <c r="E63" s="4"/>
      <c r="F63" s="11">
        <f t="shared" si="5"/>
        <v>241425.50499506289</v>
      </c>
      <c r="G63" s="11">
        <f t="shared" si="4"/>
        <v>5153.669590728241</v>
      </c>
    </row>
    <row r="64" spans="2:7" x14ac:dyDescent="0.3">
      <c r="B64" s="10">
        <v>43942</v>
      </c>
      <c r="C64" s="4">
        <v>57</v>
      </c>
      <c r="E64" s="4"/>
      <c r="F64" s="11">
        <f t="shared" si="5"/>
        <v>246418.98711338965</v>
      </c>
      <c r="G64" s="11">
        <f t="shared" si="4"/>
        <v>4993.4821183267632</v>
      </c>
    </row>
    <row r="65" spans="2:7" x14ac:dyDescent="0.3">
      <c r="B65" s="10">
        <v>43943</v>
      </c>
      <c r="C65" s="4">
        <v>58</v>
      </c>
      <c r="E65" s="4"/>
      <c r="F65" s="11">
        <f t="shared" si="5"/>
        <v>251252.05213722587</v>
      </c>
      <c r="G65" s="11">
        <f t="shared" si="4"/>
        <v>4833.0650238362141</v>
      </c>
    </row>
    <row r="66" spans="2:7" x14ac:dyDescent="0.3">
      <c r="B66" s="10">
        <v>43944</v>
      </c>
      <c r="C66" s="4">
        <v>59</v>
      </c>
      <c r="E66" s="4"/>
      <c r="F66" s="11">
        <f t="shared" si="5"/>
        <v>255925.07552253819</v>
      </c>
      <c r="G66" s="11">
        <f t="shared" si="4"/>
        <v>4673.0233853123209</v>
      </c>
    </row>
    <row r="67" spans="2:7" x14ac:dyDescent="0.3">
      <c r="B67" s="10">
        <v>43945</v>
      </c>
      <c r="C67" s="4">
        <v>60</v>
      </c>
      <c r="F67" s="11">
        <f t="shared" si="5"/>
        <v>260438.97813777695</v>
      </c>
      <c r="G67" s="11">
        <f t="shared" si="4"/>
        <v>4513.9026152387669</v>
      </c>
    </row>
    <row r="68" spans="2:7" x14ac:dyDescent="0.3">
      <c r="B68" s="10">
        <v>43946</v>
      </c>
      <c r="C68" s="4">
        <v>61</v>
      </c>
      <c r="F68" s="11">
        <f t="shared" si="5"/>
        <v>264795.16903773154</v>
      </c>
      <c r="G68" s="11">
        <f t="shared" si="4"/>
        <v>4356.1908999545849</v>
      </c>
    </row>
    <row r="69" spans="2:7" x14ac:dyDescent="0.3">
      <c r="B69" s="10">
        <v>43947</v>
      </c>
      <c r="C69" s="4">
        <v>62</v>
      </c>
      <c r="F69" s="11">
        <f t="shared" si="5"/>
        <v>268995.4909592552</v>
      </c>
      <c r="G69" s="11">
        <f t="shared" si="4"/>
        <v>4200.3219215236604</v>
      </c>
    </row>
    <row r="70" spans="2:7" x14ac:dyDescent="0.3">
      <c r="B70" s="10">
        <v>43948</v>
      </c>
      <c r="C70" s="4">
        <v>63</v>
      </c>
      <c r="F70" s="11">
        <f t="shared" si="5"/>
        <v>273042.16874127835</v>
      </c>
      <c r="G70" s="11">
        <f t="shared" si="4"/>
        <v>4046.6777820231509</v>
      </c>
    </row>
    <row r="71" spans="2:7" x14ac:dyDescent="0.3">
      <c r="B71" s="10">
        <v>43949</v>
      </c>
      <c r="C71" s="4">
        <v>64</v>
      </c>
      <c r="F71" s="11">
        <f t="shared" ref="F71:F102" si="6">Kn*EXP(-EXP(-(C71-t0n)/wn))</f>
        <v>276937.76080199343</v>
      </c>
      <c r="G71" s="11">
        <f t="shared" si="4"/>
        <v>3895.5920607150765</v>
      </c>
    </row>
    <row r="72" spans="2:7" x14ac:dyDescent="0.3">
      <c r="B72" s="10">
        <v>43950</v>
      </c>
      <c r="C72" s="4">
        <v>65</v>
      </c>
      <c r="F72" s="11">
        <f t="shared" si="6"/>
        <v>280685.11374639417</v>
      </c>
      <c r="G72" s="11">
        <f t="shared" si="4"/>
        <v>3747.3529444007436</v>
      </c>
    </row>
    <row r="73" spans="2:7" x14ac:dyDescent="0.3">
      <c r="B73" s="10">
        <v>43951</v>
      </c>
      <c r="C73" s="4">
        <v>66</v>
      </c>
      <c r="F73" s="11">
        <f t="shared" si="6"/>
        <v>284287.32012675767</v>
      </c>
      <c r="G73" s="11">
        <f t="shared" si="4"/>
        <v>3602.2063803634956</v>
      </c>
    </row>
    <row r="74" spans="2:7" x14ac:dyDescent="0.3">
      <c r="B74" s="10">
        <v>43952</v>
      </c>
      <c r="C74" s="4">
        <v>67</v>
      </c>
      <c r="F74" s="11">
        <f t="shared" si="6"/>
        <v>287747.67933638312</v>
      </c>
      <c r="G74" s="11">
        <f t="shared" ref="G74:G126" si="7">F74-F73</f>
        <v>3460.3592096254579</v>
      </c>
    </row>
    <row r="75" spans="2:7" x14ac:dyDescent="0.3">
      <c r="B75" s="10">
        <v>43953</v>
      </c>
      <c r="C75" s="4">
        <v>68</v>
      </c>
      <c r="F75" s="11">
        <f t="shared" si="6"/>
        <v>291069.66158214916</v>
      </c>
      <c r="G75" s="11">
        <f t="shared" si="7"/>
        <v>3321.9822457660339</v>
      </c>
    </row>
    <row r="76" spans="2:7" x14ac:dyDescent="0.3">
      <c r="B76" s="10">
        <v>43954</v>
      </c>
      <c r="C76" s="4">
        <v>69</v>
      </c>
      <c r="F76" s="11">
        <f t="shared" si="6"/>
        <v>294256.87485342403</v>
      </c>
      <c r="G76" s="11">
        <f t="shared" si="7"/>
        <v>3187.2132712748717</v>
      </c>
    </row>
    <row r="77" spans="2:7" x14ac:dyDescent="0.3">
      <c r="B77" s="10">
        <v>43955</v>
      </c>
      <c r="C77" s="4">
        <v>70</v>
      </c>
      <c r="F77" s="11">
        <f t="shared" si="6"/>
        <v>297313.03478278831</v>
      </c>
      <c r="G77" s="11">
        <f t="shared" si="7"/>
        <v>3056.1599293642794</v>
      </c>
    </row>
    <row r="78" spans="2:7" x14ac:dyDescent="0.3">
      <c r="B78" s="10">
        <v>43956</v>
      </c>
      <c r="C78" s="4">
        <v>71</v>
      </c>
      <c r="F78" s="11">
        <f t="shared" si="6"/>
        <v>300241.93727717275</v>
      </c>
      <c r="G78" s="11">
        <f t="shared" si="7"/>
        <v>2928.9024943844415</v>
      </c>
    </row>
    <row r="79" spans="2:7" x14ac:dyDescent="0.3">
      <c r="B79" s="10">
        <v>43957</v>
      </c>
      <c r="C79" s="4">
        <v>72</v>
      </c>
      <c r="F79" s="11">
        <f t="shared" si="6"/>
        <v>303047.43378568202</v>
      </c>
      <c r="G79" s="11">
        <f t="shared" si="7"/>
        <v>2805.4965085092699</v>
      </c>
    </row>
    <row r="80" spans="2:7" x14ac:dyDescent="0.3">
      <c r="B80" s="10">
        <v>43958</v>
      </c>
      <c r="C80" s="4">
        <v>73</v>
      </c>
      <c r="F80" s="11">
        <f t="shared" si="6"/>
        <v>305733.40906193439</v>
      </c>
      <c r="G80" s="11">
        <f t="shared" si="7"/>
        <v>2685.9752762523713</v>
      </c>
    </row>
    <row r="81" spans="2:7" x14ac:dyDescent="0.3">
      <c r="B81" s="10">
        <v>43959</v>
      </c>
      <c r="C81" s="4">
        <v>74</v>
      </c>
      <c r="F81" s="11">
        <f t="shared" si="6"/>
        <v>308303.76127360755</v>
      </c>
      <c r="G81" s="11">
        <f t="shared" si="7"/>
        <v>2570.3522116731619</v>
      </c>
    </row>
    <row r="82" spans="2:7" x14ac:dyDescent="0.3">
      <c r="B82" s="10">
        <v>43960</v>
      </c>
      <c r="C82" s="4">
        <v>75</v>
      </c>
      <c r="F82" s="11">
        <f t="shared" si="6"/>
        <v>310762.38430951879</v>
      </c>
      <c r="G82" s="11">
        <f t="shared" si="7"/>
        <v>2458.6230359112378</v>
      </c>
    </row>
    <row r="83" spans="2:7" x14ac:dyDescent="0.3">
      <c r="B83" s="10">
        <v>43961</v>
      </c>
      <c r="C83" s="4">
        <v>76</v>
      </c>
      <c r="F83" s="11">
        <f t="shared" si="6"/>
        <v>313113.15213450545</v>
      </c>
      <c r="G83" s="11">
        <f t="shared" si="7"/>
        <v>2350.7678249866585</v>
      </c>
    </row>
    <row r="84" spans="2:7" x14ac:dyDescent="0.3">
      <c r="B84" s="10">
        <v>43962</v>
      </c>
      <c r="C84" s="4">
        <v>77</v>
      </c>
      <c r="F84" s="11">
        <f t="shared" si="6"/>
        <v>315359.90504419053</v>
      </c>
      <c r="G84" s="11">
        <f t="shared" si="7"/>
        <v>2246.7529096850776</v>
      </c>
    </row>
    <row r="85" spans="2:7" x14ac:dyDescent="0.3">
      <c r="B85" s="10">
        <v>43963</v>
      </c>
      <c r="C85" s="4">
        <v>78</v>
      </c>
      <c r="F85" s="11">
        <f t="shared" si="6"/>
        <v>317506.43767504836</v>
      </c>
      <c r="G85" s="11">
        <f t="shared" si="7"/>
        <v>2146.5326308578369</v>
      </c>
    </row>
    <row r="86" spans="2:7" x14ac:dyDescent="0.3">
      <c r="B86" s="10">
        <v>43964</v>
      </c>
      <c r="C86" s="4">
        <v>79</v>
      </c>
      <c r="F86" s="11">
        <f t="shared" si="6"/>
        <v>319556.48862969899</v>
      </c>
      <c r="G86" s="11">
        <f t="shared" si="7"/>
        <v>2050.0509546506219</v>
      </c>
    </row>
    <row r="87" spans="2:7" x14ac:dyDescent="0.3">
      <c r="B87" s="10">
        <v>43965</v>
      </c>
      <c r="C87" s="4">
        <v>80</v>
      </c>
      <c r="F87" s="11">
        <f t="shared" si="6"/>
        <v>321513.73158278584</v>
      </c>
      <c r="G87" s="11">
        <f t="shared" si="7"/>
        <v>1957.242953086854</v>
      </c>
    </row>
    <row r="88" spans="2:7" x14ac:dyDescent="0.3">
      <c r="B88" s="10">
        <v>43966</v>
      </c>
      <c r="C88" s="4">
        <v>81</v>
      </c>
      <c r="F88" s="11">
        <f t="shared" si="6"/>
        <v>323381.76773887919</v>
      </c>
      <c r="G88" s="11">
        <f t="shared" si="7"/>
        <v>1868.0361560933525</v>
      </c>
    </row>
    <row r="89" spans="2:7" x14ac:dyDescent="0.3">
      <c r="B89" s="10">
        <v>43967</v>
      </c>
      <c r="C89" s="4">
        <v>82</v>
      </c>
      <c r="F89" s="11">
        <f t="shared" si="6"/>
        <v>325164.11952040222</v>
      </c>
      <c r="G89" s="11">
        <f t="shared" si="7"/>
        <v>1782.3517815230298</v>
      </c>
    </row>
    <row r="90" spans="2:7" x14ac:dyDescent="0.3">
      <c r="B90" s="10">
        <v>43968</v>
      </c>
      <c r="C90" s="4">
        <v>83</v>
      </c>
      <c r="F90" s="11">
        <f t="shared" si="6"/>
        <v>326864.22537042189</v>
      </c>
      <c r="G90" s="11">
        <f t="shared" si="7"/>
        <v>1700.1058500196668</v>
      </c>
    </row>
    <row r="91" spans="2:7" x14ac:dyDescent="0.3">
      <c r="B91" s="10">
        <v>43969</v>
      </c>
      <c r="C91" s="4">
        <v>84</v>
      </c>
      <c r="F91" s="11">
        <f t="shared" si="6"/>
        <v>328485.43556214008</v>
      </c>
      <c r="G91" s="11">
        <f t="shared" si="7"/>
        <v>1621.2101917181863</v>
      </c>
    </row>
    <row r="92" spans="2:7" x14ac:dyDescent="0.3">
      <c r="B92" s="10">
        <v>43970</v>
      </c>
      <c r="C92" s="4">
        <v>85</v>
      </c>
      <c r="F92" s="11">
        <f t="shared" si="6"/>
        <v>330031.00891394453</v>
      </c>
      <c r="G92" s="11">
        <f t="shared" si="7"/>
        <v>1545.5733518044581</v>
      </c>
    </row>
    <row r="93" spans="2:7" x14ac:dyDescent="0.3">
      <c r="B93" s="10">
        <v>43971</v>
      </c>
      <c r="C93" s="4">
        <v>86</v>
      </c>
      <c r="F93" s="11">
        <f t="shared" si="6"/>
        <v>331504.11031584122</v>
      </c>
      <c r="G93" s="11">
        <f t="shared" si="7"/>
        <v>1473.1014018966816</v>
      </c>
    </row>
    <row r="94" spans="2:7" x14ac:dyDescent="0.3">
      <c r="B94" s="10">
        <v>43972</v>
      </c>
      <c r="C94" s="4">
        <v>87</v>
      </c>
      <c r="F94" s="11">
        <f t="shared" si="6"/>
        <v>332907.80897990696</v>
      </c>
      <c r="G94" s="11">
        <f t="shared" si="7"/>
        <v>1403.6986640657415</v>
      </c>
    </row>
    <row r="95" spans="2:7" x14ac:dyDescent="0.3">
      <c r="B95" s="10">
        <v>43973</v>
      </c>
      <c r="C95" s="4">
        <v>88</v>
      </c>
      <c r="F95" s="11">
        <f t="shared" si="6"/>
        <v>334245.07733402291</v>
      </c>
      <c r="G95" s="11">
        <f t="shared" si="7"/>
        <v>1337.2683541159495</v>
      </c>
    </row>
    <row r="96" spans="2:7" x14ac:dyDescent="0.3">
      <c r="B96" s="10">
        <v>43974</v>
      </c>
      <c r="C96" s="4">
        <v>89</v>
      </c>
      <c r="F96" s="11">
        <f t="shared" si="6"/>
        <v>335518.79048452066</v>
      </c>
      <c r="G96" s="11">
        <f t="shared" si="7"/>
        <v>1273.7131504977588</v>
      </c>
    </row>
    <row r="97" spans="2:7" x14ac:dyDescent="0.3">
      <c r="B97" s="10">
        <v>43975</v>
      </c>
      <c r="C97" s="4">
        <v>90</v>
      </c>
      <c r="F97" s="11">
        <f t="shared" si="6"/>
        <v>336731.72617946973</v>
      </c>
      <c r="G97" s="11">
        <f t="shared" si="7"/>
        <v>1212.9356949490611</v>
      </c>
    </row>
    <row r="98" spans="2:7" x14ac:dyDescent="0.3">
      <c r="B98" s="10">
        <v>43976</v>
      </c>
      <c r="C98" s="4">
        <v>91</v>
      </c>
      <c r="F98" s="11">
        <f t="shared" si="6"/>
        <v>337886.56521012733</v>
      </c>
      <c r="G98" s="11">
        <f t="shared" si="7"/>
        <v>1154.8390306576039</v>
      </c>
    </row>
    <row r="99" spans="2:7" x14ac:dyDescent="0.3">
      <c r="B99" s="10">
        <v>43977</v>
      </c>
      <c r="C99" s="4">
        <v>92</v>
      </c>
      <c r="F99" s="11">
        <f t="shared" si="6"/>
        <v>338985.89219354594</v>
      </c>
      <c r="G99" s="11">
        <f t="shared" si="7"/>
        <v>1099.3269834186067</v>
      </c>
    </row>
    <row r="100" spans="2:7" x14ac:dyDescent="0.3">
      <c r="B100" s="10">
        <v>43978</v>
      </c>
      <c r="C100" s="4">
        <v>93</v>
      </c>
      <c r="F100" s="11">
        <f t="shared" si="6"/>
        <v>340032.19668448804</v>
      </c>
      <c r="G100" s="11">
        <f t="shared" si="7"/>
        <v>1046.3044909421005</v>
      </c>
    </row>
    <row r="101" spans="2:7" x14ac:dyDescent="0.3">
      <c r="B101" s="10">
        <v>43979</v>
      </c>
      <c r="C101" s="4">
        <v>94</v>
      </c>
      <c r="F101" s="11">
        <f t="shared" si="6"/>
        <v>341027.87456962146</v>
      </c>
      <c r="G101" s="11">
        <f t="shared" si="7"/>
        <v>995.67788513342384</v>
      </c>
    </row>
    <row r="102" spans="2:7" x14ac:dyDescent="0.3">
      <c r="B102" s="10">
        <v>43980</v>
      </c>
      <c r="C102" s="4">
        <v>95</v>
      </c>
      <c r="F102" s="11">
        <f t="shared" si="6"/>
        <v>341975.22970147041</v>
      </c>
      <c r="G102" s="11">
        <f t="shared" si="7"/>
        <v>947.35513184894808</v>
      </c>
    </row>
    <row r="103" spans="2:7" x14ac:dyDescent="0.3">
      <c r="B103" s="10">
        <v>43981</v>
      </c>
      <c r="C103" s="4">
        <v>96</v>
      </c>
      <c r="F103" s="11">
        <f t="shared" ref="F103:F126" si="8">Kn*EXP(-EXP(-(C103-t0n)/wn))</f>
        <v>342876.47573378292</v>
      </c>
      <c r="G103" s="11">
        <f t="shared" si="7"/>
        <v>901.2460323125124</v>
      </c>
    </row>
    <row r="104" spans="2:7" x14ac:dyDescent="0.3">
      <c r="B104" s="10">
        <v>43982</v>
      </c>
      <c r="C104" s="4">
        <v>97</v>
      </c>
      <c r="F104" s="11">
        <f t="shared" si="8"/>
        <v>343733.7381238509</v>
      </c>
      <c r="G104" s="11">
        <f t="shared" si="7"/>
        <v>857.2623900679755</v>
      </c>
    </row>
    <row r="105" spans="2:7" x14ac:dyDescent="0.3">
      <c r="B105" s="10">
        <v>43983</v>
      </c>
      <c r="C105" s="4">
        <v>98</v>
      </c>
      <c r="F105" s="11">
        <f t="shared" si="8"/>
        <v>344549.05627089873</v>
      </c>
      <c r="G105" s="11">
        <f t="shared" si="7"/>
        <v>815.31814704783028</v>
      </c>
    </row>
    <row r="106" spans="2:7" x14ac:dyDescent="0.3">
      <c r="B106" s="10">
        <v>43984</v>
      </c>
      <c r="C106" s="4">
        <v>99</v>
      </c>
      <c r="F106" s="11">
        <f t="shared" si="8"/>
        <v>345324.3857629532</v>
      </c>
      <c r="G106" s="11">
        <f t="shared" si="7"/>
        <v>775.32949205447221</v>
      </c>
    </row>
    <row r="107" spans="2:7" x14ac:dyDescent="0.3">
      <c r="B107" s="10">
        <v>43985</v>
      </c>
      <c r="C107" s="4">
        <v>100</v>
      </c>
      <c r="F107" s="11">
        <f t="shared" si="8"/>
        <v>346061.60070763261</v>
      </c>
      <c r="G107" s="11">
        <f t="shared" si="7"/>
        <v>737.21494467940647</v>
      </c>
    </row>
    <row r="108" spans="2:7" x14ac:dyDescent="0.3">
      <c r="B108" s="10">
        <v>43986</v>
      </c>
      <c r="C108" s="4">
        <v>101</v>
      </c>
      <c r="F108" s="11">
        <f t="shared" si="8"/>
        <v>346762.49612506368</v>
      </c>
      <c r="G108" s="11">
        <f t="shared" si="7"/>
        <v>700.89541743107839</v>
      </c>
    </row>
    <row r="109" spans="2:7" x14ac:dyDescent="0.3">
      <c r="B109" s="10">
        <v>43987</v>
      </c>
      <c r="C109" s="4">
        <v>102</v>
      </c>
      <c r="F109" s="11">
        <f t="shared" si="8"/>
        <v>347428.79038366611</v>
      </c>
      <c r="G109" s="11">
        <f t="shared" si="7"/>
        <v>666.29425860242918</v>
      </c>
    </row>
    <row r="110" spans="2:7" x14ac:dyDescent="0.3">
      <c r="B110" s="10">
        <v>43988</v>
      </c>
      <c r="C110" s="4">
        <v>103</v>
      </c>
      <c r="F110" s="11">
        <f t="shared" si="8"/>
        <v>348062.12766184949</v>
      </c>
      <c r="G110" s="11">
        <f t="shared" si="7"/>
        <v>633.33727818337502</v>
      </c>
    </row>
    <row r="111" spans="2:7" x14ac:dyDescent="0.3">
      <c r="B111" s="10">
        <v>43989</v>
      </c>
      <c r="C111" s="4">
        <v>104</v>
      </c>
      <c r="F111" s="11">
        <f t="shared" si="8"/>
        <v>348664.08042076207</v>
      </c>
      <c r="G111" s="11">
        <f t="shared" si="7"/>
        <v>601.95275891257916</v>
      </c>
    </row>
    <row r="112" spans="2:7" x14ac:dyDescent="0.3">
      <c r="B112" s="10">
        <v>43990</v>
      </c>
      <c r="C112" s="4">
        <v>105</v>
      </c>
      <c r="F112" s="11">
        <f t="shared" si="8"/>
        <v>349236.15187513147</v>
      </c>
      <c r="G112" s="11">
        <f t="shared" si="7"/>
        <v>572.07145436940482</v>
      </c>
    </row>
    <row r="113" spans="2:7" x14ac:dyDescent="0.3">
      <c r="B113" s="10">
        <v>43991</v>
      </c>
      <c r="C113" s="4">
        <v>106</v>
      </c>
      <c r="F113" s="11">
        <f t="shared" si="8"/>
        <v>349779.77845095471</v>
      </c>
      <c r="G113" s="11">
        <f t="shared" si="7"/>
        <v>543.626575823233</v>
      </c>
    </row>
    <row r="114" spans="2:7" x14ac:dyDescent="0.3">
      <c r="B114" s="10">
        <v>43992</v>
      </c>
      <c r="C114" s="4">
        <v>107</v>
      </c>
      <c r="F114" s="11">
        <f t="shared" si="8"/>
        <v>350296.33222034451</v>
      </c>
      <c r="G114" s="11">
        <f t="shared" si="7"/>
        <v>516.55376938980771</v>
      </c>
    </row>
    <row r="115" spans="2:7" x14ac:dyDescent="0.3">
      <c r="B115" s="10">
        <v>43993</v>
      </c>
      <c r="C115" s="4">
        <v>108</v>
      </c>
      <c r="F115" s="11">
        <f t="shared" si="8"/>
        <v>350787.1233052368</v>
      </c>
      <c r="G115" s="11">
        <f t="shared" si="7"/>
        <v>490.79108489229111</v>
      </c>
    </row>
    <row r="116" spans="2:7" x14ac:dyDescent="0.3">
      <c r="B116" s="10">
        <v>43994</v>
      </c>
      <c r="C116" s="4">
        <v>109</v>
      </c>
      <c r="F116" s="11">
        <f t="shared" si="8"/>
        <v>351253.40224291582</v>
      </c>
      <c r="G116" s="11">
        <f t="shared" si="7"/>
        <v>466.27893767901696</v>
      </c>
    </row>
    <row r="117" spans="2:7" x14ac:dyDescent="0.3">
      <c r="B117" s="10">
        <v>43995</v>
      </c>
      <c r="C117" s="4">
        <v>110</v>
      </c>
      <c r="F117" s="11">
        <f t="shared" si="8"/>
        <v>351696.36230743618</v>
      </c>
      <c r="G117" s="11">
        <f t="shared" si="7"/>
        <v>442.9600645203609</v>
      </c>
    </row>
    <row r="118" spans="2:7" x14ac:dyDescent="0.3">
      <c r="B118" s="10">
        <v>43996</v>
      </c>
      <c r="C118" s="4">
        <v>111</v>
      </c>
      <c r="F118" s="11">
        <f t="shared" si="8"/>
        <v>352117.14178202552</v>
      </c>
      <c r="G118" s="11">
        <f t="shared" si="7"/>
        <v>420.7794745893334</v>
      </c>
    </row>
    <row r="119" spans="2:7" x14ac:dyDescent="0.3">
      <c r="B119" s="10">
        <v>43997</v>
      </c>
      <c r="C119" s="4">
        <v>112</v>
      </c>
      <c r="F119" s="11">
        <f t="shared" si="8"/>
        <v>352516.82617844536</v>
      </c>
      <c r="G119" s="11">
        <f t="shared" si="7"/>
        <v>399.68439641984878</v>
      </c>
    </row>
    <row r="120" spans="2:7" x14ac:dyDescent="0.3">
      <c r="B120" s="10">
        <v>43998</v>
      </c>
      <c r="C120" s="4">
        <v>113</v>
      </c>
      <c r="F120" s="11">
        <f t="shared" si="8"/>
        <v>352896.45040008193</v>
      </c>
      <c r="G120" s="11">
        <f t="shared" si="7"/>
        <v>379.62422163656447</v>
      </c>
    </row>
    <row r="121" spans="2:7" x14ac:dyDescent="0.3">
      <c r="B121" s="10">
        <v>43999</v>
      </c>
      <c r="C121" s="4">
        <v>114</v>
      </c>
      <c r="F121" s="11">
        <f t="shared" si="8"/>
        <v>353257.00084624323</v>
      </c>
      <c r="G121" s="11">
        <f t="shared" si="7"/>
        <v>360.55044616130181</v>
      </c>
    </row>
    <row r="122" spans="2:7" x14ac:dyDescent="0.3">
      <c r="B122" s="10">
        <v>44000</v>
      </c>
      <c r="C122" s="4">
        <v>115</v>
      </c>
      <c r="F122" s="11">
        <f t="shared" si="8"/>
        <v>353599.41745576164</v>
      </c>
      <c r="G122" s="11">
        <f t="shared" si="7"/>
        <v>342.41660951840458</v>
      </c>
    </row>
    <row r="123" spans="2:7" x14ac:dyDescent="0.3">
      <c r="B123" s="10">
        <v>44001</v>
      </c>
      <c r="C123" s="4">
        <v>116</v>
      </c>
      <c r="F123" s="11">
        <f t="shared" si="8"/>
        <v>353924.59568854782</v>
      </c>
      <c r="G123" s="11">
        <f t="shared" si="7"/>
        <v>325.17823278618744</v>
      </c>
    </row>
    <row r="124" spans="2:7" x14ac:dyDescent="0.3">
      <c r="B124" s="10">
        <v>44002</v>
      </c>
      <c r="C124" s="4">
        <v>117</v>
      </c>
      <c r="F124" s="11">
        <f t="shared" si="8"/>
        <v>354233.38844422245</v>
      </c>
      <c r="G124" s="11">
        <f t="shared" si="7"/>
        <v>308.79275567462901</v>
      </c>
    </row>
    <row r="125" spans="2:7" x14ac:dyDescent="0.3">
      <c r="B125" s="10">
        <v>44003</v>
      </c>
      <c r="C125" s="4">
        <v>118</v>
      </c>
      <c r="F125" s="11">
        <f t="shared" si="8"/>
        <v>354526.60791737272</v>
      </c>
      <c r="G125" s="11">
        <f t="shared" si="7"/>
        <v>293.21947315026773</v>
      </c>
    </row>
    <row r="126" spans="2:7" x14ac:dyDescent="0.3">
      <c r="B126" s="10">
        <v>44004</v>
      </c>
      <c r="C126" s="4">
        <v>119</v>
      </c>
      <c r="F126" s="11">
        <f t="shared" si="8"/>
        <v>354805.02738934447</v>
      </c>
      <c r="G126" s="11">
        <f t="shared" si="7"/>
        <v>278.41947197174886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18</vt:i4>
      </vt:variant>
    </vt:vector>
  </HeadingPairs>
  <TitlesOfParts>
    <vt:vector size="21" baseType="lpstr">
      <vt:lpstr>dpc-covid-19-ita-andamento-naz</vt:lpstr>
      <vt:lpstr>Cumul_ confirmed - Gompertz fit</vt:lpstr>
      <vt:lpstr>New_ confirmed - Gompertz fit</vt:lpstr>
      <vt:lpstr>CI</vt:lpstr>
      <vt:lpstr>CIn</vt:lpstr>
      <vt:lpstr>Critical_t</vt:lpstr>
      <vt:lpstr>Critical_tn</vt:lpstr>
      <vt:lpstr>df</vt:lpstr>
      <vt:lpstr>dfn</vt:lpstr>
      <vt:lpstr>K</vt:lpstr>
      <vt:lpstr>Kn</vt:lpstr>
      <vt:lpstr>Mean_of_y</vt:lpstr>
      <vt:lpstr>Mean_of_yn</vt:lpstr>
      <vt:lpstr>RSQ</vt:lpstr>
      <vt:lpstr>RSQn</vt:lpstr>
      <vt:lpstr>SE_of_y</vt:lpstr>
      <vt:lpstr>SE_of_yn</vt:lpstr>
      <vt:lpstr>t0</vt:lpstr>
      <vt:lpstr>t0n</vt:lpstr>
      <vt:lpstr>w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2020-03-26T00:45:18Z</dcterms:modified>
</cp:coreProperties>
</file>