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-Y50\sagginostriulisse\a-AUAI\"/>
    </mc:Choice>
  </mc:AlternateContent>
  <xr:revisionPtr revIDLastSave="0" documentId="13_ncr:1_{5680263F-D535-4992-862C-FFA0519E8B3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Cumul_deaths - Boltzmann fit" sheetId="12" r:id="rId2"/>
    <sheet name="New_deaths - Boltzmann fit" sheetId="19" r:id="rId3"/>
  </sheets>
  <definedNames>
    <definedName name="_xlcn.WorksheetConnection_COVID19ItalycasestrendBfit.xlsxdpc_covid19_ita_andamento_nazionale1" hidden="1">dpc_covid19_ita_andamento_nazionale</definedName>
    <definedName name="CI">'Cumul_deaths - Boltzmann fit'!$J$15</definedName>
    <definedName name="CIn">'New_deaths - Boltzmann fit'!$L$15</definedName>
    <definedName name="Critical_t">'Cumul_deaths - Boltzmann fit'!$J$14</definedName>
    <definedName name="Critical_tn">'New_deaths - Boltzmann fit'!$L$14</definedName>
    <definedName name="DatiEsterni_1" localSheetId="0" hidden="1">'dpc-covid19-ita-andamento-naz'!$A$1:$N$32</definedName>
    <definedName name="DatiEsterni_2" localSheetId="0" hidden="1">'dpc-covid19-ita-andamento-naz'!#REF!</definedName>
    <definedName name="df">'Cumul_deaths - Boltzmann fit'!$J$11</definedName>
    <definedName name="dfn">'New_deaths - Boltzmann fit'!$L$11</definedName>
    <definedName name="dpc_covid19_ita_andamento_nazionale_1" localSheetId="1" hidden="1">'Cumul_deaths - Boltzmann fit'!#REF!</definedName>
    <definedName name="K">'Cumul_deaths - Boltzmann fit'!$J$7</definedName>
    <definedName name="Kn">'New_deaths - Boltzmann fit'!$L$7</definedName>
    <definedName name="Mean_of_y">'Cumul_deaths - Boltzmann fit'!$J$10</definedName>
    <definedName name="Mean_of_yn">'New_deaths - Boltzmann fit'!$L$10</definedName>
    <definedName name="RSQ">'Cumul_deaths - Boltzmann fit'!$J$13</definedName>
    <definedName name="RSQn">'New_deaths - Boltzmann fit'!$L$13</definedName>
    <definedName name="SE_of_y">'Cumul_deaths - Boltzmann fit'!$J$12</definedName>
    <definedName name="SE_of_yn">'New_deaths - Boltzmann fit'!$L$12</definedName>
    <definedName name="solver_adj" localSheetId="1" hidden="1">'Cumul_deaths - Boltzmann fit'!$J$7,'Cumul_deaths - Boltzmann fit'!$J$8,'Cumul_deaths - Boltzmann fit'!$J$9</definedName>
    <definedName name="solver_adj" localSheetId="2" hidden="1">'New_deaths - Boltzmann fit'!$L$7,'New_deaths - Boltzmann fit'!$L$8,'New_deaths - Boltzmann fit'!$L$9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'Cumul_deaths - Boltzmann fit'!$J$13</definedName>
    <definedName name="solver_opt" localSheetId="2" hidden="1">'New_deaths - Boltzmann fit'!$L$13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'Cumul_deaths - Boltzmann fit'!$J$8</definedName>
    <definedName name="t0n">'New_deaths - Boltzmann fit'!$L$8</definedName>
    <definedName name="w">'Cumul_deaths - Boltzmann fit'!$J$9</definedName>
    <definedName name="wn">'New_deaths - Boltzmann fit'!$L$9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9" l="1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7" i="19"/>
  <c r="L11" i="19" l="1"/>
  <c r="L10" i="19"/>
  <c r="E37" i="19"/>
  <c r="D3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7" i="19"/>
  <c r="J11" i="12"/>
  <c r="J10" i="12"/>
  <c r="D3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7" i="12"/>
  <c r="L14" i="19" l="1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8" i="19"/>
  <c r="E7" i="19"/>
  <c r="G7" i="19"/>
  <c r="G63" i="19" l="1"/>
  <c r="G51" i="19"/>
  <c r="G14" i="19"/>
  <c r="G39" i="19"/>
  <c r="G8" i="19"/>
  <c r="G26" i="19"/>
  <c r="G47" i="19"/>
  <c r="G59" i="19"/>
  <c r="G37" i="19"/>
  <c r="G49" i="19"/>
  <c r="G61" i="19"/>
  <c r="G33" i="19"/>
  <c r="G44" i="19"/>
  <c r="G56" i="19"/>
  <c r="G52" i="19"/>
  <c r="G64" i="19"/>
  <c r="G9" i="19"/>
  <c r="G21" i="19"/>
  <c r="G10" i="19"/>
  <c r="G28" i="19"/>
  <c r="G34" i="19"/>
  <c r="G45" i="19"/>
  <c r="G57" i="19"/>
  <c r="G22" i="19"/>
  <c r="G16" i="19"/>
  <c r="G15" i="19"/>
  <c r="G27" i="19"/>
  <c r="G42" i="19"/>
  <c r="G43" i="19"/>
  <c r="G55" i="19"/>
  <c r="G32" i="19"/>
  <c r="G17" i="19"/>
  <c r="G23" i="19"/>
  <c r="G29" i="19"/>
  <c r="G35" i="19"/>
  <c r="G46" i="19"/>
  <c r="G58" i="19"/>
  <c r="G11" i="19"/>
  <c r="G12" i="19"/>
  <c r="G18" i="19"/>
  <c r="G24" i="19"/>
  <c r="G30" i="19"/>
  <c r="G36" i="19"/>
  <c r="G48" i="19"/>
  <c r="G60" i="19"/>
  <c r="G13" i="19"/>
  <c r="G19" i="19"/>
  <c r="G25" i="19"/>
  <c r="G31" i="19"/>
  <c r="G38" i="19"/>
  <c r="G50" i="19"/>
  <c r="G62" i="19"/>
  <c r="G41" i="19"/>
  <c r="G53" i="19"/>
  <c r="G65" i="19"/>
  <c r="G66" i="19"/>
  <c r="G54" i="19"/>
  <c r="G40" i="19"/>
  <c r="G20" i="19"/>
  <c r="L13" i="19" l="1" a="1"/>
  <c r="L13" i="19" s="1"/>
  <c r="L12" i="19" a="1"/>
  <c r="L12" i="19" s="1"/>
  <c r="L15" i="19" s="1"/>
  <c r="H21" i="19" s="1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35" i="12"/>
  <c r="H36" i="19" l="1"/>
  <c r="I29" i="19"/>
  <c r="I9" i="19"/>
  <c r="H29" i="19"/>
  <c r="I10" i="19"/>
  <c r="H23" i="19"/>
  <c r="H19" i="19"/>
  <c r="I28" i="19"/>
  <c r="H13" i="19"/>
  <c r="I30" i="19"/>
  <c r="H20" i="19"/>
  <c r="I19" i="19"/>
  <c r="H8" i="19"/>
  <c r="I8" i="19"/>
  <c r="H10" i="19"/>
  <c r="H28" i="19"/>
  <c r="I13" i="19"/>
  <c r="H31" i="19"/>
  <c r="H32" i="19"/>
  <c r="H22" i="19"/>
  <c r="H11" i="19"/>
  <c r="H12" i="19"/>
  <c r="H37" i="19"/>
  <c r="H7" i="19"/>
  <c r="I7" i="19"/>
  <c r="H9" i="19"/>
  <c r="I23" i="19"/>
  <c r="I16" i="19"/>
  <c r="I24" i="19"/>
  <c r="I31" i="19"/>
  <c r="H34" i="19"/>
  <c r="H30" i="19"/>
  <c r="H33" i="19"/>
  <c r="I33" i="19"/>
  <c r="I20" i="19"/>
  <c r="I11" i="19"/>
  <c r="I37" i="19"/>
  <c r="I21" i="19"/>
  <c r="I36" i="19"/>
  <c r="H24" i="19"/>
  <c r="H16" i="19"/>
  <c r="I14" i="19"/>
  <c r="H14" i="19"/>
  <c r="I15" i="19"/>
  <c r="I32" i="19"/>
  <c r="I22" i="19"/>
  <c r="I12" i="19"/>
  <c r="H25" i="19"/>
  <c r="I26" i="19"/>
  <c r="I18" i="19"/>
  <c r="H35" i="19"/>
  <c r="I17" i="19"/>
  <c r="I34" i="19"/>
  <c r="I27" i="19"/>
  <c r="H15" i="19"/>
  <c r="H27" i="19"/>
  <c r="I25" i="19"/>
  <c r="H26" i="19"/>
  <c r="H18" i="19"/>
  <c r="I35" i="19"/>
  <c r="H17" i="19"/>
  <c r="E34" i="12"/>
  <c r="E33" i="12" l="1"/>
  <c r="J14" i="12" l="1"/>
  <c r="E32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7" i="12"/>
  <c r="J12" i="12" l="1" a="1"/>
  <c r="J12" i="12" s="1"/>
  <c r="J15" i="12" s="1"/>
  <c r="J13" i="12" a="1"/>
  <c r="J13" i="12" s="1"/>
  <c r="G37" i="12" l="1"/>
  <c r="F37" i="12"/>
  <c r="G36" i="12"/>
  <c r="F36" i="12"/>
  <c r="F35" i="12"/>
  <c r="G35" i="12"/>
  <c r="G33" i="12"/>
  <c r="F34" i="12"/>
  <c r="G34" i="12"/>
  <c r="G25" i="12"/>
  <c r="G10" i="12"/>
  <c r="G15" i="12"/>
  <c r="G31" i="12"/>
  <c r="G20" i="12"/>
  <c r="G13" i="12"/>
  <c r="G22" i="12"/>
  <c r="G14" i="12"/>
  <c r="G19" i="12"/>
  <c r="G26" i="12"/>
  <c r="G9" i="12"/>
  <c r="G28" i="12"/>
  <c r="G8" i="12"/>
  <c r="G7" i="12"/>
  <c r="G21" i="12"/>
  <c r="G30" i="12"/>
  <c r="G11" i="12"/>
  <c r="G27" i="12"/>
  <c r="G23" i="12"/>
  <c r="G17" i="12"/>
  <c r="G18" i="12"/>
  <c r="G12" i="12"/>
  <c r="G16" i="12"/>
  <c r="G32" i="12"/>
  <c r="G24" i="12"/>
  <c r="G29" i="12"/>
  <c r="F33" i="12"/>
  <c r="F32" i="12"/>
  <c r="F15" i="12"/>
  <c r="F11" i="12"/>
  <c r="F17" i="12"/>
  <c r="F24" i="12"/>
  <c r="F13" i="12"/>
  <c r="F30" i="12"/>
  <c r="F9" i="12"/>
  <c r="F22" i="12"/>
  <c r="F7" i="12"/>
  <c r="F29" i="12"/>
  <c r="F27" i="12"/>
  <c r="F23" i="12"/>
  <c r="F25" i="12"/>
  <c r="F26" i="12"/>
  <c r="F28" i="12"/>
  <c r="F31" i="12"/>
  <c r="F10" i="12"/>
  <c r="F18" i="12"/>
  <c r="F20" i="12"/>
  <c r="F21" i="12"/>
  <c r="F19" i="12"/>
  <c r="F12" i="12"/>
  <c r="F16" i="12"/>
  <c r="F14" i="12"/>
  <c r="F8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B7" authorId="0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7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<sst xmlns="http://schemas.openxmlformats.org/spreadsheetml/2006/main" count="155" uniqueCount="52">
  <si>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</si>
  <si>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</si>
  <si>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</si>
  <si>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</si>
  <si>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</si>
  <si>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</si>
  <si>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</si>
  <si>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</si>
  <si>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</si>
  <si>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</si>
  <si>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</si>
  <si>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</si>
  <si>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</si>
  <si>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Boltzmann fit</t>
  </si>
  <si>
    <t>saturation value</t>
  </si>
  <si>
    <t>crossover point</t>
  </si>
  <si>
    <t>width of crossover region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</si>
  <si>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</si>
  <si>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</si>
  <si>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</si>
  <si>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</si>
  <si>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</si>
  <si>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</si>
  <si>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</si>
  <si>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</si>
  <si>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</si>
  <si>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</si>
  <si>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</si>
  <si>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</si>
  <si>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</si>
  <si>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</si>
  <si>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</si>
  <si>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</si>
  <si>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Boltzmann cum_</t>
  </si>
  <si>
    <t>Cumulative deaths</t>
  </si>
  <si>
    <t>Cum_deaths</t>
  </si>
  <si>
    <t>New deaths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</si>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</sst>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4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Cumulative deaths - Boltzmann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'Cumul_deaths - Boltzmann fit'!$D$6</c:f>
              <c:strCache>
                <c:ptCount val="1"/>
                <c:pt idx="0">
                  <c:v>Cumulative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Boltzmann fit'!$C$7:$C$37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'Cumul_deaths - Boltzmann fit'!$D$7:$D$37</c:f>
              <c:numCache>
                <c:formatCode>0</c:formatCode>
                <c:ptCount val="31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'Cumul_deaths - Boltzmann fit'!$E$6</c:f>
              <c:strCache>
                <c:ptCount val="1"/>
                <c:pt idx="0">
                  <c:v>Boltzmann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fit'!$E$7:$E$66</c:f>
              <c:numCache>
                <c:formatCode>0</c:formatCode>
                <c:ptCount val="60"/>
                <c:pt idx="0">
                  <c:v>21.250494847220832</c:v>
                </c:pt>
                <c:pt idx="1">
                  <c:v>26.671443759938406</c:v>
                </c:pt>
                <c:pt idx="2">
                  <c:v>33.471399331828202</c:v>
                </c:pt>
                <c:pt idx="3">
                  <c:v>41.99894047768489</c:v>
                </c:pt>
                <c:pt idx="4">
                  <c:v>52.689485639859903</c:v>
                </c:pt>
                <c:pt idx="5">
                  <c:v>66.08619768051534</c:v>
                </c:pt>
                <c:pt idx="6">
                  <c:v>82.86550284988067</c:v>
                </c:pt>
                <c:pt idx="7">
                  <c:v>103.86799888566863</c:v>
                </c:pt>
                <c:pt idx="8">
                  <c:v>130.13550804479675</c:v>
                </c:pt>
                <c:pt idx="9">
                  <c:v>162.95489625313934</c:v>
                </c:pt>
                <c:pt idx="10">
                  <c:v>203.90895008677953</c:v>
                </c:pt>
                <c:pt idx="11">
                  <c:v>254.93396238778422</c:v>
                </c:pt>
                <c:pt idx="12">
                  <c:v>318.3825621457413</c:v>
                </c:pt>
                <c:pt idx="13">
                  <c:v>397.08852182392098</c:v>
                </c:pt>
                <c:pt idx="14">
                  <c:v>494.42753344192221</c:v>
                </c:pt>
                <c:pt idx="15">
                  <c:v>614.36401614594683</c:v>
                </c:pt>
                <c:pt idx="16">
                  <c:v>761.46876529648546</c:v>
                </c:pt>
                <c:pt idx="17">
                  <c:v>940.88585191911864</c:v>
                </c:pt>
                <c:pt idx="18">
                  <c:v>1158.2204538214005</c:v>
                </c:pt>
                <c:pt idx="19">
                  <c:v>1419.3141670900384</c:v>
                </c:pt>
                <c:pt idx="20">
                  <c:v>1729.8742708109314</c:v>
                </c:pt>
                <c:pt idx="21">
                  <c:v>2094.9334731733888</c:v>
                </c:pt>
                <c:pt idx="22">
                  <c:v>2518.1425948388523</c:v>
                </c:pt>
                <c:pt idx="23">
                  <c:v>3000.9441174764347</c:v>
                </c:pt>
                <c:pt idx="24">
                  <c:v>3541.7364009317243</c:v>
                </c:pt>
                <c:pt idx="25">
                  <c:v>4135.20151590772</c:v>
                </c:pt>
                <c:pt idx="26">
                  <c:v>4772.0056069665861</c:v>
                </c:pt>
                <c:pt idx="27">
                  <c:v>5439.0559851483358</c:v>
                </c:pt>
                <c:pt idx="28">
                  <c:v>6120.3946859059788</c:v>
                </c:pt>
                <c:pt idx="29">
                  <c:v>6798.6412338871141</c:v>
                </c:pt>
                <c:pt idx="30">
                  <c:v>7456.726746890633</c:v>
                </c:pt>
                <c:pt idx="31">
                  <c:v>8079.5632081502717</c:v>
                </c:pt>
                <c:pt idx="32">
                  <c:v>8655.31403287791</c:v>
                </c:pt>
                <c:pt idx="33">
                  <c:v>9176.0637556812198</c:v>
                </c:pt>
                <c:pt idx="34">
                  <c:v>9637.8626512339251</c:v>
                </c:pt>
                <c:pt idx="35">
                  <c:v>10040.271829541623</c:v>
                </c:pt>
                <c:pt idx="36">
                  <c:v>10385.61041956971</c:v>
                </c:pt>
                <c:pt idx="37">
                  <c:v>10678.106345577093</c:v>
                </c:pt>
                <c:pt idx="38">
                  <c:v>10923.102773875746</c:v>
                </c:pt>
                <c:pt idx="39">
                  <c:v>11126.406993398359</c:v>
                </c:pt>
                <c:pt idx="40">
                  <c:v>11293.811383139566</c:v>
                </c:pt>
                <c:pt idx="41">
                  <c:v>11430.777649172884</c:v>
                </c:pt>
                <c:pt idx="42">
                  <c:v>11542.255790629639</c:v>
                </c:pt>
                <c:pt idx="43">
                  <c:v>11632.603428925746</c:v>
                </c:pt>
                <c:pt idx="44">
                  <c:v>11705.573495961993</c:v>
                </c:pt>
                <c:pt idx="45">
                  <c:v>11764.344280375841</c:v>
                </c:pt>
                <c:pt idx="46">
                  <c:v>11811.57259566703</c:v>
                </c:pt>
                <c:pt idx="47">
                  <c:v>11849.45688218585</c:v>
                </c:pt>
                <c:pt idx="48">
                  <c:v>11879.80183906096</c:v>
                </c:pt>
                <c:pt idx="49">
                  <c:v>11904.079667802731</c:v>
                </c:pt>
                <c:pt idx="50">
                  <c:v>11923.485390009426</c:v>
                </c:pt>
                <c:pt idx="51">
                  <c:v>11938.985234456246</c:v>
                </c:pt>
                <c:pt idx="52">
                  <c:v>11951.35801504025</c:v>
                </c:pt>
                <c:pt idx="53">
                  <c:v>11961.229936114203</c:v>
                </c:pt>
                <c:pt idx="54">
                  <c:v>11969.10351132289</c:v>
                </c:pt>
                <c:pt idx="55">
                  <c:v>11975.38136852931</c:v>
                </c:pt>
                <c:pt idx="56">
                  <c:v>11980.385705548946</c:v>
                </c:pt>
                <c:pt idx="57">
                  <c:v>11984.374103583663</c:v>
                </c:pt>
                <c:pt idx="58">
                  <c:v>11987.552324989261</c:v>
                </c:pt>
                <c:pt idx="59">
                  <c:v>11990.084635623336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'Cumul_deaths - Boltzmann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fit'!$C$7:$C$37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'Cumul_deaths - Boltzmann fit'!$F$7:$F$37</c:f>
              <c:numCache>
                <c:formatCode>0</c:formatCode>
                <c:ptCount val="31"/>
                <c:pt idx="0">
                  <c:v>144.75829624877591</c:v>
                </c:pt>
                <c:pt idx="1">
                  <c:v>150.1792451614935</c:v>
                </c:pt>
                <c:pt idx="2">
                  <c:v>156.97920073338329</c:v>
                </c:pt>
                <c:pt idx="3">
                  <c:v>165.50674187923997</c:v>
                </c:pt>
                <c:pt idx="4">
                  <c:v>176.197287041415</c:v>
                </c:pt>
                <c:pt idx="5">
                  <c:v>189.59399908207041</c:v>
                </c:pt>
                <c:pt idx="6">
                  <c:v>206.37330425143574</c:v>
                </c:pt>
                <c:pt idx="7">
                  <c:v>227.37580028722371</c:v>
                </c:pt>
                <c:pt idx="8">
                  <c:v>253.64330944635185</c:v>
                </c:pt>
                <c:pt idx="9">
                  <c:v>286.46269765469441</c:v>
                </c:pt>
                <c:pt idx="10">
                  <c:v>327.41675148833463</c:v>
                </c:pt>
                <c:pt idx="11">
                  <c:v>378.44176378933929</c:v>
                </c:pt>
                <c:pt idx="12">
                  <c:v>441.89036354729637</c:v>
                </c:pt>
                <c:pt idx="13">
                  <c:v>520.59632322547611</c:v>
                </c:pt>
                <c:pt idx="14">
                  <c:v>617.93533484347734</c:v>
                </c:pt>
                <c:pt idx="15">
                  <c:v>737.87181754750191</c:v>
                </c:pt>
                <c:pt idx="16">
                  <c:v>884.97656669804053</c:v>
                </c:pt>
                <c:pt idx="17">
                  <c:v>1064.3936533206738</c:v>
                </c:pt>
                <c:pt idx="18">
                  <c:v>1281.7282552229556</c:v>
                </c:pt>
                <c:pt idx="19">
                  <c:v>1542.8219684915935</c:v>
                </c:pt>
                <c:pt idx="20">
                  <c:v>1853.3820722124865</c:v>
                </c:pt>
                <c:pt idx="21">
                  <c:v>2218.4412745749441</c:v>
                </c:pt>
                <c:pt idx="22">
                  <c:v>2641.6503962404076</c:v>
                </c:pt>
                <c:pt idx="23">
                  <c:v>3124.45191887799</c:v>
                </c:pt>
                <c:pt idx="24">
                  <c:v>3665.2442023332796</c:v>
                </c:pt>
                <c:pt idx="25">
                  <c:v>4258.7093173092753</c:v>
                </c:pt>
                <c:pt idx="26">
                  <c:v>4895.5134083681414</c:v>
                </c:pt>
                <c:pt idx="27">
                  <c:v>5562.5637865498911</c:v>
                </c:pt>
                <c:pt idx="28">
                  <c:v>6243.9024873075341</c:v>
                </c:pt>
                <c:pt idx="29">
                  <c:v>6922.1490352886694</c:v>
                </c:pt>
                <c:pt idx="30">
                  <c:v>7580.2345482921883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'Cumul_deaths - Boltzmann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fit'!$C$7:$C$37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'Cumul_deaths - Boltzmann fit'!$G$7:$G$37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6.627706643241666</c:v>
                </c:pt>
                <c:pt idx="9">
                  <c:v>39.447094851584254</c:v>
                </c:pt>
                <c:pt idx="10">
                  <c:v>80.401148685224442</c:v>
                </c:pt>
                <c:pt idx="11">
                  <c:v>131.42616098622915</c:v>
                </c:pt>
                <c:pt idx="12">
                  <c:v>194.87476074418623</c:v>
                </c:pt>
                <c:pt idx="13">
                  <c:v>273.58072042236591</c:v>
                </c:pt>
                <c:pt idx="14">
                  <c:v>370.91973204036714</c:v>
                </c:pt>
                <c:pt idx="15">
                  <c:v>490.85621474439176</c:v>
                </c:pt>
                <c:pt idx="16">
                  <c:v>637.96096389493039</c:v>
                </c:pt>
                <c:pt idx="17">
                  <c:v>817.37805051756357</c:v>
                </c:pt>
                <c:pt idx="18">
                  <c:v>1034.7126524198454</c:v>
                </c:pt>
                <c:pt idx="19">
                  <c:v>1295.8063656884833</c:v>
                </c:pt>
                <c:pt idx="20">
                  <c:v>1606.3664694093764</c:v>
                </c:pt>
                <c:pt idx="21">
                  <c:v>1971.4256717718338</c:v>
                </c:pt>
                <c:pt idx="22">
                  <c:v>2394.634793437297</c:v>
                </c:pt>
                <c:pt idx="23">
                  <c:v>2877.4363160748794</c:v>
                </c:pt>
                <c:pt idx="24">
                  <c:v>3418.228599530169</c:v>
                </c:pt>
                <c:pt idx="25">
                  <c:v>4011.6937145061647</c:v>
                </c:pt>
                <c:pt idx="26">
                  <c:v>4648.4978055650308</c:v>
                </c:pt>
                <c:pt idx="27">
                  <c:v>5315.5481837467805</c:v>
                </c:pt>
                <c:pt idx="28">
                  <c:v>5996.8868845044235</c:v>
                </c:pt>
                <c:pt idx="29">
                  <c:v>6675.1334324855588</c:v>
                </c:pt>
                <c:pt idx="30">
                  <c:v>7333.2189454890777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New deaths - Boltzmann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Boltzmann fit'!$E$6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'New_deaths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'New_deaths - Boltzmann fit'!$E$7:$E$37</c:f>
              <c:numCache>
                <c:formatCode>0</c:formatCode>
                <c:ptCount val="31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"/>
          <c:order val="1"/>
          <c:tx>
            <c:strRef>
              <c:f>'New_deaths - Boltzmann fit'!$G$6</c:f>
              <c:strCache>
                <c:ptCount val="1"/>
                <c:pt idx="0">
                  <c:v>Boltzmann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'New_deaths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'New_deaths - Boltzmann fit'!$G$7:$G$66</c:f>
              <c:numCache>
                <c:formatCode>0</c:formatCode>
                <c:ptCount val="60"/>
                <c:pt idx="0">
                  <c:v>0</c:v>
                </c:pt>
                <c:pt idx="1">
                  <c:v>6.6993262373330609</c:v>
                </c:pt>
                <c:pt idx="2">
                  <c:v>8.2979858234644013</c:v>
                </c:pt>
                <c:pt idx="3">
                  <c:v>10.275306458248672</c:v>
                </c:pt>
                <c:pt idx="4">
                  <c:v>12.71946806368743</c:v>
                </c:pt>
                <c:pt idx="5">
                  <c:v>15.738379225797814</c:v>
                </c:pt>
                <c:pt idx="6">
                  <c:v>19.463659751827009</c:v>
                </c:pt>
                <c:pt idx="7">
                  <c:v>24.055192409949285</c:v>
                </c:pt>
                <c:pt idx="8">
                  <c:v>29.706188524469226</c:v>
                </c:pt>
                <c:pt idx="9">
                  <c:v>36.648609469923201</c:v>
                </c:pt>
                <c:pt idx="10">
                  <c:v>45.158622478043242</c:v>
                </c:pt>
                <c:pt idx="11">
                  <c:v>55.561519779725216</c:v>
                </c:pt>
                <c:pt idx="12">
                  <c:v>68.235165902289793</c:v>
                </c:pt>
                <c:pt idx="13">
                  <c:v>83.610530145984114</c:v>
                </c:pt>
                <c:pt idx="14">
                  <c:v>102.1671922430711</c:v>
                </c:pt>
                <c:pt idx="15">
                  <c:v>124.42089405183674</c:v>
                </c:pt>
                <c:pt idx="16">
                  <c:v>150.89933403272732</c:v>
                </c:pt>
                <c:pt idx="17">
                  <c:v>182.10167601631031</c:v>
                </c:pt>
                <c:pt idx="18">
                  <c:v>218.43707910291744</c:v>
                </c:pt>
                <c:pt idx="19">
                  <c:v>260.1386204562707</c:v>
                </c:pt>
                <c:pt idx="20">
                  <c:v>307.15219577933703</c:v>
                </c:pt>
                <c:pt idx="21">
                  <c:v>359.0063187813173</c:v>
                </c:pt>
                <c:pt idx="22">
                  <c:v>414.6787148322328</c:v>
                </c:pt>
                <c:pt idx="23">
                  <c:v>472.48834643782266</c:v>
                </c:pt>
                <c:pt idx="24">
                  <c:v>530.05364758251153</c:v>
                </c:pt>
                <c:pt idx="25">
                  <c:v>584.36283622031488</c:v>
                </c:pt>
                <c:pt idx="26">
                  <c:v>631.99198309946496</c:v>
                </c:pt>
                <c:pt idx="27">
                  <c:v>669.47522914716774</c:v>
                </c:pt>
                <c:pt idx="28">
                  <c:v>693.78210665980623</c:v>
                </c:pt>
                <c:pt idx="29">
                  <c:v>702.80534440691099</c:v>
                </c:pt>
                <c:pt idx="30">
                  <c:v>695.73429010168275</c:v>
                </c:pt>
                <c:pt idx="31">
                  <c:v>673.20551273929141</c:v>
                </c:pt>
                <c:pt idx="32">
                  <c:v>637.18422406934587</c:v>
                </c:pt>
                <c:pt idx="33">
                  <c:v>590.61314060135555</c:v>
                </c:pt>
                <c:pt idx="34">
                  <c:v>536.93181427633681</c:v>
                </c:pt>
                <c:pt idx="35">
                  <c:v>479.59195233827631</c:v>
                </c:pt>
                <c:pt idx="36">
                  <c:v>421.67058760321379</c:v>
                </c:pt>
                <c:pt idx="37">
                  <c:v>365.63279146047171</c:v>
                </c:pt>
                <c:pt idx="38">
                  <c:v>313.24479848758529</c:v>
                </c:pt>
                <c:pt idx="39">
                  <c:v>265.60450706600022</c:v>
                </c:pt>
                <c:pt idx="40">
                  <c:v>223.24374968692246</c:v>
                </c:pt>
                <c:pt idx="41">
                  <c:v>186.26039640174531</c:v>
                </c:pt>
                <c:pt idx="42">
                  <c:v>154.45003713346705</c:v>
                </c:pt>
                <c:pt idx="43">
                  <c:v>127.41989901071793</c:v>
                </c:pt>
                <c:pt idx="44">
                  <c:v>104.67805360595776</c:v>
                </c:pt>
                <c:pt idx="45">
                  <c:v>85.697739979470498</c:v>
                </c:pt>
                <c:pt idx="46">
                  <c:v>69.960174666521198</c:v>
                </c:pt>
                <c:pt idx="47">
                  <c:v>56.980493953469704</c:v>
                </c:pt>
                <c:pt idx="48">
                  <c:v>46.321417937660954</c:v>
                </c:pt>
                <c:pt idx="49">
                  <c:v>37.598542411245944</c:v>
                </c:pt>
                <c:pt idx="50">
                  <c:v>30.480292312458914</c:v>
                </c:pt>
                <c:pt idx="51">
                  <c:v>24.684741388371549</c:v>
                </c:pt>
                <c:pt idx="52">
                  <c:v>19.974814042394428</c:v>
                </c:pt>
                <c:pt idx="53">
                  <c:v>16.152858384808496</c:v>
                </c:pt>
                <c:pt idx="54">
                  <c:v>13.055199208918566</c:v>
                </c:pt>
                <c:pt idx="55">
                  <c:v>10.547017806304211</c:v>
                </c:pt>
                <c:pt idx="56">
                  <c:v>8.517732857948431</c:v>
                </c:pt>
                <c:pt idx="57">
                  <c:v>6.8769476981888147</c:v>
                </c:pt>
                <c:pt idx="58">
                  <c:v>5.5509640867585404</c:v>
                </c:pt>
                <c:pt idx="59">
                  <c:v>4.4798264815617586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2"/>
          <c:order val="2"/>
          <c:tx>
            <c:strRef>
              <c:f>'New_deaths - Boltzmann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'New_deaths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'New_deaths - Boltzmann fit'!$H$7:$H$37</c:f>
              <c:numCache>
                <c:formatCode>0</c:formatCode>
                <c:ptCount val="31"/>
                <c:pt idx="0">
                  <c:v>0</c:v>
                </c:pt>
                <c:pt idx="1">
                  <c:v>112.06888342178152</c:v>
                </c:pt>
                <c:pt idx="2">
                  <c:v>113.66754300791285</c:v>
                </c:pt>
                <c:pt idx="3">
                  <c:v>115.64486364269712</c:v>
                </c:pt>
                <c:pt idx="4">
                  <c:v>118.08902524813588</c:v>
                </c:pt>
                <c:pt idx="5">
                  <c:v>121.10793641024627</c:v>
                </c:pt>
                <c:pt idx="6">
                  <c:v>124.83321693627546</c:v>
                </c:pt>
                <c:pt idx="7">
                  <c:v>129.42474959439772</c:v>
                </c:pt>
                <c:pt idx="8">
                  <c:v>135.07574570891768</c:v>
                </c:pt>
                <c:pt idx="9">
                  <c:v>142.01816665437167</c:v>
                </c:pt>
                <c:pt idx="10">
                  <c:v>150.52817966249171</c:v>
                </c:pt>
                <c:pt idx="11">
                  <c:v>160.93107696417366</c:v>
                </c:pt>
                <c:pt idx="12">
                  <c:v>173.60472308673826</c:v>
                </c:pt>
                <c:pt idx="13">
                  <c:v>188.98008733043258</c:v>
                </c:pt>
                <c:pt idx="14">
                  <c:v>207.53674942751957</c:v>
                </c:pt>
                <c:pt idx="15">
                  <c:v>229.79045123628521</c:v>
                </c:pt>
                <c:pt idx="16">
                  <c:v>256.26889121717579</c:v>
                </c:pt>
                <c:pt idx="17">
                  <c:v>287.47123320075877</c:v>
                </c:pt>
                <c:pt idx="18">
                  <c:v>323.8066362873659</c:v>
                </c:pt>
                <c:pt idx="19">
                  <c:v>365.50817764071917</c:v>
                </c:pt>
                <c:pt idx="20">
                  <c:v>412.5217529637855</c:v>
                </c:pt>
                <c:pt idx="21">
                  <c:v>464.37587596576577</c:v>
                </c:pt>
                <c:pt idx="22">
                  <c:v>520.04827201668127</c:v>
                </c:pt>
                <c:pt idx="23">
                  <c:v>577.85790362227112</c:v>
                </c:pt>
                <c:pt idx="24">
                  <c:v>635.42320476696</c:v>
                </c:pt>
                <c:pt idx="25">
                  <c:v>689.73239340476334</c:v>
                </c:pt>
                <c:pt idx="26">
                  <c:v>737.36154028391343</c:v>
                </c:pt>
                <c:pt idx="27">
                  <c:v>774.84478633161621</c:v>
                </c:pt>
                <c:pt idx="28">
                  <c:v>799.1516638442547</c:v>
                </c:pt>
                <c:pt idx="29">
                  <c:v>808.17490159135946</c:v>
                </c:pt>
                <c:pt idx="30">
                  <c:v>801.10384728613121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AC-474A-ABEF-27282C118849}"/>
            </c:ext>
          </c:extLst>
        </c:ser>
        <c:ser>
          <c:idx val="3"/>
          <c:order val="3"/>
          <c:tx>
            <c:strRef>
              <c:f>'New_deaths - Boltzmann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'New_deaths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'New_deaths - Boltzmann fit'!$I$7:$I$37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19.051336867388287</c:v>
                </c:pt>
                <c:pt idx="16">
                  <c:v>45.529776848278871</c:v>
                </c:pt>
                <c:pt idx="17">
                  <c:v>76.732118831861854</c:v>
                </c:pt>
                <c:pt idx="18">
                  <c:v>113.06752191846898</c:v>
                </c:pt>
                <c:pt idx="19">
                  <c:v>154.76906327182223</c:v>
                </c:pt>
                <c:pt idx="20">
                  <c:v>201.78263859488857</c:v>
                </c:pt>
                <c:pt idx="21">
                  <c:v>253.63676159686884</c:v>
                </c:pt>
                <c:pt idx="22">
                  <c:v>309.30915764778433</c:v>
                </c:pt>
                <c:pt idx="23">
                  <c:v>367.11878925337419</c:v>
                </c:pt>
                <c:pt idx="24">
                  <c:v>424.68409039806306</c:v>
                </c:pt>
                <c:pt idx="25">
                  <c:v>478.99327903586641</c:v>
                </c:pt>
                <c:pt idx="26">
                  <c:v>526.62242591501649</c:v>
                </c:pt>
                <c:pt idx="27">
                  <c:v>564.10567196271927</c:v>
                </c:pt>
                <c:pt idx="28">
                  <c:v>588.41254947535776</c:v>
                </c:pt>
                <c:pt idx="29">
                  <c:v>597.43578722246252</c:v>
                </c:pt>
                <c:pt idx="30">
                  <c:v>590.36473291723428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AC-474A-ABEF-27282C118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10</xdr:col>
      <xdr:colOff>7620</xdr:colOff>
      <xdr:row>5</xdr:row>
      <xdr:rowOff>0</xdr:rowOff>
    </xdr:from>
    <xdr:to>
      <xdr:col>21</xdr:col>
      <xdr:colOff>99060</xdr:colOff>
      <xdr:row>33</xdr:row>
      <xdr:rowOff>144780</xdr:rowOff>
    </xdr:to>
    <xdr:grpSp>
      <xdr:nvGrpSpPr>
        <xdr:cNvPr id="3" name="Gruppo 2">
          <a:extLst>
            <a:ext uri="{FF2B5EF4-FFF2-40B4-BE49-F238E27FC236}">
              <a16:creationId xmlns:a16="http://schemas.microsoft.com/office/drawing/2014/main" id="{5E92B1CA-6B75-4120-A88B-8D720C416756}"/>
            </a:ext>
          </a:extLst>
        </xdr:cNvPr>
        <xdr:cNvGrpSpPr/>
      </xdr:nvGrpSpPr>
      <xdr:grpSpPr>
        <a:xfrm>
          <a:off x="6629400" y="1287780"/>
          <a:ext cx="6941820" cy="5303520"/>
          <a:chOff x="6629400" y="128778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8778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0219A3B4-96EF-47BF-B1C6-36E967431FD9}"/>
                  </a:ext>
                </a:extLst>
              </xdr:cNvPr>
              <xdr:cNvSpPr txBox="1"/>
            </xdr:nvSpPr>
            <xdr:spPr>
              <a:xfrm>
                <a:off x="10660380" y="3642360"/>
                <a:ext cx="1653540" cy="662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𝐾</m:t>
                          </m:r>
                        </m:num>
                        <m:den>
                          <m:d>
                            <m:d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1+</m:t>
                              </m:r>
                              <m:sSup>
                                <m:sSup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− </m:t>
                                  </m:r>
                                  <m:box>
                                    <m:box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boxPr>
                                    <m:e>
                                      <m:argPr>
                                        <m:argSz m:val="-1"/>
                                      </m:argPr>
                                      <m:f>
                                        <m:f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fPr>
                                        <m:num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−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𝑡</m:t>
                                              </m:r>
                                            </m:e>
                                            <m:sub>
                                              <m: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0</m:t>
                                              </m:r>
                                            </m:sub>
                                          </m:sSub>
                                        </m:num>
                                        <m:den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𝑤</m:t>
                                          </m:r>
                                        </m:den>
                                      </m:f>
                                    </m:e>
                                  </m:box>
                                </m:sup>
                              </m:sSup>
                            </m:e>
                          </m:d>
                        </m:den>
                      </m:f>
                    </m:oMath>
                  </m:oMathPara>
                </a14:m>
                <a:endParaRPr lang="it-IT" sz="16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0219A3B4-96EF-47BF-B1C6-36E967431FD9}"/>
                  </a:ext>
                </a:extLst>
              </xdr:cNvPr>
              <xdr:cNvSpPr txBox="1"/>
            </xdr:nvSpPr>
            <xdr:spPr>
              <a:xfrm>
                <a:off x="10660380" y="3642360"/>
                <a:ext cx="1653540" cy="662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𝑦=𝐾/(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(1+𝑒^(− □(64&amp;(𝑡−𝑡_0)/𝑤)) ) )</a:t>
                </a:r>
                <a:endParaRPr lang="it-IT" sz="16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7E696076-8C22-4EC6-8C39-63B8E38294C1}"/>
              </a:ext>
            </a:extLst>
          </xdr:cNvPr>
          <xdr:cNvSpPr txBox="1"/>
        </xdr:nvSpPr>
        <xdr:spPr>
          <a:xfrm>
            <a:off x="11445240" y="4655820"/>
            <a:ext cx="1828800" cy="12954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12000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29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r>
              <a:rPr lang="it-IT"/>
              <a:t> </a:t>
            </a:r>
          </a:p>
          <a:p>
            <a:r>
              <a:rPr lang="it-IT" sz="1100" i="1"/>
              <a:t>R</a:t>
            </a:r>
            <a:r>
              <a:rPr lang="it-IT" sz="1100" i="1" baseline="30000"/>
              <a:t>2</a:t>
            </a:r>
            <a:r>
              <a:rPr lang="it-IT" sz="1100" baseline="0"/>
              <a:t>= 0.9993</a:t>
            </a:r>
          </a:p>
          <a:p>
            <a:r>
              <a:rPr lang="it-IT" sz="1100" i="1" baseline="0"/>
              <a:t>CI</a:t>
            </a:r>
            <a:r>
              <a:rPr lang="it-IT" sz="1100" baseline="0"/>
              <a:t>= 124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  <a:p>
            <a:endParaRPr lang="it-IT" sz="1100" baseline="300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12</xdr:col>
      <xdr:colOff>7620</xdr:colOff>
      <xdr:row>5</xdr:row>
      <xdr:rowOff>0</xdr:rowOff>
    </xdr:from>
    <xdr:to>
      <xdr:col>23</xdr:col>
      <xdr:colOff>99060</xdr:colOff>
      <xdr:row>33</xdr:row>
      <xdr:rowOff>144780</xdr:rowOff>
    </xdr:to>
    <xdr:grpSp>
      <xdr:nvGrpSpPr>
        <xdr:cNvPr id="6" name="Gruppo 5">
          <a:extLst>
            <a:ext uri="{FF2B5EF4-FFF2-40B4-BE49-F238E27FC236}">
              <a16:creationId xmlns:a16="http://schemas.microsoft.com/office/drawing/2014/main" id="{1C8724E3-0A34-4917-BAE0-4162E10BBB69}"/>
            </a:ext>
          </a:extLst>
        </xdr:cNvPr>
        <xdr:cNvGrpSpPr/>
      </xdr:nvGrpSpPr>
      <xdr:grpSpPr>
        <a:xfrm>
          <a:off x="8846820" y="1287780"/>
          <a:ext cx="6941820" cy="5303520"/>
          <a:chOff x="8846820" y="128778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F5082D72-C1F7-4963-A285-6EBE98D385D7}"/>
              </a:ext>
            </a:extLst>
          </xdr:cNvPr>
          <xdr:cNvGraphicFramePr>
            <a:graphicFrameLocks/>
          </xdr:cNvGraphicFramePr>
        </xdr:nvGraphicFramePr>
        <xdr:xfrm>
          <a:off x="8846820" y="128778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" name="CasellaDiTesto 2">
                <a:extLst>
                  <a:ext uri="{FF2B5EF4-FFF2-40B4-BE49-F238E27FC236}">
                    <a16:creationId xmlns:a16="http://schemas.microsoft.com/office/drawing/2014/main" id="{F60049A7-7A9D-42EC-BA7A-E00A5179BC56}"/>
                  </a:ext>
                </a:extLst>
              </xdr:cNvPr>
              <xdr:cNvSpPr txBox="1"/>
            </xdr:nvSpPr>
            <xdr:spPr>
              <a:xfrm>
                <a:off x="12161520" y="2537460"/>
                <a:ext cx="3017520" cy="662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𝐵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(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)=</m:t>
                      </m:r>
                      <m:f>
                        <m:f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𝐾</m:t>
                          </m:r>
                        </m:num>
                        <m:den>
                          <m:d>
                            <m:d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1+</m:t>
                              </m:r>
                              <m:sSup>
                                <m:sSup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− </m:t>
                                  </m:r>
                                  <m:box>
                                    <m:box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boxPr>
                                    <m:e>
                                      <m:argPr>
                                        <m:argSz m:val="-1"/>
                                      </m:argPr>
                                      <m:f>
                                        <m:f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fPr>
                                        <m:num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−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𝑡</m:t>
                                              </m:r>
                                            </m:e>
                                            <m:sub>
                                              <m: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0</m:t>
                                              </m:r>
                                            </m:sub>
                                          </m:sSub>
                                        </m:num>
                                        <m:den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𝑤</m:t>
                                          </m:r>
                                        </m:den>
                                      </m:f>
                                    </m:e>
                                  </m:box>
                                </m:sup>
                              </m:sSup>
                            </m:e>
                          </m:d>
                        </m:den>
                      </m:f>
                    </m:oMath>
                  </m:oMathPara>
                </a14:m>
                <a:endParaRPr lang="it-IT" sz="16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3" name="CasellaDiTesto 2">
                <a:extLst>
                  <a:ext uri="{FF2B5EF4-FFF2-40B4-BE49-F238E27FC236}">
                    <a16:creationId xmlns:a16="http://schemas.microsoft.com/office/drawing/2014/main" id="{F60049A7-7A9D-42EC-BA7A-E00A5179BC56}"/>
                  </a:ext>
                </a:extLst>
              </xdr:cNvPr>
              <xdr:cNvSpPr txBox="1"/>
            </xdr:nvSpPr>
            <xdr:spPr>
              <a:xfrm>
                <a:off x="12161520" y="2537460"/>
                <a:ext cx="3017520" cy="662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𝐵(𝑡)=𝐾/(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(1+𝑒^(− □(64&amp;(𝑡−𝑡_0)/𝑤)) ) )</a:t>
                </a:r>
                <a:endParaRPr lang="it-IT" sz="16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580D4956-4D83-46BD-BB91-8CFB546A67AD}"/>
              </a:ext>
            </a:extLst>
          </xdr:cNvPr>
          <xdr:cNvSpPr txBox="1"/>
        </xdr:nvSpPr>
        <xdr:spPr>
          <a:xfrm>
            <a:off x="13639800" y="4282440"/>
            <a:ext cx="1828800" cy="12954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13079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29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lang="it-IT"/>
              <a:t> </a:t>
            </a:r>
          </a:p>
          <a:p>
            <a:r>
              <a:rPr lang="it-IT" sz="1100" i="1"/>
              <a:t>R</a:t>
            </a:r>
            <a:r>
              <a:rPr lang="it-IT" sz="1100" i="1" baseline="30000"/>
              <a:t>2</a:t>
            </a:r>
            <a:r>
              <a:rPr lang="it-IT" sz="1100" baseline="0"/>
              <a:t>= 0.9635</a:t>
            </a:r>
          </a:p>
          <a:p>
            <a:r>
              <a:rPr lang="it-IT" sz="1100" i="1" baseline="0"/>
              <a:t>CI</a:t>
            </a:r>
            <a:r>
              <a:rPr lang="it-IT" sz="1100" baseline="0"/>
              <a:t>= 105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0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  <a:p>
            <a:endParaRPr lang="it-IT" sz="1100" baseline="30000"/>
          </a:p>
        </xdr:txBody>
      </xdr:sp>
      <xdr:cxnSp macro="">
        <xdr:nvCxnSpPr>
          <xdr:cNvPr id="7" name="Connettore diritto 6">
            <a:extLst>
              <a:ext uri="{FF2B5EF4-FFF2-40B4-BE49-F238E27FC236}">
                <a16:creationId xmlns:a16="http://schemas.microsoft.com/office/drawing/2014/main" id="{F2565D0C-65C1-4565-A4DC-96DFBF81741D}"/>
              </a:ext>
            </a:extLst>
          </xdr:cNvPr>
          <xdr:cNvCxnSpPr/>
        </xdr:nvCxnSpPr>
        <xdr:spPr>
          <a:xfrm>
            <a:off x="9197340" y="2903220"/>
            <a:ext cx="305562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" name="CasellaDiTesto 7">
                <a:extLst>
                  <a:ext uri="{FF2B5EF4-FFF2-40B4-BE49-F238E27FC236}">
                    <a16:creationId xmlns:a16="http://schemas.microsoft.com/office/drawing/2014/main" id="{9A75C98C-EBF5-4DF2-A100-86430DA8BE86}"/>
                  </a:ext>
                </a:extLst>
              </xdr:cNvPr>
              <xdr:cNvSpPr txBox="1"/>
            </xdr:nvSpPr>
            <xdr:spPr>
              <a:xfrm>
                <a:off x="12397740" y="3101340"/>
                <a:ext cx="3252109" cy="593239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marL="0" indent="0" algn="l"/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pPr marL="0" indent="0"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e>
                      </m:d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=0,  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𝑡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+1)=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+1</m:t>
                          </m:r>
                        </m:e>
                      </m:d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</m:e>
                      </m:d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Choice>
        <mc:Fallback>
          <xdr:sp macro="" textlink="">
            <xdr:nvSpPr>
              <xdr:cNvPr id="8" name="CasellaDiTesto 7">
                <a:extLst>
                  <a:ext uri="{FF2B5EF4-FFF2-40B4-BE49-F238E27FC236}">
                    <a16:creationId xmlns:a16="http://schemas.microsoft.com/office/drawing/2014/main" id="{9A75C98C-EBF5-4DF2-A100-86430DA8BE86}"/>
                  </a:ext>
                </a:extLst>
              </xdr:cNvPr>
              <xdr:cNvSpPr txBox="1"/>
            </xdr:nvSpPr>
            <xdr:spPr>
              <a:xfrm>
                <a:off x="12397740" y="3101340"/>
                <a:ext cx="3252109" cy="593239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marL="0" indent="0" algn="l"/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pPr marL="0" indent="0" algn="l"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𝑦(0)=0,  𝑦(𝑡+1)=𝐵(𝑡+1)−𝐵(𝑡)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Fallback>
      </mc:AlternateContent>
      <xdr:cxnSp macro="">
        <xdr:nvCxnSpPr>
          <xdr:cNvPr id="10" name="Connettore 2 9">
            <a:extLst>
              <a:ext uri="{FF2B5EF4-FFF2-40B4-BE49-F238E27FC236}">
                <a16:creationId xmlns:a16="http://schemas.microsoft.com/office/drawing/2014/main" id="{F5A9E7AE-FCC6-486F-BCA8-67CE5DF76905}"/>
              </a:ext>
            </a:extLst>
          </xdr:cNvPr>
          <xdr:cNvCxnSpPr/>
        </xdr:nvCxnSpPr>
        <xdr:spPr>
          <a:xfrm flipH="1">
            <a:off x="12565380" y="3695700"/>
            <a:ext cx="1188720" cy="647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0.2071</cdr:x>
      <cdr:y>0.2251</cdr:y>
    </cdr:from>
    <cdr:to>
      <cdr:x>0.27593</cdr:x>
      <cdr:y>0.27777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37651" y="1193802"/>
              <a:ext cx="477805" cy="27933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4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𝑤</m:t>
                        </m:r>
                      </m:den>
                    </m:f>
                  </m:oMath>
                </m:oMathPara>
              </a14:m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Choice>
      <mc:Fallback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37651" y="1193802"/>
              <a:ext cx="477805" cy="27933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𝐾⁄4𝑤</a:t>
              </a:r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Fallback>
    </mc:AlternateContent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945F882B-88BB-435B-91C5-2530F36A136B}" autoFormatId="16" applyNumberFormats="0" applyBorderFormats="0" applyFontFormats="0" applyPatternFormats="0" applyAlignmentFormats="0" applyWidthHeightFormats="0">
  <queryTableRefresh nextId="15">
    <queryTableFields count="14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  <queryTableField id="13" name="note_it" tableColumnId="13"/>
      <queryTableField id="14" name="note_e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1F2D6-097C-4423-8B3A-46EA040F910C}" name="dpc_covid19_ita_andamento_nazionale__5" displayName="dpc_covid19_ita_andamento_nazionale__5" ref="A1:N32" tableType="queryTable" totalsRowShown="0">
  <autoFilter ref="A1:N32" xr:uid="{6EBBF28E-AE9A-458B-B312-F8C81E20FBF5}"/>
  <tableColumns count="14">
    <tableColumn id="1" xr3:uid="{F77ABCD1-C1DA-4412-969F-19ABD52D3E2C}" uniqueName="1" name="data" queryTableFieldId="1" dataDxfId="3"/>
    <tableColumn id="2" xr3:uid="{80C604AC-4F65-421A-843D-97F71FDEE7C7}" uniqueName="2" name="stato" queryTableFieldId="2" dataDxfId="2"/>
    <tableColumn id="3" xr3:uid="{B87E3C8D-20C2-4EA0-8D11-4CF9E66A3A63}" uniqueName="3" name="ricoverati_con_sintomi" queryTableFieldId="3"/>
    <tableColumn id="4" xr3:uid="{F568BFC7-3073-4002-8570-AFDC2E02F90E}" uniqueName="4" name="terapia_intensiva" queryTableFieldId="4"/>
    <tableColumn id="5" xr3:uid="{2982AFC1-1910-4C7E-95AC-5504749B030A}" uniqueName="5" name="totale_ospedalizzati" queryTableFieldId="5"/>
    <tableColumn id="6" xr3:uid="{0407BA2A-891E-4A0A-BA08-B4EC89FFFF74}" uniqueName="6" name="isolamento_domiciliare" queryTableFieldId="6"/>
    <tableColumn id="7" xr3:uid="{637BA0B7-5775-44CA-BC96-A989D113DC10}" uniqueName="7" name="totale_attualmente_positivi" queryTableFieldId="7"/>
    <tableColumn id="8" xr3:uid="{A20099BC-03F9-4616-AEC9-8107EB9BFC16}" uniqueName="8" name="nuovi_attualmente_positivi" queryTableFieldId="8"/>
    <tableColumn id="9" xr3:uid="{20854FF3-890F-47F3-8A22-2B2255C143FB}" uniqueName="9" name="dimessi_guariti" queryTableFieldId="9"/>
    <tableColumn id="10" xr3:uid="{F56BAF3E-36D1-471D-B840-CF2B93DB3F48}" uniqueName="10" name="deceduti" queryTableFieldId="10"/>
    <tableColumn id="11" xr3:uid="{24B76192-70BA-4918-96C2-6EC7E75C50C6}" uniqueName="11" name="totale_casi" queryTableFieldId="11"/>
    <tableColumn id="12" xr3:uid="{7FCA28C8-F803-4DF4-9E3A-9C877DD0BC3B}" uniqueName="12" name="tamponi" queryTableFieldId="12"/>
    <tableColumn id="13" xr3:uid="{1153E5F7-3377-4700-8C8D-6BBF71FF32EA}" uniqueName="13" name="note_it" queryTableFieldId="13" dataDxfId="1"/>
    <tableColumn id="14" xr3:uid="{7BBEE178-628C-4594-8FA6-BACC537467F6}" uniqueName="14" name="note_e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6AE41525-C545-4B83-8686-2D973E356B51}">
    <text>red zone</text>
  </threadedComment>
  <threadedComment ref="B13" dT="2020-03-21T22:12:51.46" personId="{46504131-ADD3-4530-BCC7-16E4FED1C2C4}" id="{D1C5CD7B-740D-43CC-A2B1-661E9701F950}">
    <text>partial lockdown (north)</text>
  </threadedComment>
  <threadedComment ref="B17" dT="2020-03-21T22:13:52.19" personId="{46504131-ADD3-4530-BCC7-16E4FED1C2C4}" id="{D6513010-1C40-479E-8D93-3E5E664A5DD3}">
    <text>school closure (Italy)</text>
  </threadedComment>
  <threadedComment ref="B20" dT="2020-03-21T22:14:24.84" personId="{46504131-ADD3-4530-BCC7-16E4FED1C2C4}" id="{D716A400-1BA0-4A74-B84E-CB03860A1D57}">
    <text>lockdown (north)</text>
  </threadedComment>
  <threadedComment ref="B22" dT="2020-03-21T22:14:52.14" personId="{46504131-ADD3-4530-BCC7-16E4FED1C2C4}" id="{7162E970-0C82-40C0-9D82-4DB3CD06F48A}">
    <text>partial lockdown (Italy)</text>
  </threadedComment>
  <threadedComment ref="B24" dT="2020-03-21T22:15:16.77" personId="{46504131-ADD3-4530-BCC7-16E4FED1C2C4}" id="{ABA66A1D-C810-456B-991F-51AB6F2F5F4A}">
    <text>lockdown (Italy)</text>
  </threadedComment>
  <threadedComment ref="B35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5FD8839A-74E9-44C2-B5F2-F977D0EA3D98}">
    <text>red zone</text>
  </threadedComment>
  <threadedComment ref="B13" dT="2020-03-21T22:12:51.46" personId="{46504131-ADD3-4530-BCC7-16E4FED1C2C4}" id="{95B83D2D-5EDB-4C8F-91A8-36D622D74B5B}">
    <text>partial lockdown (north)</text>
  </threadedComment>
  <threadedComment ref="B17" dT="2020-03-21T22:13:52.19" personId="{46504131-ADD3-4530-BCC7-16E4FED1C2C4}" id="{FB6547ED-429A-49D7-8367-DE2107BFB931}">
    <text>school closure (Italy)</text>
  </threadedComment>
  <threadedComment ref="B20" dT="2020-03-21T22:14:24.84" personId="{46504131-ADD3-4530-BCC7-16E4FED1C2C4}" id="{18DCC697-BA7F-479A-8641-1D7FCDC0672D}">
    <text>lockdown (north)</text>
  </threadedComment>
  <threadedComment ref="B22" dT="2020-03-21T22:14:52.14" personId="{46504131-ADD3-4530-BCC7-16E4FED1C2C4}" id="{5FB23112-C2D9-44D1-9DAD-0448A5341B10}">
    <text>partial lockdown (Italy)</text>
  </threadedComment>
  <threadedComment ref="B24" dT="2020-03-21T22:15:16.77" personId="{46504131-ADD3-4530-BCC7-16E4FED1C2C4}" id="{90A59D2F-F1E2-4415-85BD-E03CA55CB6FA}">
    <text>lockdown (Italy)</text>
  </threadedComment>
  <threadedComment ref="B35" dT="2020-03-23T21:41:16.67" personId="{46504131-ADD3-4530-BCC7-16E4FED1C2C4}" id="{0E1A0D26-B3B0-42D1-A5BA-750B79DBB49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N32"/>
  <sheetViews>
    <sheetView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  <col min="13" max="13" width="19.5546875" bestFit="1" customWidth="1"/>
    <col min="14" max="14" width="21.109375" bestFit="1" customWidth="1"/>
  </cols>
  <sheetData>
    <row r="1" spans="1:14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37</v>
      </c>
      <c r="N1" t="s">
        <v>38</v>
      </c>
    </row>
    <row r="2" spans="1:14" x14ac:dyDescent="0.3">
      <c r="A2" s="19">
        <v>43885.75</v>
      </c>
      <c r="B2" s="18" t="s">
        <v>29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  <c r="M2" s="18" t="s">
        <v>39</v>
      </c>
      <c r="N2" s="18" t="s">
        <v>39</v>
      </c>
    </row>
    <row r="3" spans="1:14" x14ac:dyDescent="0.3">
      <c r="A3" s="19">
        <v>43886.75</v>
      </c>
      <c r="B3" s="18" t="s">
        <v>29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  <c r="M3" s="18" t="s">
        <v>39</v>
      </c>
      <c r="N3" s="18" t="s">
        <v>39</v>
      </c>
    </row>
    <row r="4" spans="1:14" x14ac:dyDescent="0.3">
      <c r="A4" s="19">
        <v>43887.75</v>
      </c>
      <c r="B4" s="18" t="s">
        <v>29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  <c r="M4" s="18" t="s">
        <v>39</v>
      </c>
      <c r="N4" s="18" t="s">
        <v>39</v>
      </c>
    </row>
    <row r="5" spans="1:14" x14ac:dyDescent="0.3">
      <c r="A5" s="19">
        <v>43888.75</v>
      </c>
      <c r="B5" s="18" t="s">
        <v>29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  <c r="M5" s="18" t="s">
        <v>39</v>
      </c>
      <c r="N5" s="18" t="s">
        <v>39</v>
      </c>
    </row>
    <row r="6" spans="1:14" x14ac:dyDescent="0.3">
      <c r="A6" s="19">
        <v>43889.75</v>
      </c>
      <c r="B6" s="18" t="s">
        <v>29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  <c r="M6" s="18" t="s">
        <v>39</v>
      </c>
      <c r="N6" s="18" t="s">
        <v>39</v>
      </c>
    </row>
    <row r="7" spans="1:14" x14ac:dyDescent="0.3">
      <c r="A7" s="19">
        <v>43890.75</v>
      </c>
      <c r="B7" s="18" t="s">
        <v>29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  <c r="M7" s="18" t="s">
        <v>39</v>
      </c>
      <c r="N7" s="18" t="s">
        <v>39</v>
      </c>
    </row>
    <row r="8" spans="1:14" x14ac:dyDescent="0.3">
      <c r="A8" s="19">
        <v>43891.75</v>
      </c>
      <c r="B8" s="18" t="s">
        <v>29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  <c r="M8" s="18" t="s">
        <v>39</v>
      </c>
      <c r="N8" s="18" t="s">
        <v>39</v>
      </c>
    </row>
    <row r="9" spans="1:14" x14ac:dyDescent="0.3">
      <c r="A9" s="19">
        <v>43892.75</v>
      </c>
      <c r="B9" s="18" t="s">
        <v>29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  <c r="M9" s="18" t="s">
        <v>39</v>
      </c>
      <c r="N9" s="18" t="s">
        <v>39</v>
      </c>
    </row>
    <row r="10" spans="1:14" x14ac:dyDescent="0.3">
      <c r="A10" s="19">
        <v>43893.75</v>
      </c>
      <c r="B10" s="18" t="s">
        <v>29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  <c r="M10" s="18" t="s">
        <v>39</v>
      </c>
      <c r="N10" s="18" t="s">
        <v>39</v>
      </c>
    </row>
    <row r="11" spans="1:14" x14ac:dyDescent="0.3">
      <c r="A11" s="19">
        <v>43894.75</v>
      </c>
      <c r="B11" s="18" t="s">
        <v>29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  <c r="M11" s="18" t="s">
        <v>39</v>
      </c>
      <c r="N11" s="18" t="s">
        <v>39</v>
      </c>
    </row>
    <row r="12" spans="1:14" x14ac:dyDescent="0.3">
      <c r="A12" s="19">
        <v>43895.75</v>
      </c>
      <c r="B12" s="18" t="s">
        <v>29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  <c r="M12" s="18" t="s">
        <v>39</v>
      </c>
      <c r="N12" s="18" t="s">
        <v>39</v>
      </c>
    </row>
    <row r="13" spans="1:14" x14ac:dyDescent="0.3">
      <c r="A13" s="19">
        <v>43896.75</v>
      </c>
      <c r="B13" s="18" t="s">
        <v>29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  <c r="M13" s="18" t="s">
        <v>39</v>
      </c>
      <c r="N13" s="18" t="s">
        <v>39</v>
      </c>
    </row>
    <row r="14" spans="1:14" x14ac:dyDescent="0.3">
      <c r="A14" s="19">
        <v>43897.75</v>
      </c>
      <c r="B14" s="18" t="s">
        <v>29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  <c r="M14" s="18" t="s">
        <v>40</v>
      </c>
      <c r="N14" s="18" t="s">
        <v>41</v>
      </c>
    </row>
    <row r="15" spans="1:14" x14ac:dyDescent="0.3">
      <c r="A15" s="19">
        <v>43898.75</v>
      </c>
      <c r="B15" s="18" t="s">
        <v>29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  <c r="M15" s="18" t="s">
        <v>39</v>
      </c>
      <c r="N15" s="18" t="s">
        <v>39</v>
      </c>
    </row>
    <row r="16" spans="1:14" x14ac:dyDescent="0.3">
      <c r="A16" s="19">
        <v>43899.75</v>
      </c>
      <c r="B16" s="18" t="s">
        <v>29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  <c r="M16" s="18" t="s">
        <v>39</v>
      </c>
      <c r="N16" s="18" t="s">
        <v>39</v>
      </c>
    </row>
    <row r="17" spans="1:14" x14ac:dyDescent="0.3">
      <c r="A17" s="19">
        <v>43900.75</v>
      </c>
      <c r="B17" s="18" t="s">
        <v>29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  <c r="M17" s="18" t="s">
        <v>42</v>
      </c>
      <c r="N17" s="18" t="s">
        <v>43</v>
      </c>
    </row>
    <row r="18" spans="1:14" x14ac:dyDescent="0.3">
      <c r="A18" s="19">
        <v>43901.708333333336</v>
      </c>
      <c r="B18" s="18" t="s">
        <v>29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  <c r="M18" s="18" t="s">
        <v>44</v>
      </c>
      <c r="N18" s="18" t="s">
        <v>45</v>
      </c>
    </row>
    <row r="19" spans="1:14" x14ac:dyDescent="0.3">
      <c r="A19" s="19">
        <v>43902.708333333336</v>
      </c>
      <c r="B19" s="18" t="s">
        <v>29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  <c r="M19" s="18" t="s">
        <v>39</v>
      </c>
      <c r="N19" s="18" t="s">
        <v>39</v>
      </c>
    </row>
    <row r="20" spans="1:14" x14ac:dyDescent="0.3">
      <c r="A20" s="19">
        <v>43903.708333333336</v>
      </c>
      <c r="B20" s="18" t="s">
        <v>29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  <c r="M20" s="18" t="s">
        <v>39</v>
      </c>
      <c r="N20" s="18" t="s">
        <v>39</v>
      </c>
    </row>
    <row r="21" spans="1:14" x14ac:dyDescent="0.3">
      <c r="A21" s="19">
        <v>43904.708333333336</v>
      </c>
      <c r="B21" s="18" t="s">
        <v>29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  <c r="M21" s="18" t="s">
        <v>39</v>
      </c>
      <c r="N21" s="18" t="s">
        <v>39</v>
      </c>
    </row>
    <row r="22" spans="1:14" x14ac:dyDescent="0.3">
      <c r="A22" s="19">
        <v>43905.708333333336</v>
      </c>
      <c r="B22" s="18" t="s">
        <v>29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  <c r="M22" s="18" t="s">
        <v>39</v>
      </c>
      <c r="N22" s="18" t="s">
        <v>39</v>
      </c>
    </row>
    <row r="23" spans="1:14" x14ac:dyDescent="0.3">
      <c r="A23" s="19">
        <v>43906.708333333336</v>
      </c>
      <c r="B23" s="18" t="s">
        <v>29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  <c r="M23" s="18" t="s">
        <v>46</v>
      </c>
      <c r="N23" s="18" t="s">
        <v>47</v>
      </c>
    </row>
    <row r="24" spans="1:14" x14ac:dyDescent="0.3">
      <c r="A24" s="19">
        <v>43907.708333333336</v>
      </c>
      <c r="B24" s="18" t="s">
        <v>29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  <c r="M24" s="18" t="s">
        <v>48</v>
      </c>
      <c r="N24" s="18" t="s">
        <v>49</v>
      </c>
    </row>
    <row r="25" spans="1:14" x14ac:dyDescent="0.3">
      <c r="A25" s="19">
        <v>43908.708333333336</v>
      </c>
      <c r="B25" s="18" t="s">
        <v>29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  <c r="M25" s="18" t="s">
        <v>50</v>
      </c>
      <c r="N25" s="18" t="s">
        <v>51</v>
      </c>
    </row>
    <row r="26" spans="1:14" x14ac:dyDescent="0.3">
      <c r="A26" s="19">
        <v>43909.708333333336</v>
      </c>
      <c r="B26" s="18" t="s">
        <v>29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  <c r="M26" s="18" t="s">
        <v>39</v>
      </c>
      <c r="N26" s="18" t="s">
        <v>39</v>
      </c>
    </row>
    <row r="27" spans="1:14" x14ac:dyDescent="0.3">
      <c r="A27" s="19">
        <v>43910.708333333336</v>
      </c>
      <c r="B27" s="18" t="s">
        <v>29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  <c r="M27" s="18" t="s">
        <v>39</v>
      </c>
      <c r="N27" s="18" t="s">
        <v>39</v>
      </c>
    </row>
    <row r="28" spans="1:14" x14ac:dyDescent="0.3">
      <c r="A28" s="19">
        <v>43911.708333333336</v>
      </c>
      <c r="B28" s="18" t="s">
        <v>29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  <c r="M28" s="18" t="s">
        <v>39</v>
      </c>
      <c r="N28" s="18" t="s">
        <v>39</v>
      </c>
    </row>
    <row r="29" spans="1:14" x14ac:dyDescent="0.3">
      <c r="A29" s="19">
        <v>43912.708333333336</v>
      </c>
      <c r="B29" s="18" t="s">
        <v>29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  <c r="M29" s="18" t="s">
        <v>39</v>
      </c>
      <c r="N29" s="18" t="s">
        <v>39</v>
      </c>
    </row>
    <row r="30" spans="1:14" x14ac:dyDescent="0.3">
      <c r="A30" s="19">
        <v>43913.708333333336</v>
      </c>
      <c r="B30" s="18" t="s">
        <v>29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  <c r="M30" s="18" t="s">
        <v>39</v>
      </c>
      <c r="N30" s="18" t="s">
        <v>39</v>
      </c>
    </row>
    <row r="31" spans="1:14" x14ac:dyDescent="0.3">
      <c r="A31" s="19">
        <v>43914.708333333336</v>
      </c>
      <c r="B31" s="18" t="s">
        <v>29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8326</v>
      </c>
      <c r="J31" s="2">
        <v>6820</v>
      </c>
      <c r="K31" s="2">
        <v>69176</v>
      </c>
      <c r="L31" s="2">
        <v>296964</v>
      </c>
      <c r="M31" s="18" t="s">
        <v>39</v>
      </c>
      <c r="N31" s="18" t="s">
        <v>39</v>
      </c>
    </row>
    <row r="32" spans="1:14" x14ac:dyDescent="0.3">
      <c r="A32" s="19">
        <v>43915.708333333336</v>
      </c>
      <c r="B32" s="18" t="s">
        <v>29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9362</v>
      </c>
      <c r="J32" s="2">
        <v>7503</v>
      </c>
      <c r="K32" s="2">
        <v>74386</v>
      </c>
      <c r="L32" s="2">
        <v>324445</v>
      </c>
      <c r="M32" s="18" t="s">
        <v>39</v>
      </c>
      <c r="N32" s="18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8"/>
  <sheetViews>
    <sheetView topLeftCell="D4" workbookViewId="0">
      <selection activeCell="E7" sqref="E7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2" t="s">
        <v>12</v>
      </c>
    </row>
    <row r="3" spans="2:14" ht="17.399999999999999" customHeight="1" x14ac:dyDescent="0.6">
      <c r="B3" s="13"/>
      <c r="C3" s="14"/>
      <c r="D3" s="14"/>
      <c r="E3" s="14"/>
      <c r="F3" s="14"/>
      <c r="K3" s="21" t="s">
        <v>0</v>
      </c>
      <c r="L3" s="20" t="s">
        <v>14</v>
      </c>
      <c r="M3" s="17"/>
      <c r="N3" s="17"/>
    </row>
    <row r="4" spans="2:14" ht="20.399999999999999" x14ac:dyDescent="0.35">
      <c r="B4" s="16" t="s">
        <v>30</v>
      </c>
      <c r="C4" s="15"/>
      <c r="D4" s="14"/>
      <c r="E4" s="14"/>
      <c r="F4" s="14"/>
      <c r="K4" s="21" t="s">
        <v>31</v>
      </c>
      <c r="L4" s="20" t="s">
        <v>15</v>
      </c>
      <c r="M4" s="17"/>
      <c r="N4" s="17"/>
    </row>
    <row r="5" spans="2:14" ht="18" x14ac:dyDescent="0.3">
      <c r="B5" s="14"/>
      <c r="C5" s="14"/>
      <c r="D5" s="14"/>
      <c r="E5" s="14"/>
      <c r="F5" s="14"/>
      <c r="K5" s="21" t="s">
        <v>1</v>
      </c>
      <c r="L5" s="20" t="s">
        <v>16</v>
      </c>
      <c r="M5" s="17"/>
      <c r="N5" s="17"/>
    </row>
    <row r="6" spans="2:14" x14ac:dyDescent="0.3">
      <c r="B6" s="4" t="s">
        <v>10</v>
      </c>
      <c r="C6" s="4" t="s">
        <v>11</v>
      </c>
      <c r="D6" s="4" t="s">
        <v>34</v>
      </c>
      <c r="E6" s="9" t="s">
        <v>13</v>
      </c>
      <c r="F6" s="9" t="s">
        <v>8</v>
      </c>
      <c r="G6" s="9" t="s">
        <v>9</v>
      </c>
      <c r="H6" s="9"/>
      <c r="J6" s="3"/>
      <c r="K6" s="3"/>
    </row>
    <row r="7" spans="2:14" x14ac:dyDescent="0.3">
      <c r="B7" s="23">
        <v>43885</v>
      </c>
      <c r="C7" s="4">
        <v>1</v>
      </c>
      <c r="D7" s="11">
        <f>'dpc-covid19-ita-andamento-naz'!J2</f>
        <v>7</v>
      </c>
      <c r="E7" s="11">
        <f t="shared" ref="E7:E33" si="0">K/(1+EXP(-(C7-t0)/w))</f>
        <v>21.250494847220832</v>
      </c>
      <c r="F7" s="11">
        <f t="shared" ref="F7:F29" si="1">E7+CI</f>
        <v>144.75829624877591</v>
      </c>
      <c r="G7" s="11">
        <f t="shared" ref="G7:G33" si="2">MAX(E7-CI,0)</f>
        <v>0</v>
      </c>
      <c r="H7" s="1"/>
      <c r="I7" s="22" t="s">
        <v>0</v>
      </c>
      <c r="J7" s="5">
        <v>11999.999689645632</v>
      </c>
    </row>
    <row r="8" spans="2:14" ht="15.6" x14ac:dyDescent="0.35">
      <c r="B8" s="10">
        <v>43886</v>
      </c>
      <c r="C8" s="4">
        <v>2</v>
      </c>
      <c r="D8" s="11">
        <f>'dpc-covid19-ita-andamento-naz'!J3</f>
        <v>10</v>
      </c>
      <c r="E8" s="11">
        <f t="shared" si="0"/>
        <v>26.671443759938406</v>
      </c>
      <c r="F8" s="11">
        <f t="shared" si="1"/>
        <v>150.1792451614935</v>
      </c>
      <c r="G8" s="11">
        <f t="shared" si="2"/>
        <v>0</v>
      </c>
      <c r="H8" s="1"/>
      <c r="I8" s="22" t="s">
        <v>32</v>
      </c>
      <c r="J8" s="5">
        <v>28.823702208388308</v>
      </c>
    </row>
    <row r="9" spans="2:14" x14ac:dyDescent="0.3">
      <c r="B9" s="10">
        <v>43887</v>
      </c>
      <c r="C9" s="4">
        <v>3</v>
      </c>
      <c r="D9" s="11">
        <f>'dpc-covid19-ita-andamento-naz'!J4</f>
        <v>12</v>
      </c>
      <c r="E9" s="11">
        <f t="shared" si="0"/>
        <v>33.471399331828202</v>
      </c>
      <c r="F9" s="11">
        <f t="shared" si="1"/>
        <v>156.97920073338329</v>
      </c>
      <c r="G9" s="11">
        <f t="shared" si="2"/>
        <v>0</v>
      </c>
      <c r="H9" s="1"/>
      <c r="I9" s="22" t="s">
        <v>1</v>
      </c>
      <c r="J9" s="5">
        <v>4.3924005782103057</v>
      </c>
    </row>
    <row r="10" spans="2:14" x14ac:dyDescent="0.3">
      <c r="B10" s="10">
        <v>43888</v>
      </c>
      <c r="C10" s="4">
        <v>4</v>
      </c>
      <c r="D10" s="11">
        <f>'dpc-covid19-ita-andamento-naz'!J5</f>
        <v>17</v>
      </c>
      <c r="E10" s="11">
        <f t="shared" si="0"/>
        <v>41.99894047768489</v>
      </c>
      <c r="F10" s="11">
        <f t="shared" si="1"/>
        <v>165.50674187923997</v>
      </c>
      <c r="G10" s="11">
        <f t="shared" si="2"/>
        <v>0</v>
      </c>
      <c r="H10" s="1"/>
      <c r="I10" s="6" t="s">
        <v>2</v>
      </c>
      <c r="J10" s="1">
        <f>AVERAGE(D7:D37)</f>
        <v>1759.4193548387098</v>
      </c>
    </row>
    <row r="11" spans="2:14" x14ac:dyDescent="0.3">
      <c r="B11" s="10">
        <v>43889</v>
      </c>
      <c r="C11" s="4">
        <v>5</v>
      </c>
      <c r="D11" s="11">
        <f>'dpc-covid19-ita-andamento-naz'!J6</f>
        <v>21</v>
      </c>
      <c r="E11" s="11">
        <f t="shared" si="0"/>
        <v>52.689485639859903</v>
      </c>
      <c r="F11" s="11">
        <f t="shared" si="1"/>
        <v>176.197287041415</v>
      </c>
      <c r="G11" s="11">
        <f t="shared" si="2"/>
        <v>0</v>
      </c>
      <c r="H11" s="1"/>
      <c r="I11" s="6" t="s">
        <v>3</v>
      </c>
      <c r="J11" s="1">
        <f>COUNT(D7:D37)-COUNT(J7:J9)</f>
        <v>28</v>
      </c>
    </row>
    <row r="12" spans="2:14" x14ac:dyDescent="0.3">
      <c r="B12" s="10">
        <v>43890</v>
      </c>
      <c r="C12" s="4">
        <v>6</v>
      </c>
      <c r="D12" s="11">
        <f>'dpc-covid19-ita-andamento-naz'!J7</f>
        <v>29</v>
      </c>
      <c r="E12" s="11">
        <f t="shared" si="0"/>
        <v>66.08619768051534</v>
      </c>
      <c r="F12" s="11">
        <f t="shared" si="1"/>
        <v>189.59399908207041</v>
      </c>
      <c r="G12" s="11">
        <f t="shared" si="2"/>
        <v>0</v>
      </c>
      <c r="H12" s="1"/>
      <c r="I12" s="6" t="s">
        <v>4</v>
      </c>
      <c r="J12" s="7" cm="1">
        <f t="array" ref="J12">SQRT(SUM((D7:D37-E7:E37)^2)/df)</f>
        <v>60.294557112953441</v>
      </c>
    </row>
    <row r="13" spans="2:14" ht="16.2" x14ac:dyDescent="0.3">
      <c r="B13" s="23">
        <v>43891</v>
      </c>
      <c r="C13" s="4">
        <v>7</v>
      </c>
      <c r="D13" s="11">
        <f>'dpc-covid19-ita-andamento-naz'!J8</f>
        <v>34</v>
      </c>
      <c r="E13" s="11">
        <f t="shared" si="0"/>
        <v>82.86550284988067</v>
      </c>
      <c r="F13" s="11">
        <f t="shared" si="1"/>
        <v>206.37330425143574</v>
      </c>
      <c r="G13" s="11">
        <f t="shared" si="2"/>
        <v>0</v>
      </c>
      <c r="H13" s="1"/>
      <c r="I13" s="6" t="s">
        <v>5</v>
      </c>
      <c r="J13" s="8" cm="1">
        <f t="array" ref="J13">1-SUM((D7:D37-E7:E37)^2)/SUM((D7:D37-Mean_of_y)^2)</f>
        <v>0.99934002602763172</v>
      </c>
    </row>
    <row r="14" spans="2:14" x14ac:dyDescent="0.3">
      <c r="B14" s="10">
        <v>43892</v>
      </c>
      <c r="C14" s="4">
        <v>8</v>
      </c>
      <c r="D14" s="11">
        <f>'dpc-covid19-ita-andamento-naz'!J9</f>
        <v>52</v>
      </c>
      <c r="E14" s="11">
        <f t="shared" si="0"/>
        <v>103.86799888566863</v>
      </c>
      <c r="F14" s="11">
        <f t="shared" si="1"/>
        <v>227.37580028722371</v>
      </c>
      <c r="G14" s="11">
        <f t="shared" si="2"/>
        <v>0</v>
      </c>
      <c r="H14" s="1"/>
      <c r="I14" s="6" t="s">
        <v>6</v>
      </c>
      <c r="J14" s="8">
        <f>TINV(0.05,df)</f>
        <v>2.0484071417952445</v>
      </c>
    </row>
    <row r="15" spans="2:14" x14ac:dyDescent="0.3">
      <c r="B15" s="10">
        <v>43893</v>
      </c>
      <c r="C15" s="4">
        <v>9</v>
      </c>
      <c r="D15" s="11">
        <f>'dpc-covid19-ita-andamento-naz'!J10</f>
        <v>79</v>
      </c>
      <c r="E15" s="11">
        <f t="shared" si="0"/>
        <v>130.13550804479675</v>
      </c>
      <c r="F15" s="11">
        <f t="shared" si="1"/>
        <v>253.64330944635185</v>
      </c>
      <c r="G15" s="11">
        <f t="shared" si="2"/>
        <v>6.627706643241666</v>
      </c>
      <c r="H15" s="1"/>
      <c r="I15" s="6" t="s">
        <v>7</v>
      </c>
      <c r="J15" s="1">
        <f>Critical_t*SE_of_y</f>
        <v>123.50780140155508</v>
      </c>
    </row>
    <row r="16" spans="2:14" x14ac:dyDescent="0.3">
      <c r="B16" s="10">
        <v>43894</v>
      </c>
      <c r="C16" s="4">
        <v>10</v>
      </c>
      <c r="D16" s="11">
        <f>'dpc-covid19-ita-andamento-naz'!J11</f>
        <v>107</v>
      </c>
      <c r="E16" s="11">
        <f t="shared" si="0"/>
        <v>162.95489625313934</v>
      </c>
      <c r="F16" s="11">
        <f t="shared" si="1"/>
        <v>286.46269765469441</v>
      </c>
      <c r="G16" s="11">
        <f t="shared" si="2"/>
        <v>39.447094851584254</v>
      </c>
      <c r="H16" s="1"/>
      <c r="I16" s="6"/>
    </row>
    <row r="17" spans="2:13" x14ac:dyDescent="0.3">
      <c r="B17" s="23">
        <v>43895</v>
      </c>
      <c r="C17" s="4">
        <v>11</v>
      </c>
      <c r="D17" s="11">
        <f>'dpc-covid19-ita-andamento-naz'!J12</f>
        <v>148</v>
      </c>
      <c r="E17" s="11">
        <f t="shared" si="0"/>
        <v>203.90895008677953</v>
      </c>
      <c r="F17" s="11">
        <f t="shared" si="1"/>
        <v>327.41675148833463</v>
      </c>
      <c r="G17" s="11">
        <f t="shared" si="2"/>
        <v>80.401148685224442</v>
      </c>
      <c r="H17" s="1"/>
      <c r="I17" s="6"/>
    </row>
    <row r="18" spans="2:13" x14ac:dyDescent="0.3">
      <c r="B18" s="10">
        <v>43896</v>
      </c>
      <c r="C18" s="4">
        <v>12</v>
      </c>
      <c r="D18" s="11">
        <f>'dpc-covid19-ita-andamento-naz'!J13</f>
        <v>197</v>
      </c>
      <c r="E18" s="11">
        <f t="shared" si="0"/>
        <v>254.93396238778422</v>
      </c>
      <c r="F18" s="11">
        <f t="shared" si="1"/>
        <v>378.44176378933929</v>
      </c>
      <c r="G18" s="11">
        <f t="shared" si="2"/>
        <v>131.42616098622915</v>
      </c>
      <c r="H18" s="1"/>
      <c r="I18" s="6"/>
    </row>
    <row r="19" spans="2:13" x14ac:dyDescent="0.3">
      <c r="B19" s="10">
        <v>43897</v>
      </c>
      <c r="C19" s="4">
        <v>13</v>
      </c>
      <c r="D19" s="11">
        <f>'dpc-covid19-ita-andamento-naz'!J14</f>
        <v>233</v>
      </c>
      <c r="E19" s="11">
        <f t="shared" si="0"/>
        <v>318.3825621457413</v>
      </c>
      <c r="F19" s="11">
        <f t="shared" si="1"/>
        <v>441.89036354729637</v>
      </c>
      <c r="G19" s="11">
        <f t="shared" si="2"/>
        <v>194.87476074418623</v>
      </c>
      <c r="H19" s="1"/>
      <c r="I19" s="6"/>
    </row>
    <row r="20" spans="2:13" x14ac:dyDescent="0.3">
      <c r="B20" s="23">
        <v>43898</v>
      </c>
      <c r="C20" s="4">
        <v>14</v>
      </c>
      <c r="D20" s="11">
        <f>'dpc-covid19-ita-andamento-naz'!J15</f>
        <v>366</v>
      </c>
      <c r="E20" s="11">
        <f t="shared" si="0"/>
        <v>397.08852182392098</v>
      </c>
      <c r="F20" s="11">
        <f t="shared" si="1"/>
        <v>520.59632322547611</v>
      </c>
      <c r="G20" s="11">
        <f t="shared" si="2"/>
        <v>273.58072042236591</v>
      </c>
      <c r="H20" s="1"/>
      <c r="I20" s="6"/>
    </row>
    <row r="21" spans="2:13" x14ac:dyDescent="0.3">
      <c r="B21" s="10">
        <v>43899</v>
      </c>
      <c r="C21" s="4">
        <v>15</v>
      </c>
      <c r="D21" s="11">
        <f>'dpc-covid19-ita-andamento-naz'!J16</f>
        <v>463</v>
      </c>
      <c r="E21" s="11">
        <f t="shared" si="0"/>
        <v>494.42753344192221</v>
      </c>
      <c r="F21" s="11">
        <f t="shared" si="1"/>
        <v>617.93533484347734</v>
      </c>
      <c r="G21" s="11">
        <f t="shared" si="2"/>
        <v>370.91973204036714</v>
      </c>
      <c r="H21" s="1"/>
      <c r="I21" s="6"/>
    </row>
    <row r="22" spans="2:13" x14ac:dyDescent="0.3">
      <c r="B22" s="23">
        <v>43900</v>
      </c>
      <c r="C22" s="4">
        <v>16</v>
      </c>
      <c r="D22" s="11">
        <f>'dpc-covid19-ita-andamento-naz'!J17</f>
        <v>631</v>
      </c>
      <c r="E22" s="11">
        <f t="shared" si="0"/>
        <v>614.36401614594683</v>
      </c>
      <c r="F22" s="11">
        <f t="shared" si="1"/>
        <v>737.87181754750191</v>
      </c>
      <c r="G22" s="11">
        <f t="shared" si="2"/>
        <v>490.85621474439176</v>
      </c>
      <c r="H22" s="1"/>
      <c r="I22" s="6"/>
    </row>
    <row r="23" spans="2:13" x14ac:dyDescent="0.3">
      <c r="B23" s="10">
        <v>43901</v>
      </c>
      <c r="C23" s="4">
        <v>17</v>
      </c>
      <c r="D23" s="11">
        <f>'dpc-covid19-ita-andamento-naz'!J18</f>
        <v>827</v>
      </c>
      <c r="E23" s="11">
        <f t="shared" si="0"/>
        <v>761.46876529648546</v>
      </c>
      <c r="F23" s="11">
        <f t="shared" si="1"/>
        <v>884.97656669804053</v>
      </c>
      <c r="G23" s="11">
        <f t="shared" si="2"/>
        <v>637.96096389493039</v>
      </c>
      <c r="H23" s="1"/>
      <c r="I23" s="6"/>
    </row>
    <row r="24" spans="2:13" x14ac:dyDescent="0.3">
      <c r="B24" s="23">
        <v>43902</v>
      </c>
      <c r="C24" s="4">
        <v>18</v>
      </c>
      <c r="D24" s="11">
        <f>'dpc-covid19-ita-andamento-naz'!J19</f>
        <v>1016</v>
      </c>
      <c r="E24" s="11">
        <f t="shared" si="0"/>
        <v>940.88585191911864</v>
      </c>
      <c r="F24" s="11">
        <f t="shared" si="1"/>
        <v>1064.3936533206738</v>
      </c>
      <c r="G24" s="11">
        <f t="shared" si="2"/>
        <v>817.37805051756357</v>
      </c>
      <c r="H24" s="1"/>
      <c r="I24" s="6"/>
    </row>
    <row r="25" spans="2:13" x14ac:dyDescent="0.3">
      <c r="B25" s="10">
        <v>43903</v>
      </c>
      <c r="C25" s="4">
        <v>19</v>
      </c>
      <c r="D25" s="11">
        <f>'dpc-covid19-ita-andamento-naz'!J20</f>
        <v>1266</v>
      </c>
      <c r="E25" s="11">
        <f t="shared" si="0"/>
        <v>1158.2204538214005</v>
      </c>
      <c r="F25" s="11">
        <f t="shared" si="1"/>
        <v>1281.7282552229556</v>
      </c>
      <c r="G25" s="11">
        <f t="shared" si="2"/>
        <v>1034.7126524198454</v>
      </c>
      <c r="H25" s="1"/>
      <c r="I25" s="6"/>
    </row>
    <row r="26" spans="2:13" x14ac:dyDescent="0.3">
      <c r="B26" s="10">
        <v>43904</v>
      </c>
      <c r="C26" s="4">
        <v>20</v>
      </c>
      <c r="D26" s="11">
        <f>'dpc-covid19-ita-andamento-naz'!J21</f>
        <v>1441</v>
      </c>
      <c r="E26" s="11">
        <f t="shared" si="0"/>
        <v>1419.3141670900384</v>
      </c>
      <c r="F26" s="11">
        <f t="shared" si="1"/>
        <v>1542.8219684915935</v>
      </c>
      <c r="G26" s="11">
        <f t="shared" si="2"/>
        <v>1295.8063656884833</v>
      </c>
      <c r="H26" s="1"/>
      <c r="I26" s="6"/>
    </row>
    <row r="27" spans="2:13" x14ac:dyDescent="0.3">
      <c r="B27" s="10">
        <v>43905</v>
      </c>
      <c r="C27" s="4">
        <v>21</v>
      </c>
      <c r="D27" s="11">
        <f>'dpc-covid19-ita-andamento-naz'!J22</f>
        <v>1809</v>
      </c>
      <c r="E27" s="11">
        <f t="shared" si="0"/>
        <v>1729.8742708109314</v>
      </c>
      <c r="F27" s="11">
        <f t="shared" si="1"/>
        <v>1853.3820722124865</v>
      </c>
      <c r="G27" s="11">
        <f t="shared" si="2"/>
        <v>1606.3664694093764</v>
      </c>
      <c r="H27" s="1"/>
      <c r="I27" s="6"/>
    </row>
    <row r="28" spans="2:13" x14ac:dyDescent="0.3">
      <c r="B28" s="10">
        <v>43906</v>
      </c>
      <c r="C28" s="4">
        <v>22</v>
      </c>
      <c r="D28" s="11">
        <f>'dpc-covid19-ita-andamento-naz'!J23</f>
        <v>2158</v>
      </c>
      <c r="E28" s="11">
        <f t="shared" si="0"/>
        <v>2094.9334731733888</v>
      </c>
      <c r="F28" s="11">
        <f t="shared" si="1"/>
        <v>2218.4412745749441</v>
      </c>
      <c r="G28" s="11">
        <f t="shared" si="2"/>
        <v>1971.4256717718338</v>
      </c>
      <c r="H28" s="1"/>
      <c r="I28" s="6"/>
    </row>
    <row r="29" spans="2:13" x14ac:dyDescent="0.3">
      <c r="B29" s="10">
        <v>43907</v>
      </c>
      <c r="C29" s="4">
        <v>23</v>
      </c>
      <c r="D29" s="11">
        <f>'dpc-covid19-ita-andamento-naz'!J24</f>
        <v>2503</v>
      </c>
      <c r="E29" s="11">
        <f t="shared" si="0"/>
        <v>2518.1425948388523</v>
      </c>
      <c r="F29" s="11">
        <f t="shared" si="1"/>
        <v>2641.6503962404076</v>
      </c>
      <c r="G29" s="11">
        <f t="shared" si="2"/>
        <v>2394.634793437297</v>
      </c>
      <c r="H29" s="1"/>
    </row>
    <row r="30" spans="2:13" x14ac:dyDescent="0.3">
      <c r="B30" s="10">
        <v>43908</v>
      </c>
      <c r="C30" s="4">
        <v>24</v>
      </c>
      <c r="D30" s="11">
        <f>'dpc-covid19-ita-andamento-naz'!J25</f>
        <v>2978</v>
      </c>
      <c r="E30" s="11">
        <f t="shared" si="0"/>
        <v>3000.9441174764347</v>
      </c>
      <c r="F30" s="11">
        <f t="shared" ref="F30" si="3">E30+CI</f>
        <v>3124.45191887799</v>
      </c>
      <c r="G30" s="11">
        <f t="shared" si="2"/>
        <v>2877.4363160748794</v>
      </c>
      <c r="M30" s="1"/>
    </row>
    <row r="31" spans="2:13" x14ac:dyDescent="0.3">
      <c r="B31" s="10">
        <v>43909</v>
      </c>
      <c r="C31" s="4">
        <v>25</v>
      </c>
      <c r="D31" s="11">
        <f>'dpc-covid19-ita-andamento-naz'!J26</f>
        <v>3405</v>
      </c>
      <c r="E31" s="11">
        <f t="shared" si="0"/>
        <v>3541.7364009317243</v>
      </c>
      <c r="F31" s="11">
        <f t="shared" ref="F31" si="4">E31+CI</f>
        <v>3665.2442023332796</v>
      </c>
      <c r="G31" s="11">
        <f t="shared" si="2"/>
        <v>3418.228599530169</v>
      </c>
    </row>
    <row r="32" spans="2:13" x14ac:dyDescent="0.3">
      <c r="B32" s="10">
        <v>43910</v>
      </c>
      <c r="C32" s="4">
        <v>26</v>
      </c>
      <c r="D32" s="11">
        <f>'dpc-covid19-ita-andamento-naz'!J27</f>
        <v>4032</v>
      </c>
      <c r="E32" s="11">
        <f t="shared" si="0"/>
        <v>4135.20151590772</v>
      </c>
      <c r="F32" s="11">
        <f t="shared" ref="F32" si="5">E32+CI</f>
        <v>4258.7093173092753</v>
      </c>
      <c r="G32" s="11">
        <f t="shared" si="2"/>
        <v>4011.6937145061647</v>
      </c>
    </row>
    <row r="33" spans="2:7" x14ac:dyDescent="0.3">
      <c r="B33" s="10">
        <v>43911</v>
      </c>
      <c r="C33" s="4">
        <v>27</v>
      </c>
      <c r="D33" s="11">
        <f>'dpc-covid19-ita-andamento-naz'!J28</f>
        <v>4825</v>
      </c>
      <c r="E33" s="11">
        <f t="shared" si="0"/>
        <v>4772.0056069665861</v>
      </c>
      <c r="F33" s="11">
        <f t="shared" ref="F33" si="6">E33+CI</f>
        <v>4895.5134083681414</v>
      </c>
      <c r="G33" s="11">
        <f t="shared" si="2"/>
        <v>4648.4978055650308</v>
      </c>
    </row>
    <row r="34" spans="2:7" x14ac:dyDescent="0.3">
      <c r="B34" s="10">
        <v>43912</v>
      </c>
      <c r="C34" s="4">
        <v>28</v>
      </c>
      <c r="D34" s="11">
        <f>'dpc-covid19-ita-andamento-naz'!J29</f>
        <v>5476</v>
      </c>
      <c r="E34" s="11">
        <f t="shared" ref="E34" si="7">K/(1+EXP(-(C34-t0)/w))</f>
        <v>5439.0559851483358</v>
      </c>
      <c r="F34" s="11">
        <f t="shared" ref="F34" si="8">E34+CI</f>
        <v>5562.5637865498911</v>
      </c>
      <c r="G34" s="11">
        <f t="shared" ref="G34" si="9">MAX(E34-CI,0)</f>
        <v>5315.5481837467805</v>
      </c>
    </row>
    <row r="35" spans="2:7" x14ac:dyDescent="0.3">
      <c r="B35" s="23">
        <v>43913</v>
      </c>
      <c r="C35" s="4">
        <v>29</v>
      </c>
      <c r="D35" s="11">
        <f>'dpc-covid19-ita-andamento-naz'!J30</f>
        <v>6077</v>
      </c>
      <c r="E35" s="11">
        <f t="shared" ref="E35:E66" si="10">K/(1+EXP(-(C35-t0)/w))</f>
        <v>6120.3946859059788</v>
      </c>
      <c r="F35" s="11">
        <f t="shared" ref="F35" si="11">E35+CI</f>
        <v>6243.9024873075341</v>
      </c>
      <c r="G35" s="11">
        <f t="shared" ref="G35" si="12">MAX(E35-CI,0)</f>
        <v>5996.8868845044235</v>
      </c>
    </row>
    <row r="36" spans="2:7" x14ac:dyDescent="0.3">
      <c r="B36" s="10">
        <v>43914</v>
      </c>
      <c r="C36" s="4">
        <v>30</v>
      </c>
      <c r="D36" s="11">
        <f>'dpc-covid19-ita-andamento-naz'!J31</f>
        <v>6820</v>
      </c>
      <c r="E36" s="11">
        <f t="shared" si="10"/>
        <v>6798.6412338871141</v>
      </c>
      <c r="F36" s="11">
        <f t="shared" ref="F36" si="13">E36+CI</f>
        <v>6922.1490352886694</v>
      </c>
      <c r="G36" s="11">
        <f t="shared" ref="G36" si="14">MAX(E36-CI,0)</f>
        <v>6675.1334324855588</v>
      </c>
    </row>
    <row r="37" spans="2:7" x14ac:dyDescent="0.3">
      <c r="B37" s="10">
        <v>43915</v>
      </c>
      <c r="C37" s="4">
        <v>31</v>
      </c>
      <c r="D37" s="11">
        <f>'dpc-covid19-ita-andamento-naz'!J32</f>
        <v>7503</v>
      </c>
      <c r="E37" s="11">
        <f t="shared" si="10"/>
        <v>7456.726746890633</v>
      </c>
      <c r="F37" s="11">
        <f t="shared" ref="F37" si="15">E37+CI</f>
        <v>7580.2345482921883</v>
      </c>
      <c r="G37" s="11">
        <f t="shared" ref="G37" si="16">MAX(E37-CI,0)</f>
        <v>7333.2189454890777</v>
      </c>
    </row>
    <row r="38" spans="2:7" x14ac:dyDescent="0.3">
      <c r="B38" s="10">
        <v>43916</v>
      </c>
      <c r="C38" s="4">
        <v>32</v>
      </c>
      <c r="E38" s="11">
        <f t="shared" si="10"/>
        <v>8079.5632081502717</v>
      </c>
    </row>
    <row r="39" spans="2:7" x14ac:dyDescent="0.3">
      <c r="B39" s="10">
        <v>43917</v>
      </c>
      <c r="C39" s="4">
        <v>33</v>
      </c>
      <c r="E39" s="11">
        <f t="shared" si="10"/>
        <v>8655.31403287791</v>
      </c>
    </row>
    <row r="40" spans="2:7" x14ac:dyDescent="0.3">
      <c r="B40" s="10">
        <v>43918</v>
      </c>
      <c r="C40" s="4">
        <v>34</v>
      </c>
      <c r="E40" s="11">
        <f t="shared" si="10"/>
        <v>9176.0637556812198</v>
      </c>
    </row>
    <row r="41" spans="2:7" x14ac:dyDescent="0.3">
      <c r="B41" s="10">
        <v>43919</v>
      </c>
      <c r="C41" s="4">
        <v>35</v>
      </c>
      <c r="E41" s="11">
        <f t="shared" si="10"/>
        <v>9637.8626512339251</v>
      </c>
    </row>
    <row r="42" spans="2:7" x14ac:dyDescent="0.3">
      <c r="B42" s="10">
        <v>43920</v>
      </c>
      <c r="C42" s="4">
        <v>36</v>
      </c>
      <c r="E42" s="11">
        <f t="shared" si="10"/>
        <v>10040.271829541623</v>
      </c>
    </row>
    <row r="43" spans="2:7" x14ac:dyDescent="0.3">
      <c r="B43" s="10">
        <v>43921</v>
      </c>
      <c r="C43" s="4">
        <v>37</v>
      </c>
      <c r="E43" s="11">
        <f t="shared" si="10"/>
        <v>10385.61041956971</v>
      </c>
    </row>
    <row r="44" spans="2:7" x14ac:dyDescent="0.3">
      <c r="B44" s="10">
        <v>43922</v>
      </c>
      <c r="C44" s="4">
        <v>38</v>
      </c>
      <c r="E44" s="11">
        <f t="shared" si="10"/>
        <v>10678.106345577093</v>
      </c>
    </row>
    <row r="45" spans="2:7" x14ac:dyDescent="0.3">
      <c r="B45" s="10">
        <v>43923</v>
      </c>
      <c r="C45" s="4">
        <v>39</v>
      </c>
      <c r="E45" s="11">
        <f t="shared" si="10"/>
        <v>10923.102773875746</v>
      </c>
    </row>
    <row r="46" spans="2:7" x14ac:dyDescent="0.3">
      <c r="B46" s="10">
        <v>43924</v>
      </c>
      <c r="C46" s="4">
        <v>40</v>
      </c>
      <c r="E46" s="11">
        <f t="shared" si="10"/>
        <v>11126.406993398359</v>
      </c>
    </row>
    <row r="47" spans="2:7" x14ac:dyDescent="0.3">
      <c r="B47" s="10">
        <v>43925</v>
      </c>
      <c r="C47" s="4">
        <v>41</v>
      </c>
      <c r="E47" s="11">
        <f t="shared" si="10"/>
        <v>11293.811383139566</v>
      </c>
    </row>
    <row r="48" spans="2:7" x14ac:dyDescent="0.3">
      <c r="B48" s="10">
        <v>43926</v>
      </c>
      <c r="C48" s="4">
        <v>42</v>
      </c>
      <c r="E48" s="11">
        <f t="shared" si="10"/>
        <v>11430.777649172884</v>
      </c>
    </row>
    <row r="49" spans="2:5" x14ac:dyDescent="0.3">
      <c r="B49" s="10">
        <v>43927</v>
      </c>
      <c r="C49" s="4">
        <v>43</v>
      </c>
      <c r="E49" s="11">
        <f t="shared" si="10"/>
        <v>11542.255790629639</v>
      </c>
    </row>
    <row r="50" spans="2:5" x14ac:dyDescent="0.3">
      <c r="B50" s="10">
        <v>43928</v>
      </c>
      <c r="C50" s="4">
        <v>44</v>
      </c>
      <c r="E50" s="11">
        <f t="shared" si="10"/>
        <v>11632.603428925746</v>
      </c>
    </row>
    <row r="51" spans="2:5" x14ac:dyDescent="0.3">
      <c r="B51" s="10">
        <v>43929</v>
      </c>
      <c r="C51" s="4">
        <v>45</v>
      </c>
      <c r="E51" s="11">
        <f t="shared" si="10"/>
        <v>11705.573495961993</v>
      </c>
    </row>
    <row r="52" spans="2:5" x14ac:dyDescent="0.3">
      <c r="B52" s="10">
        <v>43930</v>
      </c>
      <c r="C52" s="4">
        <v>46</v>
      </c>
      <c r="E52" s="11">
        <f t="shared" si="10"/>
        <v>11764.344280375841</v>
      </c>
    </row>
    <row r="53" spans="2:5" x14ac:dyDescent="0.3">
      <c r="B53" s="10">
        <v>43931</v>
      </c>
      <c r="C53" s="4">
        <v>47</v>
      </c>
      <c r="E53" s="11">
        <f t="shared" si="10"/>
        <v>11811.57259566703</v>
      </c>
    </row>
    <row r="54" spans="2:5" x14ac:dyDescent="0.3">
      <c r="B54" s="10">
        <v>43932</v>
      </c>
      <c r="C54" s="4">
        <v>48</v>
      </c>
      <c r="E54" s="11">
        <f t="shared" si="10"/>
        <v>11849.45688218585</v>
      </c>
    </row>
    <row r="55" spans="2:5" x14ac:dyDescent="0.3">
      <c r="B55" s="10">
        <v>43933</v>
      </c>
      <c r="C55" s="4">
        <v>49</v>
      </c>
      <c r="E55" s="11">
        <f t="shared" si="10"/>
        <v>11879.80183906096</v>
      </c>
    </row>
    <row r="56" spans="2:5" x14ac:dyDescent="0.3">
      <c r="B56" s="10">
        <v>43934</v>
      </c>
      <c r="C56" s="4">
        <v>50</v>
      </c>
      <c r="E56" s="11">
        <f t="shared" si="10"/>
        <v>11904.079667802731</v>
      </c>
    </row>
    <row r="57" spans="2:5" x14ac:dyDescent="0.3">
      <c r="B57" s="10">
        <v>43935</v>
      </c>
      <c r="C57" s="4">
        <v>51</v>
      </c>
      <c r="E57" s="11">
        <f t="shared" si="10"/>
        <v>11923.485390009426</v>
      </c>
    </row>
    <row r="58" spans="2:5" x14ac:dyDescent="0.3">
      <c r="B58" s="10">
        <v>43936</v>
      </c>
      <c r="C58" s="4">
        <v>52</v>
      </c>
      <c r="E58" s="11">
        <f t="shared" si="10"/>
        <v>11938.985234456246</v>
      </c>
    </row>
    <row r="59" spans="2:5" x14ac:dyDescent="0.3">
      <c r="B59" s="10">
        <v>43937</v>
      </c>
      <c r="C59" s="4">
        <v>53</v>
      </c>
      <c r="E59" s="11">
        <f t="shared" si="10"/>
        <v>11951.35801504025</v>
      </c>
    </row>
    <row r="60" spans="2:5" x14ac:dyDescent="0.3">
      <c r="B60" s="10">
        <v>43938</v>
      </c>
      <c r="C60" s="4">
        <v>54</v>
      </c>
      <c r="E60" s="11">
        <f t="shared" si="10"/>
        <v>11961.229936114203</v>
      </c>
    </row>
    <row r="61" spans="2:5" x14ac:dyDescent="0.3">
      <c r="B61" s="10">
        <v>43939</v>
      </c>
      <c r="C61" s="4">
        <v>55</v>
      </c>
      <c r="E61" s="11">
        <f t="shared" si="10"/>
        <v>11969.10351132289</v>
      </c>
    </row>
    <row r="62" spans="2:5" x14ac:dyDescent="0.3">
      <c r="B62" s="10">
        <v>43940</v>
      </c>
      <c r="C62" s="4">
        <v>56</v>
      </c>
      <c r="E62" s="11">
        <f t="shared" si="10"/>
        <v>11975.38136852931</v>
      </c>
    </row>
    <row r="63" spans="2:5" x14ac:dyDescent="0.3">
      <c r="B63" s="10">
        <v>43941</v>
      </c>
      <c r="C63" s="4">
        <v>57</v>
      </c>
      <c r="E63" s="11">
        <f t="shared" si="10"/>
        <v>11980.385705548946</v>
      </c>
    </row>
    <row r="64" spans="2:5" x14ac:dyDescent="0.3">
      <c r="B64" s="10">
        <v>43942</v>
      </c>
      <c r="C64" s="4">
        <v>58</v>
      </c>
      <c r="E64" s="11">
        <f t="shared" si="10"/>
        <v>11984.374103583663</v>
      </c>
    </row>
    <row r="65" spans="2:5" x14ac:dyDescent="0.3">
      <c r="B65" s="10">
        <v>43943</v>
      </c>
      <c r="C65" s="4">
        <v>59</v>
      </c>
      <c r="E65" s="11">
        <f t="shared" si="10"/>
        <v>11987.552324989261</v>
      </c>
    </row>
    <row r="66" spans="2:5" x14ac:dyDescent="0.3">
      <c r="B66" s="10">
        <v>43944</v>
      </c>
      <c r="C66" s="4">
        <v>60</v>
      </c>
      <c r="E66" s="11">
        <f t="shared" si="10"/>
        <v>11990.084635623336</v>
      </c>
    </row>
    <row r="67" spans="2:5" x14ac:dyDescent="0.3">
      <c r="B67" s="10"/>
      <c r="C67" s="4"/>
    </row>
    <row r="68" spans="2:5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P68"/>
  <sheetViews>
    <sheetView tabSelected="1" topLeftCell="A7" workbookViewId="0">
      <selection activeCell="F7" sqref="F7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5" width="16.88671875" style="2" customWidth="1"/>
    <col min="6" max="7" width="15.44140625" style="2" customWidth="1"/>
    <col min="8" max="8" width="11.33203125" style="2" customWidth="1"/>
    <col min="9" max="9" width="11.109375" style="2" customWidth="1"/>
    <col min="10" max="10" width="1.77734375" style="2" customWidth="1"/>
    <col min="11" max="11" width="10.33203125" style="2" customWidth="1"/>
    <col min="12" max="12" width="11.44140625" style="2" bestFit="1" customWidth="1"/>
    <col min="13" max="16" width="8.88671875" style="2"/>
    <col min="17" max="17" width="11" style="2" bestFit="1" customWidth="1"/>
    <col min="18" max="16384" width="8.88671875" style="2"/>
  </cols>
  <sheetData>
    <row r="2" spans="2:16" ht="31.2" x14ac:dyDescent="0.6">
      <c r="B2" s="12" t="s">
        <v>12</v>
      </c>
    </row>
    <row r="3" spans="2:16" ht="17.399999999999999" customHeight="1" x14ac:dyDescent="0.6">
      <c r="B3" s="13"/>
      <c r="C3" s="14"/>
      <c r="D3" s="14"/>
      <c r="E3" s="14"/>
      <c r="F3" s="14"/>
      <c r="G3" s="14"/>
      <c r="H3" s="14"/>
      <c r="M3" s="21" t="s">
        <v>0</v>
      </c>
      <c r="N3" s="20" t="s">
        <v>14</v>
      </c>
      <c r="O3" s="17"/>
      <c r="P3" s="17"/>
    </row>
    <row r="4" spans="2:16" ht="20.399999999999999" x14ac:dyDescent="0.35">
      <c r="B4" s="16" t="s">
        <v>30</v>
      </c>
      <c r="C4" s="15"/>
      <c r="D4" s="14"/>
      <c r="E4" s="14"/>
      <c r="F4" s="14"/>
      <c r="G4" s="14"/>
      <c r="H4" s="14"/>
      <c r="M4" s="21" t="s">
        <v>31</v>
      </c>
      <c r="N4" s="20" t="s">
        <v>15</v>
      </c>
      <c r="O4" s="17"/>
      <c r="P4" s="17"/>
    </row>
    <row r="5" spans="2:16" ht="18" x14ac:dyDescent="0.3">
      <c r="B5" s="14"/>
      <c r="C5" s="14"/>
      <c r="D5" s="14"/>
      <c r="E5" s="14"/>
      <c r="F5" s="14"/>
      <c r="G5" s="14"/>
      <c r="H5" s="14"/>
      <c r="M5" s="21" t="s">
        <v>1</v>
      </c>
      <c r="N5" s="20" t="s">
        <v>16</v>
      </c>
      <c r="O5" s="17"/>
      <c r="P5" s="17"/>
    </row>
    <row r="6" spans="2:16" x14ac:dyDescent="0.3">
      <c r="B6" s="4" t="s">
        <v>10</v>
      </c>
      <c r="C6" s="4" t="s">
        <v>11</v>
      </c>
      <c r="D6" s="4" t="s">
        <v>35</v>
      </c>
      <c r="E6" s="4" t="s">
        <v>36</v>
      </c>
      <c r="F6" s="9" t="s">
        <v>33</v>
      </c>
      <c r="G6" s="9" t="s">
        <v>13</v>
      </c>
      <c r="H6" s="9" t="s">
        <v>8</v>
      </c>
      <c r="I6" s="9" t="s">
        <v>9</v>
      </c>
      <c r="J6" s="9"/>
      <c r="L6" s="3"/>
      <c r="M6" s="3"/>
    </row>
    <row r="7" spans="2:16" x14ac:dyDescent="0.3">
      <c r="B7" s="23">
        <v>43885</v>
      </c>
      <c r="C7" s="4">
        <v>0</v>
      </c>
      <c r="D7" s="11">
        <f>'dpc-covid19-ita-andamento-naz'!J2</f>
        <v>7</v>
      </c>
      <c r="E7" s="11">
        <f>D7-D7</f>
        <v>0</v>
      </c>
      <c r="F7" s="11">
        <f>Kn/(1+EXP(-(C7-t0n)/wn))</f>
        <v>27.981675576378592</v>
      </c>
      <c r="G7" s="11">
        <f>F7-F7</f>
        <v>0</v>
      </c>
      <c r="H7" s="11">
        <f>MIN(G7+CIn,0)</f>
        <v>0</v>
      </c>
      <c r="I7" s="11">
        <f>MAX(G7-CIn,0)</f>
        <v>0</v>
      </c>
      <c r="J7" s="1"/>
      <c r="K7" s="22" t="s">
        <v>0</v>
      </c>
      <c r="L7" s="5">
        <v>13079.152468303708</v>
      </c>
    </row>
    <row r="8" spans="2:16" ht="15.6" x14ac:dyDescent="0.35">
      <c r="B8" s="10">
        <v>43886</v>
      </c>
      <c r="C8" s="4">
        <v>1</v>
      </c>
      <c r="D8" s="11">
        <f>'dpc-covid19-ita-andamento-naz'!J3</f>
        <v>10</v>
      </c>
      <c r="E8" s="11">
        <f>D8-D7</f>
        <v>3</v>
      </c>
      <c r="F8" s="11">
        <f>Kn/(1+EXP(-(C8-t0n)/wn))</f>
        <v>34.681001813711653</v>
      </c>
      <c r="G8" s="11">
        <f>F8-F7</f>
        <v>6.6993262373330609</v>
      </c>
      <c r="H8" s="11">
        <f>G8+CIn</f>
        <v>112.06888342178152</v>
      </c>
      <c r="I8" s="11">
        <f>MAX(G8-CIn,0)</f>
        <v>0</v>
      </c>
      <c r="J8" s="1"/>
      <c r="K8" s="22" t="s">
        <v>32</v>
      </c>
      <c r="L8" s="5">
        <v>28.56110831300208</v>
      </c>
    </row>
    <row r="9" spans="2:16" x14ac:dyDescent="0.3">
      <c r="B9" s="10">
        <v>43887</v>
      </c>
      <c r="C9" s="4">
        <v>2</v>
      </c>
      <c r="D9" s="11">
        <f>'dpc-covid19-ita-andamento-naz'!J4</f>
        <v>12</v>
      </c>
      <c r="E9" s="11">
        <f t="shared" ref="E9:E37" si="0">D9-D8</f>
        <v>2</v>
      </c>
      <c r="F9" s="11">
        <f>Kn/(1+EXP(-(C9-t0n)/wn))</f>
        <v>42.978987637176054</v>
      </c>
      <c r="G9" s="11">
        <f t="shared" ref="G9:G66" si="1">F9-F8</f>
        <v>8.2979858234644013</v>
      </c>
      <c r="H9" s="11">
        <f>G9+CIn</f>
        <v>113.66754300791285</v>
      </c>
      <c r="I9" s="11">
        <f>MAX(G9-CIn,0)</f>
        <v>0</v>
      </c>
      <c r="J9" s="1"/>
      <c r="K9" s="22" t="s">
        <v>1</v>
      </c>
      <c r="L9" s="5">
        <v>4.6477984181641299</v>
      </c>
    </row>
    <row r="10" spans="2:16" x14ac:dyDescent="0.3">
      <c r="B10" s="10">
        <v>43888</v>
      </c>
      <c r="C10" s="4">
        <v>3</v>
      </c>
      <c r="D10" s="11">
        <f>'dpc-covid19-ita-andamento-naz'!J5</f>
        <v>17</v>
      </c>
      <c r="E10" s="11">
        <f t="shared" si="0"/>
        <v>5</v>
      </c>
      <c r="F10" s="11">
        <f>Kn/(1+EXP(-(C10-t0n)/wn))</f>
        <v>53.254294095424726</v>
      </c>
      <c r="G10" s="11">
        <f t="shared" si="1"/>
        <v>10.275306458248672</v>
      </c>
      <c r="H10" s="11">
        <f>G10+CIn</f>
        <v>115.64486364269712</v>
      </c>
      <c r="I10" s="11">
        <f>MAX(G10-CIn,0)</f>
        <v>0</v>
      </c>
      <c r="J10" s="1"/>
      <c r="K10" s="6" t="s">
        <v>2</v>
      </c>
      <c r="L10" s="1">
        <f>AVERAGE(E7:E37)</f>
        <v>241.80645161290323</v>
      </c>
    </row>
    <row r="11" spans="2:16" x14ac:dyDescent="0.3">
      <c r="B11" s="10">
        <v>43889</v>
      </c>
      <c r="C11" s="4">
        <v>4</v>
      </c>
      <c r="D11" s="11">
        <f>'dpc-covid19-ita-andamento-naz'!J6</f>
        <v>21</v>
      </c>
      <c r="E11" s="11">
        <f t="shared" si="0"/>
        <v>4</v>
      </c>
      <c r="F11" s="11">
        <f>Kn/(1+EXP(-(C11-t0n)/wn))</f>
        <v>65.973762159112155</v>
      </c>
      <c r="G11" s="11">
        <f t="shared" si="1"/>
        <v>12.71946806368743</v>
      </c>
      <c r="H11" s="11">
        <f>G11+CIn</f>
        <v>118.08902524813588</v>
      </c>
      <c r="I11" s="11">
        <f>MAX(G11-CIn,0)</f>
        <v>0</v>
      </c>
      <c r="J11" s="1"/>
      <c r="K11" s="6" t="s">
        <v>3</v>
      </c>
      <c r="L11" s="1">
        <f>COUNT(E7:E37)-COUNT(L7:L9)</f>
        <v>28</v>
      </c>
    </row>
    <row r="12" spans="2:16" x14ac:dyDescent="0.3">
      <c r="B12" s="10">
        <v>43890</v>
      </c>
      <c r="C12" s="4">
        <v>5</v>
      </c>
      <c r="D12" s="11">
        <f>'dpc-covid19-ita-andamento-naz'!J7</f>
        <v>29</v>
      </c>
      <c r="E12" s="11">
        <f t="shared" si="0"/>
        <v>8</v>
      </c>
      <c r="F12" s="11">
        <f>Kn/(1+EXP(-(C12-t0n)/wn))</f>
        <v>81.71214138490997</v>
      </c>
      <c r="G12" s="11">
        <f t="shared" si="1"/>
        <v>15.738379225797814</v>
      </c>
      <c r="H12" s="11">
        <f>G12+CIn</f>
        <v>121.10793641024627</v>
      </c>
      <c r="I12" s="11">
        <f>MAX(G12-CIn,0)</f>
        <v>0</v>
      </c>
      <c r="J12" s="1"/>
      <c r="K12" s="6" t="s">
        <v>4</v>
      </c>
      <c r="L12" s="7" cm="1">
        <f t="array" ref="L12">SQRT(SUM((E7:E37-G7:G37)^2)/dfn)</f>
        <v>51.439752886284865</v>
      </c>
    </row>
    <row r="13" spans="2:16" ht="16.2" x14ac:dyDescent="0.3">
      <c r="B13" s="23">
        <v>43891</v>
      </c>
      <c r="C13" s="4">
        <v>6</v>
      </c>
      <c r="D13" s="11">
        <f>'dpc-covid19-ita-andamento-naz'!J8</f>
        <v>34</v>
      </c>
      <c r="E13" s="11">
        <f t="shared" si="0"/>
        <v>5</v>
      </c>
      <c r="F13" s="11">
        <f>Kn/(1+EXP(-(C13-t0n)/wn))</f>
        <v>101.17580113673698</v>
      </c>
      <c r="G13" s="11">
        <f t="shared" si="1"/>
        <v>19.463659751827009</v>
      </c>
      <c r="H13" s="11">
        <f>G13+CIn</f>
        <v>124.83321693627546</v>
      </c>
      <c r="I13" s="11">
        <f>MAX(G13-CIn,0)</f>
        <v>0</v>
      </c>
      <c r="J13" s="1"/>
      <c r="K13" s="6" t="s">
        <v>5</v>
      </c>
      <c r="L13" s="8" cm="1">
        <f t="array" ref="L13">1-SUM((E7:E37-G7:G37)^2)/SUM((E7:E37-Mean_of_yn)^2)</f>
        <v>0.96345026086688279</v>
      </c>
    </row>
    <row r="14" spans="2:16" x14ac:dyDescent="0.3">
      <c r="B14" s="10">
        <v>43892</v>
      </c>
      <c r="C14" s="4">
        <v>7</v>
      </c>
      <c r="D14" s="11">
        <f>'dpc-covid19-ita-andamento-naz'!J9</f>
        <v>52</v>
      </c>
      <c r="E14" s="11">
        <f t="shared" si="0"/>
        <v>18</v>
      </c>
      <c r="F14" s="11">
        <f>Kn/(1+EXP(-(C14-t0n)/wn))</f>
        <v>125.23099354668626</v>
      </c>
      <c r="G14" s="11">
        <f t="shared" si="1"/>
        <v>24.055192409949285</v>
      </c>
      <c r="H14" s="11">
        <f>G14+CIn</f>
        <v>129.42474959439772</v>
      </c>
      <c r="I14" s="11">
        <f>MAX(G14-CIn,0)</f>
        <v>0</v>
      </c>
      <c r="J14" s="1"/>
      <c r="K14" s="6" t="s">
        <v>6</v>
      </c>
      <c r="L14" s="8">
        <f>TINV(0.05,dfn)</f>
        <v>2.0484071417952445</v>
      </c>
    </row>
    <row r="15" spans="2:16" x14ac:dyDescent="0.3">
      <c r="B15" s="10">
        <v>43893</v>
      </c>
      <c r="C15" s="4">
        <v>8</v>
      </c>
      <c r="D15" s="11">
        <f>'dpc-covid19-ita-andamento-naz'!J10</f>
        <v>79</v>
      </c>
      <c r="E15" s="11">
        <f t="shared" si="0"/>
        <v>27</v>
      </c>
      <c r="F15" s="11">
        <f>Kn/(1+EXP(-(C15-t0n)/wn))</f>
        <v>154.93718207115549</v>
      </c>
      <c r="G15" s="11">
        <f t="shared" si="1"/>
        <v>29.706188524469226</v>
      </c>
      <c r="H15" s="11">
        <f>G15+CIn</f>
        <v>135.07574570891768</v>
      </c>
      <c r="I15" s="11">
        <f>MAX(G15-CIn,0)</f>
        <v>0</v>
      </c>
      <c r="J15" s="1"/>
      <c r="K15" s="6" t="s">
        <v>7</v>
      </c>
      <c r="L15" s="1">
        <f>Critical_tn*SE_of_yn</f>
        <v>105.36955718444845</v>
      </c>
    </row>
    <row r="16" spans="2:16" x14ac:dyDescent="0.3">
      <c r="B16" s="10">
        <v>43894</v>
      </c>
      <c r="C16" s="4">
        <v>9</v>
      </c>
      <c r="D16" s="11">
        <f>'dpc-covid19-ita-andamento-naz'!J11</f>
        <v>107</v>
      </c>
      <c r="E16" s="11">
        <f t="shared" si="0"/>
        <v>28</v>
      </c>
      <c r="F16" s="11">
        <f>Kn/(1+EXP(-(C16-t0n)/wn))</f>
        <v>191.58579154107869</v>
      </c>
      <c r="G16" s="11">
        <f t="shared" si="1"/>
        <v>36.648609469923201</v>
      </c>
      <c r="H16" s="11">
        <f>G16+CIn</f>
        <v>142.01816665437167</v>
      </c>
      <c r="I16" s="11">
        <f>MAX(G16-CIn,0)</f>
        <v>0</v>
      </c>
      <c r="J16" s="1"/>
      <c r="K16" s="6"/>
    </row>
    <row r="17" spans="2:15" x14ac:dyDescent="0.3">
      <c r="B17" s="23">
        <v>43895</v>
      </c>
      <c r="C17" s="4">
        <v>10</v>
      </c>
      <c r="D17" s="11">
        <f>'dpc-covid19-ita-andamento-naz'!J12</f>
        <v>148</v>
      </c>
      <c r="E17" s="11">
        <f t="shared" si="0"/>
        <v>41</v>
      </c>
      <c r="F17" s="11">
        <f>Kn/(1+EXP(-(C17-t0n)/wn))</f>
        <v>236.74441401912193</v>
      </c>
      <c r="G17" s="11">
        <f t="shared" si="1"/>
        <v>45.158622478043242</v>
      </c>
      <c r="H17" s="11">
        <f>G17+CIn</f>
        <v>150.52817966249171</v>
      </c>
      <c r="I17" s="11">
        <f>MAX(G17-CIn,0)</f>
        <v>0</v>
      </c>
      <c r="J17" s="1"/>
      <c r="K17" s="6"/>
    </row>
    <row r="18" spans="2:15" x14ac:dyDescent="0.3">
      <c r="B18" s="10">
        <v>43896</v>
      </c>
      <c r="C18" s="4">
        <v>11</v>
      </c>
      <c r="D18" s="11">
        <f>'dpc-covid19-ita-andamento-naz'!J13</f>
        <v>197</v>
      </c>
      <c r="E18" s="11">
        <f t="shared" si="0"/>
        <v>49</v>
      </c>
      <c r="F18" s="11">
        <f>Kn/(1+EXP(-(C18-t0n)/wn))</f>
        <v>292.30593379884715</v>
      </c>
      <c r="G18" s="11">
        <f t="shared" si="1"/>
        <v>55.561519779725216</v>
      </c>
      <c r="H18" s="11">
        <f>G18+CIn</f>
        <v>160.93107696417366</v>
      </c>
      <c r="I18" s="11">
        <f>MAX(G18-CIn,0)</f>
        <v>0</v>
      </c>
      <c r="J18" s="1"/>
      <c r="K18" s="6"/>
    </row>
    <row r="19" spans="2:15" x14ac:dyDescent="0.3">
      <c r="B19" s="10">
        <v>43897</v>
      </c>
      <c r="C19" s="4">
        <v>12</v>
      </c>
      <c r="D19" s="11">
        <f>'dpc-covid19-ita-andamento-naz'!J14</f>
        <v>233</v>
      </c>
      <c r="E19" s="11">
        <f t="shared" si="0"/>
        <v>36</v>
      </c>
      <c r="F19" s="11">
        <f>Kn/(1+EXP(-(C19-t0n)/wn))</f>
        <v>360.54109970113694</v>
      </c>
      <c r="G19" s="11">
        <f t="shared" si="1"/>
        <v>68.235165902289793</v>
      </c>
      <c r="H19" s="11">
        <f>G19+CIn</f>
        <v>173.60472308673826</v>
      </c>
      <c r="I19" s="11">
        <f>MAX(G19-CIn,0)</f>
        <v>0</v>
      </c>
      <c r="J19" s="1"/>
      <c r="K19" s="6"/>
    </row>
    <row r="20" spans="2:15" x14ac:dyDescent="0.3">
      <c r="B20" s="23">
        <v>43898</v>
      </c>
      <c r="C20" s="4">
        <v>13</v>
      </c>
      <c r="D20" s="11">
        <f>'dpc-covid19-ita-andamento-naz'!J15</f>
        <v>366</v>
      </c>
      <c r="E20" s="11">
        <f t="shared" si="0"/>
        <v>133</v>
      </c>
      <c r="F20" s="11">
        <f>Kn/(1+EXP(-(C20-t0n)/wn))</f>
        <v>444.15162984712106</v>
      </c>
      <c r="G20" s="11">
        <f t="shared" si="1"/>
        <v>83.610530145984114</v>
      </c>
      <c r="H20" s="11">
        <f>G20+CIn</f>
        <v>188.98008733043258</v>
      </c>
      <c r="I20" s="11">
        <f>MAX(G20-CIn,0)</f>
        <v>0</v>
      </c>
      <c r="J20" s="1"/>
      <c r="K20" s="6"/>
    </row>
    <row r="21" spans="2:15" x14ac:dyDescent="0.3">
      <c r="B21" s="10">
        <v>43899</v>
      </c>
      <c r="C21" s="4">
        <v>14</v>
      </c>
      <c r="D21" s="11">
        <f>'dpc-covid19-ita-andamento-naz'!J16</f>
        <v>463</v>
      </c>
      <c r="E21" s="11">
        <f t="shared" si="0"/>
        <v>97</v>
      </c>
      <c r="F21" s="11">
        <f>Kn/(1+EXP(-(C21-t0n)/wn))</f>
        <v>546.31882209019216</v>
      </c>
      <c r="G21" s="11">
        <f t="shared" si="1"/>
        <v>102.1671922430711</v>
      </c>
      <c r="H21" s="11">
        <f>G21+CIn</f>
        <v>207.53674942751957</v>
      </c>
      <c r="I21" s="11">
        <f>MAX(G21-CIn,0)</f>
        <v>0</v>
      </c>
      <c r="J21" s="1"/>
      <c r="K21" s="6"/>
    </row>
    <row r="22" spans="2:15" x14ac:dyDescent="0.3">
      <c r="B22" s="23">
        <v>43900</v>
      </c>
      <c r="C22" s="4">
        <v>15</v>
      </c>
      <c r="D22" s="11">
        <f>'dpc-covid19-ita-andamento-naz'!J17</f>
        <v>631</v>
      </c>
      <c r="E22" s="11">
        <f t="shared" si="0"/>
        <v>168</v>
      </c>
      <c r="F22" s="11">
        <f>Kn/(1+EXP(-(C22-t0n)/wn))</f>
        <v>670.7397161420289</v>
      </c>
      <c r="G22" s="11">
        <f t="shared" si="1"/>
        <v>124.42089405183674</v>
      </c>
      <c r="H22" s="11">
        <f>G22+CIn</f>
        <v>229.79045123628521</v>
      </c>
      <c r="I22" s="11">
        <f>MAX(G22-CIn,0)</f>
        <v>19.051336867388287</v>
      </c>
      <c r="J22" s="1"/>
      <c r="K22" s="6"/>
    </row>
    <row r="23" spans="2:15" x14ac:dyDescent="0.3">
      <c r="B23" s="10">
        <v>43901</v>
      </c>
      <c r="C23" s="4">
        <v>16</v>
      </c>
      <c r="D23" s="11">
        <f>'dpc-covid19-ita-andamento-naz'!J18</f>
        <v>827</v>
      </c>
      <c r="E23" s="11">
        <f t="shared" si="0"/>
        <v>196</v>
      </c>
      <c r="F23" s="11">
        <f>Kn/(1+EXP(-(C23-t0n)/wn))</f>
        <v>821.63905017475622</v>
      </c>
      <c r="G23" s="11">
        <f t="shared" si="1"/>
        <v>150.89933403272732</v>
      </c>
      <c r="H23" s="11">
        <f>G23+CIn</f>
        <v>256.26889121717579</v>
      </c>
      <c r="I23" s="11">
        <f>MAX(G23-CIn,0)</f>
        <v>45.529776848278871</v>
      </c>
      <c r="J23" s="1"/>
      <c r="K23" s="6"/>
    </row>
    <row r="24" spans="2:15" x14ac:dyDescent="0.3">
      <c r="B24" s="23">
        <v>43902</v>
      </c>
      <c r="C24" s="4">
        <v>17</v>
      </c>
      <c r="D24" s="11">
        <f>'dpc-covid19-ita-andamento-naz'!J19</f>
        <v>1016</v>
      </c>
      <c r="E24" s="11">
        <f t="shared" si="0"/>
        <v>189</v>
      </c>
      <c r="F24" s="11">
        <f>Kn/(1+EXP(-(C24-t0n)/wn))</f>
        <v>1003.7407261910665</v>
      </c>
      <c r="G24" s="11">
        <f t="shared" si="1"/>
        <v>182.10167601631031</v>
      </c>
      <c r="H24" s="11">
        <f>G24+CIn</f>
        <v>287.47123320075877</v>
      </c>
      <c r="I24" s="11">
        <f>MAX(G24-CIn,0)</f>
        <v>76.732118831861854</v>
      </c>
      <c r="J24" s="1"/>
      <c r="K24" s="6"/>
    </row>
    <row r="25" spans="2:15" x14ac:dyDescent="0.3">
      <c r="B25" s="10">
        <v>43903</v>
      </c>
      <c r="C25" s="4">
        <v>18</v>
      </c>
      <c r="D25" s="11">
        <f>'dpc-covid19-ita-andamento-naz'!J20</f>
        <v>1266</v>
      </c>
      <c r="E25" s="11">
        <f t="shared" si="0"/>
        <v>250</v>
      </c>
      <c r="F25" s="11">
        <f>Kn/(1+EXP(-(C25-t0n)/wn))</f>
        <v>1222.177805293984</v>
      </c>
      <c r="G25" s="11">
        <f t="shared" si="1"/>
        <v>218.43707910291744</v>
      </c>
      <c r="H25" s="11">
        <f>G25+CIn</f>
        <v>323.8066362873659</v>
      </c>
      <c r="I25" s="11">
        <f>MAX(G25-CIn,0)</f>
        <v>113.06752191846898</v>
      </c>
      <c r="J25" s="1"/>
      <c r="K25" s="6"/>
    </row>
    <row r="26" spans="2:15" x14ac:dyDescent="0.3">
      <c r="B26" s="10">
        <v>43904</v>
      </c>
      <c r="C26" s="4">
        <v>19</v>
      </c>
      <c r="D26" s="11">
        <f>'dpc-covid19-ita-andamento-naz'!J21</f>
        <v>1441</v>
      </c>
      <c r="E26" s="11">
        <f t="shared" si="0"/>
        <v>175</v>
      </c>
      <c r="F26" s="11">
        <f>Kn/(1+EXP(-(C26-t0n)/wn))</f>
        <v>1482.3164257502547</v>
      </c>
      <c r="G26" s="11">
        <f t="shared" si="1"/>
        <v>260.1386204562707</v>
      </c>
      <c r="H26" s="11">
        <f>G26+CIn</f>
        <v>365.50817764071917</v>
      </c>
      <c r="I26" s="11">
        <f>MAX(G26-CIn,0)</f>
        <v>154.76906327182223</v>
      </c>
      <c r="J26" s="1"/>
      <c r="K26" s="6"/>
    </row>
    <row r="27" spans="2:15" x14ac:dyDescent="0.3">
      <c r="B27" s="10">
        <v>43905</v>
      </c>
      <c r="C27" s="4">
        <v>20</v>
      </c>
      <c r="D27" s="11">
        <f>'dpc-covid19-ita-andamento-naz'!J22</f>
        <v>1809</v>
      </c>
      <c r="E27" s="11">
        <f t="shared" si="0"/>
        <v>368</v>
      </c>
      <c r="F27" s="11">
        <f>Kn/(1+EXP(-(C27-t0n)/wn))</f>
        <v>1789.4686215295917</v>
      </c>
      <c r="G27" s="11">
        <f t="shared" si="1"/>
        <v>307.15219577933703</v>
      </c>
      <c r="H27" s="11">
        <f>G27+CIn</f>
        <v>412.5217529637855</v>
      </c>
      <c r="I27" s="11">
        <f>MAX(G27-CIn,0)</f>
        <v>201.78263859488857</v>
      </c>
      <c r="J27" s="1"/>
      <c r="K27" s="6"/>
    </row>
    <row r="28" spans="2:15" x14ac:dyDescent="0.3">
      <c r="B28" s="10">
        <v>43906</v>
      </c>
      <c r="C28" s="4">
        <v>21</v>
      </c>
      <c r="D28" s="11">
        <f>'dpc-covid19-ita-andamento-naz'!J23</f>
        <v>2158</v>
      </c>
      <c r="E28" s="11">
        <f t="shared" si="0"/>
        <v>349</v>
      </c>
      <c r="F28" s="11">
        <f>Kn/(1+EXP(-(C28-t0n)/wn))</f>
        <v>2148.474940310909</v>
      </c>
      <c r="G28" s="11">
        <f t="shared" si="1"/>
        <v>359.0063187813173</v>
      </c>
      <c r="H28" s="11">
        <f>G28+CIn</f>
        <v>464.37587596576577</v>
      </c>
      <c r="I28" s="11">
        <f>MAX(G28-CIn,0)</f>
        <v>253.63676159686884</v>
      </c>
      <c r="J28" s="1"/>
      <c r="K28" s="6"/>
    </row>
    <row r="29" spans="2:15" x14ac:dyDescent="0.3">
      <c r="B29" s="10">
        <v>43907</v>
      </c>
      <c r="C29" s="4">
        <v>22</v>
      </c>
      <c r="D29" s="11">
        <f>'dpc-covid19-ita-andamento-naz'!J24</f>
        <v>2503</v>
      </c>
      <c r="E29" s="11">
        <f t="shared" si="0"/>
        <v>345</v>
      </c>
      <c r="F29" s="11">
        <f>Kn/(1+EXP(-(C29-t0n)/wn))</f>
        <v>2563.1536551431418</v>
      </c>
      <c r="G29" s="11">
        <f t="shared" si="1"/>
        <v>414.6787148322328</v>
      </c>
      <c r="H29" s="11">
        <f>G29+CIn</f>
        <v>520.04827201668127</v>
      </c>
      <c r="I29" s="11">
        <f>MAX(G29-CIn,0)</f>
        <v>309.30915764778433</v>
      </c>
      <c r="J29" s="1"/>
    </row>
    <row r="30" spans="2:15" x14ac:dyDescent="0.3">
      <c r="B30" s="10">
        <v>43908</v>
      </c>
      <c r="C30" s="4">
        <v>23</v>
      </c>
      <c r="D30" s="11">
        <f>'dpc-covid19-ita-andamento-naz'!J25</f>
        <v>2978</v>
      </c>
      <c r="E30" s="11">
        <f t="shared" si="0"/>
        <v>475</v>
      </c>
      <c r="F30" s="11">
        <f>Kn/(1+EXP(-(C30-t0n)/wn))</f>
        <v>3035.6420015809645</v>
      </c>
      <c r="G30" s="11">
        <f t="shared" si="1"/>
        <v>472.48834643782266</v>
      </c>
      <c r="H30" s="11">
        <f>G30+CIn</f>
        <v>577.85790362227112</v>
      </c>
      <c r="I30" s="11">
        <f>MAX(G30-CIn,0)</f>
        <v>367.11878925337419</v>
      </c>
      <c r="O30" s="1"/>
    </row>
    <row r="31" spans="2:15" x14ac:dyDescent="0.3">
      <c r="B31" s="10">
        <v>43909</v>
      </c>
      <c r="C31" s="4">
        <v>24</v>
      </c>
      <c r="D31" s="11">
        <f>'dpc-covid19-ita-andamento-naz'!J26</f>
        <v>3405</v>
      </c>
      <c r="E31" s="11">
        <f t="shared" si="0"/>
        <v>427</v>
      </c>
      <c r="F31" s="11">
        <f>Kn/(1+EXP(-(C31-t0n)/wn))</f>
        <v>3565.695649163476</v>
      </c>
      <c r="G31" s="11">
        <f t="shared" si="1"/>
        <v>530.05364758251153</v>
      </c>
      <c r="H31" s="11">
        <f>G31+CIn</f>
        <v>635.42320476696</v>
      </c>
      <c r="I31" s="11">
        <f>MAX(G31-CIn,0)</f>
        <v>424.68409039806306</v>
      </c>
    </row>
    <row r="32" spans="2:15" x14ac:dyDescent="0.3">
      <c r="B32" s="10">
        <v>43910</v>
      </c>
      <c r="C32" s="4">
        <v>25</v>
      </c>
      <c r="D32" s="11">
        <f>'dpc-covid19-ita-andamento-naz'!J27</f>
        <v>4032</v>
      </c>
      <c r="E32" s="11">
        <f t="shared" si="0"/>
        <v>627</v>
      </c>
      <c r="F32" s="11">
        <f>Kn/(1+EXP(-(C32-t0n)/wn))</f>
        <v>4150.0584853837909</v>
      </c>
      <c r="G32" s="11">
        <f t="shared" si="1"/>
        <v>584.36283622031488</v>
      </c>
      <c r="H32" s="11">
        <f>G32+CIn</f>
        <v>689.73239340476334</v>
      </c>
      <c r="I32" s="11">
        <f>MAX(G32-CIn,0)</f>
        <v>478.99327903586641</v>
      </c>
    </row>
    <row r="33" spans="2:9" x14ac:dyDescent="0.3">
      <c r="B33" s="10">
        <v>43911</v>
      </c>
      <c r="C33" s="4">
        <v>26</v>
      </c>
      <c r="D33" s="11">
        <f>'dpc-covid19-ita-andamento-naz'!J28</f>
        <v>4825</v>
      </c>
      <c r="E33" s="11">
        <f t="shared" si="0"/>
        <v>793</v>
      </c>
      <c r="F33" s="11">
        <f>Kn/(1+EXP(-(C33-t0n)/wn))</f>
        <v>4782.0504684832558</v>
      </c>
      <c r="G33" s="11">
        <f t="shared" si="1"/>
        <v>631.99198309946496</v>
      </c>
      <c r="H33" s="11">
        <f>G33+CIn</f>
        <v>737.36154028391343</v>
      </c>
      <c r="I33" s="11">
        <f>MAX(G33-CIn,0)</f>
        <v>526.62242591501649</v>
      </c>
    </row>
    <row r="34" spans="2:9" x14ac:dyDescent="0.3">
      <c r="B34" s="10">
        <v>43912</v>
      </c>
      <c r="C34" s="4">
        <v>27</v>
      </c>
      <c r="D34" s="11">
        <f>'dpc-covid19-ita-andamento-naz'!J29</f>
        <v>5476</v>
      </c>
      <c r="E34" s="11">
        <f t="shared" si="0"/>
        <v>651</v>
      </c>
      <c r="F34" s="11">
        <f>Kn/(1+EXP(-(C34-t0n)/wn))</f>
        <v>5451.5256976304236</v>
      </c>
      <c r="G34" s="11">
        <f t="shared" si="1"/>
        <v>669.47522914716774</v>
      </c>
      <c r="H34" s="11">
        <f>G34+CIn</f>
        <v>774.84478633161621</v>
      </c>
      <c r="I34" s="11">
        <f>MAX(G34-CIn,0)</f>
        <v>564.10567196271927</v>
      </c>
    </row>
    <row r="35" spans="2:9" x14ac:dyDescent="0.3">
      <c r="B35" s="23">
        <v>43913</v>
      </c>
      <c r="C35" s="4">
        <v>28</v>
      </c>
      <c r="D35" s="11">
        <f>'dpc-covid19-ita-andamento-naz'!J30</f>
        <v>6077</v>
      </c>
      <c r="E35" s="11">
        <f t="shared" si="0"/>
        <v>601</v>
      </c>
      <c r="F35" s="11">
        <f>Kn/(1+EXP(-(C35-t0n)/wn))</f>
        <v>6145.3078042902298</v>
      </c>
      <c r="G35" s="11">
        <f t="shared" si="1"/>
        <v>693.78210665980623</v>
      </c>
      <c r="H35" s="11">
        <f>G35+CIn</f>
        <v>799.1516638442547</v>
      </c>
      <c r="I35" s="11">
        <f>MAX(G35-CIn,0)</f>
        <v>588.41254947535776</v>
      </c>
    </row>
    <row r="36" spans="2:9" x14ac:dyDescent="0.3">
      <c r="B36" s="10">
        <v>43914</v>
      </c>
      <c r="C36" s="4">
        <v>29</v>
      </c>
      <c r="D36" s="11">
        <f>'dpc-covid19-ita-andamento-naz'!J31</f>
        <v>6820</v>
      </c>
      <c r="E36" s="11">
        <f t="shared" si="0"/>
        <v>743</v>
      </c>
      <c r="F36" s="11">
        <f>Kn/(1+EXP(-(C36-t0n)/wn))</f>
        <v>6848.1131486971408</v>
      </c>
      <c r="G36" s="11">
        <f t="shared" si="1"/>
        <v>702.80534440691099</v>
      </c>
      <c r="H36" s="11">
        <f>G36+CIn</f>
        <v>808.17490159135946</v>
      </c>
      <c r="I36" s="11">
        <f>MAX(G36-CIn,0)</f>
        <v>597.43578722246252</v>
      </c>
    </row>
    <row r="37" spans="2:9" x14ac:dyDescent="0.3">
      <c r="B37" s="10">
        <v>43915</v>
      </c>
      <c r="C37" s="4">
        <v>30</v>
      </c>
      <c r="D37" s="11">
        <f>'dpc-covid19-ita-andamento-naz'!J32</f>
        <v>7503</v>
      </c>
      <c r="E37" s="11">
        <f t="shared" si="0"/>
        <v>683</v>
      </c>
      <c r="F37" s="11">
        <f>Kn/(1+EXP(-(C37-t0n)/wn))</f>
        <v>7543.8474387988235</v>
      </c>
      <c r="G37" s="11">
        <f t="shared" si="1"/>
        <v>695.73429010168275</v>
      </c>
      <c r="H37" s="11">
        <f>G37+CIn</f>
        <v>801.10384728613121</v>
      </c>
      <c r="I37" s="11">
        <f>MAX(G37-CIn,0)</f>
        <v>590.36473291723428</v>
      </c>
    </row>
    <row r="38" spans="2:9" x14ac:dyDescent="0.3">
      <c r="B38" s="10">
        <v>43916</v>
      </c>
      <c r="C38" s="4">
        <v>31</v>
      </c>
      <c r="E38" s="11"/>
      <c r="F38" s="11">
        <f>Kn/(1+EXP(-(C38-t0n)/wn))</f>
        <v>8217.0529515381149</v>
      </c>
      <c r="G38" s="11">
        <f t="shared" si="1"/>
        <v>673.20551273929141</v>
      </c>
    </row>
    <row r="39" spans="2:9" x14ac:dyDescent="0.3">
      <c r="B39" s="10">
        <v>43917</v>
      </c>
      <c r="C39" s="4">
        <v>32</v>
      </c>
      <c r="E39" s="11"/>
      <c r="F39" s="11">
        <f>Kn/(1+EXP(-(C39-t0n)/wn))</f>
        <v>8854.2371756074608</v>
      </c>
      <c r="G39" s="11">
        <f t="shared" si="1"/>
        <v>637.18422406934587</v>
      </c>
    </row>
    <row r="40" spans="2:9" x14ac:dyDescent="0.3">
      <c r="B40" s="10">
        <v>43918</v>
      </c>
      <c r="C40" s="4">
        <v>33</v>
      </c>
      <c r="E40" s="11"/>
      <c r="F40" s="11">
        <f>Kn/(1+EXP(-(C40-t0n)/wn))</f>
        <v>9444.8503162088164</v>
      </c>
      <c r="G40" s="11">
        <f t="shared" si="1"/>
        <v>590.61314060135555</v>
      </c>
    </row>
    <row r="41" spans="2:9" x14ac:dyDescent="0.3">
      <c r="B41" s="10">
        <v>43919</v>
      </c>
      <c r="C41" s="4">
        <v>34</v>
      </c>
      <c r="E41" s="11"/>
      <c r="F41" s="11">
        <f>Kn/(1+EXP(-(C41-t0n)/wn))</f>
        <v>9981.7821304851532</v>
      </c>
      <c r="G41" s="11">
        <f t="shared" si="1"/>
        <v>536.93181427633681</v>
      </c>
    </row>
    <row r="42" spans="2:9" x14ac:dyDescent="0.3">
      <c r="B42" s="10">
        <v>43920</v>
      </c>
      <c r="C42" s="4">
        <v>35</v>
      </c>
      <c r="E42" s="11"/>
      <c r="F42" s="11">
        <f>Kn/(1+EXP(-(C42-t0n)/wn))</f>
        <v>10461.374082823429</v>
      </c>
      <c r="G42" s="11">
        <f t="shared" si="1"/>
        <v>479.59195233827631</v>
      </c>
    </row>
    <row r="43" spans="2:9" x14ac:dyDescent="0.3">
      <c r="B43" s="10">
        <v>43921</v>
      </c>
      <c r="C43" s="4">
        <v>36</v>
      </c>
      <c r="E43" s="11"/>
      <c r="F43" s="11">
        <f>Kn/(1+EXP(-(C43-t0n)/wn))</f>
        <v>10883.044670426643</v>
      </c>
      <c r="G43" s="11">
        <f t="shared" si="1"/>
        <v>421.67058760321379</v>
      </c>
    </row>
    <row r="44" spans="2:9" x14ac:dyDescent="0.3">
      <c r="B44" s="10">
        <v>43922</v>
      </c>
      <c r="C44" s="4">
        <v>37</v>
      </c>
      <c r="E44" s="11"/>
      <c r="F44" s="11">
        <f>Kn/(1+EXP(-(C44-t0n)/wn))</f>
        <v>11248.677461887115</v>
      </c>
      <c r="G44" s="11">
        <f t="shared" si="1"/>
        <v>365.63279146047171</v>
      </c>
    </row>
    <row r="45" spans="2:9" x14ac:dyDescent="0.3">
      <c r="B45" s="10">
        <v>43923</v>
      </c>
      <c r="C45" s="4">
        <v>38</v>
      </c>
      <c r="E45" s="11"/>
      <c r="F45" s="11">
        <f>Kn/(1+EXP(-(C45-t0n)/wn))</f>
        <v>11561.9222603747</v>
      </c>
      <c r="G45" s="11">
        <f t="shared" si="1"/>
        <v>313.24479848758529</v>
      </c>
    </row>
    <row r="46" spans="2:9" x14ac:dyDescent="0.3">
      <c r="B46" s="10">
        <v>43924</v>
      </c>
      <c r="C46" s="4">
        <v>39</v>
      </c>
      <c r="E46" s="11"/>
      <c r="F46" s="11">
        <f>Kn/(1+EXP(-(C46-t0n)/wn))</f>
        <v>11827.5267674407</v>
      </c>
      <c r="G46" s="11">
        <f t="shared" si="1"/>
        <v>265.60450706600022</v>
      </c>
    </row>
    <row r="47" spans="2:9" x14ac:dyDescent="0.3">
      <c r="B47" s="10">
        <v>43925</v>
      </c>
      <c r="C47" s="4">
        <v>40</v>
      </c>
      <c r="E47" s="11"/>
      <c r="F47" s="11">
        <f>Kn/(1+EXP(-(C47-t0n)/wn))</f>
        <v>12050.770517127623</v>
      </c>
      <c r="G47" s="11">
        <f t="shared" si="1"/>
        <v>223.24374968692246</v>
      </c>
    </row>
    <row r="48" spans="2:9" x14ac:dyDescent="0.3">
      <c r="B48" s="10">
        <v>43926</v>
      </c>
      <c r="C48" s="4">
        <v>41</v>
      </c>
      <c r="E48" s="11"/>
      <c r="F48" s="11">
        <f>Kn/(1+EXP(-(C48-t0n)/wn))</f>
        <v>12237.030913529368</v>
      </c>
      <c r="G48" s="11">
        <f t="shared" si="1"/>
        <v>186.26039640174531</v>
      </c>
    </row>
    <row r="49" spans="2:7" x14ac:dyDescent="0.3">
      <c r="B49" s="10">
        <v>43927</v>
      </c>
      <c r="C49" s="4">
        <v>42</v>
      </c>
      <c r="E49" s="11"/>
      <c r="F49" s="11">
        <f>Kn/(1+EXP(-(C49-t0n)/wn))</f>
        <v>12391.480950662835</v>
      </c>
      <c r="G49" s="11">
        <f t="shared" si="1"/>
        <v>154.45003713346705</v>
      </c>
    </row>
    <row r="50" spans="2:7" x14ac:dyDescent="0.3">
      <c r="B50" s="10">
        <v>43928</v>
      </c>
      <c r="C50" s="4">
        <v>43</v>
      </c>
      <c r="E50" s="11"/>
      <c r="F50" s="11">
        <f>Kn/(1+EXP(-(C50-t0n)/wn))</f>
        <v>12518.900849673553</v>
      </c>
      <c r="G50" s="11">
        <f t="shared" si="1"/>
        <v>127.41989901071793</v>
      </c>
    </row>
    <row r="51" spans="2:7" x14ac:dyDescent="0.3">
      <c r="B51" s="10">
        <v>43929</v>
      </c>
      <c r="C51" s="4">
        <v>44</v>
      </c>
      <c r="E51" s="11"/>
      <c r="F51" s="11">
        <f>Kn/(1+EXP(-(C51-t0n)/wn))</f>
        <v>12623.578903279511</v>
      </c>
      <c r="G51" s="11">
        <f t="shared" si="1"/>
        <v>104.67805360595776</v>
      </c>
    </row>
    <row r="52" spans="2:7" x14ac:dyDescent="0.3">
      <c r="B52" s="10">
        <v>43930</v>
      </c>
      <c r="C52" s="4">
        <v>45</v>
      </c>
      <c r="E52" s="11"/>
      <c r="F52" s="11">
        <f>Kn/(1+EXP(-(C52-t0n)/wn))</f>
        <v>12709.276643258981</v>
      </c>
      <c r="G52" s="11">
        <f t="shared" si="1"/>
        <v>85.697739979470498</v>
      </c>
    </row>
    <row r="53" spans="2:7" x14ac:dyDescent="0.3">
      <c r="B53" s="10">
        <v>43931</v>
      </c>
      <c r="C53" s="4">
        <v>46</v>
      </c>
      <c r="E53" s="11"/>
      <c r="F53" s="11">
        <f>Kn/(1+EXP(-(C53-t0n)/wn))</f>
        <v>12779.236817925503</v>
      </c>
      <c r="G53" s="11">
        <f t="shared" si="1"/>
        <v>69.960174666521198</v>
      </c>
    </row>
    <row r="54" spans="2:7" x14ac:dyDescent="0.3">
      <c r="B54" s="10">
        <v>43932</v>
      </c>
      <c r="C54" s="4">
        <v>47</v>
      </c>
      <c r="E54" s="11"/>
      <c r="F54" s="11">
        <f>Kn/(1+EXP(-(C54-t0n)/wn))</f>
        <v>12836.217311878972</v>
      </c>
      <c r="G54" s="11">
        <f t="shared" si="1"/>
        <v>56.980493953469704</v>
      </c>
    </row>
    <row r="55" spans="2:7" x14ac:dyDescent="0.3">
      <c r="B55" s="10">
        <v>43933</v>
      </c>
      <c r="C55" s="4">
        <v>48</v>
      </c>
      <c r="E55" s="11"/>
      <c r="F55" s="11">
        <f>Kn/(1+EXP(-(C55-t0n)/wn))</f>
        <v>12882.538729816633</v>
      </c>
      <c r="G55" s="11">
        <f t="shared" si="1"/>
        <v>46.321417937660954</v>
      </c>
    </row>
    <row r="56" spans="2:7" x14ac:dyDescent="0.3">
      <c r="B56" s="10">
        <v>43934</v>
      </c>
      <c r="C56" s="4">
        <v>49</v>
      </c>
      <c r="E56" s="11"/>
      <c r="F56" s="11">
        <f>Kn/(1+EXP(-(C56-t0n)/wn))</f>
        <v>12920.137272227879</v>
      </c>
      <c r="G56" s="11">
        <f t="shared" si="1"/>
        <v>37.598542411245944</v>
      </c>
    </row>
    <row r="57" spans="2:7" x14ac:dyDescent="0.3">
      <c r="B57" s="10">
        <v>43935</v>
      </c>
      <c r="C57" s="4">
        <v>50</v>
      </c>
      <c r="E57" s="11"/>
      <c r="F57" s="11">
        <f>Kn/(1+EXP(-(C57-t0n)/wn))</f>
        <v>12950.617564540338</v>
      </c>
      <c r="G57" s="11">
        <f t="shared" si="1"/>
        <v>30.480292312458914</v>
      </c>
    </row>
    <row r="58" spans="2:7" x14ac:dyDescent="0.3">
      <c r="B58" s="10">
        <v>43936</v>
      </c>
      <c r="C58" s="4">
        <v>51</v>
      </c>
      <c r="E58" s="11"/>
      <c r="F58" s="11">
        <f>Kn/(1+EXP(-(C58-t0n)/wn))</f>
        <v>12975.30230592871</v>
      </c>
      <c r="G58" s="11">
        <f t="shared" si="1"/>
        <v>24.684741388371549</v>
      </c>
    </row>
    <row r="59" spans="2:7" x14ac:dyDescent="0.3">
      <c r="B59" s="10">
        <v>43937</v>
      </c>
      <c r="C59" s="4">
        <v>52</v>
      </c>
      <c r="E59" s="11"/>
      <c r="F59" s="11">
        <f>Kn/(1+EXP(-(C59-t0n)/wn))</f>
        <v>12995.277119971104</v>
      </c>
      <c r="G59" s="11">
        <f t="shared" si="1"/>
        <v>19.974814042394428</v>
      </c>
    </row>
    <row r="60" spans="2:7" x14ac:dyDescent="0.3">
      <c r="B60" s="10">
        <v>43938</v>
      </c>
      <c r="C60" s="4">
        <v>53</v>
      </c>
      <c r="E60" s="11"/>
      <c r="F60" s="11">
        <f>Kn/(1+EXP(-(C60-t0n)/wn))</f>
        <v>13011.429978355913</v>
      </c>
      <c r="G60" s="11">
        <f t="shared" si="1"/>
        <v>16.152858384808496</v>
      </c>
    </row>
    <row r="61" spans="2:7" x14ac:dyDescent="0.3">
      <c r="B61" s="10">
        <v>43939</v>
      </c>
      <c r="C61" s="4">
        <v>54</v>
      </c>
      <c r="E61" s="11"/>
      <c r="F61" s="11">
        <f>Kn/(1+EXP(-(C61-t0n)/wn))</f>
        <v>13024.485177564831</v>
      </c>
      <c r="G61" s="11">
        <f t="shared" si="1"/>
        <v>13.055199208918566</v>
      </c>
    </row>
    <row r="62" spans="2:7" x14ac:dyDescent="0.3">
      <c r="B62" s="10">
        <v>43940</v>
      </c>
      <c r="C62" s="4">
        <v>55</v>
      </c>
      <c r="E62" s="11"/>
      <c r="F62" s="11">
        <f>Kn/(1+EXP(-(C62-t0n)/wn))</f>
        <v>13035.032195371135</v>
      </c>
      <c r="G62" s="11">
        <f t="shared" si="1"/>
        <v>10.547017806304211</v>
      </c>
    </row>
    <row r="63" spans="2:7" x14ac:dyDescent="0.3">
      <c r="B63" s="10">
        <v>43941</v>
      </c>
      <c r="C63" s="4">
        <v>56</v>
      </c>
      <c r="E63" s="11"/>
      <c r="F63" s="11">
        <f>Kn/(1+EXP(-(C63-t0n)/wn))</f>
        <v>13043.549928229084</v>
      </c>
      <c r="G63" s="11">
        <f t="shared" si="1"/>
        <v>8.517732857948431</v>
      </c>
    </row>
    <row r="64" spans="2:7" x14ac:dyDescent="0.3">
      <c r="B64" s="10">
        <v>43942</v>
      </c>
      <c r="C64" s="4">
        <v>57</v>
      </c>
      <c r="E64" s="11"/>
      <c r="F64" s="11">
        <f>Kn/(1+EXP(-(C64-t0n)/wn))</f>
        <v>13050.426875927273</v>
      </c>
      <c r="G64" s="11">
        <f t="shared" si="1"/>
        <v>6.8769476981888147</v>
      </c>
    </row>
    <row r="65" spans="2:7" x14ac:dyDescent="0.3">
      <c r="B65" s="10">
        <v>43943</v>
      </c>
      <c r="C65" s="4">
        <v>58</v>
      </c>
      <c r="E65" s="11"/>
      <c r="F65" s="11">
        <f>Kn/(1+EXP(-(C65-t0n)/wn))</f>
        <v>13055.977840014031</v>
      </c>
      <c r="G65" s="11">
        <f t="shared" si="1"/>
        <v>5.5509640867585404</v>
      </c>
    </row>
    <row r="66" spans="2:7" x14ac:dyDescent="0.3">
      <c r="B66" s="10">
        <v>43944</v>
      </c>
      <c r="C66" s="4">
        <v>59</v>
      </c>
      <c r="E66" s="11"/>
      <c r="F66" s="11">
        <f>Kn/(1+EXP(-(C66-t0n)/wn))</f>
        <v>13060.457666495593</v>
      </c>
      <c r="G66" s="11">
        <f t="shared" si="1"/>
        <v>4.4798264815617586</v>
      </c>
    </row>
    <row r="67" spans="2:7" x14ac:dyDescent="0.3">
      <c r="B67" s="10"/>
      <c r="C67" s="4"/>
    </row>
    <row r="68" spans="2:7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18</vt:i4>
      </vt:variant>
    </vt:vector>
  </HeadingPairs>
  <TitlesOfParts>
    <vt:vector size="21" baseType="lpstr">
      <vt:lpstr>dpc-covid19-ita-andamento-naz</vt:lpstr>
      <vt:lpstr>Cumul_deaths - Boltzmann fit</vt:lpstr>
      <vt:lpstr>New_deaths - Boltzmann fit</vt:lpstr>
      <vt:lpstr>CI</vt:lpstr>
      <vt:lpstr>CIn</vt:lpstr>
      <vt:lpstr>Critical_t</vt:lpstr>
      <vt:lpstr>Critical_tn</vt:lpstr>
      <vt:lpstr>df</vt:lpstr>
      <vt:lpstr>dfn</vt:lpstr>
      <vt:lpstr>K</vt:lpstr>
      <vt:lpstr>Kn</vt:lpstr>
      <vt:lpstr>Mean_of_y</vt:lpstr>
      <vt:lpstr>Mean_of_yn</vt:lpstr>
      <vt:lpstr>RSQ</vt:lpstr>
      <vt:lpstr>RSQn</vt:lpstr>
      <vt:lpstr>SE_of_y</vt:lpstr>
      <vt:lpstr>SE_of_yn</vt:lpstr>
      <vt:lpstr>t0</vt:lpstr>
      <vt:lpstr>t0n</vt:lpstr>
      <vt:lpstr>w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2020-03-26T00:54:52Z</dcterms:modified>
</cp:coreProperties>
</file>