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a-Y50\sagginostriulisse\a-AUAI\"/>
    </mc:Choice>
  </mc:AlternateContent>
  <xr:revisionPtr revIDLastSave="0" documentId="13_ncr:1_{E0A4BC31-6FE2-46B9-895A-D3CBFCFCEECF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pc-covid-19-ita-andamento-naz" sheetId="16" r:id="rId1"/>
    <sheet name="Cumul_ deaths - Gompertz fit" sheetId="12" r:id="rId2"/>
    <sheet name="New_ deaths - Gompertz fit" sheetId="17" r:id="rId3"/>
  </sheets>
  <definedNames>
    <definedName name="CI">'Cumul_ deaths - Gompertz fit'!$J$15</definedName>
    <definedName name="CIn">'New_ deaths - Gompertz fit'!$L$15</definedName>
    <definedName name="Critical_t">'Cumul_ deaths - Gompertz fit'!$J$14</definedName>
    <definedName name="Critical_tn">'New_ deaths - Gompertz fit'!$L$14</definedName>
    <definedName name="DatiEsterni_1" localSheetId="0" hidden="1">'dpc-covid-19-ita-andamento-naz'!$A$1:$N$32</definedName>
    <definedName name="DatiEsterni_2" localSheetId="0" hidden="1">'dpc-covid-19-ita-andamento-naz'!#REF!</definedName>
    <definedName name="df">'Cumul_ deaths - Gompertz fit'!$J$11</definedName>
    <definedName name="dfn">'New_ deaths - Gompertz fit'!$L$11</definedName>
    <definedName name="K">'Cumul_ deaths - Gompertz fit'!$J$7</definedName>
    <definedName name="Kn">'New_ deaths - Gompertz fit'!$L$7</definedName>
    <definedName name="Mean_of_y">'Cumul_ deaths - Gompertz fit'!$J$10</definedName>
    <definedName name="Mean_of_yn">'New_ deaths - Gompertz fit'!$L$10</definedName>
    <definedName name="RSQ">'Cumul_ deaths - Gompertz fit'!$J$13</definedName>
    <definedName name="RSQn">'New_ deaths - Gompertz fit'!$L$13</definedName>
    <definedName name="SE_of_y">'Cumul_ deaths - Gompertz fit'!$J$12</definedName>
    <definedName name="SE_of_yn">'New_ deaths - Gompertz fit'!$L$12</definedName>
    <definedName name="solver_adj" localSheetId="1" hidden="1">'Cumul_ deaths - Gompertz fit'!$J$7,'Cumul_ deaths - Gompertz fit'!$J$8,'Cumul_ deaths - Gompertz fit'!$J$9</definedName>
    <definedName name="solver_adj" localSheetId="2" hidden="1">'New_ deaths - Gompertz fit'!$L$7,'New_ deaths - Gompertz fit'!$L$8,'New_ deaths - Gompertz fit'!$L$9</definedName>
    <definedName name="solver_cvg" localSheetId="1" hidden="1">0.0001</definedName>
    <definedName name="solver_cvg" localSheetId="2" hidden="1">0.0001</definedName>
    <definedName name="solver_drv" localSheetId="1" hidden="1">2</definedName>
    <definedName name="solver_drv" localSheetId="2" hidden="1">2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0</definedName>
    <definedName name="solver_num" localSheetId="2" hidden="1">0</definedName>
    <definedName name="solver_nwt" localSheetId="1" hidden="1">1</definedName>
    <definedName name="solver_nwt" localSheetId="2" hidden="1">1</definedName>
    <definedName name="solver_opt" localSheetId="1" hidden="1">'Cumul_ deaths - Gompertz fit'!$J$13</definedName>
    <definedName name="solver_opt" localSheetId="2" hidden="1">'New_ deaths - Gompertz fit'!$L$13</definedName>
    <definedName name="solver_pre" localSheetId="1" hidden="1">0.000001</definedName>
    <definedName name="solver_pre" localSheetId="2" hidden="1">0.000001</definedName>
    <definedName name="solver_rbv" localSheetId="1" hidden="1">2</definedName>
    <definedName name="solver_rbv" localSheetId="2" hidden="1">2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2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  <definedName name="t0">'Cumul_ deaths - Gompertz fit'!$J$8</definedName>
    <definedName name="t0n">'New_ deaths - Gompertz fit'!$L$8</definedName>
    <definedName name="w">'Cumul_ deaths - Gompertz fit'!$J$9</definedName>
    <definedName name="wn">'New_ deaths - Gompertz fit'!$L$9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" i="17" l="1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G23" i="17" s="1"/>
  <c r="F24" i="17"/>
  <c r="F25" i="17"/>
  <c r="F26" i="17"/>
  <c r="F27" i="17"/>
  <c r="F28" i="17"/>
  <c r="F29" i="17"/>
  <c r="F30" i="17"/>
  <c r="F31" i="17"/>
  <c r="F32" i="17"/>
  <c r="F33" i="17"/>
  <c r="F34" i="17"/>
  <c r="F35" i="17"/>
  <c r="G35" i="17" s="1"/>
  <c r="F36" i="17"/>
  <c r="F37" i="17"/>
  <c r="F38" i="17"/>
  <c r="F39" i="17"/>
  <c r="F40" i="17"/>
  <c r="F41" i="17"/>
  <c r="F42" i="17"/>
  <c r="F43" i="17"/>
  <c r="F44" i="17"/>
  <c r="F45" i="17"/>
  <c r="F46" i="17"/>
  <c r="F47" i="17"/>
  <c r="G47" i="17" s="1"/>
  <c r="F48" i="17"/>
  <c r="F49" i="17"/>
  <c r="F50" i="17"/>
  <c r="F51" i="17"/>
  <c r="F52" i="17"/>
  <c r="F53" i="17"/>
  <c r="F54" i="17"/>
  <c r="F55" i="17"/>
  <c r="F56" i="17"/>
  <c r="F57" i="17"/>
  <c r="F58" i="17"/>
  <c r="F59" i="17"/>
  <c r="G59" i="17" s="1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G100" i="17" s="1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G39" i="17"/>
  <c r="G40" i="17"/>
  <c r="F8" i="17"/>
  <c r="F9" i="17"/>
  <c r="F7" i="17"/>
  <c r="G52" i="17" l="1"/>
  <c r="G28" i="17"/>
  <c r="G16" i="17"/>
  <c r="G63" i="17"/>
  <c r="G26" i="17"/>
  <c r="G14" i="17"/>
  <c r="G105" i="17"/>
  <c r="G93" i="17"/>
  <c r="G81" i="17"/>
  <c r="G69" i="17"/>
  <c r="G57" i="17"/>
  <c r="G45" i="17"/>
  <c r="G33" i="17"/>
  <c r="G75" i="17"/>
  <c r="G126" i="17"/>
  <c r="G114" i="17"/>
  <c r="G102" i="17"/>
  <c r="G90" i="17"/>
  <c r="G78" i="17"/>
  <c r="G66" i="17"/>
  <c r="G21" i="17"/>
  <c r="G54" i="17"/>
  <c r="G42" i="17"/>
  <c r="G18" i="17"/>
  <c r="G51" i="17"/>
  <c r="G125" i="17"/>
  <c r="G113" i="17"/>
  <c r="G101" i="17"/>
  <c r="G89" i="17"/>
  <c r="G77" i="17"/>
  <c r="G65" i="17"/>
  <c r="G53" i="17"/>
  <c r="G41" i="17"/>
  <c r="G29" i="17"/>
  <c r="G17" i="17"/>
  <c r="G86" i="17"/>
  <c r="G74" i="17"/>
  <c r="G62" i="17"/>
  <c r="G38" i="17"/>
  <c r="G15" i="17"/>
  <c r="G25" i="17"/>
  <c r="G13" i="17"/>
  <c r="G115" i="17"/>
  <c r="G103" i="17"/>
  <c r="G91" i="17"/>
  <c r="G79" i="17"/>
  <c r="G124" i="17"/>
  <c r="G76" i="17"/>
  <c r="G99" i="17"/>
  <c r="G67" i="17"/>
  <c r="G55" i="17"/>
  <c r="G31" i="17"/>
  <c r="G19" i="17"/>
  <c r="G111" i="17"/>
  <c r="G98" i="17"/>
  <c r="G87" i="17"/>
  <c r="G27" i="17"/>
  <c r="G109" i="17"/>
  <c r="G97" i="17"/>
  <c r="G85" i="17"/>
  <c r="G73" i="17"/>
  <c r="G61" i="17"/>
  <c r="G49" i="17"/>
  <c r="G110" i="17"/>
  <c r="G50" i="17"/>
  <c r="G36" i="17"/>
  <c r="G11" i="17"/>
  <c r="G9" i="17"/>
  <c r="G8" i="17"/>
  <c r="G43" i="17"/>
  <c r="G30" i="17"/>
  <c r="G84" i="17"/>
  <c r="G88" i="17"/>
  <c r="G123" i="17"/>
  <c r="G121" i="17"/>
  <c r="G118" i="17"/>
  <c r="G106" i="17"/>
  <c r="G94" i="17"/>
  <c r="G82" i="17"/>
  <c r="G70" i="17"/>
  <c r="G58" i="17"/>
  <c r="G46" i="17"/>
  <c r="G34" i="17"/>
  <c r="G22" i="17"/>
  <c r="G60" i="17"/>
  <c r="G117" i="17"/>
  <c r="G112" i="17"/>
  <c r="G64" i="17"/>
  <c r="G24" i="17"/>
  <c r="G120" i="17"/>
  <c r="G96" i="17"/>
  <c r="G72" i="17"/>
  <c r="G48" i="17"/>
  <c r="G37" i="17"/>
  <c r="G12" i="17"/>
  <c r="G44" i="17"/>
  <c r="G56" i="17"/>
  <c r="G20" i="17"/>
  <c r="G119" i="17"/>
  <c r="G107" i="17"/>
  <c r="G95" i="17"/>
  <c r="G83" i="17"/>
  <c r="G71" i="17"/>
  <c r="G10" i="17"/>
  <c r="G32" i="17"/>
  <c r="G122" i="17"/>
  <c r="G108" i="17"/>
  <c r="G92" i="17"/>
  <c r="G104" i="17"/>
  <c r="G116" i="17"/>
  <c r="G80" i="17"/>
  <c r="G68" i="17"/>
  <c r="L11" i="17"/>
  <c r="L14" i="17" s="1"/>
  <c r="L10" i="17"/>
  <c r="E37" i="17"/>
  <c r="D3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7" i="17"/>
  <c r="J11" i="12"/>
  <c r="J10" i="12"/>
  <c r="D3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7" i="12"/>
  <c r="G7" i="17" l="1"/>
  <c r="E7" i="17"/>
  <c r="E11" i="17"/>
  <c r="E12" i="17"/>
  <c r="E13" i="17"/>
  <c r="E14" i="17"/>
  <c r="E21" i="17"/>
  <c r="E24" i="17"/>
  <c r="E25" i="17"/>
  <c r="E26" i="17"/>
  <c r="E30" i="17"/>
  <c r="E34" i="17"/>
  <c r="E8" i="17"/>
  <c r="E36" i="17"/>
  <c r="E33" i="17"/>
  <c r="E32" i="17"/>
  <c r="E31" i="17"/>
  <c r="E29" i="17"/>
  <c r="E28" i="17"/>
  <c r="E27" i="17"/>
  <c r="E23" i="17"/>
  <c r="E20" i="17"/>
  <c r="E18" i="17"/>
  <c r="E17" i="17"/>
  <c r="E16" i="17"/>
  <c r="E15" i="17"/>
  <c r="E10" i="17"/>
  <c r="E9" i="17"/>
  <c r="L12" i="17" l="1" a="1"/>
  <c r="L12" i="17" s="1"/>
  <c r="L15" i="17" s="1"/>
  <c r="I7" i="17" s="1"/>
  <c r="L13" i="17" a="1"/>
  <c r="L13" i="17" s="1"/>
  <c r="E35" i="17"/>
  <c r="E22" i="17"/>
  <c r="E19" i="17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35" i="12"/>
  <c r="H13" i="17" l="1"/>
  <c r="H25" i="17"/>
  <c r="I21" i="17"/>
  <c r="H16" i="17"/>
  <c r="H15" i="17"/>
  <c r="I12" i="17"/>
  <c r="I34" i="17"/>
  <c r="H18" i="17"/>
  <c r="H12" i="17"/>
  <c r="I13" i="17"/>
  <c r="H29" i="17"/>
  <c r="H22" i="17"/>
  <c r="I14" i="17"/>
  <c r="I22" i="17"/>
  <c r="I33" i="17"/>
  <c r="I24" i="17"/>
  <c r="I28" i="17"/>
  <c r="I31" i="17"/>
  <c r="I11" i="17"/>
  <c r="H31" i="17"/>
  <c r="H36" i="17"/>
  <c r="I16" i="17"/>
  <c r="H19" i="17"/>
  <c r="I25" i="17"/>
  <c r="H9" i="17"/>
  <c r="I23" i="17"/>
  <c r="I27" i="17"/>
  <c r="H11" i="17"/>
  <c r="I9" i="17"/>
  <c r="I19" i="17"/>
  <c r="I26" i="17"/>
  <c r="H37" i="17"/>
  <c r="H27" i="17"/>
  <c r="H24" i="17"/>
  <c r="H33" i="17"/>
  <c r="H21" i="17"/>
  <c r="I36" i="17"/>
  <c r="I18" i="17"/>
  <c r="I35" i="17"/>
  <c r="I29" i="17"/>
  <c r="H8" i="17"/>
  <c r="I37" i="17"/>
  <c r="H26" i="17"/>
  <c r="I30" i="17"/>
  <c r="H35" i="17"/>
  <c r="H28" i="17"/>
  <c r="H14" i="17"/>
  <c r="H23" i="17"/>
  <c r="I15" i="17"/>
  <c r="H30" i="17"/>
  <c r="I8" i="17"/>
  <c r="H17" i="17"/>
  <c r="I17" i="17"/>
  <c r="H34" i="17"/>
  <c r="H32" i="17"/>
  <c r="I10" i="17"/>
  <c r="H10" i="17"/>
  <c r="I20" i="17"/>
  <c r="H20" i="17"/>
  <c r="I32" i="17"/>
  <c r="H7" i="17"/>
  <c r="E34" i="12"/>
  <c r="E32" i="12" l="1"/>
  <c r="E33" i="12"/>
  <c r="E31" i="12" l="1"/>
  <c r="E30" i="12" l="1"/>
  <c r="J14" i="12" l="1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7" i="12"/>
  <c r="J13" i="12" l="1" a="1"/>
  <c r="J13" i="12" s="1"/>
  <c r="J12" i="12" a="1"/>
  <c r="J12" i="12" s="1"/>
  <c r="J15" i="12" s="1"/>
  <c r="G37" i="12" l="1"/>
  <c r="F37" i="12"/>
  <c r="F36" i="12"/>
  <c r="G36" i="12"/>
  <c r="F35" i="12"/>
  <c r="G35" i="12"/>
  <c r="F34" i="12"/>
  <c r="G34" i="12"/>
  <c r="G11" i="12"/>
  <c r="G23" i="12"/>
  <c r="G12" i="12"/>
  <c r="G24" i="12"/>
  <c r="G13" i="12"/>
  <c r="G25" i="12"/>
  <c r="G14" i="12"/>
  <c r="G26" i="12"/>
  <c r="G15" i="12"/>
  <c r="G27" i="12"/>
  <c r="G16" i="12"/>
  <c r="G28" i="12"/>
  <c r="G18" i="12"/>
  <c r="G30" i="12"/>
  <c r="G19" i="12"/>
  <c r="G31" i="12"/>
  <c r="G8" i="12"/>
  <c r="G20" i="12"/>
  <c r="G32" i="12"/>
  <c r="G9" i="12"/>
  <c r="G10" i="12"/>
  <c r="G7" i="12"/>
  <c r="G17" i="12"/>
  <c r="G29" i="12"/>
  <c r="G21" i="12"/>
  <c r="G33" i="12"/>
  <c r="G22" i="12"/>
  <c r="F33" i="12"/>
  <c r="F32" i="12"/>
  <c r="F31" i="12"/>
  <c r="F16" i="12"/>
  <c r="F30" i="12"/>
  <c r="F26" i="12"/>
  <c r="F29" i="12"/>
  <c r="F11" i="12"/>
  <c r="F7" i="12"/>
  <c r="F27" i="12"/>
  <c r="F15" i="12"/>
  <c r="F12" i="12"/>
  <c r="F24" i="12"/>
  <c r="F14" i="12"/>
  <c r="F28" i="12"/>
  <c r="F19" i="12"/>
  <c r="F10" i="12"/>
  <c r="F18" i="12"/>
  <c r="F22" i="12"/>
  <c r="F13" i="12"/>
  <c r="F25" i="12"/>
  <c r="F20" i="12"/>
  <c r="F9" i="12"/>
  <c r="F8" i="12"/>
  <c r="F21" i="12"/>
  <c r="F23" i="12"/>
  <c r="F17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tc={A8254C99-F8D0-4594-8DF9-BAFD3FB1F24C}</author>
    <author>tc={68C9FCAD-9B4E-4A36-9FFD-6E42EF7BAB2E}</author>
    <author>tc={2996D8DF-A90C-4837-A522-D1B05D838A82}</author>
    <author>tc={882C4A53-2ECA-4C73-9AA1-B5A8E73D3E81}</author>
    <author>tc={6447A7C0-2273-4DFF-A091-BC96FA683C9A}</author>
    <author>tc={15FBF8B4-9604-4298-88C0-A397053E9646}</author>
    <author>tc={7D93C683-3CC9-4CA5-88A7-CE381226F7E8}</author>
  </authors>
  <commentList>
    <comment ref="B7" authorId="0" shapeId="0" xr:uid="{A8254C99-F8D0-4594-8DF9-BAFD3FB1F24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3" authorId="1" shapeId="0" xr:uid="{68C9FCAD-9B4E-4A36-9FFD-6E42EF7BAB2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2996D8DF-A90C-4837-A522-D1B05D838A8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882C4A53-2ECA-4C73-9AA1-B5A8E73D3E8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2" authorId="4" shapeId="0" xr:uid="{6447A7C0-2273-4DFF-A091-BC96FA683C9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15FBF8B4-9604-4298-88C0-A397053E964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5" authorId="6" shapeId="0" xr:uid="{7D93C683-3CC9-4CA5-88A7-CE381226F7E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tc={E55EDF91-B929-427F-974C-7C4BA6A2256F}</author>
    <author>tc={E68D444F-F44E-4F7B-A08B-3E97C8F77EB8}</author>
    <author>tc={5FA73663-8ACB-4C87-9ACE-833B3E2F4F52}</author>
    <author>tc={C84EE756-EBBF-4242-B72B-A7663F6ADECE}</author>
    <author>tc={B367DBCB-7C6A-4BA4-9A30-B8A2E8E7290F}</author>
    <author>tc={926C33C6-F39A-4524-91C9-0CF38C04972A}</author>
    <author>tc={5CCFFE3B-C34B-4578-99E2-92A322494188}</author>
  </authors>
  <commentList>
    <comment ref="B7" authorId="0" shapeId="0" xr:uid="{E55EDF91-B929-427F-974C-7C4BA6A2256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3" authorId="1" shapeId="0" xr:uid="{E68D444F-F44E-4F7B-A08B-3E97C8F77EB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5FA73663-8ACB-4C87-9ACE-833B3E2F4F5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C84EE756-EBBF-4242-B72B-A7663F6ADEC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2" authorId="4" shapeId="0" xr:uid="{B367DBCB-7C6A-4BA4-9A30-B8A2E8E7290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926C33C6-F39A-4524-91C9-0CF38C04972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5" authorId="6" shapeId="0" xr:uid="{5CCFFE3B-C34B-4578-99E2-92A32249418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2715E2-2952-4A17-90E3-B814229A5D34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449F3959-B20D-4E9F-B8EC-387D477F485D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7979ADB5-CB13-44F2-A710-8AC47B10E3C8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588C5E05-4E1F-4C26-85F8-DEEC715D5DD8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3C717B5C-D86E-4065-804E-6AABF39EA52A}" keepAlive="1" name="Query - dpc-covid19-ita-andamento-nazionale (5)" description="Connessione alla query 'dpc-covid19-ita-andamento-nazionale (5)' nella cartella di lavoro." type="5" refreshedVersion="6" background="1" saveData="1">
    <dbPr connection="Provider=Microsoft.Mashup.OleDb.1;Data Source=$Workbook$;Location=&quot;dpc-covid19-ita-andamento-nazionale (5)&quot;;Extended Properties=&quot;&quot;" command="SELECT * FROM [dpc-covid19-ita-andamento-nazionale (5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<sst xmlns="http://schemas.openxmlformats.org/spreadsheetml/2006/main" count="155" uniqueCount="52">
  <si>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</si>
  <si>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</si>
  <si>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</si>
  <si>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</si>
  <si>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</si>
  <si>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</si>
  <si>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</si>
  <si>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</si>
  <si>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Upper CI</t>
  </si>
  <si>
    <t>Lower CI</t>
  </si>
  <si>
    <t>Date</t>
  </si>
  <si>
    <t>Day</t>
  </si>
  <si>
    <t>Iterative non-linear least squares regression</t>
  </si>
  <si>
    <t>Gompertz fit</t>
  </si>
  <si>
    <t>Modeling function: Gompertz sigmoidal growth function</t>
  </si>
  <si>
    <t>width of crossover region</t>
  </si>
  <si>
    <t>crossover point</t>
  </si>
  <si>
    <t>saturation value</t>
  </si>
  <si>
    <t>data</t>
  </si>
  <si>
    <t>stato</t>
  </si>
  <si>
    <t>ricoverati_con_sintomi</t>
  </si>
  <si>
    <t>terapia_intensiva</t>
  </si>
  <si>
    <t>totale_ospedalizzati</t>
  </si>
  <si>
    <t>isolamento_domiciliare</t>
  </si>
  <si>
    <t>totale_attualmente_positivi</t>
  </si>
  <si>
    <t>nuovi_attualmente_positivi</t>
  </si>
  <si>
    <t>dimessi_guariti</t>
  </si>
  <si>
    <t>deceduti</t>
  </si>
  <si>
    <t>totale_casi</t>
  </si>
  <si>
    <t>tamponi</t>
  </si>
  <si>
    <t>ITA</t>
  </si>
  <si>
    <r>
      <t>t</t>
    </r>
    <r>
      <rPr>
        <i/>
        <vertAlign val="subscript"/>
        <sz val="14"/>
        <color theme="1"/>
        <rFont val="Calibri"/>
        <family val="2"/>
        <scheme val="minor"/>
      </rPr>
      <t>0</t>
    </r>
    <r>
      <rPr>
        <i/>
        <sz val="14"/>
        <color theme="1"/>
        <rFont val="Calibri"/>
        <family val="2"/>
        <scheme val="minor"/>
      </rPr>
      <t>=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</si>
  <si>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</si>
  <si>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Gompertz cum_</t>
  </si>
  <si>
    <t>Cumulative deaths</t>
  </si>
  <si>
    <t>Cum_deaths</t>
  </si>
  <si>
    <t>New deaths</t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</si>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</sst>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5" fillId="3" borderId="1" applyNumberFormat="0" applyFont="0" applyAlignment="0" applyProtection="0"/>
  </cellStyleXfs>
  <cellXfs count="21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0" fillId="2" borderId="0" xfId="0" applyNumberFormat="1" applyFill="1"/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22" fontId="0" fillId="0" borderId="0" xfId="0" applyNumberFormat="1"/>
    <xf numFmtId="0" fontId="0" fillId="0" borderId="0" xfId="0" applyNumberFormat="1"/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/>
    <xf numFmtId="16" fontId="0" fillId="3" borderId="1" xfId="1" applyNumberFormat="1" applyFont="1" applyAlignment="1">
      <alignment horizontal="center"/>
    </xf>
  </cellXfs>
  <cellStyles count="2">
    <cellStyle name="Normale" xfId="0" builtinId="0"/>
    <cellStyle name="Nota" xfId="1" builtinId="1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connections" Target="connections.xml"/><Relationship Id="rId10" Type="http://schemas.openxmlformats.org/officeDocument/2006/relationships/calcChain" Target="calcChain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confirmed cases (Italy)</a:t>
            </a:r>
          </a:p>
          <a:p>
            <a:pPr>
              <a:defRPr/>
            </a:pPr>
            <a:r>
              <a:rPr lang="it-IT"/>
              <a:t>Cumulative deaths - Gompertz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'Cumul_ deaths - Gompertz fit'!$D$6</c:f>
              <c:strCache>
                <c:ptCount val="1"/>
                <c:pt idx="0">
                  <c:v>Cumulative 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'Cumul_ deaths - Gompertz fit'!$C$7:$C$37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'Cumul_ deaths - Gompertz fit'!$D$7:$D$37</c:f>
              <c:numCache>
                <c:formatCode>General</c:formatCode>
                <c:ptCount val="31"/>
                <c:pt idx="0">
                  <c:v>7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34</c:v>
                </c:pt>
                <c:pt idx="7">
                  <c:v>52</c:v>
                </c:pt>
                <c:pt idx="8">
                  <c:v>79</c:v>
                </c:pt>
                <c:pt idx="9">
                  <c:v>107</c:v>
                </c:pt>
                <c:pt idx="10">
                  <c:v>148</c:v>
                </c:pt>
                <c:pt idx="11">
                  <c:v>197</c:v>
                </c:pt>
                <c:pt idx="12">
                  <c:v>233</c:v>
                </c:pt>
                <c:pt idx="13">
                  <c:v>366</c:v>
                </c:pt>
                <c:pt idx="14">
                  <c:v>463</c:v>
                </c:pt>
                <c:pt idx="15">
                  <c:v>631</c:v>
                </c:pt>
                <c:pt idx="16">
                  <c:v>827</c:v>
                </c:pt>
                <c:pt idx="17">
                  <c:v>1016</c:v>
                </c:pt>
                <c:pt idx="18">
                  <c:v>1266</c:v>
                </c:pt>
                <c:pt idx="19">
                  <c:v>1441</c:v>
                </c:pt>
                <c:pt idx="20">
                  <c:v>1809</c:v>
                </c:pt>
                <c:pt idx="21">
                  <c:v>2158</c:v>
                </c:pt>
                <c:pt idx="22">
                  <c:v>2503</c:v>
                </c:pt>
                <c:pt idx="23">
                  <c:v>2978</c:v>
                </c:pt>
                <c:pt idx="24">
                  <c:v>3405</c:v>
                </c:pt>
                <c:pt idx="25">
                  <c:v>4032</c:v>
                </c:pt>
                <c:pt idx="26">
                  <c:v>4825</c:v>
                </c:pt>
                <c:pt idx="27">
                  <c:v>5476</c:v>
                </c:pt>
                <c:pt idx="28">
                  <c:v>6077</c:v>
                </c:pt>
                <c:pt idx="29">
                  <c:v>6820</c:v>
                </c:pt>
                <c:pt idx="30">
                  <c:v>7503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3-4CB1-96E6-9EE72B263DE7}"/>
            </c:ext>
          </c:extLst>
        </c:ser>
        <c:ser>
          <c:idx val="1"/>
          <c:order val="1"/>
          <c:tx>
            <c:strRef>
              <c:f>'Cumul_ deaths - Gompertz fit'!$E$6</c:f>
              <c:strCache>
                <c:ptCount val="1"/>
                <c:pt idx="0">
                  <c:v>Gompertz fit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'Cumul_ deaths - Gompertz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 deaths - Gompertz fit'!$E$7:$E$66</c:f>
              <c:numCache>
                <c:formatCode>0</c:formatCode>
                <c:ptCount val="60"/>
                <c:pt idx="0">
                  <c:v>0.62609438447690702</c:v>
                </c:pt>
                <c:pt idx="1">
                  <c:v>1.2461127230814353</c:v>
                </c:pt>
                <c:pt idx="2">
                  <c:v>2.375210800551518</c:v>
                </c:pt>
                <c:pt idx="3">
                  <c:v>4.3476368714807778</c:v>
                </c:pt>
                <c:pt idx="4">
                  <c:v>7.6615310739561</c:v>
                </c:pt>
                <c:pt idx="5">
                  <c:v>13.029405650291528</c:v>
                </c:pt>
                <c:pt idx="6">
                  <c:v>21.431416534997215</c:v>
                </c:pt>
                <c:pt idx="7">
                  <c:v>34.166770705607973</c:v>
                </c:pt>
                <c:pt idx="8">
                  <c:v>52.897628422781438</c:v>
                </c:pt>
                <c:pt idx="9">
                  <c:v>79.679495697730104</c:v>
                </c:pt>
                <c:pt idx="10">
                  <c:v>116.97250220605665</c:v>
                </c:pt>
                <c:pt idx="11">
                  <c:v>167.62913820920951</c:v>
                </c:pt>
                <c:pt idx="12">
                  <c:v>234.8558621939458</c:v>
                </c:pt>
                <c:pt idx="13">
                  <c:v>322.14825965649095</c:v>
                </c:pt>
                <c:pt idx="14">
                  <c:v>433.20183738864324</c:v>
                </c:pt>
                <c:pt idx="15">
                  <c:v>571.80276954990973</c:v>
                </c:pt>
                <c:pt idx="16">
                  <c:v>741.70470408467793</c:v>
                </c:pt>
                <c:pt idx="17">
                  <c:v>946.49890116312611</c:v>
                </c:pt>
                <c:pt idx="18">
                  <c:v>1189.4854180861842</c:v>
                </c:pt>
                <c:pt idx="19">
                  <c:v>1473.55278563103</c:v>
                </c:pt>
                <c:pt idx="20">
                  <c:v>1801.0727317630201</c:v>
                </c:pt>
                <c:pt idx="21">
                  <c:v>2173.8151520581405</c:v>
                </c:pt>
                <c:pt idx="22">
                  <c:v>2592.8868844254057</c:v>
                </c:pt>
                <c:pt idx="23">
                  <c:v>3058.696103791191</c:v>
                </c:pt>
                <c:pt idx="24">
                  <c:v>3570.9424756239064</c:v>
                </c:pt>
                <c:pt idx="25">
                  <c:v>4128.6317261985669</c:v>
                </c:pt>
                <c:pt idx="26">
                  <c:v>4730.1120910328573</c:v>
                </c:pt>
                <c:pt idx="27">
                  <c:v>5373.12923716152</c:v>
                </c:pt>
                <c:pt idx="28">
                  <c:v>6054.8957280427858</c:v>
                </c:pt>
                <c:pt idx="29">
                  <c:v>6772.1708897622348</c:v>
                </c:pt>
                <c:pt idx="30">
                  <c:v>7521.3470003656148</c:v>
                </c:pt>
                <c:pt idx="31">
                  <c:v>8298.5380048133557</c:v>
                </c:pt>
                <c:pt idx="32">
                  <c:v>9099.667395929464</c:v>
                </c:pt>
                <c:pt idx="33">
                  <c:v>9920.5524382941421</c:v>
                </c:pt>
                <c:pt idx="34">
                  <c:v>10756.982494928447</c:v>
                </c:pt>
                <c:pt idx="35">
                  <c:v>11604.789802254985</c:v>
                </c:pt>
                <c:pt idx="36">
                  <c:v>12459.911593529969</c:v>
                </c:pt>
                <c:pt idx="37">
                  <c:v>13318.442970965376</c:v>
                </c:pt>
                <c:pt idx="38">
                  <c:v>14176.680357386895</c:v>
                </c:pt>
                <c:pt idx="39">
                  <c:v>15031.155712516658</c:v>
                </c:pt>
                <c:pt idx="40">
                  <c:v>15878.661976007683</c:v>
                </c:pt>
                <c:pt idx="41">
                  <c:v>16716.270402952821</c:v>
                </c:pt>
                <c:pt idx="42">
                  <c:v>17541.340594631725</c:v>
                </c:pt>
                <c:pt idx="43">
                  <c:v>18351.524106490328</c:v>
                </c:pt>
                <c:pt idx="44">
                  <c:v>19144.762546346625</c:v>
                </c:pt>
                <c:pt idx="45">
                  <c:v>19919.281068208209</c:v>
                </c:pt>
                <c:pt idx="46">
                  <c:v>20673.578129982383</c:v>
                </c:pt>
                <c:pt idx="47">
                  <c:v>21406.412324991645</c:v>
                </c:pt>
                <c:pt idx="48">
                  <c:v>22116.787024726695</c:v>
                </c:pt>
                <c:pt idx="49">
                  <c:v>22803.933489665433</c:v>
                </c:pt>
                <c:pt idx="50">
                  <c:v>23467.29302109834</c:v>
                </c:pt>
                <c:pt idx="51">
                  <c:v>24106.498643490148</c:v>
                </c:pt>
                <c:pt idx="52">
                  <c:v>24721.356726771766</c:v>
                </c:pt>
                <c:pt idx="53">
                  <c:v>25311.828883057675</c:v>
                </c:pt>
                <c:pt idx="54">
                  <c:v>25878.014403887173</c:v>
                </c:pt>
                <c:pt idx="55">
                  <c:v>26420.133442894381</c:v>
                </c:pt>
                <c:pt idx="56">
                  <c:v>26938.511095078749</c:v>
                </c:pt>
                <c:pt idx="57">
                  <c:v>27433.562477500229</c:v>
                </c:pt>
                <c:pt idx="58">
                  <c:v>27905.77887694411</c:v>
                </c:pt>
                <c:pt idx="59">
                  <c:v>28355.714997409254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DA-4A2B-A269-1602CEC56F63}"/>
            </c:ext>
          </c:extLst>
        </c:ser>
        <c:ser>
          <c:idx val="2"/>
          <c:order val="2"/>
          <c:tx>
            <c:strRef>
              <c:f>'Cumul_ deaths - Gompertz fit'!$F$6</c:f>
              <c:strCache>
                <c:ptCount val="1"/>
                <c:pt idx="0">
                  <c:v>Upper CI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'Cumul_ deaths - Gompertz fit'!$C$7:$C$37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'Cumul_ deaths - Gompertz fit'!$F$7:$F$37</c:f>
              <c:numCache>
                <c:formatCode>0</c:formatCode>
                <c:ptCount val="31"/>
                <c:pt idx="0">
                  <c:v>125.67518004248234</c:v>
                </c:pt>
                <c:pt idx="1">
                  <c:v>126.29519838108688</c:v>
                </c:pt>
                <c:pt idx="2">
                  <c:v>127.42429645855695</c:v>
                </c:pt>
                <c:pt idx="3">
                  <c:v>129.39672252948623</c:v>
                </c:pt>
                <c:pt idx="4">
                  <c:v>132.71061673196155</c:v>
                </c:pt>
                <c:pt idx="5">
                  <c:v>138.07849130829698</c:v>
                </c:pt>
                <c:pt idx="6">
                  <c:v>146.48050219300265</c:v>
                </c:pt>
                <c:pt idx="7">
                  <c:v>159.2158563636134</c:v>
                </c:pt>
                <c:pt idx="8">
                  <c:v>177.94671408078688</c:v>
                </c:pt>
                <c:pt idx="9">
                  <c:v>204.72858135573554</c:v>
                </c:pt>
                <c:pt idx="10">
                  <c:v>242.0215878640621</c:v>
                </c:pt>
                <c:pt idx="11">
                  <c:v>292.67822386721497</c:v>
                </c:pt>
                <c:pt idx="12">
                  <c:v>359.90494785195125</c:v>
                </c:pt>
                <c:pt idx="13">
                  <c:v>447.19734531449637</c:v>
                </c:pt>
                <c:pt idx="14">
                  <c:v>558.25092304664872</c:v>
                </c:pt>
                <c:pt idx="15">
                  <c:v>696.85185520791515</c:v>
                </c:pt>
                <c:pt idx="16">
                  <c:v>866.75378974268335</c:v>
                </c:pt>
                <c:pt idx="17">
                  <c:v>1071.5479868211316</c:v>
                </c:pt>
                <c:pt idx="18">
                  <c:v>1314.5345037441896</c:v>
                </c:pt>
                <c:pt idx="19">
                  <c:v>1598.6018712890354</c:v>
                </c:pt>
                <c:pt idx="20">
                  <c:v>1926.1218174210255</c:v>
                </c:pt>
                <c:pt idx="21">
                  <c:v>2298.8642377161459</c:v>
                </c:pt>
                <c:pt idx="22">
                  <c:v>2717.9359700834111</c:v>
                </c:pt>
                <c:pt idx="23">
                  <c:v>3183.7451894491965</c:v>
                </c:pt>
                <c:pt idx="24">
                  <c:v>3695.9915612819118</c:v>
                </c:pt>
                <c:pt idx="25">
                  <c:v>4253.6808118565723</c:v>
                </c:pt>
                <c:pt idx="26">
                  <c:v>4855.1611766908627</c:v>
                </c:pt>
                <c:pt idx="27">
                  <c:v>5498.1783228195254</c:v>
                </c:pt>
                <c:pt idx="28">
                  <c:v>6179.9448137007912</c:v>
                </c:pt>
                <c:pt idx="29">
                  <c:v>6897.2199754202402</c:v>
                </c:pt>
                <c:pt idx="30">
                  <c:v>7646.3960860236202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EDA-4A2B-A269-1602CEC56F63}"/>
            </c:ext>
          </c:extLst>
        </c:ser>
        <c:ser>
          <c:idx val="3"/>
          <c:order val="3"/>
          <c:tx>
            <c:strRef>
              <c:f>'Cumul_ deaths - Gompertz fit'!$G$6</c:f>
              <c:strCache>
                <c:ptCount val="1"/>
                <c:pt idx="0">
                  <c:v>Lower CI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'Cumul_ deaths - Gompertz fit'!$C$7:$C$37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'Cumul_ deaths - Gompertz fit'!$G$7:$G$37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42.580052551204076</c:v>
                </c:pt>
                <c:pt idx="12">
                  <c:v>109.80677653594036</c:v>
                </c:pt>
                <c:pt idx="13">
                  <c:v>197.09917399848553</c:v>
                </c:pt>
                <c:pt idx="14">
                  <c:v>308.15275173063782</c:v>
                </c:pt>
                <c:pt idx="15">
                  <c:v>446.7536838919043</c:v>
                </c:pt>
                <c:pt idx="16">
                  <c:v>616.6556184266725</c:v>
                </c:pt>
                <c:pt idx="17">
                  <c:v>821.44981550512068</c:v>
                </c:pt>
                <c:pt idx="18">
                  <c:v>1064.4363324281787</c:v>
                </c:pt>
                <c:pt idx="19">
                  <c:v>1348.5036999730246</c:v>
                </c:pt>
                <c:pt idx="20">
                  <c:v>1676.0236461050147</c:v>
                </c:pt>
                <c:pt idx="21">
                  <c:v>2048.7660664001351</c:v>
                </c:pt>
                <c:pt idx="22">
                  <c:v>2467.8377987674003</c:v>
                </c:pt>
                <c:pt idx="23">
                  <c:v>2933.6470181331856</c:v>
                </c:pt>
                <c:pt idx="24">
                  <c:v>3445.893389965901</c:v>
                </c:pt>
                <c:pt idx="25">
                  <c:v>4003.5826405405614</c:v>
                </c:pt>
                <c:pt idx="26">
                  <c:v>4605.0630053748519</c:v>
                </c:pt>
                <c:pt idx="27">
                  <c:v>5248.0801515035146</c:v>
                </c:pt>
                <c:pt idx="28">
                  <c:v>5929.8466423847804</c:v>
                </c:pt>
                <c:pt idx="29">
                  <c:v>6647.1218041042293</c:v>
                </c:pt>
                <c:pt idx="30">
                  <c:v>7396.2979147076094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DA-4A2B-A269-1602CEC56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confirmed cases (Italy)</a:t>
            </a:r>
          </a:p>
          <a:p>
            <a:pPr>
              <a:defRPr/>
            </a:pPr>
            <a:r>
              <a:rPr lang="it-IT"/>
              <a:t>New deaths - Gompertz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 deaths - Gompertz fit'!$E$6</c:f>
              <c:strCache>
                <c:ptCount val="1"/>
                <c:pt idx="0">
                  <c:v>New 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'New_ deaths - Gompertz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 deaths - Gompertz fit'!$E$7:$E$37</c:f>
              <c:numCache>
                <c:formatCode>General</c:formatCode>
                <c:ptCount val="31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69-4D76-86FB-8CBD3E1407F4}"/>
            </c:ext>
          </c:extLst>
        </c:ser>
        <c:ser>
          <c:idx val="1"/>
          <c:order val="1"/>
          <c:tx>
            <c:strRef>
              <c:f>'New_ deaths - Gompertz fit'!$G$6</c:f>
              <c:strCache>
                <c:ptCount val="1"/>
                <c:pt idx="0">
                  <c:v>Gompertz fit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'New_ deaths - Gompertz fit'!$C$7:$C$126</c:f>
              <c:numCache>
                <c:formatCode>General</c:formatCode>
                <c:ptCount val="1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</c:numCache>
            </c:numRef>
          </c:xVal>
          <c:yVal>
            <c:numRef>
              <c:f>'New_ deaths - Gompertz fit'!$G$7:$G$126</c:f>
              <c:numCache>
                <c:formatCode>0</c:formatCode>
                <c:ptCount val="120"/>
                <c:pt idx="0">
                  <c:v>0</c:v>
                </c:pt>
                <c:pt idx="1">
                  <c:v>0.55666278801566704</c:v>
                </c:pt>
                <c:pt idx="2">
                  <c:v>1.0237816316997568</c:v>
                </c:pt>
                <c:pt idx="3">
                  <c:v>1.8047811537724625</c:v>
                </c:pt>
                <c:pt idx="4">
                  <c:v>3.0577075891887362</c:v>
                </c:pt>
                <c:pt idx="5">
                  <c:v>4.9911650090771253</c:v>
                </c:pt>
                <c:pt idx="6">
                  <c:v>7.8678404746161004</c:v>
                </c:pt>
                <c:pt idx="7">
                  <c:v>12.003467219449586</c:v>
                </c:pt>
                <c:pt idx="8">
                  <c:v>17.760127070852253</c:v>
                </c:pt>
                <c:pt idx="9">
                  <c:v>25.533401166895963</c:v>
                </c:pt>
                <c:pt idx="10">
                  <c:v>35.733652017477041</c:v>
                </c:pt>
                <c:pt idx="11">
                  <c:v>48.762531396295387</c:v>
                </c:pt>
                <c:pt idx="12">
                  <c:v>64.986517438585452</c:v>
                </c:pt>
                <c:pt idx="13">
                  <c:v>84.70977019416938</c:v>
                </c:pt>
                <c:pt idx="14">
                  <c:v>108.14878105491113</c:v>
                </c:pt>
                <c:pt idx="15">
                  <c:v>135.41115726462135</c:v>
                </c:pt>
                <c:pt idx="16">
                  <c:v>166.48046234710171</c:v>
                </c:pt>
                <c:pt idx="17">
                  <c:v>201.20840362477225</c:v>
                </c:pt>
                <c:pt idx="18">
                  <c:v>239.314919751508</c:v>
                </c:pt>
                <c:pt idx="19">
                  <c:v>280.39597866690019</c:v>
                </c:pt>
                <c:pt idx="20">
                  <c:v>323.93824026375432</c:v>
                </c:pt>
                <c:pt idx="21">
                  <c:v>369.33923378586792</c:v>
                </c:pt>
                <c:pt idx="22">
                  <c:v>415.93138273773138</c:v>
                </c:pt>
                <c:pt idx="23">
                  <c:v>463.00808576026293</c:v>
                </c:pt>
                <c:pt idx="24">
                  <c:v>509.85011226660299</c:v>
                </c:pt>
                <c:pt idx="25">
                  <c:v>555.75076185644093</c:v>
                </c:pt>
                <c:pt idx="26">
                  <c:v>600.03852339726745</c:v>
                </c:pt>
                <c:pt idx="27">
                  <c:v>642.09630869525608</c:v>
                </c:pt>
                <c:pt idx="28">
                  <c:v>681.37668667147682</c:v>
                </c:pt>
                <c:pt idx="29">
                  <c:v>717.41287448610456</c:v>
                </c:pt>
                <c:pt idx="30">
                  <c:v>749.82552906735873</c:v>
                </c:pt>
                <c:pt idx="31">
                  <c:v>778.32561236961919</c:v>
                </c:pt>
                <c:pt idx="32">
                  <c:v>802.71377112557093</c:v>
                </c:pt>
                <c:pt idx="33">
                  <c:v>822.87677825216815</c:v>
                </c:pt>
                <c:pt idx="34">
                  <c:v>838.78163454275636</c:v>
                </c:pt>
                <c:pt idx="35">
                  <c:v>850.46793483780857</c:v>
                </c:pt>
                <c:pt idx="36">
                  <c:v>858.03907281173269</c:v>
                </c:pt>
                <c:pt idx="37">
                  <c:v>861.65280318148507</c:v>
                </c:pt>
                <c:pt idx="38">
                  <c:v>861.51160903320852</c:v>
                </c:pt>
                <c:pt idx="39">
                  <c:v>857.85324320613108</c:v>
                </c:pt>
                <c:pt idx="40">
                  <c:v>850.94173277589107</c:v>
                </c:pt>
                <c:pt idx="41">
                  <c:v>841.05905949724547</c:v>
                </c:pt>
                <c:pt idx="42">
                  <c:v>828.49765991745517</c:v>
                </c:pt>
                <c:pt idx="43">
                  <c:v>813.55382874203497</c:v>
                </c:pt>
                <c:pt idx="44">
                  <c:v>796.52205882788985</c:v>
                </c:pt>
                <c:pt idx="45">
                  <c:v>777.69031096693288</c:v>
                </c:pt>
                <c:pt idx="46">
                  <c:v>757.3361758873034</c:v>
                </c:pt>
                <c:pt idx="47">
                  <c:v>735.72386873180585</c:v>
                </c:pt>
                <c:pt idx="48">
                  <c:v>713.10198155133912</c:v>
                </c:pt>
                <c:pt idx="49">
                  <c:v>689.70191086553314</c:v>
                </c:pt>
                <c:pt idx="50">
                  <c:v>665.73687389405313</c:v>
                </c:pt>
                <c:pt idx="51">
                  <c:v>641.40142752847169</c:v>
                </c:pt>
                <c:pt idx="52">
                  <c:v>616.87140748905585</c:v>
                </c:pt>
                <c:pt idx="53">
                  <c:v>592.30421052353267</c:v>
                </c:pt>
                <c:pt idx="54">
                  <c:v>567.83934923083507</c:v>
                </c:pt>
                <c:pt idx="55">
                  <c:v>543.59921654247228</c:v>
                </c:pt>
                <c:pt idx="56">
                  <c:v>519.69000460841198</c:v>
                </c:pt>
                <c:pt idx="57">
                  <c:v>496.20273046687726</c:v>
                </c:pt>
                <c:pt idx="58">
                  <c:v>473.21432817771347</c:v>
                </c:pt>
                <c:pt idx="59">
                  <c:v>450.78877389799527</c:v>
                </c:pt>
                <c:pt idx="60">
                  <c:v>428.97821657353416</c:v>
                </c:pt>
                <c:pt idx="61">
                  <c:v>407.82409245568851</c:v>
                </c:pt>
                <c:pt idx="62">
                  <c:v>387.35820651756148</c:v>
                </c:pt>
                <c:pt idx="63">
                  <c:v>367.60376804942644</c:v>
                </c:pt>
                <c:pt idx="64">
                  <c:v>348.576371294821</c:v>
                </c:pt>
                <c:pt idx="65">
                  <c:v>330.28491499246593</c:v>
                </c:pt>
                <c:pt idx="66">
                  <c:v>312.73245716857127</c:v>
                </c:pt>
                <c:pt idx="67">
                  <c:v>295.91700353705164</c:v>
                </c:pt>
                <c:pt idx="68">
                  <c:v>279.83222946774185</c:v>
                </c:pt>
                <c:pt idx="69">
                  <c:v>264.4681367322446</c:v>
                </c:pt>
                <c:pt idx="70">
                  <c:v>249.81164718277432</c:v>
                </c:pt>
                <c:pt idx="71">
                  <c:v>235.8471362124219</c:v>
                </c:pt>
                <c:pt idx="72">
                  <c:v>222.5569093251579</c:v>
                </c:pt>
                <c:pt idx="73">
                  <c:v>209.92162545194515</c:v>
                </c:pt>
                <c:pt idx="74">
                  <c:v>197.92067081635105</c:v>
                </c:pt>
                <c:pt idx="75">
                  <c:v>186.53248720955162</c:v>
                </c:pt>
                <c:pt idx="76">
                  <c:v>175.73485850469297</c:v>
                </c:pt>
                <c:pt idx="77">
                  <c:v>165.50515914412244</c:v>
                </c:pt>
                <c:pt idx="78">
                  <c:v>155.82056818876299</c:v>
                </c:pt>
                <c:pt idx="79">
                  <c:v>146.65825234018121</c:v>
                </c:pt>
                <c:pt idx="80">
                  <c:v>137.99552114393009</c:v>
                </c:pt>
                <c:pt idx="81">
                  <c:v>129.80995736813929</c:v>
                </c:pt>
                <c:pt idx="82">
                  <c:v>122.07952533032221</c:v>
                </c:pt>
                <c:pt idx="83">
                  <c:v>114.78265972361987</c:v>
                </c:pt>
                <c:pt idx="84">
                  <c:v>107.89833727694349</c:v>
                </c:pt>
                <c:pt idx="85">
                  <c:v>101.40613337312971</c:v>
                </c:pt>
                <c:pt idx="86">
                  <c:v>95.286265548653319</c:v>
                </c:pt>
                <c:pt idx="87">
                  <c:v>89.519625609391369</c:v>
                </c:pt>
                <c:pt idx="88">
                  <c:v>84.087801919304184</c:v>
                </c:pt>
                <c:pt idx="89">
                  <c:v>78.973093254418927</c:v>
                </c:pt>
                <c:pt idx="90">
                  <c:v>74.158515462302603</c:v>
                </c:pt>
                <c:pt idx="91">
                  <c:v>69.627802027549478</c:v>
                </c:pt>
                <c:pt idx="92">
                  <c:v>65.365399516740581</c:v>
                </c:pt>
                <c:pt idx="93">
                  <c:v>61.356458760215901</c:v>
                </c:pt>
                <c:pt idx="94">
                  <c:v>57.586822523509909</c:v>
                </c:pt>
                <c:pt idx="95">
                  <c:v>54.043010326713556</c:v>
                </c:pt>
                <c:pt idx="96">
                  <c:v>50.712200985588424</c:v>
                </c:pt>
                <c:pt idx="97">
                  <c:v>47.582213371933904</c:v>
                </c:pt>
                <c:pt idx="98">
                  <c:v>44.641485823784024</c:v>
                </c:pt>
                <c:pt idx="99">
                  <c:v>41.879054575045302</c:v>
                </c:pt>
                <c:pt idx="100">
                  <c:v>39.284531521698227</c:v>
                </c:pt>
                <c:pt idx="101">
                  <c:v>36.848081593991083</c:v>
                </c:pt>
                <c:pt idx="102">
                  <c:v>34.560399962909287</c:v>
                </c:pt>
                <c:pt idx="103">
                  <c:v>32.412689272525313</c:v>
                </c:pt>
                <c:pt idx="104">
                  <c:v>30.396637058140186</c:v>
                </c:pt>
                <c:pt idx="105">
                  <c:v>28.504393481875013</c:v>
                </c:pt>
                <c:pt idx="106">
                  <c:v>26.7285494934913</c:v>
                </c:pt>
                <c:pt idx="107">
                  <c:v>25.062115502812958</c:v>
                </c:pt>
                <c:pt idx="108">
                  <c:v>23.498500632224022</c:v>
                </c:pt>
                <c:pt idx="109">
                  <c:v>22.031492601541686</c:v>
                </c:pt>
                <c:pt idx="110">
                  <c:v>20.655238284736697</c:v>
                </c:pt>
                <c:pt idx="111">
                  <c:v>19.364224965800531</c:v>
                </c:pt>
                <c:pt idx="112">
                  <c:v>18.153262311818253</c:v>
                </c:pt>
                <c:pt idx="113">
                  <c:v>17.01746507268399</c:v>
                </c:pt>
                <c:pt idx="114">
                  <c:v>15.952236510078365</c:v>
                </c:pt>
                <c:pt idx="115">
                  <c:v>14.953252552542835</c:v>
                </c:pt>
                <c:pt idx="116">
                  <c:v>14.016446668720164</c:v>
                </c:pt>
                <c:pt idx="117">
                  <c:v>13.137995446748391</c:v>
                </c:pt>
                <c:pt idx="118">
                  <c:v>12.314304864776204</c:v>
                </c:pt>
                <c:pt idx="119">
                  <c:v>11.541997235202871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69-4D76-86FB-8CBD3E1407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scatterChart>
        <c:scatterStyle val="smoothMarker"/>
        <c:varyColors val="0"/>
        <c:ser>
          <c:idx val="2"/>
          <c:order val="2"/>
          <c:tx>
            <c:strRef>
              <c:f>'New_ deaths - Gompertz fit'!$H$6</c:f>
              <c:strCache>
                <c:ptCount val="1"/>
                <c:pt idx="0">
                  <c:v>Upper CI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'New_ deaths - Gompertz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 deaths - Gompertz fit'!$H$7:$H$37</c:f>
              <c:numCache>
                <c:formatCode>0</c:formatCode>
                <c:ptCount val="31"/>
                <c:pt idx="0">
                  <c:v>0</c:v>
                </c:pt>
                <c:pt idx="1">
                  <c:v>113.52250739282381</c:v>
                </c:pt>
                <c:pt idx="2">
                  <c:v>113.9896262365079</c:v>
                </c:pt>
                <c:pt idx="3">
                  <c:v>114.77062575858061</c:v>
                </c:pt>
                <c:pt idx="4">
                  <c:v>116.02355219399688</c:v>
                </c:pt>
                <c:pt idx="5">
                  <c:v>117.95700961388526</c:v>
                </c:pt>
                <c:pt idx="6">
                  <c:v>120.83368507942424</c:v>
                </c:pt>
                <c:pt idx="7">
                  <c:v>124.96931182425773</c:v>
                </c:pt>
                <c:pt idx="8">
                  <c:v>130.72597167566039</c:v>
                </c:pt>
                <c:pt idx="9">
                  <c:v>138.4992457717041</c:v>
                </c:pt>
                <c:pt idx="10">
                  <c:v>148.69949662228518</c:v>
                </c:pt>
                <c:pt idx="11">
                  <c:v>161.72837600110353</c:v>
                </c:pt>
                <c:pt idx="12">
                  <c:v>177.95236204339358</c:v>
                </c:pt>
                <c:pt idx="13">
                  <c:v>197.67561479897751</c:v>
                </c:pt>
                <c:pt idx="14">
                  <c:v>221.11462565971925</c:v>
                </c:pt>
                <c:pt idx="15">
                  <c:v>248.37700186942948</c:v>
                </c:pt>
                <c:pt idx="16">
                  <c:v>279.44630695190983</c:v>
                </c:pt>
                <c:pt idx="17">
                  <c:v>314.17424822958037</c:v>
                </c:pt>
                <c:pt idx="18">
                  <c:v>352.28076435631613</c:v>
                </c:pt>
                <c:pt idx="19">
                  <c:v>393.36182327170832</c:v>
                </c:pt>
                <c:pt idx="20">
                  <c:v>436.90408486856245</c:v>
                </c:pt>
                <c:pt idx="21">
                  <c:v>482.30507839067604</c:v>
                </c:pt>
                <c:pt idx="22">
                  <c:v>528.89722734253951</c:v>
                </c:pt>
                <c:pt idx="23">
                  <c:v>575.97393036507106</c:v>
                </c:pt>
                <c:pt idx="24">
                  <c:v>622.81595687141112</c:v>
                </c:pt>
                <c:pt idx="25">
                  <c:v>668.71660646124906</c:v>
                </c:pt>
                <c:pt idx="26">
                  <c:v>713.00436800207558</c:v>
                </c:pt>
                <c:pt idx="27">
                  <c:v>755.06215330006421</c:v>
                </c:pt>
                <c:pt idx="28">
                  <c:v>794.34253127628494</c:v>
                </c:pt>
                <c:pt idx="29">
                  <c:v>830.37871909091268</c:v>
                </c:pt>
                <c:pt idx="30">
                  <c:v>862.79137367216686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769-4D76-86FB-8CBD3E1407F4}"/>
            </c:ext>
          </c:extLst>
        </c:ser>
        <c:ser>
          <c:idx val="3"/>
          <c:order val="3"/>
          <c:tx>
            <c:strRef>
              <c:f>'New_ deaths - Gompertz fit'!$I$6</c:f>
              <c:strCache>
                <c:ptCount val="1"/>
                <c:pt idx="0">
                  <c:v>Lower CI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'New_ deaths - Gompertz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 deaths - Gompertz fit'!$I$7:$I$37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22.445312659813212</c:v>
                </c:pt>
                <c:pt idx="16">
                  <c:v>53.514617742293566</c:v>
                </c:pt>
                <c:pt idx="17">
                  <c:v>88.242559019964105</c:v>
                </c:pt>
                <c:pt idx="18">
                  <c:v>126.34907514669986</c:v>
                </c:pt>
                <c:pt idx="19">
                  <c:v>167.43013406209207</c:v>
                </c:pt>
                <c:pt idx="20">
                  <c:v>210.9723956589462</c:v>
                </c:pt>
                <c:pt idx="21">
                  <c:v>256.37338918105979</c:v>
                </c:pt>
                <c:pt idx="22">
                  <c:v>302.96553813292326</c:v>
                </c:pt>
                <c:pt idx="23">
                  <c:v>350.0422411554548</c:v>
                </c:pt>
                <c:pt idx="24">
                  <c:v>396.88426766179487</c:v>
                </c:pt>
                <c:pt idx="25">
                  <c:v>442.78491725163281</c:v>
                </c:pt>
                <c:pt idx="26">
                  <c:v>487.07267879245933</c:v>
                </c:pt>
                <c:pt idx="27">
                  <c:v>529.13046409044796</c:v>
                </c:pt>
                <c:pt idx="28">
                  <c:v>568.41084206666869</c:v>
                </c:pt>
                <c:pt idx="29">
                  <c:v>604.44702988129643</c:v>
                </c:pt>
                <c:pt idx="30">
                  <c:v>636.8596844625506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769-4D76-86FB-8CBD3E1407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15240</xdr:colOff>
      <xdr:row>2</xdr:row>
      <xdr:rowOff>68580</xdr:rowOff>
    </xdr:from>
    <xdr:ext cx="1310640" cy="441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819E7E45-A785-4B17-B7DE-4514CBB84548}"/>
                </a:ext>
              </a:extLst>
            </xdr:cNvPr>
            <xdr:cNvSpPr txBox="1"/>
          </xdr:nvSpPr>
          <xdr:spPr>
            <a:xfrm>
              <a:off x="5021580" y="647700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𝐾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 </m:t>
                            </m:r>
                            <m:box>
                              <m:box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𝑤</m:t>
                                    </m:r>
                                  </m:den>
                                </m:f>
                              </m:e>
                            </m:box>
                          </m:sup>
                        </m:sSup>
                      </m:sup>
                    </m:sSup>
                  </m:oMath>
                </m:oMathPara>
              </a14:m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819E7E45-A785-4B17-B7DE-4514CBB84548}"/>
                </a:ext>
              </a:extLst>
            </xdr:cNvPr>
            <xdr:cNvSpPr txBox="1"/>
          </xdr:nvSpPr>
          <xdr:spPr>
            <a:xfrm>
              <a:off x="5021580" y="647700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𝐾∙𝑒^(−𝑒^(− □(64&amp;(𝑡−𝑡_0)/𝑤)) )</a:t>
              </a:r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10</xdr:col>
      <xdr:colOff>7620</xdr:colOff>
      <xdr:row>5</xdr:row>
      <xdr:rowOff>7620</xdr:rowOff>
    </xdr:from>
    <xdr:to>
      <xdr:col>21</xdr:col>
      <xdr:colOff>99060</xdr:colOff>
      <xdr:row>33</xdr:row>
      <xdr:rowOff>152400</xdr:rowOff>
    </xdr:to>
    <xdr:grpSp>
      <xdr:nvGrpSpPr>
        <xdr:cNvPr id="6" name="Gruppo 5">
          <a:extLst>
            <a:ext uri="{FF2B5EF4-FFF2-40B4-BE49-F238E27FC236}">
              <a16:creationId xmlns:a16="http://schemas.microsoft.com/office/drawing/2014/main" id="{13B42F09-AA23-47ED-A120-D34D5790BAEB}"/>
            </a:ext>
          </a:extLst>
        </xdr:cNvPr>
        <xdr:cNvGrpSpPr/>
      </xdr:nvGrpSpPr>
      <xdr:grpSpPr>
        <a:xfrm>
          <a:off x="6629400" y="1295400"/>
          <a:ext cx="6941820" cy="5303520"/>
          <a:chOff x="6629400" y="1295400"/>
          <a:chExt cx="6941820" cy="5303520"/>
        </a:xfrm>
      </xdr:grpSpPr>
      <xdr:graphicFrame macro="">
        <xdr:nvGraphicFramePr>
          <xdr:cNvPr id="2" name="Grafico 1">
            <a:extLst>
              <a:ext uri="{FF2B5EF4-FFF2-40B4-BE49-F238E27FC236}">
                <a16:creationId xmlns:a16="http://schemas.microsoft.com/office/drawing/2014/main" id="{03212835-2CCD-487C-A7C3-4E3C532B9DF2}"/>
              </a:ext>
            </a:extLst>
          </xdr:cNvPr>
          <xdr:cNvGraphicFramePr/>
        </xdr:nvGraphicFramePr>
        <xdr:xfrm>
          <a:off x="6629400" y="1295400"/>
          <a:ext cx="6941820" cy="53035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BF968D8D-7EE4-4780-B1DD-52C6CEAB18AE}"/>
                  </a:ext>
                </a:extLst>
              </xdr:cNvPr>
              <xdr:cNvSpPr txBox="1"/>
            </xdr:nvSpPr>
            <xdr:spPr>
              <a:xfrm>
                <a:off x="9829800" y="2598420"/>
                <a:ext cx="1356360" cy="4419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𝑦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=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𝐾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∙</m:t>
                      </m:r>
                      <m:sSup>
                        <m:sSupPr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pPr>
                        <m:e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𝑒</m:t>
                          </m:r>
                        </m:e>
                        <m:sup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−</m:t>
                          </m:r>
                          <m:sSup>
                            <m:sSupPr>
                              <m:ctrlP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𝑒</m:t>
                              </m:r>
                            </m:e>
                            <m:sup>
                              <m: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− </m:t>
                              </m:r>
                              <m:box>
                                <m:boxPr>
                                  <m:ctrlPr>
                                    <a:rPr lang="it-IT" sz="1400" b="0" i="1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boxPr>
                                <m:e>
                                  <m:argPr>
                                    <m:argSz m:val="-1"/>
                                  </m:argPr>
                                  <m:f>
                                    <m:fPr>
                                      <m:ctrlP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𝑡</m:t>
                                      </m:r>
                                      <m: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−</m:t>
                                      </m:r>
                                      <m:sSub>
                                        <m:sSubPr>
                                          <m:ctrlP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𝑡</m:t>
                                          </m:r>
                                        </m:e>
                                        <m:sub>
                                          <m: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0</m:t>
                                          </m:r>
                                        </m:sub>
                                      </m:sSub>
                                    </m:num>
                                    <m:den>
                                      <m: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𝑤</m:t>
                                      </m:r>
                                    </m:den>
                                  </m:f>
                                </m:e>
                              </m:box>
                            </m:sup>
                          </m:sSup>
                        </m:sup>
                      </m:sSup>
                    </m:oMath>
                  </m:oMathPara>
                </a14:m>
                <a:endParaRPr lang="it-IT" sz="140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Choice>
        <mc:Fallback xmlns=""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BF968D8D-7EE4-4780-B1DD-52C6CEAB18AE}"/>
                  </a:ext>
                </a:extLst>
              </xdr:cNvPr>
              <xdr:cNvSpPr txBox="1"/>
            </xdr:nvSpPr>
            <xdr:spPr>
              <a:xfrm>
                <a:off x="9829800" y="2598420"/>
                <a:ext cx="1356360" cy="4419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it-IT" sz="1400" b="0" i="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𝑦=</a:t>
                </a:r>
                <a:r>
                  <a:rPr lang="it-IT" sz="1400" b="0" i="0">
                    <a:solidFill>
                      <a:srgbClr val="FF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𝐾∙𝑒^(−𝑒^(− □(64&amp;(𝑡−𝑡_0)/𝑤)) )</a:t>
                </a:r>
                <a:endParaRPr lang="it-IT" sz="140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Fallback>
      </mc:AlternateContent>
      <xdr:sp macro="" textlink="">
        <xdr:nvSpPr>
          <xdr:cNvPr id="5" name="CasellaDiTesto 4">
            <a:extLst>
              <a:ext uri="{FF2B5EF4-FFF2-40B4-BE49-F238E27FC236}">
                <a16:creationId xmlns:a16="http://schemas.microsoft.com/office/drawing/2014/main" id="{2366D626-FC51-41E1-8627-7475466C9F30}"/>
              </a:ext>
            </a:extLst>
          </xdr:cNvPr>
          <xdr:cNvSpPr txBox="1"/>
        </xdr:nvSpPr>
        <xdr:spPr>
          <a:xfrm>
            <a:off x="11468100" y="4770120"/>
            <a:ext cx="1828800" cy="11811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K=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36000</a:t>
            </a:r>
            <a:r>
              <a:rPr lang="it-IT"/>
              <a:t> 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</a:t>
            </a:r>
            <a:r>
              <a:rPr lang="it-IT" sz="1100" b="0" i="1" u="none" strike="noStrike" baseline="-25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0</a:t>
            </a:r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38</a:t>
            </a:r>
            <a:r>
              <a:rPr lang="it-IT"/>
              <a:t> 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w=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15</a:t>
            </a:r>
            <a:r>
              <a:rPr lang="it-IT"/>
              <a:t> </a:t>
            </a:r>
          </a:p>
          <a:p>
            <a:r>
              <a:rPr lang="it-IT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</a:t>
            </a:r>
            <a:r>
              <a:rPr lang="it-IT" sz="1100" i="1" baseline="30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0.9993</a:t>
            </a:r>
          </a:p>
          <a:p>
            <a:r>
              <a:rPr lang="it-IT" sz="1100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CI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125</a:t>
            </a:r>
            <a:endParaRPr lang="it-IT">
              <a:effectLst/>
            </a:endParaRPr>
          </a:p>
          <a:p>
            <a:pPr eaLnBrk="1" fontAlgn="auto" latinLnBrk="0" hangingPunct="1"/>
            <a:r>
              <a:rPr lang="it-IT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(day</a:t>
            </a:r>
            <a:r>
              <a:rPr lang="it-IT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1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= Feb 24)</a:t>
            </a:r>
            <a:endParaRPr lang="it-IT">
              <a:effectLst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15240</xdr:colOff>
      <xdr:row>2</xdr:row>
      <xdr:rowOff>68580</xdr:rowOff>
    </xdr:from>
    <xdr:ext cx="1310640" cy="441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CFA8BD5C-3C07-44DC-A842-DA2098C6699E}"/>
                </a:ext>
              </a:extLst>
            </xdr:cNvPr>
            <xdr:cNvSpPr txBox="1"/>
          </xdr:nvSpPr>
          <xdr:spPr>
            <a:xfrm>
              <a:off x="5021580" y="647700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𝐾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 </m:t>
                            </m:r>
                            <m:box>
                              <m:box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𝑤</m:t>
                                    </m:r>
                                  </m:den>
                                </m:f>
                              </m:e>
                            </m:box>
                          </m:sup>
                        </m:sSup>
                      </m:sup>
                    </m:sSup>
                  </m:oMath>
                </m:oMathPara>
              </a14:m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CFA8BD5C-3C07-44DC-A842-DA2098C6699E}"/>
                </a:ext>
              </a:extLst>
            </xdr:cNvPr>
            <xdr:cNvSpPr txBox="1"/>
          </xdr:nvSpPr>
          <xdr:spPr>
            <a:xfrm>
              <a:off x="5021580" y="647700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𝐾∙𝑒^(−𝑒^(− □(64&amp;(𝑡−𝑡_0)/𝑤)) )</a:t>
              </a:r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14</xdr:col>
      <xdr:colOff>137160</xdr:colOff>
      <xdr:row>14</xdr:row>
      <xdr:rowOff>15240</xdr:rowOff>
    </xdr:from>
    <xdr:ext cx="65" cy="172227"/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2D42E899-4196-4B9B-8AB7-590BACDD6DA0}"/>
            </a:ext>
          </a:extLst>
        </xdr:cNvPr>
        <xdr:cNvSpPr txBox="1"/>
      </xdr:nvSpPr>
      <xdr:spPr>
        <a:xfrm>
          <a:off x="10195560" y="29870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twoCellAnchor>
    <xdr:from>
      <xdr:col>17</xdr:col>
      <xdr:colOff>68580</xdr:colOff>
      <xdr:row>17</xdr:row>
      <xdr:rowOff>60960</xdr:rowOff>
    </xdr:from>
    <xdr:to>
      <xdr:col>18</xdr:col>
      <xdr:colOff>373380</xdr:colOff>
      <xdr:row>21</xdr:row>
      <xdr:rowOff>160020</xdr:rowOff>
    </xdr:to>
    <xdr:cxnSp macro="">
      <xdr:nvCxnSpPr>
        <xdr:cNvPr id="9" name="Connettore 2 8">
          <a:extLst>
            <a:ext uri="{FF2B5EF4-FFF2-40B4-BE49-F238E27FC236}">
              <a16:creationId xmlns:a16="http://schemas.microsoft.com/office/drawing/2014/main" id="{0B6EA791-7AE4-41EF-A044-74ED095C1F56}"/>
            </a:ext>
          </a:extLst>
        </xdr:cNvPr>
        <xdr:cNvCxnSpPr/>
      </xdr:nvCxnSpPr>
      <xdr:spPr>
        <a:xfrm flipH="1">
          <a:off x="12100560" y="3581400"/>
          <a:ext cx="914400" cy="830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5</xdr:row>
      <xdr:rowOff>7620</xdr:rowOff>
    </xdr:from>
    <xdr:to>
      <xdr:col>23</xdr:col>
      <xdr:colOff>99060</xdr:colOff>
      <xdr:row>33</xdr:row>
      <xdr:rowOff>152400</xdr:rowOff>
    </xdr:to>
    <xdr:grpSp>
      <xdr:nvGrpSpPr>
        <xdr:cNvPr id="8" name="Gruppo 7">
          <a:extLst>
            <a:ext uri="{FF2B5EF4-FFF2-40B4-BE49-F238E27FC236}">
              <a16:creationId xmlns:a16="http://schemas.microsoft.com/office/drawing/2014/main" id="{CE3889DB-FAF9-48DE-8F15-47711849EC1C}"/>
            </a:ext>
          </a:extLst>
        </xdr:cNvPr>
        <xdr:cNvGrpSpPr/>
      </xdr:nvGrpSpPr>
      <xdr:grpSpPr>
        <a:xfrm>
          <a:off x="8846820" y="1295400"/>
          <a:ext cx="6941820" cy="5303520"/>
          <a:chOff x="8846820" y="1295400"/>
          <a:chExt cx="6941820" cy="5303520"/>
        </a:xfrm>
      </xdr:grpSpPr>
      <xdr:graphicFrame macro="">
        <xdr:nvGraphicFramePr>
          <xdr:cNvPr id="2" name="Grafico 1">
            <a:extLst>
              <a:ext uri="{FF2B5EF4-FFF2-40B4-BE49-F238E27FC236}">
                <a16:creationId xmlns:a16="http://schemas.microsoft.com/office/drawing/2014/main" id="{5E16BE54-62FA-499A-B2CC-9239B9EDEDE2}"/>
              </a:ext>
            </a:extLst>
          </xdr:cNvPr>
          <xdr:cNvGraphicFramePr>
            <a:graphicFrameLocks/>
          </xdr:cNvGraphicFramePr>
        </xdr:nvGraphicFramePr>
        <xdr:xfrm>
          <a:off x="8846820" y="1295400"/>
          <a:ext cx="6941820" cy="53035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E553BD23-4D85-433C-B3D5-20698BF71D14}"/>
                  </a:ext>
                </a:extLst>
              </xdr:cNvPr>
              <xdr:cNvSpPr txBox="1"/>
            </xdr:nvSpPr>
            <xdr:spPr>
              <a:xfrm>
                <a:off x="12047220" y="2598420"/>
                <a:ext cx="2933700" cy="4419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𝐺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(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𝑡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)=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𝐾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∙</m:t>
                      </m:r>
                      <m:sSup>
                        <m:sSupPr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pPr>
                        <m:e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𝑒</m:t>
                          </m:r>
                        </m:e>
                        <m:sup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−</m:t>
                          </m:r>
                          <m:sSup>
                            <m:sSupPr>
                              <m:ctrlP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𝑒</m:t>
                              </m:r>
                            </m:e>
                            <m:sup>
                              <m: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− </m:t>
                              </m:r>
                              <m:box>
                                <m:boxPr>
                                  <m:ctrlPr>
                                    <a:rPr lang="it-IT" sz="1400" b="0" i="1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boxPr>
                                <m:e>
                                  <m:argPr>
                                    <m:argSz m:val="-1"/>
                                  </m:argPr>
                                  <m:f>
                                    <m:fPr>
                                      <m:ctrlP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𝑡</m:t>
                                      </m:r>
                                      <m: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−</m:t>
                                      </m:r>
                                      <m:sSub>
                                        <m:sSubPr>
                                          <m:ctrlP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𝑡</m:t>
                                          </m:r>
                                        </m:e>
                                        <m:sub>
                                          <m: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0</m:t>
                                          </m:r>
                                        </m:sub>
                                      </m:sSub>
                                    </m:num>
                                    <m:den>
                                      <m: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𝑤</m:t>
                                      </m:r>
                                    </m:den>
                                  </m:f>
                                </m:e>
                              </m:box>
                            </m:sup>
                          </m:sSup>
                        </m:sup>
                      </m:sSup>
                    </m:oMath>
                  </m:oMathPara>
                </a14:m>
                <a:endParaRPr lang="it-IT" sz="140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Choice>
        <mc:Fallback xmlns=""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E553BD23-4D85-433C-B3D5-20698BF71D14}"/>
                  </a:ext>
                </a:extLst>
              </xdr:cNvPr>
              <xdr:cNvSpPr txBox="1"/>
            </xdr:nvSpPr>
            <xdr:spPr>
              <a:xfrm>
                <a:off x="12047220" y="2598420"/>
                <a:ext cx="2933700" cy="4419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it-IT" sz="1400" b="0" i="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𝐺(𝑡)=</a:t>
                </a:r>
                <a:r>
                  <a:rPr lang="it-IT" sz="1400" b="0" i="0">
                    <a:solidFill>
                      <a:srgbClr val="FF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𝐾∙𝑒^(−𝑒^(− □(64&amp;(𝑡−𝑡_0)/𝑤)) )</a:t>
                </a:r>
                <a:endParaRPr lang="it-IT" sz="140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Fallback>
      </mc:AlternateContent>
      <xdr:sp macro="" textlink="">
        <xdr:nvSpPr>
          <xdr:cNvPr id="5" name="CasellaDiTesto 4">
            <a:extLst>
              <a:ext uri="{FF2B5EF4-FFF2-40B4-BE49-F238E27FC236}">
                <a16:creationId xmlns:a16="http://schemas.microsoft.com/office/drawing/2014/main" id="{696AA2AC-DF77-4931-ADFA-F7E4F31D0BB4}"/>
              </a:ext>
            </a:extLst>
          </xdr:cNvPr>
          <xdr:cNvSpPr txBox="1"/>
        </xdr:nvSpPr>
        <xdr:spPr>
          <a:xfrm>
            <a:off x="13662660" y="4008120"/>
            <a:ext cx="1828800" cy="11811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K=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36000</a:t>
            </a:r>
            <a:r>
              <a:rPr lang="it-IT"/>
              <a:t> 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</a:t>
            </a:r>
            <a:r>
              <a:rPr lang="it-IT" sz="1100" b="0" i="1" u="none" strike="noStrike" baseline="-25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0</a:t>
            </a:r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37</a:t>
            </a:r>
            <a:r>
              <a:rPr lang="it-IT"/>
              <a:t> 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w=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15</a:t>
            </a:r>
            <a:r>
              <a:rPr lang="it-IT"/>
              <a:t> </a:t>
            </a:r>
          </a:p>
          <a:p>
            <a:r>
              <a:rPr lang="it-IT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</a:t>
            </a:r>
            <a:r>
              <a:rPr lang="it-IT" sz="1100" i="1" baseline="30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0.9580</a:t>
            </a:r>
          </a:p>
          <a:p>
            <a:r>
              <a:rPr lang="it-IT" sz="1100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CI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113</a:t>
            </a:r>
            <a:endParaRPr lang="it-IT">
              <a:effectLst/>
            </a:endParaRPr>
          </a:p>
          <a:p>
            <a:pPr eaLnBrk="1" fontAlgn="auto" latinLnBrk="0" hangingPunct="1"/>
            <a:r>
              <a:rPr lang="it-IT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(day</a:t>
            </a:r>
            <a:r>
              <a:rPr lang="it-IT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0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= Feb 24)</a:t>
            </a:r>
            <a:endParaRPr lang="it-IT">
              <a:effectLst/>
            </a:endParaRPr>
          </a:p>
        </xdr:txBody>
      </xdr: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7" name="CasellaDiTesto 6">
                <a:extLst>
                  <a:ext uri="{FF2B5EF4-FFF2-40B4-BE49-F238E27FC236}">
                    <a16:creationId xmlns:a16="http://schemas.microsoft.com/office/drawing/2014/main" id="{D52C3AA2-9470-4CDC-941C-FE8502C58FC2}"/>
                  </a:ext>
                </a:extLst>
              </xdr:cNvPr>
              <xdr:cNvSpPr txBox="1"/>
            </xdr:nvSpPr>
            <xdr:spPr>
              <a:xfrm>
                <a:off x="12214860" y="3017520"/>
                <a:ext cx="3213316" cy="548099"/>
              </a:xfrm>
              <a:prstGeom prst="rect">
                <a:avLst/>
              </a:prstGeom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 algn="l"/>
                <a:endParaRPr lang="it-IT" sz="1100" b="0" i="1">
                  <a:latin typeface="Cambria Math" panose="02040503050406030204" pitchFamily="18" charset="0"/>
                </a:endParaRPr>
              </a:p>
              <a:p>
                <a:pPr marL="0" indent="0" algn="l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𝑦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0</m:t>
                          </m:r>
                        </m:e>
                      </m:d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=0,  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𝑦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(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𝑡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+1)=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𝐺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𝑡</m:t>
                          </m:r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+1</m:t>
                          </m:r>
                        </m:e>
                      </m:d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−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𝐺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𝑡</m:t>
                          </m:r>
                        </m:e>
                      </m:d>
                    </m:oMath>
                  </m:oMathPara>
                </a14:m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  <a:p>
                <a:endParaRPr lang="it-IT" sz="1100"/>
              </a:p>
            </xdr:txBody>
          </xdr:sp>
        </mc:Choice>
        <mc:Fallback xmlns="">
          <xdr:sp macro="" textlink="">
            <xdr:nvSpPr>
              <xdr:cNvPr id="7" name="CasellaDiTesto 6">
                <a:extLst>
                  <a:ext uri="{FF2B5EF4-FFF2-40B4-BE49-F238E27FC236}">
                    <a16:creationId xmlns:a16="http://schemas.microsoft.com/office/drawing/2014/main" id="{D52C3AA2-9470-4CDC-941C-FE8502C58FC2}"/>
                  </a:ext>
                </a:extLst>
              </xdr:cNvPr>
              <xdr:cNvSpPr txBox="1"/>
            </xdr:nvSpPr>
            <xdr:spPr>
              <a:xfrm>
                <a:off x="12214860" y="3017520"/>
                <a:ext cx="3213316" cy="548099"/>
              </a:xfrm>
              <a:prstGeom prst="rect">
                <a:avLst/>
              </a:prstGeom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 algn="l"/>
                <a:endParaRPr lang="it-IT" sz="1100" b="0" i="1">
                  <a:latin typeface="Cambria Math" panose="02040503050406030204" pitchFamily="18" charset="0"/>
                </a:endParaRPr>
              </a:p>
              <a:p>
                <a:pPr marL="0" indent="0" algn="l"/>
                <a:r>
                  <a:rPr lang="it-IT" sz="1400" b="0" i="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𝑦(0)=0,  𝑦(𝑡+1)=𝐺(𝑡+1)−𝐺(𝑡)</a:t>
                </a:r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  <a:p>
                <a:endParaRPr lang="it-IT" sz="1100"/>
              </a:p>
            </xdr:txBody>
          </xdr:sp>
        </mc:Fallback>
      </mc:AlternateContent>
      <xdr:cxnSp macro="">
        <xdr:nvCxnSpPr>
          <xdr:cNvPr id="11" name="Connettore diritto 10">
            <a:extLst>
              <a:ext uri="{FF2B5EF4-FFF2-40B4-BE49-F238E27FC236}">
                <a16:creationId xmlns:a16="http://schemas.microsoft.com/office/drawing/2014/main" id="{1173D55D-DEC2-4B98-9577-8873827CA26A}"/>
              </a:ext>
            </a:extLst>
          </xdr:cNvPr>
          <xdr:cNvCxnSpPr/>
        </xdr:nvCxnSpPr>
        <xdr:spPr>
          <a:xfrm>
            <a:off x="9265920" y="2491740"/>
            <a:ext cx="240792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5" name="CasellaDiTesto 14">
                <a:extLst>
                  <a:ext uri="{FF2B5EF4-FFF2-40B4-BE49-F238E27FC236}">
                    <a16:creationId xmlns:a16="http://schemas.microsoft.com/office/drawing/2014/main" id="{4E44B879-0DBE-4044-BC9F-5BB9C6A0545B}"/>
                  </a:ext>
                </a:extLst>
              </xdr:cNvPr>
              <xdr:cNvSpPr txBox="1"/>
            </xdr:nvSpPr>
            <xdr:spPr>
              <a:xfrm>
                <a:off x="11163300" y="2186940"/>
                <a:ext cx="467500" cy="24429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f>
                        <m:fPr>
                          <m:type m:val="skw"/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fPr>
                        <m:num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𝐾</m:t>
                          </m:r>
                        </m:num>
                        <m:den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𝑒𝑤</m:t>
                          </m:r>
                        </m:den>
                      </m:f>
                    </m:oMath>
                  </m:oMathPara>
                </a14:m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</xdr:txBody>
          </xdr:sp>
        </mc:Choice>
        <mc:Fallback xmlns="">
          <xdr:sp macro="" textlink="">
            <xdr:nvSpPr>
              <xdr:cNvPr id="15" name="CasellaDiTesto 14">
                <a:extLst>
                  <a:ext uri="{FF2B5EF4-FFF2-40B4-BE49-F238E27FC236}">
                    <a16:creationId xmlns:a16="http://schemas.microsoft.com/office/drawing/2014/main" id="{4E44B879-0DBE-4044-BC9F-5BB9C6A0545B}"/>
                  </a:ext>
                </a:extLst>
              </xdr:cNvPr>
              <xdr:cNvSpPr txBox="1"/>
            </xdr:nvSpPr>
            <xdr:spPr>
              <a:xfrm>
                <a:off x="11163300" y="2186940"/>
                <a:ext cx="467500" cy="24429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it-IT" sz="1400" b="0" i="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𝐾⁄𝑒𝑤</a:t>
                </a:r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</xdr:txBody>
          </xdr:sp>
        </mc:Fallback>
      </mc:AlternateContent>
    </xdr:grp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6B746D70-F039-4BD3-A8E2-CFBE3CA77AEB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5" xr16:uid="{FC919AF3-6111-44AD-BBE0-5D1E62A95D2D}" autoFormatId="16" applyNumberFormats="0" applyBorderFormats="0" applyFontFormats="0" applyPatternFormats="0" applyAlignmentFormats="0" applyWidthHeightFormats="0">
  <queryTableRefresh nextId="15">
    <queryTableFields count="14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attualmente_positivi" tableColumnId="7"/>
      <queryTableField id="8" name="nuovi_attualmente_positivi" tableColumnId="8"/>
      <queryTableField id="9" name="dimessi_guariti" tableColumnId="9"/>
      <queryTableField id="10" name="deceduti" tableColumnId="10"/>
      <queryTableField id="11" name="totale_casi" tableColumnId="11"/>
      <queryTableField id="12" name="tamponi" tableColumnId="12"/>
      <queryTableField id="13" name="note_it" tableColumnId="13"/>
      <queryTableField id="14" name="note_en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48E017-68E5-4F65-B19A-94FE33F712D5}" name="dpc_covid19_ita_andamento_nazionale__5" displayName="dpc_covid19_ita_andamento_nazionale__5" ref="A1:N32" tableType="queryTable" totalsRowShown="0">
  <autoFilter ref="A1:N32" xr:uid="{FD63C7AC-5F76-4E9B-B60D-A3422B73B7D6}"/>
  <tableColumns count="14">
    <tableColumn id="1" xr3:uid="{1D914D27-5ECD-489F-8CBA-ADBE8297945A}" uniqueName="1" name="data" queryTableFieldId="1" dataDxfId="3"/>
    <tableColumn id="2" xr3:uid="{05E25D06-72F1-4AAA-A9A1-376E23E77640}" uniqueName="2" name="stato" queryTableFieldId="2" dataDxfId="2"/>
    <tableColumn id="3" xr3:uid="{2166D7D6-9B6E-4E53-B9FC-91D462A411F5}" uniqueName="3" name="ricoverati_con_sintomi" queryTableFieldId="3"/>
    <tableColumn id="4" xr3:uid="{A6686EFE-39D3-41AF-A2E9-A5208D8F24EE}" uniqueName="4" name="terapia_intensiva" queryTableFieldId="4"/>
    <tableColumn id="5" xr3:uid="{801F5CFE-7906-46B2-971C-4A63C6624F3C}" uniqueName="5" name="totale_ospedalizzati" queryTableFieldId="5"/>
    <tableColumn id="6" xr3:uid="{021A9602-68C1-4414-B6E4-34D2E64701C0}" uniqueName="6" name="isolamento_domiciliare" queryTableFieldId="6"/>
    <tableColumn id="7" xr3:uid="{B2E4B966-7C35-4253-9172-43516145D3F6}" uniqueName="7" name="totale_attualmente_positivi" queryTableFieldId="7"/>
    <tableColumn id="8" xr3:uid="{854306AF-B416-4B95-B4B7-B9B9A36FEB30}" uniqueName="8" name="nuovi_attualmente_positivi" queryTableFieldId="8"/>
    <tableColumn id="9" xr3:uid="{80CB58B5-71D5-4356-BFE0-7299C1BFE0F4}" uniqueName="9" name="dimessi_guariti" queryTableFieldId="9"/>
    <tableColumn id="10" xr3:uid="{EA12FA28-9874-4B14-ACAC-1CC0C9A34020}" uniqueName="10" name="deceduti" queryTableFieldId="10"/>
    <tableColumn id="11" xr3:uid="{AFEFEBF3-C8BC-41A5-A2DB-A3257E7B45C4}" uniqueName="11" name="totale_casi" queryTableFieldId="11"/>
    <tableColumn id="12" xr3:uid="{1C6ABFA2-21EA-4420-9013-DFC3BD241898}" uniqueName="12" name="tamponi" queryTableFieldId="12"/>
    <tableColumn id="13" xr3:uid="{4E2423E5-2764-4A54-97A1-4C86598A258C}" uniqueName="13" name="note_it" queryTableFieldId="13" dataDxfId="1"/>
    <tableColumn id="14" xr3:uid="{CBE23C27-1832-45C0-980A-4901E7E4A8F3}" uniqueName="14" name="note_en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0-03-21T22:11:56.31" personId="{6B746D70-F039-4BD3-A8E2-CFBE3CA77AEB}" id="{A8254C99-F8D0-4594-8DF9-BAFD3FB1F24C}">
    <text>red zone</text>
  </threadedComment>
  <threadedComment ref="B13" dT="2020-03-21T22:12:51.46" personId="{6B746D70-F039-4BD3-A8E2-CFBE3CA77AEB}" id="{68C9FCAD-9B4E-4A36-9FFD-6E42EF7BAB2E}">
    <text>partial lockdown (north)</text>
  </threadedComment>
  <threadedComment ref="B17" dT="2020-03-21T22:13:52.19" personId="{6B746D70-F039-4BD3-A8E2-CFBE3CA77AEB}" id="{2996D8DF-A90C-4837-A522-D1B05D838A82}">
    <text>school closure (Italy)</text>
  </threadedComment>
  <threadedComment ref="B20" dT="2020-03-21T22:14:24.84" personId="{6B746D70-F039-4BD3-A8E2-CFBE3CA77AEB}" id="{882C4A53-2ECA-4C73-9AA1-B5A8E73D3E81}">
    <text>lockdown (north)</text>
  </threadedComment>
  <threadedComment ref="B22" dT="2020-03-21T22:14:52.14" personId="{6B746D70-F039-4BD3-A8E2-CFBE3CA77AEB}" id="{6447A7C0-2273-4DFF-A091-BC96FA683C9A}">
    <text>partial lockdown (Italy)</text>
  </threadedComment>
  <threadedComment ref="B24" dT="2020-03-21T22:15:16.77" personId="{6B746D70-F039-4BD3-A8E2-CFBE3CA77AEB}" id="{15FBF8B4-9604-4298-88C0-A397053E9646}">
    <text>lockdown (Italy)</text>
  </threadedComment>
  <threadedComment ref="B35" dT="2020-03-23T22:01:18.08" personId="{6B746D70-F039-4BD3-A8E2-CFBE3CA77AEB}" id="{7D93C683-3CC9-4CA5-88A7-CE381226F7E8}">
    <text>reinforced lockdown (Itay)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7" dT="2020-03-21T22:11:56.31" personId="{6B746D70-F039-4BD3-A8E2-CFBE3CA77AEB}" id="{E55EDF91-B929-427F-974C-7C4BA6A2256F}">
    <text>red zone</text>
  </threadedComment>
  <threadedComment ref="B13" dT="2020-03-21T22:12:51.46" personId="{6B746D70-F039-4BD3-A8E2-CFBE3CA77AEB}" id="{E68D444F-F44E-4F7B-A08B-3E97C8F77EB8}">
    <text>partial lockdown (north)</text>
  </threadedComment>
  <threadedComment ref="B17" dT="2020-03-21T22:13:52.19" personId="{6B746D70-F039-4BD3-A8E2-CFBE3CA77AEB}" id="{5FA73663-8ACB-4C87-9ACE-833B3E2F4F52}">
    <text>school closure (Italy)</text>
  </threadedComment>
  <threadedComment ref="B20" dT="2020-03-21T22:14:24.84" personId="{6B746D70-F039-4BD3-A8E2-CFBE3CA77AEB}" id="{C84EE756-EBBF-4242-B72B-A7663F6ADECE}">
    <text>lockdown (north)</text>
  </threadedComment>
  <threadedComment ref="B22" dT="2020-03-21T22:14:52.14" personId="{6B746D70-F039-4BD3-A8E2-CFBE3CA77AEB}" id="{B367DBCB-7C6A-4BA4-9A30-B8A2E8E7290F}">
    <text>partial lockdown (Italy)</text>
  </threadedComment>
  <threadedComment ref="B24" dT="2020-03-21T22:15:16.77" personId="{6B746D70-F039-4BD3-A8E2-CFBE3CA77AEB}" id="{926C33C6-F39A-4524-91C9-0CF38C04972A}">
    <text>lockdown (Italy)</text>
  </threadedComment>
  <threadedComment ref="B35" dT="2020-03-23T22:01:18.08" personId="{6B746D70-F039-4BD3-A8E2-CFBE3CA77AEB}" id="{5CCFFE3B-C34B-4578-99E2-92A322494188}">
    <text>reinforced lockdown (Itay)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D798-5C84-40AD-9A9A-8A8BDF7164C5}">
  <dimension ref="A1:N32"/>
  <sheetViews>
    <sheetView topLeftCell="E1" workbookViewId="0">
      <selection activeCell="A10" sqref="A1:B1048576"/>
    </sheetView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26.77734375" bestFit="1" customWidth="1"/>
    <col min="8" max="8" width="26.6640625" bestFit="1" customWidth="1"/>
    <col min="9" max="9" width="15.88671875" bestFit="1" customWidth="1"/>
    <col min="10" max="10" width="10.5546875" bestFit="1" customWidth="1"/>
    <col min="11" max="11" width="12.21875" bestFit="1" customWidth="1"/>
    <col min="12" max="12" width="10.33203125" bestFit="1" customWidth="1"/>
    <col min="13" max="13" width="19.5546875" bestFit="1" customWidth="1"/>
    <col min="14" max="14" width="21.109375" bestFit="1" customWidth="1"/>
  </cols>
  <sheetData>
    <row r="1" spans="1:14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37</v>
      </c>
      <c r="N1" t="s">
        <v>38</v>
      </c>
    </row>
    <row r="2" spans="1:14" x14ac:dyDescent="0.3">
      <c r="A2" s="15">
        <v>43885.75</v>
      </c>
      <c r="B2" s="16" t="s">
        <v>30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221</v>
      </c>
      <c r="I2" s="2">
        <v>1</v>
      </c>
      <c r="J2" s="2">
        <v>7</v>
      </c>
      <c r="K2" s="2">
        <v>229</v>
      </c>
      <c r="L2" s="2">
        <v>4324</v>
      </c>
      <c r="M2" s="16" t="s">
        <v>39</v>
      </c>
      <c r="N2" s="16" t="s">
        <v>39</v>
      </c>
    </row>
    <row r="3" spans="1:14" x14ac:dyDescent="0.3">
      <c r="A3" s="15">
        <v>43886.75</v>
      </c>
      <c r="B3" s="16" t="s">
        <v>30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1</v>
      </c>
      <c r="J3" s="2">
        <v>10</v>
      </c>
      <c r="K3" s="2">
        <v>322</v>
      </c>
      <c r="L3" s="2">
        <v>8623</v>
      </c>
      <c r="M3" s="16" t="s">
        <v>39</v>
      </c>
      <c r="N3" s="16" t="s">
        <v>39</v>
      </c>
    </row>
    <row r="4" spans="1:14" x14ac:dyDescent="0.3">
      <c r="A4" s="15">
        <v>43887.75</v>
      </c>
      <c r="B4" s="16" t="s">
        <v>30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3</v>
      </c>
      <c r="J4" s="2">
        <v>12</v>
      </c>
      <c r="K4" s="2">
        <v>400</v>
      </c>
      <c r="L4" s="2">
        <v>9587</v>
      </c>
      <c r="M4" s="16" t="s">
        <v>39</v>
      </c>
      <c r="N4" s="16" t="s">
        <v>39</v>
      </c>
    </row>
    <row r="5" spans="1:14" x14ac:dyDescent="0.3">
      <c r="A5" s="15">
        <v>43888.75</v>
      </c>
      <c r="B5" s="16" t="s">
        <v>30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45</v>
      </c>
      <c r="J5" s="2">
        <v>17</v>
      </c>
      <c r="K5" s="2">
        <v>650</v>
      </c>
      <c r="L5" s="2">
        <v>12014</v>
      </c>
      <c r="M5" s="16" t="s">
        <v>39</v>
      </c>
      <c r="N5" s="16" t="s">
        <v>39</v>
      </c>
    </row>
    <row r="6" spans="1:14" x14ac:dyDescent="0.3">
      <c r="A6" s="15">
        <v>43889.75</v>
      </c>
      <c r="B6" s="16" t="s">
        <v>30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46</v>
      </c>
      <c r="J6" s="2">
        <v>21</v>
      </c>
      <c r="K6" s="2">
        <v>888</v>
      </c>
      <c r="L6" s="2">
        <v>15695</v>
      </c>
      <c r="M6" s="16" t="s">
        <v>39</v>
      </c>
      <c r="N6" s="16" t="s">
        <v>39</v>
      </c>
    </row>
    <row r="7" spans="1:14" x14ac:dyDescent="0.3">
      <c r="A7" s="15">
        <v>43890.75</v>
      </c>
      <c r="B7" s="16" t="s">
        <v>30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50</v>
      </c>
      <c r="J7" s="2">
        <v>29</v>
      </c>
      <c r="K7" s="2">
        <v>1128</v>
      </c>
      <c r="L7" s="2">
        <v>18661</v>
      </c>
      <c r="M7" s="16" t="s">
        <v>39</v>
      </c>
      <c r="N7" s="16" t="s">
        <v>39</v>
      </c>
    </row>
    <row r="8" spans="1:14" x14ac:dyDescent="0.3">
      <c r="A8" s="15">
        <v>43891.75</v>
      </c>
      <c r="B8" s="16" t="s">
        <v>30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83</v>
      </c>
      <c r="J8" s="2">
        <v>34</v>
      </c>
      <c r="K8" s="2">
        <v>1694</v>
      </c>
      <c r="L8" s="2">
        <v>21127</v>
      </c>
      <c r="M8" s="16" t="s">
        <v>39</v>
      </c>
      <c r="N8" s="16" t="s">
        <v>39</v>
      </c>
    </row>
    <row r="9" spans="1:14" x14ac:dyDescent="0.3">
      <c r="A9" s="15">
        <v>43892.75</v>
      </c>
      <c r="B9" s="16" t="s">
        <v>30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149</v>
      </c>
      <c r="J9" s="2">
        <v>52</v>
      </c>
      <c r="K9" s="2">
        <v>2036</v>
      </c>
      <c r="L9" s="2">
        <v>23345</v>
      </c>
      <c r="M9" s="16" t="s">
        <v>39</v>
      </c>
      <c r="N9" s="16" t="s">
        <v>39</v>
      </c>
    </row>
    <row r="10" spans="1:14" x14ac:dyDescent="0.3">
      <c r="A10" s="15">
        <v>43893.75</v>
      </c>
      <c r="B10" s="16" t="s">
        <v>30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160</v>
      </c>
      <c r="J10" s="2">
        <v>79</v>
      </c>
      <c r="K10" s="2">
        <v>2502</v>
      </c>
      <c r="L10" s="2">
        <v>25856</v>
      </c>
      <c r="M10" s="16" t="s">
        <v>39</v>
      </c>
      <c r="N10" s="16" t="s">
        <v>39</v>
      </c>
    </row>
    <row r="11" spans="1:14" x14ac:dyDescent="0.3">
      <c r="A11" s="15">
        <v>43894.75</v>
      </c>
      <c r="B11" s="16" t="s">
        <v>30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276</v>
      </c>
      <c r="J11" s="2">
        <v>107</v>
      </c>
      <c r="K11" s="2">
        <v>3089</v>
      </c>
      <c r="L11" s="2">
        <v>29837</v>
      </c>
      <c r="M11" s="16" t="s">
        <v>39</v>
      </c>
      <c r="N11" s="16" t="s">
        <v>39</v>
      </c>
    </row>
    <row r="12" spans="1:14" x14ac:dyDescent="0.3">
      <c r="A12" s="15">
        <v>43895.75</v>
      </c>
      <c r="B12" s="16" t="s">
        <v>30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414</v>
      </c>
      <c r="J12" s="2">
        <v>148</v>
      </c>
      <c r="K12" s="2">
        <v>3858</v>
      </c>
      <c r="L12" s="2">
        <v>32362</v>
      </c>
      <c r="M12" s="16" t="s">
        <v>39</v>
      </c>
      <c r="N12" s="16" t="s">
        <v>39</v>
      </c>
    </row>
    <row r="13" spans="1:14" x14ac:dyDescent="0.3">
      <c r="A13" s="15">
        <v>43896.75</v>
      </c>
      <c r="B13" s="16" t="s">
        <v>30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523</v>
      </c>
      <c r="J13" s="2">
        <v>197</v>
      </c>
      <c r="K13" s="2">
        <v>4636</v>
      </c>
      <c r="L13" s="2">
        <v>36359</v>
      </c>
      <c r="M13" s="16" t="s">
        <v>39</v>
      </c>
      <c r="N13" s="16" t="s">
        <v>39</v>
      </c>
    </row>
    <row r="14" spans="1:14" x14ac:dyDescent="0.3">
      <c r="A14" s="15">
        <v>43897.75</v>
      </c>
      <c r="B14" s="16" t="s">
        <v>30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589</v>
      </c>
      <c r="J14" s="2">
        <v>233</v>
      </c>
      <c r="K14" s="2">
        <v>5883</v>
      </c>
      <c r="L14" s="2">
        <v>42062</v>
      </c>
      <c r="M14" s="16" t="s">
        <v>40</v>
      </c>
      <c r="N14" s="16" t="s">
        <v>41</v>
      </c>
    </row>
    <row r="15" spans="1:14" x14ac:dyDescent="0.3">
      <c r="A15" s="15">
        <v>43898.75</v>
      </c>
      <c r="B15" s="16" t="s">
        <v>30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622</v>
      </c>
      <c r="J15" s="2">
        <v>366</v>
      </c>
      <c r="K15" s="2">
        <v>7375</v>
      </c>
      <c r="L15" s="2">
        <v>49937</v>
      </c>
      <c r="M15" s="16" t="s">
        <v>39</v>
      </c>
      <c r="N15" s="16" t="s">
        <v>39</v>
      </c>
    </row>
    <row r="16" spans="1:14" x14ac:dyDescent="0.3">
      <c r="A16" s="15">
        <v>43899.75</v>
      </c>
      <c r="B16" s="16" t="s">
        <v>30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724</v>
      </c>
      <c r="J16" s="2">
        <v>463</v>
      </c>
      <c r="K16" s="2">
        <v>9172</v>
      </c>
      <c r="L16" s="2">
        <v>53826</v>
      </c>
      <c r="M16" s="16" t="s">
        <v>39</v>
      </c>
      <c r="N16" s="16" t="s">
        <v>39</v>
      </c>
    </row>
    <row r="17" spans="1:14" x14ac:dyDescent="0.3">
      <c r="A17" s="15">
        <v>43900.75</v>
      </c>
      <c r="B17" s="16" t="s">
        <v>30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1004</v>
      </c>
      <c r="J17" s="2">
        <v>631</v>
      </c>
      <c r="K17" s="2">
        <v>10149</v>
      </c>
      <c r="L17" s="2">
        <v>60761</v>
      </c>
      <c r="M17" s="16" t="s">
        <v>42</v>
      </c>
      <c r="N17" s="16" t="s">
        <v>43</v>
      </c>
    </row>
    <row r="18" spans="1:14" x14ac:dyDescent="0.3">
      <c r="A18" s="15">
        <v>43901.708333333336</v>
      </c>
      <c r="B18" s="16" t="s">
        <v>30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1045</v>
      </c>
      <c r="J18" s="2">
        <v>827</v>
      </c>
      <c r="K18" s="2">
        <v>12462</v>
      </c>
      <c r="L18" s="2">
        <v>73154</v>
      </c>
      <c r="M18" s="16" t="s">
        <v>44</v>
      </c>
      <c r="N18" s="16" t="s">
        <v>45</v>
      </c>
    </row>
    <row r="19" spans="1:14" x14ac:dyDescent="0.3">
      <c r="A19" s="15">
        <v>43902.708333333336</v>
      </c>
      <c r="B19" s="16" t="s">
        <v>30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1258</v>
      </c>
      <c r="J19" s="2">
        <v>1016</v>
      </c>
      <c r="K19" s="2">
        <v>15113</v>
      </c>
      <c r="L19" s="2">
        <v>86011</v>
      </c>
      <c r="M19" s="16" t="s">
        <v>39</v>
      </c>
      <c r="N19" s="16" t="s">
        <v>39</v>
      </c>
    </row>
    <row r="20" spans="1:14" x14ac:dyDescent="0.3">
      <c r="A20" s="15">
        <v>43903.708333333336</v>
      </c>
      <c r="B20" s="16" t="s">
        <v>30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1439</v>
      </c>
      <c r="J20" s="2">
        <v>1266</v>
      </c>
      <c r="K20" s="2">
        <v>17660</v>
      </c>
      <c r="L20" s="2">
        <v>97488</v>
      </c>
      <c r="M20" s="16" t="s">
        <v>39</v>
      </c>
      <c r="N20" s="16" t="s">
        <v>39</v>
      </c>
    </row>
    <row r="21" spans="1:14" x14ac:dyDescent="0.3">
      <c r="A21" s="15">
        <v>43904.708333333336</v>
      </c>
      <c r="B21" s="16" t="s">
        <v>30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1966</v>
      </c>
      <c r="J21" s="2">
        <v>1441</v>
      </c>
      <c r="K21" s="2">
        <v>21157</v>
      </c>
      <c r="L21" s="2">
        <v>109170</v>
      </c>
      <c r="M21" s="16" t="s">
        <v>39</v>
      </c>
      <c r="N21" s="16" t="s">
        <v>39</v>
      </c>
    </row>
    <row r="22" spans="1:14" x14ac:dyDescent="0.3">
      <c r="A22" s="15">
        <v>43905.708333333336</v>
      </c>
      <c r="B22" s="16" t="s">
        <v>30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2335</v>
      </c>
      <c r="J22" s="2">
        <v>1809</v>
      </c>
      <c r="K22" s="2">
        <v>24747</v>
      </c>
      <c r="L22" s="2">
        <v>124899</v>
      </c>
      <c r="M22" s="16" t="s">
        <v>39</v>
      </c>
      <c r="N22" s="16" t="s">
        <v>39</v>
      </c>
    </row>
    <row r="23" spans="1:14" x14ac:dyDescent="0.3">
      <c r="A23" s="15">
        <v>43906.708333333336</v>
      </c>
      <c r="B23" s="16" t="s">
        <v>30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2749</v>
      </c>
      <c r="J23" s="2">
        <v>2158</v>
      </c>
      <c r="K23" s="2">
        <v>27980</v>
      </c>
      <c r="L23" s="2">
        <v>137962</v>
      </c>
      <c r="M23" s="16" t="s">
        <v>46</v>
      </c>
      <c r="N23" s="16" t="s">
        <v>47</v>
      </c>
    </row>
    <row r="24" spans="1:14" x14ac:dyDescent="0.3">
      <c r="A24" s="15">
        <v>43907.708333333336</v>
      </c>
      <c r="B24" s="16" t="s">
        <v>30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2941</v>
      </c>
      <c r="J24" s="2">
        <v>2503</v>
      </c>
      <c r="K24" s="2">
        <v>31506</v>
      </c>
      <c r="L24" s="2">
        <v>148657</v>
      </c>
      <c r="M24" s="16" t="s">
        <v>48</v>
      </c>
      <c r="N24" s="16" t="s">
        <v>49</v>
      </c>
    </row>
    <row r="25" spans="1:14" x14ac:dyDescent="0.3">
      <c r="A25" s="15">
        <v>43908.708333333336</v>
      </c>
      <c r="B25" s="16" t="s">
        <v>30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4025</v>
      </c>
      <c r="J25" s="2">
        <v>2978</v>
      </c>
      <c r="K25" s="2">
        <v>35713</v>
      </c>
      <c r="L25" s="2">
        <v>165541</v>
      </c>
      <c r="M25" s="16" t="s">
        <v>50</v>
      </c>
      <c r="N25" s="16" t="s">
        <v>51</v>
      </c>
    </row>
    <row r="26" spans="1:14" x14ac:dyDescent="0.3">
      <c r="A26" s="15">
        <v>43909.708333333336</v>
      </c>
      <c r="B26" s="16" t="s">
        <v>30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4440</v>
      </c>
      <c r="J26" s="2">
        <v>3405</v>
      </c>
      <c r="K26" s="2">
        <v>41035</v>
      </c>
      <c r="L26" s="2">
        <v>182777</v>
      </c>
      <c r="M26" s="16" t="s">
        <v>39</v>
      </c>
      <c r="N26" s="16" t="s">
        <v>39</v>
      </c>
    </row>
    <row r="27" spans="1:14" x14ac:dyDescent="0.3">
      <c r="A27" s="15">
        <v>43910.708333333336</v>
      </c>
      <c r="B27" s="16" t="s">
        <v>30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5129</v>
      </c>
      <c r="J27" s="2">
        <v>4032</v>
      </c>
      <c r="K27" s="2">
        <v>47021</v>
      </c>
      <c r="L27" s="2">
        <v>206886</v>
      </c>
      <c r="M27" s="16" t="s">
        <v>39</v>
      </c>
      <c r="N27" s="16" t="s">
        <v>39</v>
      </c>
    </row>
    <row r="28" spans="1:14" x14ac:dyDescent="0.3">
      <c r="A28" s="15">
        <v>43911.708333333336</v>
      </c>
      <c r="B28" s="16" t="s">
        <v>30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6072</v>
      </c>
      <c r="J28" s="2">
        <v>4825</v>
      </c>
      <c r="K28" s="2">
        <v>53578</v>
      </c>
      <c r="L28" s="2">
        <v>233222</v>
      </c>
      <c r="M28" s="16" t="s">
        <v>39</v>
      </c>
      <c r="N28" s="16" t="s">
        <v>39</v>
      </c>
    </row>
    <row r="29" spans="1:14" x14ac:dyDescent="0.3">
      <c r="A29" s="15">
        <v>43912.708333333336</v>
      </c>
      <c r="B29" s="16" t="s">
        <v>30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7024</v>
      </c>
      <c r="J29" s="2">
        <v>5476</v>
      </c>
      <c r="K29" s="2">
        <v>59138</v>
      </c>
      <c r="L29" s="2">
        <v>258402</v>
      </c>
      <c r="M29" s="16" t="s">
        <v>39</v>
      </c>
      <c r="N29" s="16" t="s">
        <v>39</v>
      </c>
    </row>
    <row r="30" spans="1:14" x14ac:dyDescent="0.3">
      <c r="A30" s="15">
        <v>43913.708333333336</v>
      </c>
      <c r="B30" s="16" t="s">
        <v>30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7432</v>
      </c>
      <c r="J30" s="2">
        <v>6077</v>
      </c>
      <c r="K30" s="2">
        <v>63927</v>
      </c>
      <c r="L30" s="2">
        <v>275468</v>
      </c>
      <c r="M30" s="16" t="s">
        <v>39</v>
      </c>
      <c r="N30" s="16" t="s">
        <v>39</v>
      </c>
    </row>
    <row r="31" spans="1:14" x14ac:dyDescent="0.3">
      <c r="A31" s="15">
        <v>43914.708333333336</v>
      </c>
      <c r="B31" s="16" t="s">
        <v>30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8326</v>
      </c>
      <c r="J31" s="2">
        <v>6820</v>
      </c>
      <c r="K31" s="2">
        <v>69176</v>
      </c>
      <c r="L31" s="2">
        <v>296964</v>
      </c>
      <c r="M31" s="16" t="s">
        <v>39</v>
      </c>
      <c r="N31" s="16" t="s">
        <v>39</v>
      </c>
    </row>
    <row r="32" spans="1:14" x14ac:dyDescent="0.3">
      <c r="A32" s="15">
        <v>43915.708333333336</v>
      </c>
      <c r="B32" s="16" t="s">
        <v>30</v>
      </c>
      <c r="C32" s="2">
        <v>23112</v>
      </c>
      <c r="D32" s="2">
        <v>3489</v>
      </c>
      <c r="E32" s="2">
        <v>26601</v>
      </c>
      <c r="F32" s="2">
        <v>30920</v>
      </c>
      <c r="G32" s="2">
        <v>57521</v>
      </c>
      <c r="H32" s="2">
        <v>3491</v>
      </c>
      <c r="I32" s="2">
        <v>9362</v>
      </c>
      <c r="J32" s="2">
        <v>7503</v>
      </c>
      <c r="K32" s="2">
        <v>74386</v>
      </c>
      <c r="L32" s="2">
        <v>324445</v>
      </c>
      <c r="M32" s="16" t="s">
        <v>39</v>
      </c>
      <c r="N32" s="16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N66"/>
  <sheetViews>
    <sheetView topLeftCell="A4" workbookViewId="0">
      <selection activeCell="E10" sqref="E10"/>
    </sheetView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4" width="16.88671875" style="2" customWidth="1"/>
    <col min="5" max="5" width="15.44140625" style="2" customWidth="1"/>
    <col min="6" max="6" width="11.33203125" style="2" customWidth="1"/>
    <col min="7" max="7" width="11.109375" style="2" customWidth="1"/>
    <col min="8" max="8" width="1.77734375" style="2" customWidth="1"/>
    <col min="9" max="9" width="10.33203125" style="2" customWidth="1"/>
    <col min="10" max="10" width="11.44140625" style="2" bestFit="1" customWidth="1"/>
    <col min="11" max="14" width="8.88671875" style="2"/>
    <col min="15" max="15" width="11" style="2" bestFit="1" customWidth="1"/>
    <col min="16" max="16384" width="8.88671875" style="2"/>
  </cols>
  <sheetData>
    <row r="2" spans="2:14" ht="31.2" x14ac:dyDescent="0.6">
      <c r="B2" s="12" t="s">
        <v>12</v>
      </c>
    </row>
    <row r="3" spans="2:14" ht="17.399999999999999" customHeight="1" x14ac:dyDescent="0.6">
      <c r="B3" s="12"/>
      <c r="K3" s="18" t="s">
        <v>0</v>
      </c>
      <c r="L3" s="17" t="s">
        <v>17</v>
      </c>
      <c r="M3" s="17"/>
      <c r="N3" s="17"/>
    </row>
    <row r="4" spans="2:14" ht="20.399999999999999" x14ac:dyDescent="0.35">
      <c r="B4" s="13" t="s">
        <v>14</v>
      </c>
      <c r="C4" s="14"/>
      <c r="K4" s="18" t="s">
        <v>31</v>
      </c>
      <c r="L4" s="17" t="s">
        <v>16</v>
      </c>
      <c r="M4" s="17"/>
      <c r="N4" s="17"/>
    </row>
    <row r="5" spans="2:14" ht="18" x14ac:dyDescent="0.3">
      <c r="K5" s="18" t="s">
        <v>1</v>
      </c>
      <c r="L5" s="17" t="s">
        <v>15</v>
      </c>
      <c r="M5" s="17"/>
      <c r="N5" s="17"/>
    </row>
    <row r="6" spans="2:14" x14ac:dyDescent="0.3">
      <c r="B6" s="4" t="s">
        <v>10</v>
      </c>
      <c r="C6" s="4" t="s">
        <v>11</v>
      </c>
      <c r="D6" s="4" t="s">
        <v>34</v>
      </c>
      <c r="E6" s="9" t="s">
        <v>13</v>
      </c>
      <c r="F6" s="9" t="s">
        <v>8</v>
      </c>
      <c r="G6" s="9" t="s">
        <v>9</v>
      </c>
      <c r="H6" s="9"/>
      <c r="J6" s="3"/>
      <c r="K6" s="3"/>
    </row>
    <row r="7" spans="2:14" x14ac:dyDescent="0.3">
      <c r="B7" s="20">
        <v>43885</v>
      </c>
      <c r="C7" s="4">
        <v>1</v>
      </c>
      <c r="D7" s="4">
        <f>'dpc-covid-19-ita-andamento-naz'!J2</f>
        <v>7</v>
      </c>
      <c r="E7" s="11">
        <f t="shared" ref="E7:E29" si="0">K*EXP(-EXP(-(C7-t0)/w))</f>
        <v>0.62609438447690702</v>
      </c>
      <c r="F7" s="11">
        <f t="shared" ref="F7:F29" si="1">E7+CI</f>
        <v>125.67518004248234</v>
      </c>
      <c r="G7" s="11">
        <f t="shared" ref="G7:G33" si="2">MAX(E7-CI,0)</f>
        <v>0</v>
      </c>
      <c r="H7" s="1"/>
      <c r="I7" s="19" t="s">
        <v>0</v>
      </c>
      <c r="J7" s="5">
        <v>36000.001006150793</v>
      </c>
    </row>
    <row r="8" spans="2:14" ht="15.6" x14ac:dyDescent="0.35">
      <c r="B8" s="10">
        <v>43886</v>
      </c>
      <c r="C8" s="4">
        <v>2</v>
      </c>
      <c r="D8" s="4">
        <f>'dpc-covid-19-ita-andamento-naz'!J3</f>
        <v>10</v>
      </c>
      <c r="E8" s="11">
        <f t="shared" si="0"/>
        <v>1.2461127230814353</v>
      </c>
      <c r="F8" s="11">
        <f t="shared" si="1"/>
        <v>126.29519838108688</v>
      </c>
      <c r="G8" s="11">
        <f t="shared" si="2"/>
        <v>0</v>
      </c>
      <c r="H8" s="1"/>
      <c r="I8" s="19" t="s">
        <v>32</v>
      </c>
      <c r="J8" s="5">
        <v>37.912941321410919</v>
      </c>
    </row>
    <row r="9" spans="2:14" x14ac:dyDescent="0.3">
      <c r="B9" s="10">
        <v>43887</v>
      </c>
      <c r="C9" s="4">
        <v>3</v>
      </c>
      <c r="D9" s="4">
        <f>'dpc-covid-19-ita-andamento-naz'!J4</f>
        <v>12</v>
      </c>
      <c r="E9" s="11">
        <f t="shared" si="0"/>
        <v>2.375210800551518</v>
      </c>
      <c r="F9" s="11">
        <f t="shared" si="1"/>
        <v>127.42429645855695</v>
      </c>
      <c r="G9" s="11">
        <f t="shared" si="2"/>
        <v>0</v>
      </c>
      <c r="H9" s="1"/>
      <c r="I9" s="19" t="s">
        <v>1</v>
      </c>
      <c r="J9" s="5">
        <v>15.417591972356732</v>
      </c>
    </row>
    <row r="10" spans="2:14" x14ac:dyDescent="0.3">
      <c r="B10" s="10">
        <v>43888</v>
      </c>
      <c r="C10" s="4">
        <v>4</v>
      </c>
      <c r="D10" s="4">
        <f>'dpc-covid-19-ita-andamento-naz'!J5</f>
        <v>17</v>
      </c>
      <c r="E10" s="11">
        <f t="shared" si="0"/>
        <v>4.3476368714807778</v>
      </c>
      <c r="F10" s="11">
        <f t="shared" si="1"/>
        <v>129.39672252948623</v>
      </c>
      <c r="G10" s="11">
        <f t="shared" si="2"/>
        <v>0</v>
      </c>
      <c r="H10" s="1"/>
      <c r="I10" s="6" t="s">
        <v>2</v>
      </c>
      <c r="J10" s="1">
        <f>AVERAGE(D7:D37)</f>
        <v>1759.4193548387098</v>
      </c>
    </row>
    <row r="11" spans="2:14" x14ac:dyDescent="0.3">
      <c r="B11" s="10">
        <v>43889</v>
      </c>
      <c r="C11" s="4">
        <v>5</v>
      </c>
      <c r="D11" s="4">
        <f>'dpc-covid-19-ita-andamento-naz'!J6</f>
        <v>21</v>
      </c>
      <c r="E11" s="11">
        <f t="shared" si="0"/>
        <v>7.6615310739561</v>
      </c>
      <c r="F11" s="11">
        <f t="shared" si="1"/>
        <v>132.71061673196155</v>
      </c>
      <c r="G11" s="11">
        <f t="shared" si="2"/>
        <v>0</v>
      </c>
      <c r="H11" s="1"/>
      <c r="I11" s="6" t="s">
        <v>3</v>
      </c>
      <c r="J11" s="1">
        <f>COUNT(D7:D37)-COUNT(J7:J9)</f>
        <v>28</v>
      </c>
    </row>
    <row r="12" spans="2:14" x14ac:dyDescent="0.3">
      <c r="B12" s="10">
        <v>43890</v>
      </c>
      <c r="C12" s="4">
        <v>6</v>
      </c>
      <c r="D12" s="4">
        <f>'dpc-covid-19-ita-andamento-naz'!J7</f>
        <v>29</v>
      </c>
      <c r="E12" s="11">
        <f t="shared" si="0"/>
        <v>13.029405650291528</v>
      </c>
      <c r="F12" s="11">
        <f t="shared" si="1"/>
        <v>138.07849130829698</v>
      </c>
      <c r="G12" s="11">
        <f t="shared" si="2"/>
        <v>0</v>
      </c>
      <c r="H12" s="1"/>
      <c r="I12" s="6" t="s">
        <v>4</v>
      </c>
      <c r="J12" s="7" cm="1">
        <f t="array" ref="J12">SQRT(SUM((D7:D37-E7:E37)^2)/df)</f>
        <v>61.046987733313195</v>
      </c>
    </row>
    <row r="13" spans="2:14" ht="16.2" x14ac:dyDescent="0.3">
      <c r="B13" s="20">
        <v>43891</v>
      </c>
      <c r="C13" s="4">
        <v>7</v>
      </c>
      <c r="D13" s="4">
        <f>'dpc-covid-19-ita-andamento-naz'!J8</f>
        <v>34</v>
      </c>
      <c r="E13" s="11">
        <f t="shared" si="0"/>
        <v>21.431416534997215</v>
      </c>
      <c r="F13" s="11">
        <f t="shared" si="1"/>
        <v>146.48050219300265</v>
      </c>
      <c r="G13" s="11">
        <f t="shared" si="2"/>
        <v>0</v>
      </c>
      <c r="H13" s="1"/>
      <c r="I13" s="6" t="s">
        <v>5</v>
      </c>
      <c r="J13" s="8" cm="1">
        <f t="array" ref="J13">1-SUM((D7:D37-E7:E37)^2)/SUM((D7:D37-Mean_of_y)^2)</f>
        <v>0.99932345129351752</v>
      </c>
    </row>
    <row r="14" spans="2:14" x14ac:dyDescent="0.3">
      <c r="B14" s="10">
        <v>43892</v>
      </c>
      <c r="C14" s="4">
        <v>8</v>
      </c>
      <c r="D14" s="4">
        <f>'dpc-covid-19-ita-andamento-naz'!J9</f>
        <v>52</v>
      </c>
      <c r="E14" s="11">
        <f t="shared" si="0"/>
        <v>34.166770705607973</v>
      </c>
      <c r="F14" s="11">
        <f t="shared" si="1"/>
        <v>159.2158563636134</v>
      </c>
      <c r="G14" s="11">
        <f t="shared" si="2"/>
        <v>0</v>
      </c>
      <c r="H14" s="1"/>
      <c r="I14" s="6" t="s">
        <v>6</v>
      </c>
      <c r="J14" s="8">
        <f>TINV(0.05,df)</f>
        <v>2.0484071417952445</v>
      </c>
    </row>
    <row r="15" spans="2:14" x14ac:dyDescent="0.3">
      <c r="B15" s="10">
        <v>43893</v>
      </c>
      <c r="C15" s="4">
        <v>9</v>
      </c>
      <c r="D15" s="4">
        <f>'dpc-covid-19-ita-andamento-naz'!J10</f>
        <v>79</v>
      </c>
      <c r="E15" s="11">
        <f t="shared" si="0"/>
        <v>52.897628422781438</v>
      </c>
      <c r="F15" s="11">
        <f t="shared" si="1"/>
        <v>177.94671408078688</v>
      </c>
      <c r="G15" s="11">
        <f t="shared" si="2"/>
        <v>0</v>
      </c>
      <c r="H15" s="1"/>
      <c r="I15" s="6" t="s">
        <v>7</v>
      </c>
      <c r="J15" s="1">
        <f>Critical_t*SE_of_y</f>
        <v>125.04908565800544</v>
      </c>
    </row>
    <row r="16" spans="2:14" x14ac:dyDescent="0.3">
      <c r="B16" s="10">
        <v>43894</v>
      </c>
      <c r="C16" s="4">
        <v>10</v>
      </c>
      <c r="D16" s="4">
        <f>'dpc-covid-19-ita-andamento-naz'!J11</f>
        <v>107</v>
      </c>
      <c r="E16" s="11">
        <f t="shared" si="0"/>
        <v>79.679495697730104</v>
      </c>
      <c r="F16" s="11">
        <f t="shared" si="1"/>
        <v>204.72858135573554</v>
      </c>
      <c r="G16" s="11">
        <f t="shared" si="2"/>
        <v>0</v>
      </c>
      <c r="H16" s="1"/>
      <c r="I16" s="6"/>
    </row>
    <row r="17" spans="2:13" x14ac:dyDescent="0.3">
      <c r="B17" s="20">
        <v>43895</v>
      </c>
      <c r="C17" s="4">
        <v>11</v>
      </c>
      <c r="D17" s="4">
        <f>'dpc-covid-19-ita-andamento-naz'!J12</f>
        <v>148</v>
      </c>
      <c r="E17" s="11">
        <f t="shared" si="0"/>
        <v>116.97250220605665</v>
      </c>
      <c r="F17" s="11">
        <f t="shared" si="1"/>
        <v>242.0215878640621</v>
      </c>
      <c r="G17" s="11">
        <f t="shared" si="2"/>
        <v>0</v>
      </c>
      <c r="H17" s="1"/>
      <c r="I17" s="6"/>
    </row>
    <row r="18" spans="2:13" x14ac:dyDescent="0.3">
      <c r="B18" s="10">
        <v>43896</v>
      </c>
      <c r="C18" s="4">
        <v>12</v>
      </c>
      <c r="D18" s="4">
        <f>'dpc-covid-19-ita-andamento-naz'!J13</f>
        <v>197</v>
      </c>
      <c r="E18" s="11">
        <f t="shared" si="0"/>
        <v>167.62913820920951</v>
      </c>
      <c r="F18" s="11">
        <f t="shared" si="1"/>
        <v>292.67822386721497</v>
      </c>
      <c r="G18" s="11">
        <f t="shared" si="2"/>
        <v>42.580052551204076</v>
      </c>
      <c r="H18" s="1"/>
      <c r="I18" s="6"/>
    </row>
    <row r="19" spans="2:13" x14ac:dyDescent="0.3">
      <c r="B19" s="10">
        <v>43897</v>
      </c>
      <c r="C19" s="4">
        <v>13</v>
      </c>
      <c r="D19" s="4">
        <f>'dpc-covid-19-ita-andamento-naz'!J14</f>
        <v>233</v>
      </c>
      <c r="E19" s="11">
        <f t="shared" si="0"/>
        <v>234.8558621939458</v>
      </c>
      <c r="F19" s="11">
        <f t="shared" si="1"/>
        <v>359.90494785195125</v>
      </c>
      <c r="G19" s="11">
        <f t="shared" si="2"/>
        <v>109.80677653594036</v>
      </c>
      <c r="H19" s="1"/>
      <c r="I19" s="6"/>
    </row>
    <row r="20" spans="2:13" x14ac:dyDescent="0.3">
      <c r="B20" s="20">
        <v>43898</v>
      </c>
      <c r="C20" s="4">
        <v>14</v>
      </c>
      <c r="D20" s="4">
        <f>'dpc-covid-19-ita-andamento-naz'!J15</f>
        <v>366</v>
      </c>
      <c r="E20" s="11">
        <f t="shared" si="0"/>
        <v>322.14825965649095</v>
      </c>
      <c r="F20" s="11">
        <f t="shared" si="1"/>
        <v>447.19734531449637</v>
      </c>
      <c r="G20" s="11">
        <f t="shared" si="2"/>
        <v>197.09917399848553</v>
      </c>
      <c r="H20" s="1"/>
      <c r="I20" s="6"/>
    </row>
    <row r="21" spans="2:13" x14ac:dyDescent="0.3">
      <c r="B21" s="10">
        <v>43899</v>
      </c>
      <c r="C21" s="4">
        <v>15</v>
      </c>
      <c r="D21" s="4">
        <f>'dpc-covid-19-ita-andamento-naz'!J16</f>
        <v>463</v>
      </c>
      <c r="E21" s="11">
        <f t="shared" si="0"/>
        <v>433.20183738864324</v>
      </c>
      <c r="F21" s="11">
        <f t="shared" si="1"/>
        <v>558.25092304664872</v>
      </c>
      <c r="G21" s="11">
        <f t="shared" si="2"/>
        <v>308.15275173063782</v>
      </c>
      <c r="H21" s="1"/>
      <c r="I21" s="6"/>
    </row>
    <row r="22" spans="2:13" x14ac:dyDescent="0.3">
      <c r="B22" s="20">
        <v>43900</v>
      </c>
      <c r="C22" s="4">
        <v>16</v>
      </c>
      <c r="D22" s="4">
        <f>'dpc-covid-19-ita-andamento-naz'!J17</f>
        <v>631</v>
      </c>
      <c r="E22" s="11">
        <f t="shared" si="0"/>
        <v>571.80276954990973</v>
      </c>
      <c r="F22" s="11">
        <f t="shared" si="1"/>
        <v>696.85185520791515</v>
      </c>
      <c r="G22" s="11">
        <f t="shared" si="2"/>
        <v>446.7536838919043</v>
      </c>
      <c r="H22" s="1"/>
      <c r="I22" s="6"/>
    </row>
    <row r="23" spans="2:13" x14ac:dyDescent="0.3">
      <c r="B23" s="10">
        <v>43901</v>
      </c>
      <c r="C23" s="4">
        <v>17</v>
      </c>
      <c r="D23" s="4">
        <f>'dpc-covid-19-ita-andamento-naz'!J18</f>
        <v>827</v>
      </c>
      <c r="E23" s="11">
        <f t="shared" si="0"/>
        <v>741.70470408467793</v>
      </c>
      <c r="F23" s="11">
        <f t="shared" si="1"/>
        <v>866.75378974268335</v>
      </c>
      <c r="G23" s="11">
        <f t="shared" si="2"/>
        <v>616.6556184266725</v>
      </c>
      <c r="H23" s="1"/>
      <c r="I23" s="6"/>
    </row>
    <row r="24" spans="2:13" x14ac:dyDescent="0.3">
      <c r="B24" s="20">
        <v>43902</v>
      </c>
      <c r="C24" s="4">
        <v>18</v>
      </c>
      <c r="D24" s="4">
        <f>'dpc-covid-19-ita-andamento-naz'!J19</f>
        <v>1016</v>
      </c>
      <c r="E24" s="11">
        <f t="shared" si="0"/>
        <v>946.49890116312611</v>
      </c>
      <c r="F24" s="11">
        <f t="shared" si="1"/>
        <v>1071.5479868211316</v>
      </c>
      <c r="G24" s="11">
        <f t="shared" si="2"/>
        <v>821.44981550512068</v>
      </c>
      <c r="H24" s="1"/>
      <c r="I24" s="6"/>
    </row>
    <row r="25" spans="2:13" x14ac:dyDescent="0.3">
      <c r="B25" s="10">
        <v>43903</v>
      </c>
      <c r="C25" s="4">
        <v>19</v>
      </c>
      <c r="D25" s="4">
        <f>'dpc-covid-19-ita-andamento-naz'!J20</f>
        <v>1266</v>
      </c>
      <c r="E25" s="11">
        <f t="shared" si="0"/>
        <v>1189.4854180861842</v>
      </c>
      <c r="F25" s="11">
        <f t="shared" si="1"/>
        <v>1314.5345037441896</v>
      </c>
      <c r="G25" s="11">
        <f t="shared" si="2"/>
        <v>1064.4363324281787</v>
      </c>
      <c r="H25" s="1"/>
      <c r="I25" s="6"/>
    </row>
    <row r="26" spans="2:13" x14ac:dyDescent="0.3">
      <c r="B26" s="10">
        <v>43904</v>
      </c>
      <c r="C26" s="4">
        <v>20</v>
      </c>
      <c r="D26" s="4">
        <f>'dpc-covid-19-ita-andamento-naz'!J21</f>
        <v>1441</v>
      </c>
      <c r="E26" s="11">
        <f t="shared" si="0"/>
        <v>1473.55278563103</v>
      </c>
      <c r="F26" s="11">
        <f t="shared" si="1"/>
        <v>1598.6018712890354</v>
      </c>
      <c r="G26" s="11">
        <f t="shared" si="2"/>
        <v>1348.5036999730246</v>
      </c>
      <c r="H26" s="1"/>
      <c r="I26" s="6"/>
    </row>
    <row r="27" spans="2:13" x14ac:dyDescent="0.3">
      <c r="B27" s="10">
        <v>43905</v>
      </c>
      <c r="C27" s="4">
        <v>21</v>
      </c>
      <c r="D27" s="4">
        <f>'dpc-covid-19-ita-andamento-naz'!J22</f>
        <v>1809</v>
      </c>
      <c r="E27" s="11">
        <f t="shared" si="0"/>
        <v>1801.0727317630201</v>
      </c>
      <c r="F27" s="11">
        <f t="shared" si="1"/>
        <v>1926.1218174210255</v>
      </c>
      <c r="G27" s="11">
        <f t="shared" si="2"/>
        <v>1676.0236461050147</v>
      </c>
      <c r="H27" s="1"/>
      <c r="I27" s="6"/>
    </row>
    <row r="28" spans="2:13" x14ac:dyDescent="0.3">
      <c r="B28" s="10">
        <v>43906</v>
      </c>
      <c r="C28" s="4">
        <v>22</v>
      </c>
      <c r="D28" s="4">
        <f>'dpc-covid-19-ita-andamento-naz'!J23</f>
        <v>2158</v>
      </c>
      <c r="E28" s="11">
        <f t="shared" si="0"/>
        <v>2173.8151520581405</v>
      </c>
      <c r="F28" s="11">
        <f t="shared" si="1"/>
        <v>2298.8642377161459</v>
      </c>
      <c r="G28" s="11">
        <f t="shared" si="2"/>
        <v>2048.7660664001351</v>
      </c>
      <c r="H28" s="1"/>
      <c r="I28" s="6"/>
    </row>
    <row r="29" spans="2:13" x14ac:dyDescent="0.3">
      <c r="B29" s="10">
        <v>43907</v>
      </c>
      <c r="C29" s="4">
        <v>23</v>
      </c>
      <c r="D29" s="4">
        <f>'dpc-covid-19-ita-andamento-naz'!J24</f>
        <v>2503</v>
      </c>
      <c r="E29" s="11">
        <f t="shared" si="0"/>
        <v>2592.8868844254057</v>
      </c>
      <c r="F29" s="11">
        <f t="shared" si="1"/>
        <v>2717.9359700834111</v>
      </c>
      <c r="G29" s="11">
        <f t="shared" si="2"/>
        <v>2467.8377987674003</v>
      </c>
      <c r="H29" s="1"/>
    </row>
    <row r="30" spans="2:13" x14ac:dyDescent="0.3">
      <c r="B30" s="10">
        <v>43908</v>
      </c>
      <c r="C30" s="4">
        <v>24</v>
      </c>
      <c r="D30" s="4">
        <f>'dpc-covid-19-ita-andamento-naz'!J25</f>
        <v>2978</v>
      </c>
      <c r="E30" s="11">
        <f t="shared" ref="E30" si="3">K*EXP(-EXP(-(C30-t0)/w))</f>
        <v>3058.696103791191</v>
      </c>
      <c r="F30" s="11">
        <f t="shared" ref="F30" si="4">E30+CI</f>
        <v>3183.7451894491965</v>
      </c>
      <c r="G30" s="11">
        <f t="shared" si="2"/>
        <v>2933.6470181331856</v>
      </c>
      <c r="M30" s="1"/>
    </row>
    <row r="31" spans="2:13" x14ac:dyDescent="0.3">
      <c r="B31" s="10">
        <v>43909</v>
      </c>
      <c r="C31" s="4">
        <v>25</v>
      </c>
      <c r="D31" s="4">
        <f>'dpc-covid-19-ita-andamento-naz'!J26</f>
        <v>3405</v>
      </c>
      <c r="E31" s="11">
        <f t="shared" ref="E31" si="5">K*EXP(-EXP(-(C31-t0)/w))</f>
        <v>3570.9424756239064</v>
      </c>
      <c r="F31" s="11">
        <f t="shared" ref="F31" si="6">E31+CI</f>
        <v>3695.9915612819118</v>
      </c>
      <c r="G31" s="11">
        <f t="shared" si="2"/>
        <v>3445.893389965901</v>
      </c>
    </row>
    <row r="32" spans="2:13" x14ac:dyDescent="0.3">
      <c r="B32" s="10">
        <v>43910</v>
      </c>
      <c r="C32" s="4">
        <v>26</v>
      </c>
      <c r="D32" s="4">
        <f>'dpc-covid-19-ita-andamento-naz'!J27</f>
        <v>4032</v>
      </c>
      <c r="E32" s="11">
        <f t="shared" ref="E32:E33" si="7">K*EXP(-EXP(-(C32-t0)/w))</f>
        <v>4128.6317261985669</v>
      </c>
      <c r="F32" s="11">
        <f t="shared" ref="F32:F33" si="8">E32+CI</f>
        <v>4253.6808118565723</v>
      </c>
      <c r="G32" s="11">
        <f t="shared" si="2"/>
        <v>4003.5826405405614</v>
      </c>
    </row>
    <row r="33" spans="2:7" x14ac:dyDescent="0.3">
      <c r="B33" s="10">
        <v>43911</v>
      </c>
      <c r="C33" s="4">
        <v>27</v>
      </c>
      <c r="D33" s="4">
        <f>'dpc-covid-19-ita-andamento-naz'!J28</f>
        <v>4825</v>
      </c>
      <c r="E33" s="11">
        <f t="shared" si="7"/>
        <v>4730.1120910328573</v>
      </c>
      <c r="F33" s="11">
        <f t="shared" si="8"/>
        <v>4855.1611766908627</v>
      </c>
      <c r="G33" s="11">
        <f t="shared" si="2"/>
        <v>4605.0630053748519</v>
      </c>
    </row>
    <row r="34" spans="2:7" x14ac:dyDescent="0.3">
      <c r="B34" s="10">
        <v>43912</v>
      </c>
      <c r="C34" s="4">
        <v>28</v>
      </c>
      <c r="D34" s="4">
        <f>'dpc-covid-19-ita-andamento-naz'!J29</f>
        <v>5476</v>
      </c>
      <c r="E34" s="11">
        <f t="shared" ref="E34" si="9">K*EXP(-EXP(-(C34-t0)/w))</f>
        <v>5373.12923716152</v>
      </c>
      <c r="F34" s="11">
        <f t="shared" ref="F34" si="10">E34+CI</f>
        <v>5498.1783228195254</v>
      </c>
      <c r="G34" s="11">
        <f t="shared" ref="G34" si="11">MAX(E34-CI,0)</f>
        <v>5248.0801515035146</v>
      </c>
    </row>
    <row r="35" spans="2:7" x14ac:dyDescent="0.3">
      <c r="B35" s="20">
        <v>43913</v>
      </c>
      <c r="C35" s="4">
        <v>29</v>
      </c>
      <c r="D35" s="4">
        <f>'dpc-covid-19-ita-andamento-naz'!J30</f>
        <v>6077</v>
      </c>
      <c r="E35" s="11">
        <f t="shared" ref="E35:E66" si="12">K*EXP(-EXP(-(C35-t0)/w))</f>
        <v>6054.8957280427858</v>
      </c>
      <c r="F35" s="11">
        <f t="shared" ref="F35" si="13">E35+CI</f>
        <v>6179.9448137007912</v>
      </c>
      <c r="G35" s="11">
        <f t="shared" ref="G35" si="14">MAX(E35-CI,0)</f>
        <v>5929.8466423847804</v>
      </c>
    </row>
    <row r="36" spans="2:7" x14ac:dyDescent="0.3">
      <c r="B36" s="10">
        <v>43914</v>
      </c>
      <c r="C36" s="4">
        <v>30</v>
      </c>
      <c r="D36" s="4">
        <f>'dpc-covid-19-ita-andamento-naz'!J31</f>
        <v>6820</v>
      </c>
      <c r="E36" s="11">
        <f t="shared" si="12"/>
        <v>6772.1708897622348</v>
      </c>
      <c r="F36" s="11">
        <f t="shared" ref="F36" si="15">E36+CI</f>
        <v>6897.2199754202402</v>
      </c>
      <c r="G36" s="11">
        <f t="shared" ref="G36" si="16">MAX(E36-CI,0)</f>
        <v>6647.1218041042293</v>
      </c>
    </row>
    <row r="37" spans="2:7" x14ac:dyDescent="0.3">
      <c r="B37" s="10">
        <v>43915</v>
      </c>
      <c r="C37" s="4">
        <v>31</v>
      </c>
      <c r="D37" s="4">
        <f>'dpc-covid-19-ita-andamento-naz'!J32</f>
        <v>7503</v>
      </c>
      <c r="E37" s="11">
        <f t="shared" si="12"/>
        <v>7521.3470003656148</v>
      </c>
      <c r="F37" s="11">
        <f t="shared" ref="F37" si="17">E37+CI</f>
        <v>7646.3960860236202</v>
      </c>
      <c r="G37" s="11">
        <f t="shared" ref="G37" si="18">MAX(E37-CI,0)</f>
        <v>7396.2979147076094</v>
      </c>
    </row>
    <row r="38" spans="2:7" x14ac:dyDescent="0.3">
      <c r="B38" s="10">
        <v>43916</v>
      </c>
      <c r="C38" s="4">
        <v>32</v>
      </c>
      <c r="E38" s="11">
        <f t="shared" si="12"/>
        <v>8298.5380048133557</v>
      </c>
    </row>
    <row r="39" spans="2:7" x14ac:dyDescent="0.3">
      <c r="B39" s="10">
        <v>43917</v>
      </c>
      <c r="C39" s="4">
        <v>33</v>
      </c>
      <c r="E39" s="11">
        <f t="shared" si="12"/>
        <v>9099.667395929464</v>
      </c>
    </row>
    <row r="40" spans="2:7" x14ac:dyDescent="0.3">
      <c r="B40" s="10">
        <v>43918</v>
      </c>
      <c r="C40" s="4">
        <v>34</v>
      </c>
      <c r="E40" s="11">
        <f t="shared" si="12"/>
        <v>9920.5524382941421</v>
      </c>
    </row>
    <row r="41" spans="2:7" x14ac:dyDescent="0.3">
      <c r="B41" s="10">
        <v>43919</v>
      </c>
      <c r="C41" s="4">
        <v>35</v>
      </c>
      <c r="E41" s="11">
        <f t="shared" si="12"/>
        <v>10756.982494928447</v>
      </c>
    </row>
    <row r="42" spans="2:7" x14ac:dyDescent="0.3">
      <c r="B42" s="10">
        <v>43920</v>
      </c>
      <c r="C42" s="4">
        <v>36</v>
      </c>
      <c r="E42" s="11">
        <f t="shared" si="12"/>
        <v>11604.789802254985</v>
      </c>
    </row>
    <row r="43" spans="2:7" x14ac:dyDescent="0.3">
      <c r="B43" s="10">
        <v>43921</v>
      </c>
      <c r="C43" s="4">
        <v>37</v>
      </c>
      <c r="E43" s="11">
        <f t="shared" si="12"/>
        <v>12459.911593529969</v>
      </c>
    </row>
    <row r="44" spans="2:7" x14ac:dyDescent="0.3">
      <c r="B44" s="10">
        <v>43922</v>
      </c>
      <c r="C44" s="4">
        <v>38</v>
      </c>
      <c r="E44" s="11">
        <f t="shared" si="12"/>
        <v>13318.442970965376</v>
      </c>
    </row>
    <row r="45" spans="2:7" x14ac:dyDescent="0.3">
      <c r="B45" s="10">
        <v>43923</v>
      </c>
      <c r="C45" s="4">
        <v>39</v>
      </c>
      <c r="E45" s="11">
        <f t="shared" si="12"/>
        <v>14176.680357386895</v>
      </c>
    </row>
    <row r="46" spans="2:7" x14ac:dyDescent="0.3">
      <c r="B46" s="10">
        <v>43924</v>
      </c>
      <c r="C46" s="4">
        <v>40</v>
      </c>
      <c r="E46" s="11">
        <f t="shared" si="12"/>
        <v>15031.155712516658</v>
      </c>
    </row>
    <row r="47" spans="2:7" x14ac:dyDescent="0.3">
      <c r="B47" s="10">
        <v>43925</v>
      </c>
      <c r="C47" s="4">
        <v>41</v>
      </c>
      <c r="E47" s="11">
        <f t="shared" si="12"/>
        <v>15878.661976007683</v>
      </c>
    </row>
    <row r="48" spans="2:7" x14ac:dyDescent="0.3">
      <c r="B48" s="10">
        <v>43926</v>
      </c>
      <c r="C48" s="4">
        <v>42</v>
      </c>
      <c r="E48" s="11">
        <f t="shared" si="12"/>
        <v>16716.270402952821</v>
      </c>
    </row>
    <row r="49" spans="2:5" x14ac:dyDescent="0.3">
      <c r="B49" s="10">
        <v>43927</v>
      </c>
      <c r="C49" s="4">
        <v>43</v>
      </c>
      <c r="E49" s="11">
        <f t="shared" si="12"/>
        <v>17541.340594631725</v>
      </c>
    </row>
    <row r="50" spans="2:5" x14ac:dyDescent="0.3">
      <c r="B50" s="10">
        <v>43928</v>
      </c>
      <c r="C50" s="4">
        <v>44</v>
      </c>
      <c r="E50" s="11">
        <f t="shared" si="12"/>
        <v>18351.524106490328</v>
      </c>
    </row>
    <row r="51" spans="2:5" x14ac:dyDescent="0.3">
      <c r="B51" s="10">
        <v>43929</v>
      </c>
      <c r="C51" s="4">
        <v>45</v>
      </c>
      <c r="E51" s="11">
        <f t="shared" si="12"/>
        <v>19144.762546346625</v>
      </c>
    </row>
    <row r="52" spans="2:5" x14ac:dyDescent="0.3">
      <c r="B52" s="10">
        <v>43930</v>
      </c>
      <c r="C52" s="4">
        <v>46</v>
      </c>
      <c r="E52" s="11">
        <f t="shared" si="12"/>
        <v>19919.281068208209</v>
      </c>
    </row>
    <row r="53" spans="2:5" x14ac:dyDescent="0.3">
      <c r="B53" s="10">
        <v>43931</v>
      </c>
      <c r="C53" s="4">
        <v>47</v>
      </c>
      <c r="E53" s="11">
        <f t="shared" si="12"/>
        <v>20673.578129982383</v>
      </c>
    </row>
    <row r="54" spans="2:5" x14ac:dyDescent="0.3">
      <c r="B54" s="10">
        <v>43932</v>
      </c>
      <c r="C54" s="4">
        <v>48</v>
      </c>
      <c r="E54" s="11">
        <f t="shared" si="12"/>
        <v>21406.412324991645</v>
      </c>
    </row>
    <row r="55" spans="2:5" x14ac:dyDescent="0.3">
      <c r="B55" s="10">
        <v>43933</v>
      </c>
      <c r="C55" s="4">
        <v>49</v>
      </c>
      <c r="E55" s="11">
        <f t="shared" si="12"/>
        <v>22116.787024726695</v>
      </c>
    </row>
    <row r="56" spans="2:5" x14ac:dyDescent="0.3">
      <c r="B56" s="10">
        <v>43934</v>
      </c>
      <c r="C56" s="4">
        <v>50</v>
      </c>
      <c r="E56" s="11">
        <f t="shared" si="12"/>
        <v>22803.933489665433</v>
      </c>
    </row>
    <row r="57" spans="2:5" x14ac:dyDescent="0.3">
      <c r="B57" s="10">
        <v>43935</v>
      </c>
      <c r="C57" s="4">
        <v>51</v>
      </c>
      <c r="E57" s="11">
        <f t="shared" si="12"/>
        <v>23467.29302109834</v>
      </c>
    </row>
    <row r="58" spans="2:5" x14ac:dyDescent="0.3">
      <c r="B58" s="10">
        <v>43936</v>
      </c>
      <c r="C58" s="4">
        <v>52</v>
      </c>
      <c r="E58" s="11">
        <f t="shared" si="12"/>
        <v>24106.498643490148</v>
      </c>
    </row>
    <row r="59" spans="2:5" x14ac:dyDescent="0.3">
      <c r="B59" s="10">
        <v>43937</v>
      </c>
      <c r="C59" s="4">
        <v>53</v>
      </c>
      <c r="E59" s="11">
        <f t="shared" si="12"/>
        <v>24721.356726771766</v>
      </c>
    </row>
    <row r="60" spans="2:5" x14ac:dyDescent="0.3">
      <c r="B60" s="10">
        <v>43938</v>
      </c>
      <c r="C60" s="4">
        <v>54</v>
      </c>
      <c r="E60" s="11">
        <f t="shared" si="12"/>
        <v>25311.828883057675</v>
      </c>
    </row>
    <row r="61" spans="2:5" x14ac:dyDescent="0.3">
      <c r="B61" s="10">
        <v>43939</v>
      </c>
      <c r="C61" s="4">
        <v>55</v>
      </c>
      <c r="E61" s="11">
        <f t="shared" si="12"/>
        <v>25878.014403887173</v>
      </c>
    </row>
    <row r="62" spans="2:5" x14ac:dyDescent="0.3">
      <c r="B62" s="10">
        <v>43940</v>
      </c>
      <c r="C62" s="4">
        <v>56</v>
      </c>
      <c r="E62" s="11">
        <f t="shared" si="12"/>
        <v>26420.133442894381</v>
      </c>
    </row>
    <row r="63" spans="2:5" x14ac:dyDescent="0.3">
      <c r="B63" s="10">
        <v>43941</v>
      </c>
      <c r="C63" s="4">
        <v>57</v>
      </c>
      <c r="E63" s="11">
        <f t="shared" si="12"/>
        <v>26938.511095078749</v>
      </c>
    </row>
    <row r="64" spans="2:5" x14ac:dyDescent="0.3">
      <c r="B64" s="10">
        <v>43942</v>
      </c>
      <c r="C64" s="4">
        <v>58</v>
      </c>
      <c r="E64" s="11">
        <f t="shared" si="12"/>
        <v>27433.562477500229</v>
      </c>
    </row>
    <row r="65" spans="2:5" x14ac:dyDescent="0.3">
      <c r="B65" s="10">
        <v>43943</v>
      </c>
      <c r="C65" s="4">
        <v>59</v>
      </c>
      <c r="E65" s="11">
        <f t="shared" si="12"/>
        <v>27905.77887694411</v>
      </c>
    </row>
    <row r="66" spans="2:5" x14ac:dyDescent="0.3">
      <c r="B66" s="10">
        <v>43944</v>
      </c>
      <c r="C66" s="4">
        <v>60</v>
      </c>
      <c r="E66" s="11">
        <f t="shared" si="12"/>
        <v>28355.714997409254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F5632-B437-4470-A0F8-C1DBA4CDFA9C}">
  <dimension ref="B2:P126"/>
  <sheetViews>
    <sheetView tabSelected="1" topLeftCell="D4" workbookViewId="0">
      <selection activeCell="L7" sqref="L7"/>
    </sheetView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5" width="16.88671875" style="2" customWidth="1"/>
    <col min="6" max="7" width="15.44140625" style="2" customWidth="1"/>
    <col min="8" max="8" width="11.33203125" style="2" customWidth="1"/>
    <col min="9" max="9" width="11.109375" style="2" customWidth="1"/>
    <col min="10" max="10" width="1.77734375" style="2" customWidth="1"/>
    <col min="11" max="11" width="10.33203125" style="2" customWidth="1"/>
    <col min="12" max="12" width="11.44140625" style="2" bestFit="1" customWidth="1"/>
    <col min="13" max="16" width="8.88671875" style="2"/>
    <col min="17" max="17" width="11" style="2" bestFit="1" customWidth="1"/>
    <col min="18" max="16384" width="8.88671875" style="2"/>
  </cols>
  <sheetData>
    <row r="2" spans="2:16" ht="31.2" x14ac:dyDescent="0.6">
      <c r="B2" s="12" t="s">
        <v>12</v>
      </c>
    </row>
    <row r="3" spans="2:16" ht="17.399999999999999" customHeight="1" x14ac:dyDescent="0.6">
      <c r="B3" s="12"/>
      <c r="M3" s="18" t="s">
        <v>0</v>
      </c>
      <c r="N3" s="17" t="s">
        <v>17</v>
      </c>
      <c r="O3" s="17"/>
      <c r="P3" s="17"/>
    </row>
    <row r="4" spans="2:16" ht="20.399999999999999" x14ac:dyDescent="0.35">
      <c r="B4" s="13" t="s">
        <v>14</v>
      </c>
      <c r="C4" s="14"/>
      <c r="M4" s="18" t="s">
        <v>31</v>
      </c>
      <c r="N4" s="17" t="s">
        <v>16</v>
      </c>
      <c r="O4" s="17"/>
      <c r="P4" s="17"/>
    </row>
    <row r="5" spans="2:16" ht="18" x14ac:dyDescent="0.3">
      <c r="M5" s="18" t="s">
        <v>1</v>
      </c>
      <c r="N5" s="17" t="s">
        <v>15</v>
      </c>
      <c r="O5" s="17"/>
      <c r="P5" s="17"/>
    </row>
    <row r="6" spans="2:16" x14ac:dyDescent="0.3">
      <c r="B6" s="4" t="s">
        <v>10</v>
      </c>
      <c r="C6" s="4" t="s">
        <v>11</v>
      </c>
      <c r="D6" s="4" t="s">
        <v>35</v>
      </c>
      <c r="E6" s="4" t="s">
        <v>36</v>
      </c>
      <c r="F6" s="9" t="s">
        <v>33</v>
      </c>
      <c r="G6" s="9" t="s">
        <v>13</v>
      </c>
      <c r="H6" s="9" t="s">
        <v>8</v>
      </c>
      <c r="I6" s="9" t="s">
        <v>9</v>
      </c>
      <c r="J6" s="9"/>
      <c r="L6" s="3"/>
      <c r="M6" s="3"/>
    </row>
    <row r="7" spans="2:16" x14ac:dyDescent="0.3">
      <c r="B7" s="20">
        <v>43885</v>
      </c>
      <c r="C7" s="4">
        <v>0</v>
      </c>
      <c r="D7" s="4">
        <f>'dpc-covid-19-ita-andamento-naz'!J2</f>
        <v>7</v>
      </c>
      <c r="E7" s="4">
        <f>D7-D7</f>
        <v>0</v>
      </c>
      <c r="F7" s="11">
        <f>Kn*EXP(-EXP(-(C7-t0n)/wn))</f>
        <v>0.55032148960642491</v>
      </c>
      <c r="G7" s="11">
        <f>F7-F7</f>
        <v>0</v>
      </c>
      <c r="H7" s="11">
        <f>MIN(G7+CIn,0)</f>
        <v>0</v>
      </c>
      <c r="I7" s="11">
        <f>MAX(G7-CIn,0)</f>
        <v>0</v>
      </c>
      <c r="J7" s="1"/>
      <c r="K7" s="19" t="s">
        <v>0</v>
      </c>
      <c r="L7" s="5">
        <v>35999.999996926897</v>
      </c>
    </row>
    <row r="8" spans="2:16" ht="15.6" x14ac:dyDescent="0.35">
      <c r="B8" s="10">
        <v>43886</v>
      </c>
      <c r="C8" s="4">
        <v>1</v>
      </c>
      <c r="D8" s="4">
        <f>'dpc-covid-19-ita-andamento-naz'!J3</f>
        <v>10</v>
      </c>
      <c r="E8" s="4">
        <f>D8-D7</f>
        <v>3</v>
      </c>
      <c r="F8" s="11">
        <f>Kn*EXP(-EXP(-(C8-t0n)/wn))</f>
        <v>1.106984277622092</v>
      </c>
      <c r="G8" s="11">
        <f>F8-F7</f>
        <v>0.55666278801566704</v>
      </c>
      <c r="H8" s="11">
        <f>G8+CIn</f>
        <v>113.52250739282381</v>
      </c>
      <c r="I8" s="11">
        <f>MAX(G8-CIn,0)</f>
        <v>0</v>
      </c>
      <c r="J8" s="1"/>
      <c r="K8" s="19" t="s">
        <v>32</v>
      </c>
      <c r="L8" s="5">
        <v>36.955848683652682</v>
      </c>
    </row>
    <row r="9" spans="2:16" x14ac:dyDescent="0.3">
      <c r="B9" s="10">
        <v>43887</v>
      </c>
      <c r="C9" s="4">
        <v>2</v>
      </c>
      <c r="D9" s="4">
        <f>'dpc-covid-19-ita-andamento-naz'!J4</f>
        <v>12</v>
      </c>
      <c r="E9" s="4">
        <f>D9-D8</f>
        <v>2</v>
      </c>
      <c r="F9" s="11">
        <f>Kn*EXP(-EXP(-(C9-t0n)/wn))</f>
        <v>2.1307659093218487</v>
      </c>
      <c r="G9" s="11">
        <f t="shared" ref="G9:G72" si="0">F9-F8</f>
        <v>1.0237816316997568</v>
      </c>
      <c r="H9" s="11">
        <f>G9+CIn</f>
        <v>113.9896262365079</v>
      </c>
      <c r="I9" s="11">
        <f>MAX(G9-CIn,0)</f>
        <v>0</v>
      </c>
      <c r="J9" s="1"/>
      <c r="K9" s="19" t="s">
        <v>1</v>
      </c>
      <c r="L9" s="5">
        <v>15.360439073785853</v>
      </c>
    </row>
    <row r="10" spans="2:16" x14ac:dyDescent="0.3">
      <c r="B10" s="10">
        <v>43888</v>
      </c>
      <c r="C10" s="4">
        <v>3</v>
      </c>
      <c r="D10" s="4">
        <f>'dpc-covid-19-ita-andamento-naz'!J5</f>
        <v>17</v>
      </c>
      <c r="E10" s="4">
        <f t="shared" ref="E10:E37" si="1">D10-D9</f>
        <v>5</v>
      </c>
      <c r="F10" s="11">
        <f>Kn*EXP(-EXP(-(C10-t0n)/wn))</f>
        <v>3.9355470630943112</v>
      </c>
      <c r="G10" s="11">
        <f t="shared" si="0"/>
        <v>1.8047811537724625</v>
      </c>
      <c r="H10" s="11">
        <f>G10+CIn</f>
        <v>114.77062575858061</v>
      </c>
      <c r="I10" s="11">
        <f>MAX(G10-CIn,0)</f>
        <v>0</v>
      </c>
      <c r="J10" s="1"/>
      <c r="K10" s="6" t="s">
        <v>2</v>
      </c>
      <c r="L10" s="1">
        <f>AVERAGE(E7:E37)</f>
        <v>241.80645161290323</v>
      </c>
    </row>
    <row r="11" spans="2:16" x14ac:dyDescent="0.3">
      <c r="B11" s="10">
        <v>43889</v>
      </c>
      <c r="C11" s="4">
        <v>4</v>
      </c>
      <c r="D11" s="4">
        <f>'dpc-covid-19-ita-andamento-naz'!J6</f>
        <v>21</v>
      </c>
      <c r="E11" s="4">
        <f t="shared" si="1"/>
        <v>4</v>
      </c>
      <c r="F11" s="11">
        <f>Kn*EXP(-EXP(-(C11-t0n)/wn))</f>
        <v>6.9932546522830474</v>
      </c>
      <c r="G11" s="11">
        <f t="shared" si="0"/>
        <v>3.0577075891887362</v>
      </c>
      <c r="H11" s="11">
        <f>G11+CIn</f>
        <v>116.02355219399688</v>
      </c>
      <c r="I11" s="11">
        <f>MAX(G11-CIn,0)</f>
        <v>0</v>
      </c>
      <c r="J11" s="1"/>
      <c r="K11" s="6" t="s">
        <v>3</v>
      </c>
      <c r="L11" s="1">
        <f>COUNT(E7:E37)-COUNT(L7:L9)</f>
        <v>28</v>
      </c>
    </row>
    <row r="12" spans="2:16" x14ac:dyDescent="0.3">
      <c r="B12" s="10">
        <v>43890</v>
      </c>
      <c r="C12" s="4">
        <v>5</v>
      </c>
      <c r="D12" s="4">
        <f>'dpc-covid-19-ita-andamento-naz'!J7</f>
        <v>29</v>
      </c>
      <c r="E12" s="4">
        <f t="shared" si="1"/>
        <v>8</v>
      </c>
      <c r="F12" s="11">
        <f>Kn*EXP(-EXP(-(C12-t0n)/wn))</f>
        <v>11.984419661360173</v>
      </c>
      <c r="G12" s="11">
        <f t="shared" si="0"/>
        <v>4.9911650090771253</v>
      </c>
      <c r="H12" s="11">
        <f>G12+CIn</f>
        <v>117.95700961388526</v>
      </c>
      <c r="I12" s="11">
        <f>MAX(G12-CIn,0)</f>
        <v>0</v>
      </c>
      <c r="J12" s="1"/>
      <c r="K12" s="6" t="s">
        <v>4</v>
      </c>
      <c r="L12" s="7" cm="1">
        <f t="array" ref="L12">SQRT(SUM((E7:E37-G7:G37)^2)/dfn)</f>
        <v>55.14814037691928</v>
      </c>
    </row>
    <row r="13" spans="2:16" ht="16.2" x14ac:dyDescent="0.3">
      <c r="B13" s="20">
        <v>43891</v>
      </c>
      <c r="C13" s="4">
        <v>6</v>
      </c>
      <c r="D13" s="4">
        <f>'dpc-covid-19-ita-andamento-naz'!J8</f>
        <v>34</v>
      </c>
      <c r="E13" s="4">
        <f t="shared" si="1"/>
        <v>5</v>
      </c>
      <c r="F13" s="11">
        <f>Kn*EXP(-EXP(-(C13-t0n)/wn))</f>
        <v>19.852260135976273</v>
      </c>
      <c r="G13" s="11">
        <f t="shared" si="0"/>
        <v>7.8678404746161004</v>
      </c>
      <c r="H13" s="11">
        <f>G13+CIn</f>
        <v>120.83368507942424</v>
      </c>
      <c r="I13" s="11">
        <f>MAX(G13-CIn,0)</f>
        <v>0</v>
      </c>
      <c r="J13" s="1"/>
      <c r="K13" s="6" t="s">
        <v>5</v>
      </c>
      <c r="L13" s="8" cm="1">
        <f t="array" ref="L13">1-SUM((E7:E37-G7:G37)^2)/SUM((E7:E37-Mean_of_yn)^2)</f>
        <v>0.95799042584213634</v>
      </c>
    </row>
    <row r="14" spans="2:16" x14ac:dyDescent="0.3">
      <c r="B14" s="10">
        <v>43892</v>
      </c>
      <c r="C14" s="4">
        <v>7</v>
      </c>
      <c r="D14" s="4">
        <f>'dpc-covid-19-ita-andamento-naz'!J9</f>
        <v>52</v>
      </c>
      <c r="E14" s="4">
        <f t="shared" si="1"/>
        <v>18</v>
      </c>
      <c r="F14" s="11">
        <f>Kn*EXP(-EXP(-(C14-t0n)/wn))</f>
        <v>31.855727355425859</v>
      </c>
      <c r="G14" s="11">
        <f t="shared" si="0"/>
        <v>12.003467219449586</v>
      </c>
      <c r="H14" s="11">
        <f>G14+CIn</f>
        <v>124.96931182425773</v>
      </c>
      <c r="I14" s="11">
        <f>MAX(G14-CIn,0)</f>
        <v>0</v>
      </c>
      <c r="J14" s="1"/>
      <c r="K14" s="6" t="s">
        <v>6</v>
      </c>
      <c r="L14" s="8">
        <f>TINV(0.05,dfn)</f>
        <v>2.0484071417952445</v>
      </c>
    </row>
    <row r="15" spans="2:16" x14ac:dyDescent="0.3">
      <c r="B15" s="10">
        <v>43893</v>
      </c>
      <c r="C15" s="4">
        <v>8</v>
      </c>
      <c r="D15" s="4">
        <f>'dpc-covid-19-ita-andamento-naz'!J10</f>
        <v>79</v>
      </c>
      <c r="E15" s="4">
        <f t="shared" si="1"/>
        <v>27</v>
      </c>
      <c r="F15" s="11">
        <f>Kn*EXP(-EXP(-(C15-t0n)/wn))</f>
        <v>49.615854426278112</v>
      </c>
      <c r="G15" s="11">
        <f t="shared" si="0"/>
        <v>17.760127070852253</v>
      </c>
      <c r="H15" s="11">
        <f>G15+CIn</f>
        <v>130.72597167566039</v>
      </c>
      <c r="I15" s="11">
        <f>MAX(G15-CIn,0)</f>
        <v>0</v>
      </c>
      <c r="J15" s="1"/>
      <c r="K15" s="6" t="s">
        <v>7</v>
      </c>
      <c r="L15" s="1">
        <f>Critical_tn*SE_of_yn</f>
        <v>112.96584460480814</v>
      </c>
    </row>
    <row r="16" spans="2:16" x14ac:dyDescent="0.3">
      <c r="B16" s="10">
        <v>43894</v>
      </c>
      <c r="C16" s="4">
        <v>9</v>
      </c>
      <c r="D16" s="4">
        <f>'dpc-covid-19-ita-andamento-naz'!J11</f>
        <v>107</v>
      </c>
      <c r="E16" s="4">
        <f t="shared" si="1"/>
        <v>28</v>
      </c>
      <c r="F16" s="11">
        <f>Kn*EXP(-EXP(-(C16-t0n)/wn))</f>
        <v>75.149255593174075</v>
      </c>
      <c r="G16" s="11">
        <f t="shared" si="0"/>
        <v>25.533401166895963</v>
      </c>
      <c r="H16" s="11">
        <f>G16+CIn</f>
        <v>138.4992457717041</v>
      </c>
      <c r="I16" s="11">
        <f>MAX(G16-CIn,0)</f>
        <v>0</v>
      </c>
      <c r="J16" s="1"/>
      <c r="K16" s="6"/>
    </row>
    <row r="17" spans="2:15" x14ac:dyDescent="0.3">
      <c r="B17" s="20">
        <v>43895</v>
      </c>
      <c r="C17" s="4">
        <v>10</v>
      </c>
      <c r="D17" s="4">
        <f>'dpc-covid-19-ita-andamento-naz'!J12</f>
        <v>148</v>
      </c>
      <c r="E17" s="4">
        <f t="shared" si="1"/>
        <v>41</v>
      </c>
      <c r="F17" s="11">
        <f>Kn*EXP(-EXP(-(C17-t0n)/wn))</f>
        <v>110.88290761065112</v>
      </c>
      <c r="G17" s="11">
        <f t="shared" si="0"/>
        <v>35.733652017477041</v>
      </c>
      <c r="H17" s="11">
        <f>G17+CIn</f>
        <v>148.69949662228518</v>
      </c>
      <c r="I17" s="11">
        <f>MAX(G17-CIn,0)</f>
        <v>0</v>
      </c>
      <c r="J17" s="1"/>
      <c r="K17" s="6"/>
    </row>
    <row r="18" spans="2:15" x14ac:dyDescent="0.3">
      <c r="B18" s="10">
        <v>43896</v>
      </c>
      <c r="C18" s="4">
        <v>11</v>
      </c>
      <c r="D18" s="4">
        <f>'dpc-covid-19-ita-andamento-naz'!J13</f>
        <v>197</v>
      </c>
      <c r="E18" s="4">
        <f t="shared" si="1"/>
        <v>49</v>
      </c>
      <c r="F18" s="11">
        <f>Kn*EXP(-EXP(-(C18-t0n)/wn))</f>
        <v>159.6454390069465</v>
      </c>
      <c r="G18" s="11">
        <f t="shared" si="0"/>
        <v>48.762531396295387</v>
      </c>
      <c r="H18" s="11">
        <f>G18+CIn</f>
        <v>161.72837600110353</v>
      </c>
      <c r="I18" s="11">
        <f>MAX(G18-CIn,0)</f>
        <v>0</v>
      </c>
      <c r="J18" s="1"/>
      <c r="K18" s="6"/>
    </row>
    <row r="19" spans="2:15" x14ac:dyDescent="0.3">
      <c r="B19" s="10">
        <v>43897</v>
      </c>
      <c r="C19" s="4">
        <v>12</v>
      </c>
      <c r="D19" s="4">
        <f>'dpc-covid-19-ita-andamento-naz'!J14</f>
        <v>233</v>
      </c>
      <c r="E19" s="4">
        <f t="shared" si="1"/>
        <v>36</v>
      </c>
      <c r="F19" s="11">
        <f>Kn*EXP(-EXP(-(C19-t0n)/wn))</f>
        <v>224.63195644553196</v>
      </c>
      <c r="G19" s="11">
        <f t="shared" si="0"/>
        <v>64.986517438585452</v>
      </c>
      <c r="H19" s="11">
        <f>G19+CIn</f>
        <v>177.95236204339358</v>
      </c>
      <c r="I19" s="11">
        <f>MAX(G19-CIn,0)</f>
        <v>0</v>
      </c>
      <c r="J19" s="1"/>
      <c r="K19" s="6"/>
    </row>
    <row r="20" spans="2:15" x14ac:dyDescent="0.3">
      <c r="B20" s="20">
        <v>43898</v>
      </c>
      <c r="C20" s="4">
        <v>13</v>
      </c>
      <c r="D20" s="4">
        <f>'dpc-covid-19-ita-andamento-naz'!J15</f>
        <v>366</v>
      </c>
      <c r="E20" s="4">
        <f t="shared" si="1"/>
        <v>133</v>
      </c>
      <c r="F20" s="11">
        <f>Kn*EXP(-EXP(-(C20-t0n)/wn))</f>
        <v>309.34172663970133</v>
      </c>
      <c r="G20" s="11">
        <f t="shared" si="0"/>
        <v>84.70977019416938</v>
      </c>
      <c r="H20" s="11">
        <f>G20+CIn</f>
        <v>197.67561479897751</v>
      </c>
      <c r="I20" s="11">
        <f>MAX(G20-CIn,0)</f>
        <v>0</v>
      </c>
      <c r="J20" s="1"/>
      <c r="K20" s="6"/>
    </row>
    <row r="21" spans="2:15" x14ac:dyDescent="0.3">
      <c r="B21" s="10">
        <v>43899</v>
      </c>
      <c r="C21" s="4">
        <v>14</v>
      </c>
      <c r="D21" s="4">
        <f>'dpc-covid-19-ita-andamento-naz'!J16</f>
        <v>463</v>
      </c>
      <c r="E21" s="4">
        <f t="shared" si="1"/>
        <v>97</v>
      </c>
      <c r="F21" s="11">
        <f>Kn*EXP(-EXP(-(C21-t0n)/wn))</f>
        <v>417.49050769461246</v>
      </c>
      <c r="G21" s="11">
        <f t="shared" si="0"/>
        <v>108.14878105491113</v>
      </c>
      <c r="H21" s="11">
        <f>G21+CIn</f>
        <v>221.11462565971925</v>
      </c>
      <c r="I21" s="11">
        <f>MAX(G21-CIn,0)</f>
        <v>0</v>
      </c>
      <c r="J21" s="1"/>
      <c r="K21" s="6"/>
    </row>
    <row r="22" spans="2:15" x14ac:dyDescent="0.3">
      <c r="B22" s="20">
        <v>43900</v>
      </c>
      <c r="C22" s="4">
        <v>15</v>
      </c>
      <c r="D22" s="4">
        <f>'dpc-covid-19-ita-andamento-naz'!J17</f>
        <v>631</v>
      </c>
      <c r="E22" s="4">
        <f t="shared" si="1"/>
        <v>168</v>
      </c>
      <c r="F22" s="11">
        <f>Kn*EXP(-EXP(-(C22-t0n)/wn))</f>
        <v>552.90166495923381</v>
      </c>
      <c r="G22" s="11">
        <f t="shared" si="0"/>
        <v>135.41115726462135</v>
      </c>
      <c r="H22" s="11">
        <f>G22+CIn</f>
        <v>248.37700186942948</v>
      </c>
      <c r="I22" s="11">
        <f>MAX(G22-CIn,0)</f>
        <v>22.445312659813212</v>
      </c>
      <c r="J22" s="1"/>
      <c r="K22" s="6"/>
    </row>
    <row r="23" spans="2:15" x14ac:dyDescent="0.3">
      <c r="B23" s="10">
        <v>43901</v>
      </c>
      <c r="C23" s="4">
        <v>16</v>
      </c>
      <c r="D23" s="4">
        <f>'dpc-covid-19-ita-andamento-naz'!J18</f>
        <v>827</v>
      </c>
      <c r="E23" s="4">
        <f t="shared" si="1"/>
        <v>196</v>
      </c>
      <c r="F23" s="11">
        <f>Kn*EXP(-EXP(-(C23-t0n)/wn))</f>
        <v>719.38212730633552</v>
      </c>
      <c r="G23" s="11">
        <f t="shared" si="0"/>
        <v>166.48046234710171</v>
      </c>
      <c r="H23" s="11">
        <f>G23+CIn</f>
        <v>279.44630695190983</v>
      </c>
      <c r="I23" s="11">
        <f>MAX(G23-CIn,0)</f>
        <v>53.514617742293566</v>
      </c>
      <c r="J23" s="1"/>
      <c r="K23" s="6"/>
    </row>
    <row r="24" spans="2:15" x14ac:dyDescent="0.3">
      <c r="B24" s="20">
        <v>43902</v>
      </c>
      <c r="C24" s="4">
        <v>17</v>
      </c>
      <c r="D24" s="4">
        <f>'dpc-covid-19-ita-andamento-naz'!J19</f>
        <v>1016</v>
      </c>
      <c r="E24" s="4">
        <f t="shared" si="1"/>
        <v>189</v>
      </c>
      <c r="F24" s="11">
        <f>Kn*EXP(-EXP(-(C24-t0n)/wn))</f>
        <v>920.59053093110776</v>
      </c>
      <c r="G24" s="11">
        <f t="shared" si="0"/>
        <v>201.20840362477225</v>
      </c>
      <c r="H24" s="11">
        <f>G24+CIn</f>
        <v>314.17424822958037</v>
      </c>
      <c r="I24" s="11">
        <f>MAX(G24-CIn,0)</f>
        <v>88.242559019964105</v>
      </c>
      <c r="J24" s="1"/>
      <c r="K24" s="6"/>
    </row>
    <row r="25" spans="2:15" x14ac:dyDescent="0.3">
      <c r="B25" s="10">
        <v>43903</v>
      </c>
      <c r="C25" s="4">
        <v>18</v>
      </c>
      <c r="D25" s="4">
        <f>'dpc-covid-19-ita-andamento-naz'!J20</f>
        <v>1266</v>
      </c>
      <c r="E25" s="4">
        <f t="shared" si="1"/>
        <v>250</v>
      </c>
      <c r="F25" s="11">
        <f>Kn*EXP(-EXP(-(C25-t0n)/wn))</f>
        <v>1159.9054506826158</v>
      </c>
      <c r="G25" s="11">
        <f t="shared" si="0"/>
        <v>239.314919751508</v>
      </c>
      <c r="H25" s="11">
        <f>G25+CIn</f>
        <v>352.28076435631613</v>
      </c>
      <c r="I25" s="11">
        <f>MAX(G25-CIn,0)</f>
        <v>126.34907514669986</v>
      </c>
      <c r="J25" s="1"/>
      <c r="K25" s="6"/>
    </row>
    <row r="26" spans="2:15" x14ac:dyDescent="0.3">
      <c r="B26" s="10">
        <v>43904</v>
      </c>
      <c r="C26" s="4">
        <v>19</v>
      </c>
      <c r="D26" s="4">
        <f>'dpc-covid-19-ita-andamento-naz'!J21</f>
        <v>1441</v>
      </c>
      <c r="E26" s="4">
        <f t="shared" si="1"/>
        <v>175</v>
      </c>
      <c r="F26" s="11">
        <f>Kn*EXP(-EXP(-(C26-t0n)/wn))</f>
        <v>1440.301429349516</v>
      </c>
      <c r="G26" s="11">
        <f t="shared" si="0"/>
        <v>280.39597866690019</v>
      </c>
      <c r="H26" s="11">
        <f>G26+CIn</f>
        <v>393.36182327170832</v>
      </c>
      <c r="I26" s="11">
        <f>MAX(G26-CIn,0)</f>
        <v>167.43013406209207</v>
      </c>
      <c r="J26" s="1"/>
      <c r="K26" s="6"/>
    </row>
    <row r="27" spans="2:15" x14ac:dyDescent="0.3">
      <c r="B27" s="10">
        <v>43905</v>
      </c>
      <c r="C27" s="4">
        <v>20</v>
      </c>
      <c r="D27" s="4">
        <f>'dpc-covid-19-ita-andamento-naz'!J22</f>
        <v>1809</v>
      </c>
      <c r="E27" s="4">
        <f t="shared" si="1"/>
        <v>368</v>
      </c>
      <c r="F27" s="11">
        <f>Kn*EXP(-EXP(-(C27-t0n)/wn))</f>
        <v>1764.2396696132703</v>
      </c>
      <c r="G27" s="11">
        <f t="shared" si="0"/>
        <v>323.93824026375432</v>
      </c>
      <c r="H27" s="11">
        <f>G27+CIn</f>
        <v>436.90408486856245</v>
      </c>
      <c r="I27" s="11">
        <f>MAX(G27-CIn,0)</f>
        <v>210.9723956589462</v>
      </c>
      <c r="J27" s="1"/>
      <c r="K27" s="6"/>
    </row>
    <row r="28" spans="2:15" x14ac:dyDescent="0.3">
      <c r="B28" s="10">
        <v>43906</v>
      </c>
      <c r="C28" s="4">
        <v>21</v>
      </c>
      <c r="D28" s="4">
        <f>'dpc-covid-19-ita-andamento-naz'!J23</f>
        <v>2158</v>
      </c>
      <c r="E28" s="4">
        <f t="shared" si="1"/>
        <v>349</v>
      </c>
      <c r="F28" s="11">
        <f>Kn*EXP(-EXP(-(C28-t0n)/wn))</f>
        <v>2133.5789033991382</v>
      </c>
      <c r="G28" s="11">
        <f t="shared" si="0"/>
        <v>369.33923378586792</v>
      </c>
      <c r="H28" s="11">
        <f>G28+CIn</f>
        <v>482.30507839067604</v>
      </c>
      <c r="I28" s="11">
        <f>MAX(G28-CIn,0)</f>
        <v>256.37338918105979</v>
      </c>
      <c r="J28" s="1"/>
      <c r="K28" s="6"/>
    </row>
    <row r="29" spans="2:15" x14ac:dyDescent="0.3">
      <c r="B29" s="10">
        <v>43907</v>
      </c>
      <c r="C29" s="4">
        <v>22</v>
      </c>
      <c r="D29" s="4">
        <f>'dpc-covid-19-ita-andamento-naz'!J24</f>
        <v>2503</v>
      </c>
      <c r="E29" s="4">
        <f t="shared" si="1"/>
        <v>345</v>
      </c>
      <c r="F29" s="11">
        <f>Kn*EXP(-EXP(-(C29-t0n)/wn))</f>
        <v>2549.5102861368696</v>
      </c>
      <c r="G29" s="11">
        <f t="shared" si="0"/>
        <v>415.93138273773138</v>
      </c>
      <c r="H29" s="11">
        <f>G29+CIn</f>
        <v>528.89722734253951</v>
      </c>
      <c r="I29" s="11">
        <f>MAX(G29-CIn,0)</f>
        <v>302.96553813292326</v>
      </c>
      <c r="J29" s="1"/>
    </row>
    <row r="30" spans="2:15" x14ac:dyDescent="0.3">
      <c r="B30" s="10">
        <v>43908</v>
      </c>
      <c r="C30" s="4">
        <v>23</v>
      </c>
      <c r="D30" s="4">
        <f>'dpc-covid-19-ita-andamento-naz'!J25</f>
        <v>2978</v>
      </c>
      <c r="E30" s="4">
        <f t="shared" si="1"/>
        <v>475</v>
      </c>
      <c r="F30" s="11">
        <f>Kn*EXP(-EXP(-(C30-t0n)/wn))</f>
        <v>3012.5183718971325</v>
      </c>
      <c r="G30" s="11">
        <f t="shared" si="0"/>
        <v>463.00808576026293</v>
      </c>
      <c r="H30" s="11">
        <f>G30+CIn</f>
        <v>575.97393036507106</v>
      </c>
      <c r="I30" s="11">
        <f>MAX(G30-CIn,0)</f>
        <v>350.0422411554548</v>
      </c>
      <c r="O30" s="1"/>
    </row>
    <row r="31" spans="2:15" x14ac:dyDescent="0.3">
      <c r="B31" s="10">
        <v>43909</v>
      </c>
      <c r="C31" s="4">
        <v>24</v>
      </c>
      <c r="D31" s="4">
        <f>'dpc-covid-19-ita-andamento-naz'!J26</f>
        <v>3405</v>
      </c>
      <c r="E31" s="4">
        <f t="shared" si="1"/>
        <v>427</v>
      </c>
      <c r="F31" s="11">
        <f>Kn*EXP(-EXP(-(C31-t0n)/wn))</f>
        <v>3522.3684841637355</v>
      </c>
      <c r="G31" s="11">
        <f t="shared" si="0"/>
        <v>509.85011226660299</v>
      </c>
      <c r="H31" s="11">
        <f>G31+CIn</f>
        <v>622.81595687141112</v>
      </c>
      <c r="I31" s="11">
        <f>MAX(G31-CIn,0)</f>
        <v>396.88426766179487</v>
      </c>
    </row>
    <row r="32" spans="2:15" x14ac:dyDescent="0.3">
      <c r="B32" s="10">
        <v>43910</v>
      </c>
      <c r="C32" s="4">
        <v>25</v>
      </c>
      <c r="D32" s="4">
        <f>'dpc-covid-19-ita-andamento-naz'!J27</f>
        <v>4032</v>
      </c>
      <c r="E32" s="4">
        <f t="shared" si="1"/>
        <v>627</v>
      </c>
      <c r="F32" s="11">
        <f>Kn*EXP(-EXP(-(C32-t0n)/wn))</f>
        <v>4078.1192460201764</v>
      </c>
      <c r="G32" s="11">
        <f t="shared" si="0"/>
        <v>555.75076185644093</v>
      </c>
      <c r="H32" s="11">
        <f>G32+CIn</f>
        <v>668.71660646124906</v>
      </c>
      <c r="I32" s="11">
        <f>MAX(G32-CIn,0)</f>
        <v>442.78491725163281</v>
      </c>
    </row>
    <row r="33" spans="2:9" x14ac:dyDescent="0.3">
      <c r="B33" s="10">
        <v>43911</v>
      </c>
      <c r="C33" s="4">
        <v>26</v>
      </c>
      <c r="D33" s="4">
        <f>'dpc-covid-19-ita-andamento-naz'!J28</f>
        <v>4825</v>
      </c>
      <c r="E33" s="4">
        <f t="shared" si="1"/>
        <v>793</v>
      </c>
      <c r="F33" s="11">
        <f>Kn*EXP(-EXP(-(C33-t0n)/wn))</f>
        <v>4678.1577694174439</v>
      </c>
      <c r="G33" s="11">
        <f t="shared" si="0"/>
        <v>600.03852339726745</v>
      </c>
      <c r="H33" s="11">
        <f>G33+CIn</f>
        <v>713.00436800207558</v>
      </c>
      <c r="I33" s="11">
        <f>MAX(G33-CIn,0)</f>
        <v>487.07267879245933</v>
      </c>
    </row>
    <row r="34" spans="2:9" x14ac:dyDescent="0.3">
      <c r="B34" s="10">
        <v>43912</v>
      </c>
      <c r="C34" s="4">
        <v>27</v>
      </c>
      <c r="D34" s="4">
        <f>'dpc-covid-19-ita-andamento-naz'!J29</f>
        <v>5476</v>
      </c>
      <c r="E34" s="4">
        <f t="shared" si="1"/>
        <v>651</v>
      </c>
      <c r="F34" s="11">
        <f>Kn*EXP(-EXP(-(C34-t0n)/wn))</f>
        <v>5320.2540781127</v>
      </c>
      <c r="G34" s="11">
        <f t="shared" si="0"/>
        <v>642.09630869525608</v>
      </c>
      <c r="H34" s="11">
        <f>G34+CIn</f>
        <v>755.06215330006421</v>
      </c>
      <c r="I34" s="11">
        <f>MAX(G34-CIn,0)</f>
        <v>529.13046409044796</v>
      </c>
    </row>
    <row r="35" spans="2:9" x14ac:dyDescent="0.3">
      <c r="B35" s="20">
        <v>43913</v>
      </c>
      <c r="C35" s="4">
        <v>28</v>
      </c>
      <c r="D35" s="4">
        <f>'dpc-covid-19-ita-andamento-naz'!J30</f>
        <v>6077</v>
      </c>
      <c r="E35" s="4">
        <f t="shared" si="1"/>
        <v>601</v>
      </c>
      <c r="F35" s="11">
        <f>Kn*EXP(-EXP(-(C35-t0n)/wn))</f>
        <v>6001.6307647841768</v>
      </c>
      <c r="G35" s="11">
        <f t="shared" si="0"/>
        <v>681.37668667147682</v>
      </c>
      <c r="H35" s="11">
        <f>G35+CIn</f>
        <v>794.34253127628494</v>
      </c>
      <c r="I35" s="11">
        <f>MAX(G35-CIn,0)</f>
        <v>568.41084206666869</v>
      </c>
    </row>
    <row r="36" spans="2:9" x14ac:dyDescent="0.3">
      <c r="B36" s="10">
        <v>43914</v>
      </c>
      <c r="C36" s="4">
        <v>29</v>
      </c>
      <c r="D36" s="4">
        <f>'dpc-covid-19-ita-andamento-naz'!J31</f>
        <v>6820</v>
      </c>
      <c r="E36" s="4">
        <f t="shared" si="1"/>
        <v>743</v>
      </c>
      <c r="F36" s="11">
        <f>Kn*EXP(-EXP(-(C36-t0n)/wn))</f>
        <v>6719.0436392702813</v>
      </c>
      <c r="G36" s="11">
        <f t="shared" si="0"/>
        <v>717.41287448610456</v>
      </c>
      <c r="H36" s="11">
        <f>G36+CIn</f>
        <v>830.37871909091268</v>
      </c>
      <c r="I36" s="11">
        <f>MAX(G36-CIn,0)</f>
        <v>604.44702988129643</v>
      </c>
    </row>
    <row r="37" spans="2:9" x14ac:dyDescent="0.3">
      <c r="B37" s="10">
        <v>43915</v>
      </c>
      <c r="C37" s="4">
        <v>30</v>
      </c>
      <c r="D37" s="4">
        <f>'dpc-covid-19-ita-andamento-naz'!J32</f>
        <v>7503</v>
      </c>
      <c r="E37" s="4">
        <f t="shared" si="1"/>
        <v>683</v>
      </c>
      <c r="F37" s="11">
        <f>Kn*EXP(-EXP(-(C37-t0n)/wn))</f>
        <v>7468.8691683376401</v>
      </c>
      <c r="G37" s="11">
        <f t="shared" si="0"/>
        <v>749.82552906735873</v>
      </c>
      <c r="H37" s="11">
        <f>G37+CIn</f>
        <v>862.79137367216686</v>
      </c>
      <c r="I37" s="11">
        <f>MAX(G37-CIn,0)</f>
        <v>636.8596844625506</v>
      </c>
    </row>
    <row r="38" spans="2:9" x14ac:dyDescent="0.3">
      <c r="B38" s="10">
        <v>43916</v>
      </c>
      <c r="C38" s="4">
        <v>31</v>
      </c>
      <c r="E38" s="4"/>
      <c r="F38" s="11">
        <f>Kn*EXP(-EXP(-(C38-t0n)/wn))</f>
        <v>8247.1947807072593</v>
      </c>
      <c r="G38" s="11">
        <f t="shared" si="0"/>
        <v>778.32561236961919</v>
      </c>
    </row>
    <row r="39" spans="2:9" x14ac:dyDescent="0.3">
      <c r="B39" s="10">
        <v>43917</v>
      </c>
      <c r="C39" s="4">
        <v>32</v>
      </c>
      <c r="E39" s="4"/>
      <c r="F39" s="11">
        <f>Kn*EXP(-EXP(-(C39-t0n)/wn))</f>
        <v>9049.9085518328302</v>
      </c>
      <c r="G39" s="11">
        <f t="shared" si="0"/>
        <v>802.71377112557093</v>
      </c>
    </row>
    <row r="40" spans="2:9" x14ac:dyDescent="0.3">
      <c r="B40" s="10">
        <v>43918</v>
      </c>
      <c r="C40" s="4">
        <v>33</v>
      </c>
      <c r="E40" s="4"/>
      <c r="F40" s="11">
        <f>Kn*EXP(-EXP(-(C40-t0n)/wn))</f>
        <v>9872.7853300849983</v>
      </c>
      <c r="G40" s="11">
        <f t="shared" si="0"/>
        <v>822.87677825216815</v>
      </c>
    </row>
    <row r="41" spans="2:9" x14ac:dyDescent="0.3">
      <c r="B41" s="10">
        <v>43919</v>
      </c>
      <c r="C41" s="4">
        <v>34</v>
      </c>
      <c r="E41" s="4"/>
      <c r="F41" s="11">
        <f>Kn*EXP(-EXP(-(C41-t0n)/wn))</f>
        <v>10711.566964627755</v>
      </c>
      <c r="G41" s="11">
        <f t="shared" si="0"/>
        <v>838.78163454275636</v>
      </c>
    </row>
    <row r="42" spans="2:9" x14ac:dyDescent="0.3">
      <c r="B42" s="10">
        <v>43920</v>
      </c>
      <c r="C42" s="4">
        <v>35</v>
      </c>
      <c r="E42" s="4"/>
      <c r="F42" s="11">
        <f>Kn*EXP(-EXP(-(C42-t0n)/wn))</f>
        <v>11562.034899465563</v>
      </c>
      <c r="G42" s="11">
        <f t="shared" si="0"/>
        <v>850.46793483780857</v>
      </c>
    </row>
    <row r="43" spans="2:9" x14ac:dyDescent="0.3">
      <c r="B43" s="10">
        <v>43921</v>
      </c>
      <c r="C43" s="4">
        <v>36</v>
      </c>
      <c r="E43" s="4"/>
      <c r="F43" s="11">
        <f>Kn*EXP(-EXP(-(C43-t0n)/wn))</f>
        <v>12420.073972277296</v>
      </c>
      <c r="G43" s="11">
        <f t="shared" si="0"/>
        <v>858.03907281173269</v>
      </c>
    </row>
    <row r="44" spans="2:9" x14ac:dyDescent="0.3">
      <c r="B44" s="10">
        <v>43922</v>
      </c>
      <c r="C44" s="4">
        <v>37</v>
      </c>
      <c r="E44" s="4"/>
      <c r="F44" s="11">
        <f>Kn*EXP(-EXP(-(C44-t0n)/wn))</f>
        <v>13281.726775458781</v>
      </c>
      <c r="G44" s="11">
        <f t="shared" si="0"/>
        <v>861.65280318148507</v>
      </c>
    </row>
    <row r="45" spans="2:9" x14ac:dyDescent="0.3">
      <c r="B45" s="10">
        <v>43923</v>
      </c>
      <c r="C45" s="4">
        <v>38</v>
      </c>
      <c r="E45" s="4"/>
      <c r="F45" s="11">
        <f>Kn*EXP(-EXP(-(C45-t0n)/wn))</f>
        <v>14143.23838449199</v>
      </c>
      <c r="G45" s="11">
        <f t="shared" si="0"/>
        <v>861.51160903320852</v>
      </c>
    </row>
    <row r="46" spans="2:9" x14ac:dyDescent="0.3">
      <c r="B46" s="10">
        <v>43924</v>
      </c>
      <c r="C46" s="4">
        <v>39</v>
      </c>
      <c r="E46" s="4"/>
      <c r="F46" s="11">
        <f>Kn*EXP(-EXP(-(C46-t0n)/wn))</f>
        <v>15001.091627698121</v>
      </c>
      <c r="G46" s="11">
        <f t="shared" si="0"/>
        <v>857.85324320613108</v>
      </c>
    </row>
    <row r="47" spans="2:9" x14ac:dyDescent="0.3">
      <c r="B47" s="10">
        <v>43925</v>
      </c>
      <c r="C47" s="4">
        <v>40</v>
      </c>
      <c r="E47" s="4"/>
      <c r="F47" s="11">
        <f>Kn*EXP(-EXP(-(C47-t0n)/wn))</f>
        <v>15852.033360474012</v>
      </c>
      <c r="G47" s="11">
        <f t="shared" si="0"/>
        <v>850.94173277589107</v>
      </c>
    </row>
    <row r="48" spans="2:9" x14ac:dyDescent="0.3">
      <c r="B48" s="10">
        <v>43926</v>
      </c>
      <c r="C48" s="4">
        <v>41</v>
      </c>
      <c r="E48" s="4"/>
      <c r="F48" s="11">
        <f>Kn*EXP(-EXP(-(C48-t0n)/wn))</f>
        <v>16693.092419971257</v>
      </c>
      <c r="G48" s="11">
        <f t="shared" si="0"/>
        <v>841.05905949724547</v>
      </c>
    </row>
    <row r="49" spans="2:7" x14ac:dyDescent="0.3">
      <c r="B49" s="10">
        <v>43927</v>
      </c>
      <c r="C49" s="4">
        <v>42</v>
      </c>
      <c r="E49" s="4"/>
      <c r="F49" s="11">
        <f>Kn*EXP(-EXP(-(C49-t0n)/wn))</f>
        <v>17521.590079888712</v>
      </c>
      <c r="G49" s="11">
        <f t="shared" si="0"/>
        <v>828.49765991745517</v>
      </c>
    </row>
    <row r="50" spans="2:7" x14ac:dyDescent="0.3">
      <c r="B50" s="10">
        <v>43928</v>
      </c>
      <c r="C50" s="4">
        <v>43</v>
      </c>
      <c r="E50" s="4"/>
      <c r="F50" s="11">
        <f>Kn*EXP(-EXP(-(C50-t0n)/wn))</f>
        <v>18335.143908630747</v>
      </c>
      <c r="G50" s="11">
        <f t="shared" si="0"/>
        <v>813.55382874203497</v>
      </c>
    </row>
    <row r="51" spans="2:7" x14ac:dyDescent="0.3">
      <c r="B51" s="10">
        <v>43929</v>
      </c>
      <c r="C51" s="4">
        <v>44</v>
      </c>
      <c r="E51" s="4"/>
      <c r="F51" s="11">
        <f>Kn*EXP(-EXP(-(C51-t0n)/wn))</f>
        <v>19131.665967458637</v>
      </c>
      <c r="G51" s="11">
        <f t="shared" si="0"/>
        <v>796.52205882788985</v>
      </c>
    </row>
    <row r="52" spans="2:7" x14ac:dyDescent="0.3">
      <c r="B52" s="10">
        <v>43930</v>
      </c>
      <c r="C52" s="4">
        <v>45</v>
      </c>
      <c r="E52" s="4"/>
      <c r="F52" s="11">
        <f>Kn*EXP(-EXP(-(C52-t0n)/wn))</f>
        <v>19909.35627842557</v>
      </c>
      <c r="G52" s="11">
        <f t="shared" si="0"/>
        <v>777.69031096693288</v>
      </c>
    </row>
    <row r="53" spans="2:7" x14ac:dyDescent="0.3">
      <c r="B53" s="10">
        <v>43931</v>
      </c>
      <c r="C53" s="4">
        <v>46</v>
      </c>
      <c r="E53" s="4"/>
      <c r="F53" s="11">
        <f>Kn*EXP(-EXP(-(C53-t0n)/wn))</f>
        <v>20666.692454312873</v>
      </c>
      <c r="G53" s="11">
        <f t="shared" si="0"/>
        <v>757.3361758873034</v>
      </c>
    </row>
    <row r="54" spans="2:7" x14ac:dyDescent="0.3">
      <c r="B54" s="10">
        <v>43932</v>
      </c>
      <c r="C54" s="4">
        <v>47</v>
      </c>
      <c r="E54" s="4"/>
      <c r="F54" s="11">
        <f>Kn*EXP(-EXP(-(C54-t0n)/wn))</f>
        <v>21402.416323044679</v>
      </c>
      <c r="G54" s="11">
        <f t="shared" si="0"/>
        <v>735.72386873180585</v>
      </c>
    </row>
    <row r="55" spans="2:7" x14ac:dyDescent="0.3">
      <c r="B55" s="10">
        <v>43933</v>
      </c>
      <c r="C55" s="4">
        <v>48</v>
      </c>
      <c r="E55" s="4"/>
      <c r="F55" s="11">
        <f>Kn*EXP(-EXP(-(C55-t0n)/wn))</f>
        <v>22115.518304596018</v>
      </c>
      <c r="G55" s="11">
        <f t="shared" si="0"/>
        <v>713.10198155133912</v>
      </c>
    </row>
    <row r="56" spans="2:7" x14ac:dyDescent="0.3">
      <c r="B56" s="10">
        <v>43934</v>
      </c>
      <c r="C56" s="4">
        <v>49</v>
      </c>
      <c r="E56" s="4"/>
      <c r="F56" s="11">
        <f>Kn*EXP(-EXP(-(C56-t0n)/wn))</f>
        <v>22805.220215461552</v>
      </c>
      <c r="G56" s="11">
        <f t="shared" si="0"/>
        <v>689.70191086553314</v>
      </c>
    </row>
    <row r="57" spans="2:7" x14ac:dyDescent="0.3">
      <c r="B57" s="10">
        <v>43935</v>
      </c>
      <c r="C57" s="4">
        <v>50</v>
      </c>
      <c r="E57" s="4"/>
      <c r="F57" s="11">
        <f>Kn*EXP(-EXP(-(C57-t0n)/wn))</f>
        <v>23470.957089355605</v>
      </c>
      <c r="G57" s="11">
        <f t="shared" si="0"/>
        <v>665.73687389405313</v>
      </c>
    </row>
    <row r="58" spans="2:7" x14ac:dyDescent="0.3">
      <c r="B58" s="10">
        <v>43936</v>
      </c>
      <c r="C58" s="4">
        <v>51</v>
      </c>
      <c r="E58" s="4"/>
      <c r="F58" s="11">
        <f>Kn*EXP(-EXP(-(C58-t0n)/wn))</f>
        <v>24112.358516884076</v>
      </c>
      <c r="G58" s="11">
        <f t="shared" si="0"/>
        <v>641.40142752847169</v>
      </c>
    </row>
    <row r="59" spans="2:7" x14ac:dyDescent="0.3">
      <c r="B59" s="10">
        <v>43937</v>
      </c>
      <c r="C59" s="4">
        <v>52</v>
      </c>
      <c r="E59" s="4"/>
      <c r="F59" s="11">
        <f>Kn*EXP(-EXP(-(C59-t0n)/wn))</f>
        <v>24729.229924373132</v>
      </c>
      <c r="G59" s="11">
        <f t="shared" si="0"/>
        <v>616.87140748905585</v>
      </c>
    </row>
    <row r="60" spans="2:7" x14ac:dyDescent="0.3">
      <c r="B60" s="10">
        <v>43938</v>
      </c>
      <c r="C60" s="4">
        <v>53</v>
      </c>
      <c r="E60" s="4"/>
      <c r="F60" s="11">
        <f>Kn*EXP(-EXP(-(C60-t0n)/wn))</f>
        <v>25321.534134896665</v>
      </c>
      <c r="G60" s="11">
        <f t="shared" si="0"/>
        <v>592.30421052353267</v>
      </c>
    </row>
    <row r="61" spans="2:7" x14ac:dyDescent="0.3">
      <c r="B61" s="10">
        <v>43939</v>
      </c>
      <c r="C61" s="4">
        <v>54</v>
      </c>
      <c r="E61" s="4"/>
      <c r="F61" s="11">
        <f>Kn*EXP(-EXP(-(C61-t0n)/wn))</f>
        <v>25889.3734841275</v>
      </c>
      <c r="G61" s="11">
        <f t="shared" si="0"/>
        <v>567.83934923083507</v>
      </c>
    </row>
    <row r="62" spans="2:7" x14ac:dyDescent="0.3">
      <c r="B62" s="10">
        <v>43940</v>
      </c>
      <c r="C62" s="4">
        <v>55</v>
      </c>
      <c r="E62" s="4"/>
      <c r="F62" s="11">
        <f>Kn*EXP(-EXP(-(C62-t0n)/wn))</f>
        <v>26432.972700669972</v>
      </c>
      <c r="G62" s="11">
        <f t="shared" si="0"/>
        <v>543.59921654247228</v>
      </c>
    </row>
    <row r="63" spans="2:7" x14ac:dyDescent="0.3">
      <c r="B63" s="10">
        <v>43941</v>
      </c>
      <c r="C63" s="4">
        <v>56</v>
      </c>
      <c r="E63" s="4"/>
      <c r="F63" s="11">
        <f>Kn*EXP(-EXP(-(C63-t0n)/wn))</f>
        <v>26952.662705278384</v>
      </c>
      <c r="G63" s="11">
        <f t="shared" si="0"/>
        <v>519.69000460841198</v>
      </c>
    </row>
    <row r="64" spans="2:7" x14ac:dyDescent="0.3">
      <c r="B64" s="10">
        <v>43942</v>
      </c>
      <c r="C64" s="4">
        <v>57</v>
      </c>
      <c r="E64" s="4"/>
      <c r="F64" s="11">
        <f>Kn*EXP(-EXP(-(C64-t0n)/wn))</f>
        <v>27448.865435745261</v>
      </c>
      <c r="G64" s="11">
        <f t="shared" si="0"/>
        <v>496.20273046687726</v>
      </c>
    </row>
    <row r="65" spans="2:7" x14ac:dyDescent="0.3">
      <c r="B65" s="10">
        <v>43943</v>
      </c>
      <c r="C65" s="4">
        <v>58</v>
      </c>
      <c r="E65" s="4"/>
      <c r="F65" s="11">
        <f>Kn*EXP(-EXP(-(C65-t0n)/wn))</f>
        <v>27922.079763922975</v>
      </c>
      <c r="G65" s="11">
        <f t="shared" si="0"/>
        <v>473.21432817771347</v>
      </c>
    </row>
    <row r="66" spans="2:7" x14ac:dyDescent="0.3">
      <c r="B66" s="10">
        <v>43944</v>
      </c>
      <c r="C66" s="4">
        <v>59</v>
      </c>
      <c r="E66" s="4"/>
      <c r="F66" s="11">
        <f>Kn*EXP(-EXP(-(C66-t0n)/wn))</f>
        <v>28372.86853782097</v>
      </c>
      <c r="G66" s="11">
        <f t="shared" si="0"/>
        <v>450.78877389799527</v>
      </c>
    </row>
    <row r="67" spans="2:7" x14ac:dyDescent="0.3">
      <c r="B67" s="10">
        <v>43945</v>
      </c>
      <c r="C67" s="4">
        <v>60</v>
      </c>
      <c r="F67" s="11">
        <f>Kn*EXP(-EXP(-(C67-t0n)/wn))</f>
        <v>28801.846754394504</v>
      </c>
      <c r="G67" s="11">
        <f t="shared" si="0"/>
        <v>428.97821657353416</v>
      </c>
    </row>
    <row r="68" spans="2:7" x14ac:dyDescent="0.3">
      <c r="B68" s="10">
        <v>43946</v>
      </c>
      <c r="C68" s="4">
        <v>61</v>
      </c>
      <c r="F68" s="11">
        <f>Kn*EXP(-EXP(-(C68-t0n)/wn))</f>
        <v>29209.670846850193</v>
      </c>
      <c r="G68" s="11">
        <f t="shared" si="0"/>
        <v>407.82409245568851</v>
      </c>
    </row>
    <row r="69" spans="2:7" x14ac:dyDescent="0.3">
      <c r="B69" s="10">
        <v>43947</v>
      </c>
      <c r="C69" s="4">
        <v>62</v>
      </c>
      <c r="F69" s="11">
        <f>Kn*EXP(-EXP(-(C69-t0n)/wn))</f>
        <v>29597.029053367754</v>
      </c>
      <c r="G69" s="11">
        <f t="shared" si="0"/>
        <v>387.35820651756148</v>
      </c>
    </row>
    <row r="70" spans="2:7" x14ac:dyDescent="0.3">
      <c r="B70" s="10">
        <v>43948</v>
      </c>
      <c r="C70" s="4">
        <v>63</v>
      </c>
      <c r="F70" s="11">
        <f>Kn*EXP(-EXP(-(C70-t0n)/wn))</f>
        <v>29964.632821417181</v>
      </c>
      <c r="G70" s="11">
        <f t="shared" si="0"/>
        <v>367.60376804942644</v>
      </c>
    </row>
    <row r="71" spans="2:7" x14ac:dyDescent="0.3">
      <c r="B71" s="10">
        <v>43949</v>
      </c>
      <c r="C71" s="4">
        <v>64</v>
      </c>
      <c r="F71" s="11">
        <f>Kn*EXP(-EXP(-(C71-t0n)/wn))</f>
        <v>30313.209192712002</v>
      </c>
      <c r="G71" s="11">
        <f t="shared" si="0"/>
        <v>348.576371294821</v>
      </c>
    </row>
    <row r="72" spans="2:7" x14ac:dyDescent="0.3">
      <c r="B72" s="10">
        <v>43950</v>
      </c>
      <c r="C72" s="4">
        <v>65</v>
      </c>
      <c r="F72" s="11">
        <f>Kn*EXP(-EXP(-(C72-t0n)/wn))</f>
        <v>30643.494107704468</v>
      </c>
      <c r="G72" s="11">
        <f t="shared" si="0"/>
        <v>330.28491499246593</v>
      </c>
    </row>
    <row r="73" spans="2:7" x14ac:dyDescent="0.3">
      <c r="B73" s="10">
        <v>43951</v>
      </c>
      <c r="C73" s="4">
        <v>66</v>
      </c>
      <c r="F73" s="11">
        <f>Kn*EXP(-EXP(-(C73-t0n)/wn))</f>
        <v>30956.226564873039</v>
      </c>
      <c r="G73" s="11">
        <f t="shared" ref="G73:G126" si="2">F73-F72</f>
        <v>312.73245716857127</v>
      </c>
    </row>
    <row r="74" spans="2:7" x14ac:dyDescent="0.3">
      <c r="B74" s="10">
        <v>43952</v>
      </c>
      <c r="C74" s="4">
        <v>67</v>
      </c>
      <c r="F74" s="11">
        <f>Kn*EXP(-EXP(-(C74-t0n)/wn))</f>
        <v>31252.143568410091</v>
      </c>
      <c r="G74" s="11">
        <f t="shared" si="2"/>
        <v>295.91700353705164</v>
      </c>
    </row>
    <row r="75" spans="2:7" x14ac:dyDescent="0.3">
      <c r="B75" s="10">
        <v>43953</v>
      </c>
      <c r="C75" s="4">
        <v>68</v>
      </c>
      <c r="F75" s="11">
        <f>Kn*EXP(-EXP(-(C75-t0n)/wn))</f>
        <v>31531.975797877833</v>
      </c>
      <c r="G75" s="11">
        <f t="shared" si="2"/>
        <v>279.83222946774185</v>
      </c>
    </row>
    <row r="76" spans="2:7" x14ac:dyDescent="0.3">
      <c r="B76" s="10">
        <v>43954</v>
      </c>
      <c r="C76" s="4">
        <v>69</v>
      </c>
      <c r="F76" s="11">
        <f>Kn*EXP(-EXP(-(C76-t0n)/wn))</f>
        <v>31796.443934610077</v>
      </c>
      <c r="G76" s="11">
        <f t="shared" si="2"/>
        <v>264.4681367322446</v>
      </c>
    </row>
    <row r="77" spans="2:7" x14ac:dyDescent="0.3">
      <c r="B77" s="10">
        <v>43955</v>
      </c>
      <c r="C77" s="4">
        <v>70</v>
      </c>
      <c r="F77" s="11">
        <f>Kn*EXP(-EXP(-(C77-t0n)/wn))</f>
        <v>32046.255581792851</v>
      </c>
      <c r="G77" s="11">
        <f t="shared" si="2"/>
        <v>249.81164718277432</v>
      </c>
    </row>
    <row r="78" spans="2:7" x14ac:dyDescent="0.3">
      <c r="B78" s="10">
        <v>43956</v>
      </c>
      <c r="C78" s="4">
        <v>71</v>
      </c>
      <c r="F78" s="11">
        <f>Kn*EXP(-EXP(-(C78-t0n)/wn))</f>
        <v>32282.102718005273</v>
      </c>
      <c r="G78" s="11">
        <f t="shared" si="2"/>
        <v>235.8471362124219</v>
      </c>
    </row>
    <row r="79" spans="2:7" x14ac:dyDescent="0.3">
      <c r="B79" s="10">
        <v>43957</v>
      </c>
      <c r="C79" s="4">
        <v>72</v>
      </c>
      <c r="F79" s="11">
        <f>Kn*EXP(-EXP(-(C79-t0n)/wn))</f>
        <v>32504.659627330431</v>
      </c>
      <c r="G79" s="11">
        <f t="shared" si="2"/>
        <v>222.5569093251579</v>
      </c>
    </row>
    <row r="80" spans="2:7" x14ac:dyDescent="0.3">
      <c r="B80" s="10">
        <v>43958</v>
      </c>
      <c r="C80" s="4">
        <v>73</v>
      </c>
      <c r="F80" s="11">
        <f>Kn*EXP(-EXP(-(C80-t0n)/wn))</f>
        <v>32714.581252782376</v>
      </c>
      <c r="G80" s="11">
        <f t="shared" si="2"/>
        <v>209.92162545194515</v>
      </c>
    </row>
    <row r="81" spans="2:7" x14ac:dyDescent="0.3">
      <c r="B81" s="10">
        <v>43959</v>
      </c>
      <c r="C81" s="4">
        <v>74</v>
      </c>
      <c r="F81" s="11">
        <f>Kn*EXP(-EXP(-(C81-t0n)/wn))</f>
        <v>32912.501923598727</v>
      </c>
      <c r="G81" s="11">
        <f t="shared" si="2"/>
        <v>197.92067081635105</v>
      </c>
    </row>
    <row r="82" spans="2:7" x14ac:dyDescent="0.3">
      <c r="B82" s="10">
        <v>43960</v>
      </c>
      <c r="C82" s="4">
        <v>75</v>
      </c>
      <c r="F82" s="11">
        <f>Kn*EXP(-EXP(-(C82-t0n)/wn))</f>
        <v>33099.034410808279</v>
      </c>
      <c r="G82" s="11">
        <f t="shared" si="2"/>
        <v>186.53248720955162</v>
      </c>
    </row>
    <row r="83" spans="2:7" x14ac:dyDescent="0.3">
      <c r="B83" s="10">
        <v>43961</v>
      </c>
      <c r="C83" s="4">
        <v>76</v>
      </c>
      <c r="F83" s="11">
        <f>Kn*EXP(-EXP(-(C83-t0n)/wn))</f>
        <v>33274.769269312972</v>
      </c>
      <c r="G83" s="11">
        <f t="shared" si="2"/>
        <v>175.73485850469297</v>
      </c>
    </row>
    <row r="84" spans="2:7" x14ac:dyDescent="0.3">
      <c r="B84" s="10">
        <v>43962</v>
      </c>
      <c r="C84" s="4">
        <v>77</v>
      </c>
      <c r="F84" s="11">
        <f>Kn*EXP(-EXP(-(C84-t0n)/wn))</f>
        <v>33440.274428457094</v>
      </c>
      <c r="G84" s="11">
        <f t="shared" si="2"/>
        <v>165.50515914412244</v>
      </c>
    </row>
    <row r="85" spans="2:7" x14ac:dyDescent="0.3">
      <c r="B85" s="10">
        <v>43963</v>
      </c>
      <c r="C85" s="4">
        <v>78</v>
      </c>
      <c r="F85" s="11">
        <f>Kn*EXP(-EXP(-(C85-t0n)/wn))</f>
        <v>33596.094996645857</v>
      </c>
      <c r="G85" s="11">
        <f t="shared" si="2"/>
        <v>155.82056818876299</v>
      </c>
    </row>
    <row r="86" spans="2:7" x14ac:dyDescent="0.3">
      <c r="B86" s="10">
        <v>43964</v>
      </c>
      <c r="C86" s="4">
        <v>79</v>
      </c>
      <c r="F86" s="11">
        <f>Kn*EXP(-EXP(-(C86-t0n)/wn))</f>
        <v>33742.753248986039</v>
      </c>
      <c r="G86" s="11">
        <f t="shared" si="2"/>
        <v>146.65825234018121</v>
      </c>
    </row>
    <row r="87" spans="2:7" x14ac:dyDescent="0.3">
      <c r="B87" s="10">
        <v>43965</v>
      </c>
      <c r="C87" s="4">
        <v>80</v>
      </c>
      <c r="F87" s="11">
        <f>Kn*EXP(-EXP(-(C87-t0n)/wn))</f>
        <v>33880.748770129969</v>
      </c>
      <c r="G87" s="11">
        <f t="shared" si="2"/>
        <v>137.99552114393009</v>
      </c>
    </row>
    <row r="88" spans="2:7" x14ac:dyDescent="0.3">
      <c r="B88" s="10">
        <v>43966</v>
      </c>
      <c r="C88" s="4">
        <v>81</v>
      </c>
      <c r="F88" s="11">
        <f>Kn*EXP(-EXP(-(C88-t0n)/wn))</f>
        <v>34010.558727498108</v>
      </c>
      <c r="G88" s="11">
        <f t="shared" si="2"/>
        <v>129.80995736813929</v>
      </c>
    </row>
    <row r="89" spans="2:7" x14ac:dyDescent="0.3">
      <c r="B89" s="10">
        <v>43967</v>
      </c>
      <c r="C89" s="4">
        <v>82</v>
      </c>
      <c r="F89" s="11">
        <f>Kn*EXP(-EXP(-(C89-t0n)/wn))</f>
        <v>34132.63825282843</v>
      </c>
      <c r="G89" s="11">
        <f t="shared" si="2"/>
        <v>122.07952533032221</v>
      </c>
    </row>
    <row r="90" spans="2:7" x14ac:dyDescent="0.3">
      <c r="B90" s="10">
        <v>43968</v>
      </c>
      <c r="C90" s="4">
        <v>83</v>
      </c>
      <c r="F90" s="11">
        <f>Kn*EXP(-EXP(-(C90-t0n)/wn))</f>
        <v>34247.42091255205</v>
      </c>
      <c r="G90" s="11">
        <f t="shared" si="2"/>
        <v>114.78265972361987</v>
      </c>
    </row>
    <row r="91" spans="2:7" x14ac:dyDescent="0.3">
      <c r="B91" s="10">
        <v>43969</v>
      </c>
      <c r="C91" s="4">
        <v>84</v>
      </c>
      <c r="F91" s="11">
        <f>Kn*EXP(-EXP(-(C91-t0n)/wn))</f>
        <v>34355.319249828994</v>
      </c>
      <c r="G91" s="11">
        <f t="shared" si="2"/>
        <v>107.89833727694349</v>
      </c>
    </row>
    <row r="92" spans="2:7" x14ac:dyDescent="0.3">
      <c r="B92" s="10">
        <v>43970</v>
      </c>
      <c r="C92" s="4">
        <v>85</v>
      </c>
      <c r="F92" s="11">
        <f>Kn*EXP(-EXP(-(C92-t0n)/wn))</f>
        <v>34456.725383202123</v>
      </c>
      <c r="G92" s="11">
        <f t="shared" si="2"/>
        <v>101.40613337312971</v>
      </c>
    </row>
    <row r="93" spans="2:7" x14ac:dyDescent="0.3">
      <c r="B93" s="10">
        <v>43971</v>
      </c>
      <c r="C93" s="4">
        <v>86</v>
      </c>
      <c r="F93" s="11">
        <f>Kn*EXP(-EXP(-(C93-t0n)/wn))</f>
        <v>34552.011648750777</v>
      </c>
      <c r="G93" s="11">
        <f t="shared" si="2"/>
        <v>95.286265548653319</v>
      </c>
    </row>
    <row r="94" spans="2:7" x14ac:dyDescent="0.3">
      <c r="B94" s="10">
        <v>43972</v>
      </c>
      <c r="C94" s="4">
        <v>87</v>
      </c>
      <c r="F94" s="11">
        <f>Kn*EXP(-EXP(-(C94-t0n)/wn))</f>
        <v>34641.531274360168</v>
      </c>
      <c r="G94" s="11">
        <f t="shared" si="2"/>
        <v>89.519625609391369</v>
      </c>
    </row>
    <row r="95" spans="2:7" x14ac:dyDescent="0.3">
      <c r="B95" s="10">
        <v>43973</v>
      </c>
      <c r="C95" s="4">
        <v>88</v>
      </c>
      <c r="F95" s="11">
        <f>Kn*EXP(-EXP(-(C95-t0n)/wn))</f>
        <v>34725.619076279472</v>
      </c>
      <c r="G95" s="11">
        <f t="shared" si="2"/>
        <v>84.087801919304184</v>
      </c>
    </row>
    <row r="96" spans="2:7" x14ac:dyDescent="0.3">
      <c r="B96" s="10">
        <v>43974</v>
      </c>
      <c r="C96" s="4">
        <v>89</v>
      </c>
      <c r="F96" s="11">
        <f>Kn*EXP(-EXP(-(C96-t0n)/wn))</f>
        <v>34804.592169533891</v>
      </c>
      <c r="G96" s="11">
        <f t="shared" si="2"/>
        <v>78.973093254418927</v>
      </c>
    </row>
    <row r="97" spans="2:7" x14ac:dyDescent="0.3">
      <c r="B97" s="10">
        <v>43975</v>
      </c>
      <c r="C97" s="4">
        <v>90</v>
      </c>
      <c r="F97" s="11">
        <f>Kn*EXP(-EXP(-(C97-t0n)/wn))</f>
        <v>34878.750684996194</v>
      </c>
      <c r="G97" s="11">
        <f t="shared" si="2"/>
        <v>74.158515462302603</v>
      </c>
    </row>
    <row r="98" spans="2:7" x14ac:dyDescent="0.3">
      <c r="B98" s="10">
        <v>43976</v>
      </c>
      <c r="C98" s="4">
        <v>91</v>
      </c>
      <c r="F98" s="11">
        <f>Kn*EXP(-EXP(-(C98-t0n)/wn))</f>
        <v>34948.378487023743</v>
      </c>
      <c r="G98" s="11">
        <f t="shared" si="2"/>
        <v>69.627802027549478</v>
      </c>
    </row>
    <row r="99" spans="2:7" x14ac:dyDescent="0.3">
      <c r="B99" s="10">
        <v>43977</v>
      </c>
      <c r="C99" s="4">
        <v>92</v>
      </c>
      <c r="F99" s="11">
        <f>Kn*EXP(-EXP(-(C99-t0n)/wn))</f>
        <v>35013.743886540484</v>
      </c>
      <c r="G99" s="11">
        <f t="shared" si="2"/>
        <v>65.365399516740581</v>
      </c>
    </row>
    <row r="100" spans="2:7" x14ac:dyDescent="0.3">
      <c r="B100" s="10">
        <v>43978</v>
      </c>
      <c r="C100" s="4">
        <v>93</v>
      </c>
      <c r="F100" s="11">
        <f>Kn*EXP(-EXP(-(C100-t0n)/wn))</f>
        <v>35075.1003453007</v>
      </c>
      <c r="G100" s="11">
        <f t="shared" si="2"/>
        <v>61.356458760215901</v>
      </c>
    </row>
    <row r="101" spans="2:7" x14ac:dyDescent="0.3">
      <c r="B101" s="10">
        <v>43979</v>
      </c>
      <c r="C101" s="4">
        <v>94</v>
      </c>
      <c r="F101" s="11">
        <f>Kn*EXP(-EXP(-(C101-t0n)/wn))</f>
        <v>35132.68716782421</v>
      </c>
      <c r="G101" s="11">
        <f t="shared" si="2"/>
        <v>57.586822523509909</v>
      </c>
    </row>
    <row r="102" spans="2:7" x14ac:dyDescent="0.3">
      <c r="B102" s="10">
        <v>43980</v>
      </c>
      <c r="C102" s="4">
        <v>95</v>
      </c>
      <c r="F102" s="11">
        <f>Kn*EXP(-EXP(-(C102-t0n)/wn))</f>
        <v>35186.730178150923</v>
      </c>
      <c r="G102" s="11">
        <f t="shared" si="2"/>
        <v>54.043010326713556</v>
      </c>
    </row>
    <row r="103" spans="2:7" x14ac:dyDescent="0.3">
      <c r="B103" s="10">
        <v>43981</v>
      </c>
      <c r="C103" s="4">
        <v>96</v>
      </c>
      <c r="F103" s="11">
        <f>Kn*EXP(-EXP(-(C103-t0n)/wn))</f>
        <v>35237.442379136512</v>
      </c>
      <c r="G103" s="11">
        <f t="shared" si="2"/>
        <v>50.712200985588424</v>
      </c>
    </row>
    <row r="104" spans="2:7" x14ac:dyDescent="0.3">
      <c r="B104" s="10">
        <v>43982</v>
      </c>
      <c r="C104" s="4">
        <v>97</v>
      </c>
      <c r="F104" s="11">
        <f>Kn*EXP(-EXP(-(C104-t0n)/wn))</f>
        <v>35285.024592508445</v>
      </c>
      <c r="G104" s="11">
        <f t="shared" si="2"/>
        <v>47.582213371933904</v>
      </c>
    </row>
    <row r="105" spans="2:7" x14ac:dyDescent="0.3">
      <c r="B105" s="10">
        <v>43983</v>
      </c>
      <c r="C105" s="4">
        <v>98</v>
      </c>
      <c r="F105" s="11">
        <f>Kn*EXP(-EXP(-(C105-t0n)/wn))</f>
        <v>35329.66607833223</v>
      </c>
      <c r="G105" s="11">
        <f t="shared" si="2"/>
        <v>44.641485823784024</v>
      </c>
    </row>
    <row r="106" spans="2:7" x14ac:dyDescent="0.3">
      <c r="B106" s="10">
        <v>43984</v>
      </c>
      <c r="C106" s="4">
        <v>99</v>
      </c>
      <c r="F106" s="11">
        <f>Kn*EXP(-EXP(-(C106-t0n)/wn))</f>
        <v>35371.545132907275</v>
      </c>
      <c r="G106" s="11">
        <f t="shared" si="2"/>
        <v>41.879054575045302</v>
      </c>
    </row>
    <row r="107" spans="2:7" x14ac:dyDescent="0.3">
      <c r="B107" s="10">
        <v>43985</v>
      </c>
      <c r="C107" s="4">
        <v>100</v>
      </c>
      <c r="F107" s="11">
        <f>Kn*EXP(-EXP(-(C107-t0n)/wn))</f>
        <v>35410.829664428973</v>
      </c>
      <c r="G107" s="11">
        <f t="shared" si="2"/>
        <v>39.284531521698227</v>
      </c>
    </row>
    <row r="108" spans="2:7" x14ac:dyDescent="0.3">
      <c r="B108" s="10">
        <v>43986</v>
      </c>
      <c r="C108" s="4">
        <v>101</v>
      </c>
      <c r="F108" s="11">
        <f>Kn*EXP(-EXP(-(C108-t0n)/wn))</f>
        <v>35447.677746022964</v>
      </c>
      <c r="G108" s="11">
        <f t="shared" si="2"/>
        <v>36.848081593991083</v>
      </c>
    </row>
    <row r="109" spans="2:7" x14ac:dyDescent="0.3">
      <c r="B109" s="10">
        <v>43987</v>
      </c>
      <c r="C109" s="4">
        <v>102</v>
      </c>
      <c r="F109" s="11">
        <f>Kn*EXP(-EXP(-(C109-t0n)/wn))</f>
        <v>35482.238145985873</v>
      </c>
      <c r="G109" s="11">
        <f t="shared" si="2"/>
        <v>34.560399962909287</v>
      </c>
    </row>
    <row r="110" spans="2:7" x14ac:dyDescent="0.3">
      <c r="B110" s="10">
        <v>43988</v>
      </c>
      <c r="C110" s="4">
        <v>103</v>
      </c>
      <c r="F110" s="11">
        <f>Kn*EXP(-EXP(-(C110-t0n)/wn))</f>
        <v>35514.650835258399</v>
      </c>
      <c r="G110" s="11">
        <f t="shared" si="2"/>
        <v>32.412689272525313</v>
      </c>
    </row>
    <row r="111" spans="2:7" x14ac:dyDescent="0.3">
      <c r="B111" s="10">
        <v>43989</v>
      </c>
      <c r="C111" s="4">
        <v>104</v>
      </c>
      <c r="F111" s="11">
        <f>Kn*EXP(-EXP(-(C111-t0n)/wn))</f>
        <v>35545.047472316539</v>
      </c>
      <c r="G111" s="11">
        <f t="shared" si="2"/>
        <v>30.396637058140186</v>
      </c>
    </row>
    <row r="112" spans="2:7" x14ac:dyDescent="0.3">
      <c r="B112" s="10">
        <v>43990</v>
      </c>
      <c r="C112" s="4">
        <v>105</v>
      </c>
      <c r="F112" s="11">
        <f>Kn*EXP(-EXP(-(C112-t0n)/wn))</f>
        <v>35573.551865798414</v>
      </c>
      <c r="G112" s="11">
        <f t="shared" si="2"/>
        <v>28.504393481875013</v>
      </c>
    </row>
    <row r="113" spans="2:7" x14ac:dyDescent="0.3">
      <c r="B113" s="10">
        <v>43991</v>
      </c>
      <c r="C113" s="4">
        <v>106</v>
      </c>
      <c r="F113" s="11">
        <f>Kn*EXP(-EXP(-(C113-t0n)/wn))</f>
        <v>35600.280415291905</v>
      </c>
      <c r="G113" s="11">
        <f t="shared" si="2"/>
        <v>26.7285494934913</v>
      </c>
    </row>
    <row r="114" spans="2:7" x14ac:dyDescent="0.3">
      <c r="B114" s="10">
        <v>43992</v>
      </c>
      <c r="C114" s="4">
        <v>107</v>
      </c>
      <c r="F114" s="11">
        <f>Kn*EXP(-EXP(-(C114-t0n)/wn))</f>
        <v>35625.342530794718</v>
      </c>
      <c r="G114" s="11">
        <f t="shared" si="2"/>
        <v>25.062115502812958</v>
      </c>
    </row>
    <row r="115" spans="2:7" x14ac:dyDescent="0.3">
      <c r="B115" s="10">
        <v>43993</v>
      </c>
      <c r="C115" s="4">
        <v>108</v>
      </c>
      <c r="F115" s="11">
        <f>Kn*EXP(-EXP(-(C115-t0n)/wn))</f>
        <v>35648.841031426942</v>
      </c>
      <c r="G115" s="11">
        <f t="shared" si="2"/>
        <v>23.498500632224022</v>
      </c>
    </row>
    <row r="116" spans="2:7" x14ac:dyDescent="0.3">
      <c r="B116" s="10">
        <v>43994</v>
      </c>
      <c r="C116" s="4">
        <v>109</v>
      </c>
      <c r="F116" s="11">
        <f>Kn*EXP(-EXP(-(C116-t0n)/wn))</f>
        <v>35670.872524028484</v>
      </c>
      <c r="G116" s="11">
        <f t="shared" si="2"/>
        <v>22.031492601541686</v>
      </c>
    </row>
    <row r="117" spans="2:7" x14ac:dyDescent="0.3">
      <c r="B117" s="10">
        <v>43995</v>
      </c>
      <c r="C117" s="4">
        <v>110</v>
      </c>
      <c r="F117" s="11">
        <f>Kn*EXP(-EXP(-(C117-t0n)/wn))</f>
        <v>35691.527762313221</v>
      </c>
      <c r="G117" s="11">
        <f t="shared" si="2"/>
        <v>20.655238284736697</v>
      </c>
    </row>
    <row r="118" spans="2:7" x14ac:dyDescent="0.3">
      <c r="B118" s="10">
        <v>43996</v>
      </c>
      <c r="C118" s="4">
        <v>111</v>
      </c>
      <c r="F118" s="11">
        <f>Kn*EXP(-EXP(-(C118-t0n)/wn))</f>
        <v>35710.891987279021</v>
      </c>
      <c r="G118" s="11">
        <f t="shared" si="2"/>
        <v>19.364224965800531</v>
      </c>
    </row>
    <row r="119" spans="2:7" x14ac:dyDescent="0.3">
      <c r="B119" s="10">
        <v>43997</v>
      </c>
      <c r="C119" s="4">
        <v>112</v>
      </c>
      <c r="F119" s="11">
        <f>Kn*EXP(-EXP(-(C119-t0n)/wn))</f>
        <v>35729.045249590839</v>
      </c>
      <c r="G119" s="11">
        <f t="shared" si="2"/>
        <v>18.153262311818253</v>
      </c>
    </row>
    <row r="120" spans="2:7" x14ac:dyDescent="0.3">
      <c r="B120" s="10">
        <v>43998</v>
      </c>
      <c r="C120" s="4">
        <v>113</v>
      </c>
      <c r="F120" s="11">
        <f>Kn*EXP(-EXP(-(C120-t0n)/wn))</f>
        <v>35746.062714663523</v>
      </c>
      <c r="G120" s="11">
        <f t="shared" si="2"/>
        <v>17.01746507268399</v>
      </c>
    </row>
    <row r="121" spans="2:7" x14ac:dyDescent="0.3">
      <c r="B121" s="10">
        <v>43999</v>
      </c>
      <c r="C121" s="4">
        <v>114</v>
      </c>
      <c r="F121" s="11">
        <f>Kn*EXP(-EXP(-(C121-t0n)/wn))</f>
        <v>35762.014951173602</v>
      </c>
      <c r="G121" s="11">
        <f t="shared" si="2"/>
        <v>15.952236510078365</v>
      </c>
    </row>
    <row r="122" spans="2:7" x14ac:dyDescent="0.3">
      <c r="B122" s="10">
        <v>44000</v>
      </c>
      <c r="C122" s="4">
        <v>115</v>
      </c>
      <c r="F122" s="11">
        <f>Kn*EXP(-EXP(-(C122-t0n)/wn))</f>
        <v>35776.968203726145</v>
      </c>
      <c r="G122" s="11">
        <f t="shared" si="2"/>
        <v>14.953252552542835</v>
      </c>
    </row>
    <row r="123" spans="2:7" x14ac:dyDescent="0.3">
      <c r="B123" s="10">
        <v>44001</v>
      </c>
      <c r="C123" s="4">
        <v>116</v>
      </c>
      <c r="F123" s="11">
        <f>Kn*EXP(-EXP(-(C123-t0n)/wn))</f>
        <v>35790.984650394865</v>
      </c>
      <c r="G123" s="11">
        <f t="shared" si="2"/>
        <v>14.016446668720164</v>
      </c>
    </row>
    <row r="124" spans="2:7" x14ac:dyDescent="0.3">
      <c r="B124" s="10">
        <v>44002</v>
      </c>
      <c r="C124" s="4">
        <v>117</v>
      </c>
      <c r="F124" s="11">
        <f>Kn*EXP(-EXP(-(C124-t0n)/wn))</f>
        <v>35804.122645841613</v>
      </c>
      <c r="G124" s="11">
        <f t="shared" si="2"/>
        <v>13.137995446748391</v>
      </c>
    </row>
    <row r="125" spans="2:7" x14ac:dyDescent="0.3">
      <c r="B125" s="10">
        <v>44003</v>
      </c>
      <c r="C125" s="4">
        <v>118</v>
      </c>
      <c r="F125" s="11">
        <f>Kn*EXP(-EXP(-(C125-t0n)/wn))</f>
        <v>35816.436950706389</v>
      </c>
      <c r="G125" s="11">
        <f t="shared" si="2"/>
        <v>12.314304864776204</v>
      </c>
    </row>
    <row r="126" spans="2:7" x14ac:dyDescent="0.3">
      <c r="B126" s="10">
        <v>44004</v>
      </c>
      <c r="C126" s="4">
        <v>119</v>
      </c>
      <c r="F126" s="11">
        <f>Kn*EXP(-EXP(-(C126-t0n)/wn))</f>
        <v>35827.978947941592</v>
      </c>
      <c r="G126" s="11">
        <f t="shared" si="2"/>
        <v>11.541997235202871</v>
      </c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23DCB4-EEB9-4832-A30A-A81EBAF463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18</vt:i4>
      </vt:variant>
    </vt:vector>
  </HeadingPairs>
  <TitlesOfParts>
    <vt:vector size="21" baseType="lpstr">
      <vt:lpstr>dpc-covid-19-ita-andamento-naz</vt:lpstr>
      <vt:lpstr>Cumul_ deaths - Gompertz fit</vt:lpstr>
      <vt:lpstr>New_ deaths - Gompertz fit</vt:lpstr>
      <vt:lpstr>CI</vt:lpstr>
      <vt:lpstr>CIn</vt:lpstr>
      <vt:lpstr>Critical_t</vt:lpstr>
      <vt:lpstr>Critical_tn</vt:lpstr>
      <vt:lpstr>df</vt:lpstr>
      <vt:lpstr>dfn</vt:lpstr>
      <vt:lpstr>K</vt:lpstr>
      <vt:lpstr>Kn</vt:lpstr>
      <vt:lpstr>Mean_of_y</vt:lpstr>
      <vt:lpstr>Mean_of_yn</vt:lpstr>
      <vt:lpstr>RSQ</vt:lpstr>
      <vt:lpstr>RSQn</vt:lpstr>
      <vt:lpstr>SE_of_y</vt:lpstr>
      <vt:lpstr>SE_of_yn</vt:lpstr>
      <vt:lpstr>t0</vt:lpstr>
      <vt:lpstr>t0n</vt:lpstr>
      <vt:lpstr>w</vt:lpstr>
      <vt:lpstr>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2020-03-26T01:02:02Z</dcterms:modified>
</cp:coreProperties>
</file>