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D:\COVID-19\"/>
    </mc:Choice>
  </mc:AlternateContent>
  <xr:revisionPtr revIDLastSave="0" documentId="13_ncr:1_{8431CE62-4B02-45E8-A503-B775B8138AF4}"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Italy cases by symp. ons. 15may" sheetId="2" r:id="rId2"/>
    <sheet name="raw data 15may" sheetId="4" r:id="rId3"/>
    <sheet name="Roma group check" sheetId="3" r:id="rId4"/>
  </sheets>
  <definedNames>
    <definedName name="DatiEsterni_1" localSheetId="2" hidden="1">'raw data 15may'!$D$29:$D$135</definedName>
    <definedName name="DatiEsterni_1" localSheetId="3" hidden="1">'Roma group check'!$C$2:$G$95</definedName>
    <definedName name="DatiEsterni_2" localSheetId="2" hidden="1">'raw data 15may'!#REF!</definedName>
    <definedName name="Ext_blue_area_sample_sz">'Italy cases by symp. ons. 15may'!$N$5</definedName>
    <definedName name="Extracted_sample_size">'Italy cases by symp. ons. 15may'!$N$4</definedName>
    <definedName name="Mean_of_extr_blue_area_samp">'Italy cases by symp. ons. 15may'!$N$9</definedName>
    <definedName name="Mean_of_extr_sample">'Italy cases by symp. ons. 15may'!$N$8</definedName>
    <definedName name="Median_of_extr_sample">'Italy cases by symp. ons. 15may'!$N$13</definedName>
    <definedName name="Mode_of_extr_sample">'Italy cases by symp. ons. 15may'!$N$12</definedName>
  </definedNames>
  <calcPr calcId="191029"/>
  <pivotCaches>
    <pivotCache cacheId="0" r:id="rId5"/>
    <pivotCache cacheId="1" r:id="rId6"/>
    <pivotCache cacheId="1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35" i="2" l="1"/>
  <c r="G135" i="2"/>
  <c r="F125" i="2"/>
  <c r="F126" i="2"/>
  <c r="F127" i="2"/>
  <c r="F128" i="2"/>
  <c r="F129" i="2"/>
  <c r="F130" i="2"/>
  <c r="F131" i="2"/>
  <c r="F132" i="2"/>
  <c r="F133" i="2"/>
  <c r="F134" i="2"/>
  <c r="F135" i="2"/>
  <c r="F124"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30" i="2"/>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3" i="3"/>
  <c r="Q3" i="3"/>
  <c r="O4" i="3"/>
  <c r="Q4" i="3" s="1"/>
  <c r="O5" i="3"/>
  <c r="Q5" i="3" s="1"/>
  <c r="O6" i="3"/>
  <c r="O7" i="3"/>
  <c r="Q7" i="3" s="1"/>
  <c r="O8" i="3"/>
  <c r="O9" i="3"/>
  <c r="O10" i="3"/>
  <c r="Q10" i="3" s="1"/>
  <c r="O11" i="3"/>
  <c r="O12" i="3"/>
  <c r="O13" i="3"/>
  <c r="Q13" i="3" s="1"/>
  <c r="O14" i="3"/>
  <c r="Q14" i="3" s="1"/>
  <c r="O15" i="3"/>
  <c r="Q15" i="3" s="1"/>
  <c r="O16" i="3"/>
  <c r="Q16" i="3" s="1"/>
  <c r="O17" i="3"/>
  <c r="Q17" i="3" s="1"/>
  <c r="O18" i="3"/>
  <c r="Q18" i="3" s="1"/>
  <c r="O19" i="3"/>
  <c r="Q19" i="3" s="1"/>
  <c r="O20" i="3"/>
  <c r="O21" i="3"/>
  <c r="O22" i="3"/>
  <c r="Q22" i="3" s="1"/>
  <c r="O23" i="3"/>
  <c r="O24" i="3"/>
  <c r="O25" i="3"/>
  <c r="Q25" i="3" s="1"/>
  <c r="O26" i="3"/>
  <c r="Q26" i="3" s="1"/>
  <c r="O27" i="3"/>
  <c r="Q27" i="3" s="1"/>
  <c r="O28" i="3"/>
  <c r="Q28" i="3" s="1"/>
  <c r="O29" i="3"/>
  <c r="Q29" i="3" s="1"/>
  <c r="O30" i="3"/>
  <c r="Q30" i="3" s="1"/>
  <c r="O31" i="3"/>
  <c r="Q31" i="3" s="1"/>
  <c r="O32" i="3"/>
  <c r="O33" i="3"/>
  <c r="O34" i="3"/>
  <c r="Q34" i="3" s="1"/>
  <c r="O35" i="3"/>
  <c r="Q35" i="3" s="1"/>
  <c r="O36" i="3"/>
  <c r="Q36" i="3" s="1"/>
  <c r="O37" i="3"/>
  <c r="Q37" i="3" s="1"/>
  <c r="O38" i="3"/>
  <c r="Q38" i="3" s="1"/>
  <c r="O39" i="3"/>
  <c r="Q39" i="3" s="1"/>
  <c r="O40" i="3"/>
  <c r="Q40" i="3" s="1"/>
  <c r="O41" i="3"/>
  <c r="Q41" i="3" s="1"/>
  <c r="O42" i="3"/>
  <c r="Q42" i="3" s="1"/>
  <c r="O43" i="3"/>
  <c r="Q43" i="3" s="1"/>
  <c r="O44" i="3"/>
  <c r="O45" i="3"/>
  <c r="O46" i="3"/>
  <c r="Q46" i="3" s="1"/>
  <c r="O47" i="3"/>
  <c r="O48" i="3"/>
  <c r="O49" i="3"/>
  <c r="Q49" i="3" s="1"/>
  <c r="O50" i="3"/>
  <c r="O51" i="3"/>
  <c r="Q51" i="3" s="1"/>
  <c r="O52" i="3"/>
  <c r="Q52" i="3" s="1"/>
  <c r="O53" i="3"/>
  <c r="Q53" i="3" s="1"/>
  <c r="O54" i="3"/>
  <c r="Q54" i="3" s="1"/>
  <c r="O55" i="3"/>
  <c r="Q55" i="3" s="1"/>
  <c r="O56" i="3"/>
  <c r="O57" i="3"/>
  <c r="O58" i="3"/>
  <c r="Q58" i="3" s="1"/>
  <c r="O59" i="3"/>
  <c r="Q59" i="3" s="1"/>
  <c r="O60" i="3"/>
  <c r="O61" i="3"/>
  <c r="Q61" i="3" s="1"/>
  <c r="O62" i="3"/>
  <c r="Q62" i="3" s="1"/>
  <c r="O63" i="3"/>
  <c r="Q63" i="3" s="1"/>
  <c r="O64" i="3"/>
  <c r="Q64" i="3" s="1"/>
  <c r="O65" i="3"/>
  <c r="Q65" i="3" s="1"/>
  <c r="O66" i="3"/>
  <c r="Q66" i="3" s="1"/>
  <c r="O67" i="3"/>
  <c r="Q67" i="3" s="1"/>
  <c r="O68" i="3"/>
  <c r="O69" i="3"/>
  <c r="O70" i="3"/>
  <c r="Q70" i="3" s="1"/>
  <c r="O71" i="3"/>
  <c r="O72" i="3"/>
  <c r="Q72" i="3" s="1"/>
  <c r="O73" i="3"/>
  <c r="Q73" i="3" s="1"/>
  <c r="O74" i="3"/>
  <c r="Q74" i="3" s="1"/>
  <c r="O75" i="3"/>
  <c r="Q75" i="3" s="1"/>
  <c r="O76" i="3"/>
  <c r="Q76" i="3" s="1"/>
  <c r="O77" i="3"/>
  <c r="Q77" i="3" s="1"/>
  <c r="O78" i="3"/>
  <c r="Q78" i="3" s="1"/>
  <c r="O79" i="3"/>
  <c r="Q79" i="3" s="1"/>
  <c r="O80" i="3"/>
  <c r="O81" i="3"/>
  <c r="O82" i="3"/>
  <c r="Q82" i="3" s="1"/>
  <c r="O83" i="3"/>
  <c r="Q83" i="3" s="1"/>
  <c r="O84" i="3"/>
  <c r="O85" i="3"/>
  <c r="Q85" i="3" s="1"/>
  <c r="O86" i="3"/>
  <c r="Q86" i="3" s="1"/>
  <c r="O87" i="3"/>
  <c r="Q87" i="3" s="1"/>
  <c r="O88" i="3"/>
  <c r="Q88" i="3" s="1"/>
  <c r="O89" i="3"/>
  <c r="Q89" i="3" s="1"/>
  <c r="O90" i="3"/>
  <c r="Q90" i="3" s="1"/>
  <c r="O91" i="3"/>
  <c r="Q91" i="3" s="1"/>
  <c r="O92" i="3"/>
  <c r="O93" i="3"/>
  <c r="O94" i="3"/>
  <c r="Q94" i="3" s="1"/>
  <c r="O95" i="3"/>
  <c r="Q95" i="3" s="1"/>
  <c r="O3" i="3"/>
  <c r="Q93" i="3"/>
  <c r="Q92" i="3"/>
  <c r="Q84" i="3"/>
  <c r="Q81" i="3"/>
  <c r="Q80" i="3"/>
  <c r="Q71" i="3"/>
  <c r="Q69" i="3"/>
  <c r="Q68" i="3"/>
  <c r="Q60" i="3"/>
  <c r="Q57" i="3"/>
  <c r="Q56" i="3"/>
  <c r="Q50" i="3"/>
  <c r="Q48" i="3"/>
  <c r="Q47" i="3"/>
  <c r="Q45" i="3"/>
  <c r="Q44" i="3"/>
  <c r="Q33" i="3"/>
  <c r="Q32" i="3"/>
  <c r="Q24" i="3"/>
  <c r="Q23" i="3"/>
  <c r="Q21" i="3"/>
  <c r="Q20" i="3"/>
  <c r="Q12" i="3"/>
  <c r="Q11" i="3"/>
  <c r="Q9" i="3"/>
  <c r="Q8" i="3"/>
  <c r="Q6" i="3"/>
  <c r="A73" i="1" l="1"/>
  <c r="A71" i="1"/>
  <c r="A72" i="1"/>
  <c r="L86" i="3"/>
  <c r="L87" i="3"/>
  <c r="L88" i="3"/>
  <c r="L89" i="3"/>
  <c r="L90" i="3"/>
  <c r="L91" i="3"/>
  <c r="L92" i="3"/>
  <c r="L93" i="3"/>
  <c r="L94" i="3"/>
  <c r="L95" i="3"/>
  <c r="L85"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3" i="3"/>
  <c r="N3" i="2"/>
  <c r="G125" i="2"/>
  <c r="J125" i="2" s="1"/>
  <c r="G126" i="2"/>
  <c r="J126" i="2" s="1"/>
  <c r="G127" i="2"/>
  <c r="J127" i="2" s="1"/>
  <c r="G128" i="2"/>
  <c r="J128" i="2" s="1"/>
  <c r="G129" i="2"/>
  <c r="J129" i="2" s="1"/>
  <c r="G130" i="2"/>
  <c r="J130" i="2" s="1"/>
  <c r="G131" i="2"/>
  <c r="J131" i="2" s="1"/>
  <c r="G132" i="2"/>
  <c r="J132" i="2" s="1"/>
  <c r="G133" i="2"/>
  <c r="J133" i="2" s="1"/>
  <c r="G134" i="2"/>
  <c r="J134" i="2" s="1"/>
  <c r="G124" i="2"/>
  <c r="J124" i="2" s="1"/>
  <c r="D30" i="2"/>
  <c r="I30" i="2" s="1"/>
  <c r="D31" i="2"/>
  <c r="I31" i="2" s="1"/>
  <c r="D32" i="2"/>
  <c r="I32" i="2" s="1"/>
  <c r="D33" i="2"/>
  <c r="I33" i="2" s="1"/>
  <c r="D34" i="2"/>
  <c r="I34" i="2" s="1"/>
  <c r="D35" i="2"/>
  <c r="I35" i="2" s="1"/>
  <c r="D36" i="2"/>
  <c r="I36" i="2" s="1"/>
  <c r="D37" i="2"/>
  <c r="I37" i="2" s="1"/>
  <c r="D38" i="2"/>
  <c r="I38" i="2" s="1"/>
  <c r="D39" i="2"/>
  <c r="I39" i="2" s="1"/>
  <c r="D40" i="2"/>
  <c r="I40" i="2" s="1"/>
  <c r="D41" i="2"/>
  <c r="I41" i="2" s="1"/>
  <c r="D42" i="2"/>
  <c r="I42" i="2" s="1"/>
  <c r="D43" i="2"/>
  <c r="I43" i="2" s="1"/>
  <c r="D44" i="2"/>
  <c r="I44" i="2" s="1"/>
  <c r="D45" i="2"/>
  <c r="I45" i="2" s="1"/>
  <c r="D46" i="2"/>
  <c r="I46" i="2" s="1"/>
  <c r="D47" i="2"/>
  <c r="I47" i="2" s="1"/>
  <c r="D48" i="2"/>
  <c r="I48" i="2" s="1"/>
  <c r="D49" i="2"/>
  <c r="I49" i="2" s="1"/>
  <c r="D50" i="2"/>
  <c r="I50" i="2" s="1"/>
  <c r="D51" i="2"/>
  <c r="I51" i="2" s="1"/>
  <c r="D52" i="2"/>
  <c r="I52" i="2" s="1"/>
  <c r="D53" i="2"/>
  <c r="I53" i="2" s="1"/>
  <c r="D54" i="2"/>
  <c r="I54" i="2" s="1"/>
  <c r="D55" i="2"/>
  <c r="I55" i="2" s="1"/>
  <c r="D56" i="2"/>
  <c r="I56" i="2" s="1"/>
  <c r="D57" i="2"/>
  <c r="I57" i="2" s="1"/>
  <c r="D58" i="2"/>
  <c r="I58" i="2" s="1"/>
  <c r="D59" i="2"/>
  <c r="I59" i="2" s="1"/>
  <c r="D60" i="2"/>
  <c r="I60" i="2" s="1"/>
  <c r="D61" i="2"/>
  <c r="I61" i="2" s="1"/>
  <c r="D62" i="2"/>
  <c r="I62" i="2" s="1"/>
  <c r="D63" i="2"/>
  <c r="I63" i="2" s="1"/>
  <c r="D64" i="2"/>
  <c r="I64" i="2" s="1"/>
  <c r="D65" i="2"/>
  <c r="I65" i="2" s="1"/>
  <c r="D66" i="2"/>
  <c r="I66" i="2" s="1"/>
  <c r="D67" i="2"/>
  <c r="I67" i="2" s="1"/>
  <c r="D68" i="2"/>
  <c r="I68" i="2" s="1"/>
  <c r="D69" i="2"/>
  <c r="I69" i="2" s="1"/>
  <c r="D70" i="2"/>
  <c r="I70" i="2" s="1"/>
  <c r="D71" i="2"/>
  <c r="I71" i="2" s="1"/>
  <c r="D72" i="2"/>
  <c r="I72" i="2" s="1"/>
  <c r="D73" i="2"/>
  <c r="I73" i="2" s="1"/>
  <c r="D74" i="2"/>
  <c r="I74" i="2" s="1"/>
  <c r="D75" i="2"/>
  <c r="I75" i="2" s="1"/>
  <c r="D76" i="2"/>
  <c r="I76" i="2" s="1"/>
  <c r="D77" i="2"/>
  <c r="I77" i="2" s="1"/>
  <c r="D78" i="2"/>
  <c r="I78" i="2" s="1"/>
  <c r="D79" i="2"/>
  <c r="I79" i="2" s="1"/>
  <c r="D80" i="2"/>
  <c r="I80" i="2" s="1"/>
  <c r="D81" i="2"/>
  <c r="I81" i="2" s="1"/>
  <c r="D82" i="2"/>
  <c r="I82" i="2" s="1"/>
  <c r="D83" i="2"/>
  <c r="I83" i="2" s="1"/>
  <c r="D84" i="2"/>
  <c r="I84" i="2" s="1"/>
  <c r="D85" i="2"/>
  <c r="I85" i="2" s="1"/>
  <c r="D86" i="2"/>
  <c r="I86" i="2" s="1"/>
  <c r="D87" i="2"/>
  <c r="I87" i="2" s="1"/>
  <c r="D88" i="2"/>
  <c r="I88" i="2" s="1"/>
  <c r="D89" i="2"/>
  <c r="I89" i="2" s="1"/>
  <c r="D90" i="2"/>
  <c r="I90" i="2" s="1"/>
  <c r="D91" i="2"/>
  <c r="I91" i="2" s="1"/>
  <c r="D92" i="2"/>
  <c r="I92" i="2" s="1"/>
  <c r="D93" i="2"/>
  <c r="I93" i="2" s="1"/>
  <c r="D94" i="2"/>
  <c r="I94" i="2" s="1"/>
  <c r="D95" i="2"/>
  <c r="I95" i="2" s="1"/>
  <c r="D96" i="2"/>
  <c r="I96" i="2" s="1"/>
  <c r="D97" i="2"/>
  <c r="I97" i="2" s="1"/>
  <c r="D98" i="2"/>
  <c r="I98" i="2" s="1"/>
  <c r="D99" i="2"/>
  <c r="I99" i="2" s="1"/>
  <c r="D100" i="2"/>
  <c r="I100" i="2" s="1"/>
  <c r="D101" i="2"/>
  <c r="I101" i="2" s="1"/>
  <c r="D102" i="2"/>
  <c r="I102" i="2" s="1"/>
  <c r="D103" i="2"/>
  <c r="I103" i="2" s="1"/>
  <c r="D104" i="2"/>
  <c r="I104" i="2" s="1"/>
  <c r="D105" i="2"/>
  <c r="I105" i="2" s="1"/>
  <c r="D106" i="2"/>
  <c r="I106" i="2" s="1"/>
  <c r="D107" i="2"/>
  <c r="I107" i="2" s="1"/>
  <c r="D108" i="2"/>
  <c r="I108" i="2" s="1"/>
  <c r="D109" i="2"/>
  <c r="I109" i="2" s="1"/>
  <c r="D110" i="2"/>
  <c r="I110" i="2" s="1"/>
  <c r="D111" i="2"/>
  <c r="I111" i="2" s="1"/>
  <c r="D112" i="2"/>
  <c r="I112" i="2" s="1"/>
  <c r="D113" i="2"/>
  <c r="I113" i="2" s="1"/>
  <c r="D114" i="2"/>
  <c r="I114" i="2" s="1"/>
  <c r="D115" i="2"/>
  <c r="I115" i="2" s="1"/>
  <c r="D116" i="2"/>
  <c r="I116" i="2" s="1"/>
  <c r="D117" i="2"/>
  <c r="I117" i="2" s="1"/>
  <c r="D118" i="2"/>
  <c r="I118" i="2" s="1"/>
  <c r="D119" i="2"/>
  <c r="I119" i="2" s="1"/>
  <c r="D120" i="2"/>
  <c r="I120" i="2" s="1"/>
  <c r="D121" i="2"/>
  <c r="I121" i="2" s="1"/>
  <c r="D122" i="2"/>
  <c r="I122" i="2" s="1"/>
  <c r="D123" i="2"/>
  <c r="I123" i="2" s="1"/>
  <c r="N6" i="2" l="1"/>
  <c r="N12" i="2"/>
  <c r="O12" i="2" s="1"/>
  <c r="N4" i="2"/>
  <c r="N5" i="2"/>
  <c r="N9" i="2" s="1"/>
  <c r="E30" i="2"/>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H124" i="2" s="1"/>
  <c r="H125" i="2" s="1"/>
  <c r="H126" i="2" s="1"/>
  <c r="H127" i="2" s="1"/>
  <c r="O4" i="2" l="1"/>
  <c r="N8" i="2"/>
  <c r="O8" i="2" s="1"/>
  <c r="H128" i="2"/>
  <c r="H129" i="2" s="1"/>
  <c r="H130" i="2" s="1"/>
  <c r="H131" i="2" s="1"/>
  <c r="H132" i="2" s="1"/>
  <c r="H133" i="2" s="1"/>
  <c r="H134" i="2" s="1"/>
  <c r="H135" i="2" s="1"/>
  <c r="K123" i="2"/>
  <c r="A69" i="1"/>
  <c r="A70" i="1"/>
  <c r="K36" i="2" l="1"/>
  <c r="K48" i="2"/>
  <c r="K60" i="2"/>
  <c r="K72" i="2"/>
  <c r="K84" i="2"/>
  <c r="K96" i="2"/>
  <c r="K108" i="2"/>
  <c r="K120" i="2"/>
  <c r="K37" i="2"/>
  <c r="K49" i="2"/>
  <c r="K61" i="2"/>
  <c r="K73" i="2"/>
  <c r="K85" i="2"/>
  <c r="K97" i="2"/>
  <c r="K109" i="2"/>
  <c r="K121" i="2"/>
  <c r="K38" i="2"/>
  <c r="K50" i="2"/>
  <c r="K62" i="2"/>
  <c r="K74" i="2"/>
  <c r="K86" i="2"/>
  <c r="K98" i="2"/>
  <c r="K110" i="2"/>
  <c r="K122" i="2"/>
  <c r="K39" i="2"/>
  <c r="K51" i="2"/>
  <c r="K63" i="2"/>
  <c r="K75" i="2"/>
  <c r="K87" i="2"/>
  <c r="K99" i="2"/>
  <c r="K111" i="2"/>
  <c r="K40" i="2"/>
  <c r="K52" i="2"/>
  <c r="K64" i="2"/>
  <c r="K76" i="2"/>
  <c r="K88" i="2"/>
  <c r="K100" i="2"/>
  <c r="K112" i="2"/>
  <c r="K41" i="2"/>
  <c r="K53" i="2"/>
  <c r="K65" i="2"/>
  <c r="K77" i="2"/>
  <c r="K89" i="2"/>
  <c r="K101" i="2"/>
  <c r="K113" i="2"/>
  <c r="K31" i="2"/>
  <c r="K55" i="2"/>
  <c r="K67" i="2"/>
  <c r="K91" i="2"/>
  <c r="K103" i="2"/>
  <c r="K44" i="2"/>
  <c r="K68" i="2"/>
  <c r="K80" i="2"/>
  <c r="K116" i="2"/>
  <c r="K30" i="2"/>
  <c r="K42" i="2"/>
  <c r="K54" i="2"/>
  <c r="K66" i="2"/>
  <c r="K78" i="2"/>
  <c r="K90" i="2"/>
  <c r="K102" i="2"/>
  <c r="K114" i="2"/>
  <c r="K43" i="2"/>
  <c r="K79" i="2"/>
  <c r="K115" i="2"/>
  <c r="K56" i="2"/>
  <c r="K104" i="2"/>
  <c r="K92" i="2"/>
  <c r="K32" i="2"/>
  <c r="K33" i="2"/>
  <c r="K45" i="2"/>
  <c r="K57" i="2"/>
  <c r="K69" i="2"/>
  <c r="K81" i="2"/>
  <c r="K93" i="2"/>
  <c r="K105" i="2"/>
  <c r="K117" i="2"/>
  <c r="K34" i="2"/>
  <c r="K46" i="2"/>
  <c r="K58" i="2"/>
  <c r="K70" i="2"/>
  <c r="K82" i="2"/>
  <c r="K94" i="2"/>
  <c r="K106" i="2"/>
  <c r="K118" i="2"/>
  <c r="K35" i="2"/>
  <c r="K47" i="2"/>
  <c r="K59" i="2"/>
  <c r="K71" i="2"/>
  <c r="K83" i="2"/>
  <c r="K95" i="2"/>
  <c r="K107" i="2"/>
  <c r="K119" i="2"/>
  <c r="N13" i="2"/>
  <c r="O13" i="2" s="1"/>
  <c r="O9" i="2"/>
  <c r="A68" i="1"/>
  <c r="A67" i="1"/>
  <c r="N10" i="2" l="1"/>
  <c r="A66" i="1"/>
  <c r="A63" i="1"/>
  <c r="A64" i="1"/>
  <c r="A65" i="1"/>
  <c r="A62" i="1" l="1"/>
  <c r="A61" i="1"/>
  <c r="A59" i="1" l="1"/>
  <c r="A60"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S2" i="2" l="1"/>
  <c r="AD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A60636-AB69-4854-BC8E-F3CEFE3D8026}" keepAlive="1" name="Query - Default Dataset" description="Connessione alla query 'Default Dataset' nella cartella di lavoro." type="5" refreshedVersion="6" background="1">
    <dbPr connection="Provider=Microsoft.Mashup.OleDb.1;Data Source=$Workbook$;Location=&quot;Default Dataset&quot;;Extended Properties=&quot;&quot;" command="SELECT * FROM [Default Dataset]"/>
  </connection>
  <connection id="2" xr16:uid="{EB989B7C-AF63-4526-A617-FCD8ABEB8EC2}" keepAlive="1" name="Query - Default Dataset (2)" description="Connessione alla query 'Default Dataset (2)' nella cartella di lavoro." type="5" refreshedVersion="6" background="1">
    <dbPr connection="Provider=Microsoft.Mashup.OleDb.1;Data Source=$Workbook$;Location=&quot;Default Dataset (2)&quot;;Extended Properties=&quot;&quot;" command="SELECT * FROM [Default Dataset (2)]"/>
  </connection>
  <connection id="3" xr16:uid="{4561DB7C-75EB-4EA2-9361-DC786447E6A9}" keepAlive="1" name="Query - Default Dataset (3)" description="Connessione alla query 'Default Dataset (3)' nella cartella di lavoro." type="5" refreshedVersion="6" background="1" saveData="1">
    <dbPr connection="Provider=Microsoft.Mashup.OleDb.1;Data Source=$Workbook$;Location=&quot;Default Dataset (3)&quot;;Extended Properties=&quot;&quot;" command="SELECT * FROM [Default Dataset (3)]"/>
  </connection>
  <connection id="4" xr16:uid="{3C6FCECA-F654-4C8F-A1F3-C3917400A781}" keepAlive="1" name="Query - raw-15may-auto" description="Connessione alla query 'raw-15may-auto' nella cartella di lavoro." type="5" refreshedVersion="6" background="1">
    <dbPr connection="Provider=Microsoft.Mashup.OleDb.1;Data Source=$Workbook$;Location=raw-15may-auto;Extended Properties=&quot;&quot;" command="SELECT * FROM [raw-15may-auto]"/>
  </connection>
  <connection id="5" xr16:uid="{16DFD6A8-75FA-4FF9-961C-8B011B2B4EE5}" keepAlive="1" name="Query - raw-15may-auto (2)" description="Connessione alla query 'raw-15may-auto (2)' nella cartella di lavoro." type="5" refreshedVersion="6" background="1">
    <dbPr connection="Provider=Microsoft.Mashup.OleDb.1;Data Source=$Workbook$;Location=&quot;raw-15may-auto (2)&quot;;Extended Properties=&quot;&quot;" command="SELECT * FROM [raw-15may-auto (2)]"/>
  </connection>
  <connection id="6" xr16:uid="{EB0353CB-2C6B-4C7D-BBA5-ABAEA8C1363A}" keepAlive="1" name="Query - raw-15may-auto (3)" description="Connessione alla query 'raw-15may-auto (3)' nella cartella di lavoro." type="5" refreshedVersion="6" background="1" saveData="1">
    <dbPr connection="Provider=Microsoft.Mashup.OleDb.1;Data Source=$Workbook$;Location=&quot;raw-15may-auto (3)&quot;;Extended Properties=&quot;&quot;" command="SELECT * FROM [raw-15may-auto (3)]"/>
  </connection>
  <connection id="7" xr16:uid="{54136AAA-69B6-4EE3-ADBC-54E64C1BD74D}" keepAlive="1" name="Query - raw-15may-auto2" description="Connessione alla query 'raw-15may-auto2' nella cartella di lavoro." type="5" refreshedVersion="6" background="1">
    <dbPr connection="Provider=Microsoft.Mashup.OleDb.1;Data Source=$Workbook$;Location=raw-15may-auto2;Extended Properties=&quot;&quot;" command="SELECT * FROM [raw-15may-auto2]"/>
  </connection>
  <connection id="8" xr16:uid="{211792F0-E65C-4FA6-9517-FB6218701C02}" keepAlive="1" name="Query - sintomaticiMaggio" description="Connessione alla query 'sintomaticiMaggio' nella cartella di lavoro." type="5" refreshedVersion="6" background="1" saveData="1">
    <dbPr connection="Provider=Microsoft.Mashup.OleDb.1;Data Source=$Workbook$;Location=sintomaticiMaggio;Extended Properties=&quot;&quot;" command="SELECT * FROM [sintomaticiMaggio]"/>
  </connection>
</connections>
</file>

<file path=xl/sharedStrings.xml><?xml version="1.0" encoding="utf-8"?>
<sst xmlns="http://schemas.openxmlformats.org/spreadsheetml/2006/main" count="365" uniqueCount="70">
  <si>
    <t>date</t>
  </si>
  <si>
    <t>time</t>
  </si>
  <si>
    <t>x</t>
  </si>
  <si>
    <t>∆x=</t>
  </si>
  <si>
    <t>px</t>
  </si>
  <si>
    <t>∆val=</t>
  </si>
  <si>
    <t>val / px</t>
  </si>
  <si>
    <t>Date</t>
  </si>
  <si>
    <t>err. bar=</t>
  </si>
  <si>
    <t>Data source:</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</si>
  <si>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</si>
  <si>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</si>
  <si>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</si>
  <si>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</si>
  <si>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</si>
  <si>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day of week</t>
  </si>
  <si>
    <t>cumulative reported deaths</t>
  </si>
  <si>
    <t>cumulative reported cases</t>
  </si>
  <si>
    <t>https://www.epicentro.iss.it/en/coronavirus/bollettino/Infografica_15maggio%20ENG.pdf</t>
  </si>
  <si>
    <t>Image size (px) h x v</t>
  </si>
  <si>
    <t>Estimated Manual Extraction Error (EMEE) =</t>
  </si>
  <si>
    <t>irrelevant for manual extraction</t>
  </si>
  <si>
    <t>''</t>
  </si>
  <si>
    <t>val x point</t>
  </si>
  <si>
    <t>Estimated Axis Calibration Error (EACE) =</t>
  </si>
  <si>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r>
      <rPr>
        <i/>
        <sz val="9"/>
        <color theme="1"/>
        <rFont val="Calibri"/>
        <family val="2"/>
        <scheme val="minor"/>
      </rPr>
      <t xml:space="preserve"> provisional</t>
    </r>
  </si>
  <si>
    <t>Mean of blue area sample</t>
  </si>
  <si>
    <r>
      <t>Day (category</t>
    </r>
    <r>
      <rPr>
        <i/>
        <sz val="10"/>
        <color theme="1"/>
        <rFont val="Calibri"/>
        <family val="2"/>
        <scheme val="minor"/>
      </rPr>
      <t xml:space="preserve"> m</t>
    </r>
    <r>
      <rPr>
        <i/>
        <vertAlign val="subscript"/>
        <sz val="10"/>
        <color theme="1"/>
        <rFont val="Calibri"/>
        <family val="2"/>
        <scheme val="minor"/>
      </rPr>
      <t>i</t>
    </r>
    <r>
      <rPr>
        <sz val="10"/>
        <color theme="1"/>
        <rFont val="Calibri"/>
        <family val="2"/>
        <scheme val="minor"/>
      </rPr>
      <t>)</t>
    </r>
  </si>
  <si>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</si>
  <si>
    <r>
      <t>(m</t>
    </r>
    <r>
      <rPr>
        <i/>
        <vertAlign val="subscript"/>
        <sz val="9"/>
        <color theme="1"/>
        <rFont val="Calibri"/>
        <family val="2"/>
        <scheme val="minor"/>
      </rPr>
      <t>i</t>
    </r>
    <r>
      <rPr>
        <i/>
        <sz val="9"/>
        <color theme="1"/>
        <rFont val="Calibri"/>
        <family val="2"/>
        <scheme val="minor"/>
      </rPr>
      <t>-μ)</t>
    </r>
    <r>
      <rPr>
        <i/>
        <vertAlign val="superscript"/>
        <sz val="9"/>
        <color theme="1"/>
        <rFont val="Calibri"/>
        <family val="2"/>
        <scheme val="minor"/>
      </rPr>
      <t>2</t>
    </r>
    <r>
      <rPr>
        <i/>
        <sz val="9"/>
        <color theme="1"/>
        <rFont val="Calibri"/>
        <family val="2"/>
        <scheme val="minor"/>
      </rPr>
      <t>fi</t>
    </r>
  </si>
  <si>
    <t>Blue area sample size</t>
  </si>
  <si>
    <t>Grey area sample size</t>
  </si>
  <si>
    <t>SD of blue area sample</t>
  </si>
  <si>
    <t>Mean of extracted sample*</t>
  </si>
  <si>
    <t>Sample size of the source</t>
  </si>
  <si>
    <t>Sample size of the extracted ds</t>
  </si>
  <si>
    <t>(*the standard error of the sample mean (SEM) is negligible)</t>
  </si>
  <si>
    <t>Mode of blue area sample</t>
  </si>
  <si>
    <r>
      <t xml:space="preserve"># of cases by symptom onset (frequency </t>
    </r>
    <r>
      <rPr>
        <i/>
        <sz val="9"/>
        <color theme="1"/>
        <rFont val="Calibri"/>
        <family val="2"/>
        <scheme val="minor"/>
      </rPr>
      <t>f</t>
    </r>
    <r>
      <rPr>
        <i/>
        <vertAlign val="subscript"/>
        <sz val="9"/>
        <color theme="1"/>
        <rFont val="Calibri"/>
        <family val="2"/>
        <scheme val="minor"/>
      </rPr>
      <t>i</t>
    </r>
    <r>
      <rPr>
        <sz val="9"/>
        <color theme="1"/>
        <rFont val="Calibri"/>
        <family val="2"/>
        <scheme val="minor"/>
      </rPr>
      <t>)</t>
    </r>
  </si>
  <si>
    <r>
      <t xml:space="preserve"># of cases by symptom onset (frequency </t>
    </r>
    <r>
      <rPr>
        <i/>
        <sz val="9"/>
        <color theme="1"/>
        <rFont val="Calibri"/>
        <family val="2"/>
        <scheme val="minor"/>
      </rPr>
      <t>f</t>
    </r>
    <r>
      <rPr>
        <vertAlign val="subscript"/>
        <sz val="9"/>
        <color theme="1"/>
        <rFont val="Calibri"/>
        <family val="2"/>
        <scheme val="minor"/>
      </rPr>
      <t>i</t>
    </r>
    <r>
      <rPr>
        <sz val="9"/>
        <color theme="1"/>
        <rFont val="Calibri"/>
        <family val="2"/>
        <scheme val="minor"/>
      </rPr>
      <t>) - provisional</t>
    </r>
  </si>
  <si>
    <t>Median of blue area sample**</t>
  </si>
  <si>
    <r>
      <t xml:space="preserve">(**approx. </t>
    </r>
    <r>
      <rPr>
        <sz val="11"/>
        <color theme="1"/>
        <rFont val="Calibri"/>
        <family val="2"/>
      </rPr>
      <t>±</t>
    </r>
    <r>
      <rPr>
        <sz val="9.35"/>
        <color theme="1"/>
        <rFont val="Calibri"/>
        <family val="2"/>
      </rPr>
      <t xml:space="preserve"> 1 day)</t>
    </r>
  </si>
  <si>
    <t>rounded # of cases by symptom onset (frequency fi)</t>
  </si>
  <si>
    <t>rounded # of cases by symptom onset (frequency fi) - provisional</t>
  </si>
  <si>
    <t>Accumulative # of cases (rounded)</t>
  </si>
  <si>
    <t>Accumulative # of cases (rounded) - provisional</t>
  </si>
  <si>
    <t>Day of the year</t>
  </si>
  <si>
    <t>DD-Mmm</t>
  </si>
  <si>
    <t>1:giorno</t>
  </si>
  <si>
    <t>2:15-maggio(156673)</t>
  </si>
  <si>
    <t>3:15-maggio(156673)</t>
  </si>
  <si>
    <t>4:1-maggio(125955)</t>
  </si>
  <si>
    <t>5:1-maggio(125955)</t>
  </si>
  <si>
    <t>Delta</t>
  </si>
  <si>
    <t>Somma di 2:15-maggio(156673)</t>
  </si>
  <si>
    <t>(Tutto)</t>
  </si>
  <si>
    <t>15-maggio(156673)</t>
  </si>
  <si>
    <t>Somma di 15-maggio(156673)</t>
  </si>
  <si>
    <t>RM</t>
  </si>
  <si>
    <t>Cagliari</t>
  </si>
  <si>
    <t>1/0_15-maggio(156673)</t>
  </si>
  <si>
    <t>Somma di Delta</t>
  </si>
  <si>
    <t>excess--&gt;</t>
  </si>
  <si>
    <t xml:space="preserve">CA </t>
  </si>
  <si>
    <t>Roma group</t>
  </si>
  <si>
    <t>Author: Ankit Rohatgi
Title: WebPlotDigitizer
Website: https://automeris.io/WebPlotDigitizer
Version: 4.2
Date: April, 2019
E-Mail: ankitrohatgi@hotmail.com
Location: San Francisco, California, USA</t>
  </si>
  <si>
    <t>My extraction (manual)</t>
  </si>
  <si>
    <t>My extaction (auto)</t>
  </si>
  <si>
    <t>Auto</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</si>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</sst>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0" x14ac:knownFonts="1">
    <font>
      <sz val="11"/>
      <color theme="1"/>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FA7D00"/>
      <name val="Calibri"/>
      <family val="2"/>
      <scheme val="minor"/>
    </font>
    <font>
      <b/>
      <sz val="11"/>
      <color theme="1"/>
      <name val="Calibri"/>
      <family val="2"/>
      <scheme val="minor"/>
    </font>
    <font>
      <b/>
      <sz val="10"/>
      <color theme="1"/>
      <name val="Calibri"/>
      <family val="2"/>
      <scheme val="minor"/>
    </font>
    <font>
      <sz val="10"/>
      <color rgb="FF9C5700"/>
      <name val="Calibri"/>
      <family val="2"/>
      <scheme val="minor"/>
    </font>
    <font>
      <i/>
      <sz val="9"/>
      <color theme="1"/>
      <name val="Calibri"/>
      <family val="2"/>
      <scheme val="minor"/>
    </font>
    <font>
      <i/>
      <vertAlign val="subscript"/>
      <sz val="9"/>
      <color theme="1"/>
      <name val="Calibri"/>
      <family val="2"/>
      <scheme val="minor"/>
    </font>
    <font>
      <i/>
      <sz val="10"/>
      <color theme="1"/>
      <name val="Calibri"/>
      <family val="2"/>
      <scheme val="minor"/>
    </font>
    <font>
      <i/>
      <vertAlign val="subscript"/>
      <sz val="10"/>
      <color theme="1"/>
      <name val="Calibri"/>
      <family val="2"/>
      <scheme val="minor"/>
    </font>
    <font>
      <b/>
      <sz val="9"/>
      <color theme="1"/>
      <name val="Calibri"/>
      <family val="2"/>
      <scheme val="minor"/>
    </font>
    <font>
      <i/>
      <vertAlign val="superscript"/>
      <sz val="9"/>
      <color theme="1"/>
      <name val="Calibri"/>
      <family val="2"/>
      <scheme val="minor"/>
    </font>
    <font>
      <vertAlign val="subscript"/>
      <sz val="9"/>
      <color theme="1"/>
      <name val="Calibri"/>
      <family val="2"/>
      <scheme val="minor"/>
    </font>
    <font>
      <sz val="11"/>
      <color theme="1"/>
      <name val="Calibri"/>
      <family val="2"/>
    </font>
    <font>
      <sz val="9.35"/>
      <color theme="1"/>
      <name val="Calibri"/>
      <family val="2"/>
    </font>
    <font>
      <u/>
      <sz val="10"/>
      <color theme="10"/>
      <name val="Calibri"/>
      <family val="2"/>
      <scheme val="minor"/>
    </font>
    <font>
      <sz val="8"/>
      <name val="Calibri"/>
      <family val="2"/>
      <scheme val="minor"/>
    </font>
    <font>
      <i/>
      <sz val="11"/>
      <color rgb="FF7F7F7F"/>
      <name val="Calibri"/>
      <family val="2"/>
      <scheme val="minor"/>
    </font>
    <font>
      <b/>
      <sz val="11"/>
      <color theme="0"/>
      <name val="Calibri"/>
      <family val="2"/>
      <scheme val="minor"/>
    </font>
    <font>
      <sz val="10"/>
      <color theme="4" tint="-0.249977111117893"/>
      <name val="Calibri"/>
      <family val="2"/>
      <scheme val="minor"/>
    </font>
    <font>
      <sz val="11"/>
      <color theme="4" tint="-0.249977111117893"/>
      <name val="Calibri"/>
      <family val="2"/>
      <scheme val="minor"/>
    </font>
    <font>
      <sz val="9"/>
      <color theme="4" tint="-0.249977111117893"/>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
      <patternFill patternType="lightGray">
        <bgColor rgb="FFFFEB9C"/>
      </patternFill>
    </fill>
    <fill>
      <patternFill patternType="solid">
        <fgColor theme="6" tint="0.79998168889431442"/>
        <bgColor indexed="65"/>
      </patternFill>
    </fill>
    <fill>
      <patternFill patternType="solid">
        <fgColor theme="4" tint="0.79998168889431442"/>
        <bgColor indexed="64"/>
      </patternFill>
    </fill>
    <fill>
      <patternFill patternType="solid">
        <fgColor theme="9"/>
        <bgColor theme="9"/>
      </patternFill>
    </fill>
    <fill>
      <patternFill patternType="solid">
        <fgColor theme="4" tint="0.79998168889431442"/>
        <bgColor theme="4" tint="0.79998168889431442"/>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
      <left/>
      <right/>
      <top/>
      <bottom style="double">
        <color rgb="FFFF8001"/>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3F3F3F"/>
      </right>
      <top/>
      <bottom/>
      <diagonal/>
    </border>
    <border>
      <left style="thin">
        <color rgb="FF7F7F7F"/>
      </left>
      <right style="thin">
        <color rgb="FF7F7F7F"/>
      </right>
      <top/>
      <bottom/>
      <diagonal/>
    </border>
    <border>
      <left style="thin">
        <color rgb="FF3F3F3F"/>
      </left>
      <right style="thin">
        <color rgb="FF3F3F3F"/>
      </right>
      <top/>
      <bottom/>
      <diagonal/>
    </border>
    <border>
      <left/>
      <right/>
      <top style="double">
        <color theme="4"/>
      </top>
      <bottom style="thin">
        <color theme="4"/>
      </bottom>
      <diagonal/>
    </border>
    <border>
      <left/>
      <right/>
      <top style="thin">
        <color theme="4"/>
      </top>
      <bottom/>
      <diagonal/>
    </border>
    <border>
      <left style="medium">
        <color indexed="64"/>
      </left>
      <right/>
      <top style="medium">
        <color indexed="64"/>
      </top>
      <bottom style="double">
        <color theme="4"/>
      </bottom>
      <diagonal/>
    </border>
    <border>
      <left/>
      <right/>
      <top style="medium">
        <color indexed="64"/>
      </top>
      <bottom style="double">
        <color theme="4"/>
      </bottom>
      <diagonal/>
    </border>
    <border>
      <left/>
      <right/>
      <top style="medium">
        <color indexed="64"/>
      </top>
      <bottom style="double">
        <color rgb="FFFF8001"/>
      </bottom>
      <diagonal/>
    </border>
    <border>
      <left style="medium">
        <color indexed="64"/>
      </left>
      <right/>
      <top style="thin">
        <color theme="4"/>
      </top>
      <bottom style="double">
        <color theme="4"/>
      </bottom>
      <diagonal/>
    </border>
    <border>
      <left/>
      <right style="medium">
        <color indexed="64"/>
      </right>
      <top/>
      <bottom/>
      <diagonal/>
    </border>
    <border>
      <left style="medium">
        <color indexed="64"/>
      </left>
      <right/>
      <top style="double">
        <color theme="4"/>
      </top>
      <bottom style="thin">
        <color theme="4"/>
      </bottom>
      <diagonal/>
    </border>
    <border>
      <left style="thin">
        <color rgb="FF3F3F3F"/>
      </left>
      <right style="medium">
        <color indexed="64"/>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medium">
        <color indexed="64"/>
      </right>
      <top style="medium">
        <color indexed="64"/>
      </top>
      <bottom style="thin">
        <color rgb="FFB2B2B2"/>
      </bottom>
      <diagonal/>
    </border>
    <border>
      <left style="thin">
        <color rgb="FF7F7F7F"/>
      </left>
      <right style="thin">
        <color rgb="FF7F7F7F"/>
      </right>
      <top style="thin">
        <color rgb="FF7F7F7F"/>
      </top>
      <bottom/>
      <diagonal/>
    </border>
    <border>
      <left style="thin">
        <color rgb="FF3F3F3F"/>
      </left>
      <right style="medium">
        <color indexed="64"/>
      </right>
      <top/>
      <bottom style="thin">
        <color rgb="FF3F3F3F"/>
      </bottom>
      <diagonal/>
    </border>
    <border>
      <left style="thin">
        <color rgb="FFB2B2B2"/>
      </left>
      <right style="medium">
        <color indexed="64"/>
      </right>
      <top style="thin">
        <color rgb="FFB2B2B2"/>
      </top>
      <bottom style="thin">
        <color rgb="FFB2B2B2"/>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theme="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1">
    <xf numFmtId="0" fontId="0" fillId="0" borderId="0"/>
    <xf numFmtId="0" fontId="2" fillId="3" borderId="0" applyNumberFormat="0" applyBorder="0" applyAlignment="0" applyProtection="0"/>
    <xf numFmtId="0" fontId="3" fillId="4" borderId="1" applyNumberFormat="0" applyAlignment="0" applyProtection="0"/>
    <xf numFmtId="0" fontId="4" fillId="5" borderId="2" applyNumberFormat="0" applyAlignment="0" applyProtection="0"/>
    <xf numFmtId="0" fontId="5" fillId="5" borderId="1" applyNumberFormat="0" applyAlignment="0" applyProtection="0"/>
    <xf numFmtId="0" fontId="1" fillId="6" borderId="3" applyNumberFormat="0" applyFont="0" applyAlignment="0" applyProtection="0"/>
    <xf numFmtId="0" fontId="9" fillId="0" borderId="0" applyNumberFormat="0" applyFill="0" applyBorder="0" applyAlignment="0" applyProtection="0"/>
    <xf numFmtId="0" fontId="10" fillId="0" borderId="9" applyNumberFormat="0" applyFill="0" applyAlignment="0" applyProtection="0"/>
    <xf numFmtId="0" fontId="11" fillId="0" borderId="10" applyNumberFormat="0" applyFill="0" applyAlignment="0" applyProtection="0"/>
    <xf numFmtId="0" fontId="1" fillId="9" borderId="0" applyNumberFormat="0" applyBorder="0" applyAlignment="0" applyProtection="0"/>
    <xf numFmtId="0" fontId="25" fillId="0" borderId="0" applyNumberFormat="0" applyFill="0" applyBorder="0" applyAlignment="0" applyProtection="0"/>
  </cellStyleXfs>
  <cellXfs count="96">
    <xf numFmtId="0" fontId="0" fillId="0" borderId="0" xfId="0"/>
    <xf numFmtId="20"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wrapText="1"/>
    </xf>
    <xf numFmtId="0" fontId="0" fillId="7" borderId="4" xfId="0" applyFill="1" applyBorder="1" applyAlignment="1">
      <alignment horizontal="center" vertical="center"/>
    </xf>
    <xf numFmtId="0" fontId="4" fillId="5" borderId="7" xfId="3" applyBorder="1"/>
    <xf numFmtId="0" fontId="5" fillId="5" borderId="8" xfId="4" applyBorder="1"/>
    <xf numFmtId="0" fontId="0" fillId="6" borderId="4" xfId="5" applyFont="1" applyBorder="1" applyAlignment="1">
      <alignment horizontal="center" vertical="center"/>
    </xf>
    <xf numFmtId="0" fontId="2" fillId="3" borderId="4" xfId="1" applyBorder="1" applyAlignment="1">
      <alignment horizontal="center" vertical="center"/>
    </xf>
    <xf numFmtId="0" fontId="3" fillId="4" borderId="4" xfId="2" applyBorder="1" applyAlignment="1">
      <alignment horizontal="center" vertical="center"/>
    </xf>
    <xf numFmtId="0" fontId="0" fillId="6"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0" fillId="0" borderId="0" xfId="0" applyNumberFormat="1"/>
    <xf numFmtId="0" fontId="2" fillId="8" borderId="4" xfId="1" applyFill="1" applyBorder="1" applyAlignment="1">
      <alignment horizontal="center" vertical="center"/>
    </xf>
    <xf numFmtId="1" fontId="0" fillId="0" borderId="0" xfId="0" applyNumberFormat="1"/>
    <xf numFmtId="0" fontId="13" fillId="8" borderId="4" xfId="1" applyFont="1" applyFill="1" applyBorder="1" applyAlignment="1">
      <alignment horizontal="center" vertical="center" wrapText="1"/>
    </xf>
    <xf numFmtId="0" fontId="4" fillId="5" borderId="14" xfId="3" applyBorder="1" applyAlignment="1">
      <alignment horizontal="right"/>
    </xf>
    <xf numFmtId="0" fontId="4" fillId="5" borderId="16" xfId="3" applyBorder="1" applyAlignment="1">
      <alignment horizontal="center"/>
    </xf>
    <xf numFmtId="0" fontId="0" fillId="0" borderId="4" xfId="0" quotePrefix="1" applyBorder="1" applyAlignment="1">
      <alignment horizontal="center" vertical="center"/>
    </xf>
    <xf numFmtId="1" fontId="5" fillId="5" borderId="15" xfId="4" applyNumberFormat="1" applyBorder="1" applyAlignment="1">
      <alignment horizontal="center" vertical="center"/>
    </xf>
    <xf numFmtId="1" fontId="5" fillId="5" borderId="4" xfId="4" applyNumberFormat="1" applyBorder="1" applyAlignment="1">
      <alignment horizontal="center" vertical="center"/>
    </xf>
    <xf numFmtId="1" fontId="0" fillId="0" borderId="0" xfId="0" applyNumberFormat="1" applyAlignment="1">
      <alignment horizontal="center"/>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1" fillId="9" borderId="0" xfId="9" applyNumberFormat="1" applyAlignment="1">
      <alignment horizontal="center"/>
    </xf>
    <xf numFmtId="1" fontId="1" fillId="9" borderId="0" xfId="9" applyNumberFormat="1" applyAlignment="1">
      <alignment horizontal="center"/>
    </xf>
    <xf numFmtId="0" fontId="8" fillId="0" borderId="0" xfId="0" applyFont="1"/>
    <xf numFmtId="1" fontId="5" fillId="5" borderId="1" xfId="4" applyNumberFormat="1" applyBorder="1" applyAlignment="1">
      <alignment horizontal="center"/>
    </xf>
    <xf numFmtId="0" fontId="0" fillId="0" borderId="23" xfId="0" applyBorder="1"/>
    <xf numFmtId="0" fontId="0" fillId="0" borderId="0" xfId="0" applyBorder="1"/>
    <xf numFmtId="164" fontId="4" fillId="5" borderId="25" xfId="3" applyNumberFormat="1" applyBorder="1" applyAlignment="1">
      <alignment horizontal="center"/>
    </xf>
    <xf numFmtId="0" fontId="8" fillId="0" borderId="26" xfId="0" applyFont="1" applyBorder="1"/>
    <xf numFmtId="0" fontId="8" fillId="0" borderId="0" xfId="0" applyFont="1" applyBorder="1"/>
    <xf numFmtId="0" fontId="8" fillId="0" borderId="0" xfId="0" applyNumberFormat="1" applyFont="1" applyBorder="1"/>
    <xf numFmtId="0" fontId="8" fillId="0" borderId="23" xfId="0" applyFont="1" applyBorder="1"/>
    <xf numFmtId="0" fontId="8" fillId="0" borderId="27" xfId="0" applyFont="1" applyBorder="1"/>
    <xf numFmtId="0" fontId="0" fillId="0" borderId="28" xfId="0" applyBorder="1"/>
    <xf numFmtId="0" fontId="0" fillId="0" borderId="29" xfId="0" applyBorder="1"/>
    <xf numFmtId="0" fontId="23" fillId="0" borderId="0" xfId="6" applyFont="1"/>
    <xf numFmtId="164" fontId="6" fillId="0" borderId="0" xfId="0" applyNumberFormat="1" applyFont="1" applyAlignment="1">
      <alignment horizontal="center"/>
    </xf>
    <xf numFmtId="1" fontId="7" fillId="0" borderId="0" xfId="0" applyNumberFormat="1" applyFont="1" applyAlignment="1">
      <alignment horizontal="center"/>
    </xf>
    <xf numFmtId="1" fontId="10" fillId="0" borderId="21" xfId="7" applyNumberFormat="1" applyBorder="1" applyAlignment="1">
      <alignment horizontal="center"/>
    </xf>
    <xf numFmtId="0" fontId="6" fillId="0" borderId="0" xfId="0" applyNumberFormat="1" applyFont="1" applyAlignment="1">
      <alignment horizontal="center"/>
    </xf>
    <xf numFmtId="1" fontId="5" fillId="5" borderId="31" xfId="4" applyNumberFormat="1" applyBorder="1" applyAlignment="1">
      <alignment horizontal="center"/>
    </xf>
    <xf numFmtId="1" fontId="5" fillId="5" borderId="8" xfId="4" applyNumberFormat="1" applyBorder="1" applyAlignment="1">
      <alignment horizontal="center"/>
    </xf>
    <xf numFmtId="164" fontId="4" fillId="5" borderId="32" xfId="3" applyNumberFormat="1" applyBorder="1" applyAlignment="1">
      <alignment horizontal="center"/>
    </xf>
    <xf numFmtId="0" fontId="8" fillId="6" borderId="3" xfId="5" applyFont="1" applyBorder="1" applyAlignment="1">
      <alignment horizontal="center"/>
    </xf>
    <xf numFmtId="0" fontId="8" fillId="6" borderId="33" xfId="5" applyFont="1" applyBorder="1" applyAlignment="1">
      <alignment horizontal="center"/>
    </xf>
    <xf numFmtId="0" fontId="7" fillId="6" borderId="30" xfId="5" applyFont="1" applyBorder="1" applyAlignment="1">
      <alignment horizontal="center"/>
    </xf>
    <xf numFmtId="1" fontId="0" fillId="0" borderId="0" xfId="0" applyNumberFormat="1" applyAlignment="1">
      <alignment horizontal="right"/>
    </xf>
    <xf numFmtId="0" fontId="11" fillId="0" borderId="34" xfId="0" pivotButton="1" applyFont="1" applyBorder="1"/>
    <xf numFmtId="0" fontId="0" fillId="0" borderId="35" xfId="0" applyBorder="1"/>
    <xf numFmtId="0" fontId="0" fillId="0" borderId="26" xfId="0" pivotButton="1" applyBorder="1"/>
    <xf numFmtId="0" fontId="0" fillId="0" borderId="26" xfId="0" applyBorder="1"/>
    <xf numFmtId="0" fontId="0" fillId="0" borderId="27" xfId="0" applyNumberFormat="1" applyBorder="1"/>
    <xf numFmtId="0" fontId="0" fillId="0" borderId="29" xfId="0" applyNumberFormat="1" applyBorder="1"/>
    <xf numFmtId="1" fontId="0" fillId="0" borderId="23" xfId="0" applyNumberFormat="1" applyBorder="1" applyAlignment="1">
      <alignment horizontal="right"/>
    </xf>
    <xf numFmtId="0" fontId="12" fillId="0" borderId="22" xfId="8" applyFont="1" applyBorder="1"/>
    <xf numFmtId="0" fontId="12" fillId="0" borderId="10" xfId="8" applyFont="1" applyBorder="1"/>
    <xf numFmtId="0" fontId="8" fillId="2" borderId="5" xfId="0" applyFont="1" applyFill="1" applyBorder="1" applyAlignment="1">
      <alignment vertical="center" wrapText="1"/>
    </xf>
    <xf numFmtId="0" fontId="8" fillId="2" borderId="6" xfId="0" applyFont="1" applyFill="1" applyBorder="1" applyAlignment="1">
      <alignment vertical="center" wrapText="1"/>
    </xf>
    <xf numFmtId="0" fontId="12" fillId="0" borderId="18" xfId="8" applyFont="1" applyBorder="1"/>
    <xf numFmtId="0" fontId="12" fillId="0" borderId="19" xfId="8" applyFont="1" applyBorder="1"/>
    <xf numFmtId="0" fontId="12" fillId="0" borderId="20" xfId="8" applyFont="1" applyBorder="1"/>
    <xf numFmtId="0" fontId="11" fillId="0" borderId="12" xfId="0" applyFont="1" applyBorder="1"/>
    <xf numFmtId="0" fontId="11" fillId="0" borderId="11" xfId="0" applyFont="1" applyBorder="1"/>
    <xf numFmtId="0" fontId="11" fillId="0" borderId="13" xfId="0" applyFont="1" applyBorder="1"/>
    <xf numFmtId="0" fontId="11" fillId="0" borderId="4" xfId="0" applyFont="1" applyBorder="1"/>
    <xf numFmtId="0" fontId="25" fillId="0" borderId="0" xfId="10" applyAlignment="1">
      <alignment wrapText="1"/>
    </xf>
    <xf numFmtId="0" fontId="25" fillId="0" borderId="0" xfId="10"/>
    <xf numFmtId="0" fontId="0" fillId="0" borderId="24" xfId="0" applyBorder="1"/>
    <xf numFmtId="0" fontId="0" fillId="0" borderId="17" xfId="0" applyBorder="1"/>
    <xf numFmtId="0" fontId="18" fillId="10" borderId="22" xfId="8" applyFont="1" applyFill="1" applyBorder="1"/>
    <xf numFmtId="0" fontId="18" fillId="10" borderId="10" xfId="8" applyFont="1" applyFill="1" applyBorder="1"/>
    <xf numFmtId="0" fontId="8" fillId="6" borderId="3" xfId="5" applyFont="1" applyAlignment="1">
      <alignment horizontal="left" textRotation="45"/>
    </xf>
    <xf numFmtId="164" fontId="27" fillId="12" borderId="0" xfId="0" applyNumberFormat="1" applyFont="1" applyFill="1" applyAlignment="1">
      <alignment horizontal="center"/>
    </xf>
    <xf numFmtId="0" fontId="27" fillId="12" borderId="0" xfId="0" applyNumberFormat="1" applyFont="1" applyFill="1" applyAlignment="1">
      <alignment horizontal="center"/>
    </xf>
    <xf numFmtId="164" fontId="27" fillId="0" borderId="0" xfId="0" applyNumberFormat="1" applyFont="1" applyAlignment="1">
      <alignment horizontal="center"/>
    </xf>
    <xf numFmtId="0" fontId="27" fillId="0" borderId="0" xfId="0" applyNumberFormat="1" applyFont="1" applyAlignment="1">
      <alignment horizontal="center"/>
    </xf>
    <xf numFmtId="164" fontId="28" fillId="9" borderId="0" xfId="9" applyNumberFormat="1" applyFont="1" applyFill="1" applyAlignment="1">
      <alignment horizontal="center"/>
    </xf>
    <xf numFmtId="1" fontId="28" fillId="9" borderId="0" xfId="9" applyNumberFormat="1" applyFont="1" applyFill="1" applyAlignment="1">
      <alignment horizontal="center"/>
    </xf>
    <xf numFmtId="164" fontId="28" fillId="9" borderId="36" xfId="9" applyNumberFormat="1" applyFont="1" applyFill="1" applyBorder="1" applyAlignment="1">
      <alignment horizontal="center"/>
    </xf>
    <xf numFmtId="1" fontId="28" fillId="9" borderId="36" xfId="9" applyNumberFormat="1" applyFont="1" applyFill="1" applyBorder="1" applyAlignment="1">
      <alignment horizontal="center"/>
    </xf>
    <xf numFmtId="1" fontId="29" fillId="12" borderId="0" xfId="0" applyNumberFormat="1" applyFont="1" applyFill="1" applyAlignment="1">
      <alignment horizontal="center"/>
    </xf>
    <xf numFmtId="1" fontId="29" fillId="0" borderId="0" xfId="0" applyNumberFormat="1" applyFont="1" applyAlignment="1">
      <alignment horizontal="center"/>
    </xf>
    <xf numFmtId="1" fontId="28" fillId="0" borderId="0" xfId="0" applyNumberFormat="1" applyFont="1" applyAlignment="1">
      <alignment horizontal="center"/>
    </xf>
    <xf numFmtId="1" fontId="28" fillId="12" borderId="0" xfId="0" applyNumberFormat="1" applyFont="1" applyFill="1" applyAlignment="1">
      <alignment horizontal="center"/>
    </xf>
    <xf numFmtId="0" fontId="26" fillId="11" borderId="37" xfId="0" applyFont="1" applyFill="1" applyBorder="1"/>
    <xf numFmtId="1" fontId="0" fillId="0" borderId="27" xfId="0" applyNumberFormat="1" applyBorder="1"/>
    <xf numFmtId="1" fontId="0" fillId="0" borderId="29" xfId="0" applyNumberFormat="1" applyBorder="1"/>
    <xf numFmtId="0" fontId="0" fillId="1" borderId="0" xfId="0" applyFill="1"/>
    <xf numFmtId="0" fontId="0" fillId="7" borderId="0" xfId="0" applyFill="1"/>
  </cellXfs>
  <cellStyles count="11">
    <cellStyle name="20% - Colore 3" xfId="9" builtinId="38"/>
    <cellStyle name="Calcolo" xfId="4" builtinId="22"/>
    <cellStyle name="Cella collegata" xfId="7" builtinId="24"/>
    <cellStyle name="Collegamento ipertestuale" xfId="6" builtinId="8"/>
    <cellStyle name="Input" xfId="2" builtinId="20"/>
    <cellStyle name="Neutrale" xfId="1" builtinId="28"/>
    <cellStyle name="Normale" xfId="0" builtinId="0"/>
    <cellStyle name="Nota" xfId="5" builtinId="10"/>
    <cellStyle name="Output" xfId="3" builtinId="21"/>
    <cellStyle name="Testo descrittivo" xfId="10" builtinId="53"/>
    <cellStyle name="Totale" xfId="8" builtinId="25"/>
  </cellStyles>
  <dxfs count="46">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font>
        <b/>
      </font>
    </dxf>
    <dxf>
      <numFmt numFmtId="1" formatCode="0"/>
    </dxf>
    <dxf>
      <numFmt numFmtId="1" formatCode="0"/>
    </dxf>
    <dxf>
      <numFmt numFmtId="1" formatCode="0"/>
    </dxf>
    <dxf>
      <alignment horizontal="right" vertical="bottom" textRotation="0" wrapText="0" indent="0" justifyLastLine="0" shrinkToFit="0" readingOrder="0"/>
    </dxf>
    <dxf>
      <numFmt numFmtId="1" formatCode="0"/>
    </dxf>
    <dxf>
      <font>
        <b/>
      </font>
    </dxf>
    <dxf>
      <numFmt numFmtId="1" formatCode="0"/>
    </dxf>
    <dxf>
      <numFmt numFmtId="1" formatCode="0"/>
    </dxf>
    <dxf>
      <alignment horizontal="right" vertical="bottom" textRotation="0" wrapText="0" indent="0" justifyLastLine="0" shrinkToFit="0" readingOrder="0"/>
    </dxf>
    <dxf>
      <numFmt numFmtId="1" formatCode="0"/>
    </dxf>
    <dxf>
      <numFmt numFmtId="1" formatCode="0"/>
    </dxf>
    <dxf>
      <border>
        <left style="medium">
          <color indexed="64"/>
        </left>
        <top style="medium">
          <color indexed="64"/>
        </top>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right style="medium">
          <color indexed="64"/>
        </right>
      </border>
    </dxf>
    <dxf>
      <border>
        <left style="medium">
          <color indexed="64"/>
        </left>
        <right style="medium">
          <color indexed="64"/>
        </right>
        <top style="medium">
          <color indexed="64"/>
        </top>
        <bottom style="medium">
          <color indexed="64"/>
        </bottom>
      </border>
    </dxf>
    <dxf>
      <numFmt numFmtId="1" formatCode="0"/>
      <alignment horizontal="center" vertical="bottom" textRotation="0" wrapText="0" indent="0" justifyLastLine="0" shrinkToFit="0" readingOrder="0"/>
    </dxf>
    <dxf>
      <numFmt numFmtId="1" formatCode="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25" formatCode="hh:mm"/>
    </dxf>
    <dxf>
      <numFmt numFmtId="21" formatCode="dd\-mmm"/>
    </dxf>
    <dxf>
      <numFmt numFmtId="164" formatCode="[$-409]d\-mmm;@"/>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w/ </a:t>
            </a:r>
            <a:r>
              <a:rPr lang="it-IT" sz="1200" b="1">
                <a:solidFill>
                  <a:srgbClr val="002060"/>
                </a:solidFill>
              </a:rPr>
              <a:t>symptom onset</a:t>
            </a:r>
            <a:r>
              <a:rPr lang="it-IT" sz="1200"/>
              <a:t> or </a:t>
            </a:r>
            <a:r>
              <a:rPr lang="it-IT" sz="1200" b="1">
                <a:solidFill>
                  <a:srgbClr val="0070C0"/>
                </a:solidFill>
              </a:rPr>
              <a:t>diagnosis/swab</a:t>
            </a:r>
            <a:r>
              <a:rPr lang="it-IT" sz="1200"/>
              <a:t> date and </a:t>
            </a:r>
            <a:r>
              <a:rPr lang="it-IT" sz="1200" b="1">
                <a:solidFill>
                  <a:schemeClr val="bg2">
                    <a:lumMod val="50000"/>
                  </a:schemeClr>
                </a:solidFill>
              </a:rPr>
              <a:t>cumulative reported cases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summary'!$B$2:$B$73</c:f>
              <c:numCache>
                <c:formatCode>[$-409]d\-mmm;@</c:formatCode>
                <c:ptCount val="7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numCache>
            </c:numRef>
          </c:cat>
          <c:val>
            <c:numRef>
              <c:f>'ISS reports summary'!$D$2:$D$73</c:f>
              <c:numCache>
                <c:formatCode>General</c:formatCode>
                <c:ptCount val="72"/>
                <c:pt idx="0">
                  <c:v>4555</c:v>
                </c:pt>
                <c:pt idx="3">
                  <c:v>8331</c:v>
                </c:pt>
                <c:pt idx="7">
                  <c:v>13601</c:v>
                </c:pt>
                <c:pt idx="8">
                  <c:v>16181</c:v>
                </c:pt>
                <c:pt idx="9">
                  <c:v>17389</c:v>
                </c:pt>
                <c:pt idx="10">
                  <c:v>18966</c:v>
                </c:pt>
                <c:pt idx="11">
                  <c:v>21157</c:v>
                </c:pt>
                <c:pt idx="12">
                  <c:v>22993</c:v>
                </c:pt>
                <c:pt idx="13">
                  <c:v>28330</c:v>
                </c:pt>
                <c:pt idx="14">
                  <c:v>29603</c:v>
                </c:pt>
                <c:pt idx="15">
                  <c:v>31959</c:v>
                </c:pt>
                <c:pt idx="16">
                  <c:v>34371</c:v>
                </c:pt>
                <c:pt idx="17">
                  <c:v>37403</c:v>
                </c:pt>
                <c:pt idx="18">
                  <c:v>44204</c:v>
                </c:pt>
                <c:pt idx="19">
                  <c:v>46704</c:v>
                </c:pt>
                <c:pt idx="20">
                  <c:v>48525</c:v>
                </c:pt>
                <c:pt idx="21">
                  <c:v>53084</c:v>
                </c:pt>
                <c:pt idx="22">
                  <c:v>55280</c:v>
                </c:pt>
                <c:pt idx="23">
                  <c:v>57951</c:v>
                </c:pt>
                <c:pt idx="24">
                  <c:v>60313</c:v>
                </c:pt>
                <c:pt idx="25">
                  <c:v>63084</c:v>
                </c:pt>
                <c:pt idx="26">
                  <c:v>65145</c:v>
                </c:pt>
                <c:pt idx="27">
                  <c:v>70012</c:v>
                </c:pt>
                <c:pt idx="28">
                  <c:v>71354</c:v>
                </c:pt>
                <c:pt idx="29">
                  <c:v>73040</c:v>
                </c:pt>
                <c:pt idx="30">
                  <c:v>75897</c:v>
                </c:pt>
                <c:pt idx="31">
                  <c:v>77927</c:v>
                </c:pt>
                <c:pt idx="32">
                  <c:v>77878</c:v>
                </c:pt>
                <c:pt idx="33">
                  <c:v>81792</c:v>
                </c:pt>
                <c:pt idx="34">
                  <c:v>82648</c:v>
                </c:pt>
                <c:pt idx="35">
                  <c:v>83817</c:v>
                </c:pt>
                <c:pt idx="37">
                  <c:v>86392</c:v>
                </c:pt>
                <c:pt idx="38">
                  <c:v>87954</c:v>
                </c:pt>
                <c:pt idx="39">
                  <c:v>90191</c:v>
                </c:pt>
                <c:pt idx="42">
                  <c:v>93188</c:v>
                </c:pt>
                <c:pt idx="44">
                  <c:v>95815</c:v>
                </c:pt>
                <c:pt idx="45">
                  <c:v>97568</c:v>
                </c:pt>
                <c:pt idx="46">
                  <c:v>109766</c:v>
                </c:pt>
                <c:pt idx="49">
                  <c:v>118063</c:v>
                </c:pt>
                <c:pt idx="50">
                  <c:v>125629</c:v>
                </c:pt>
                <c:pt idx="53">
                  <c:v>125955</c:v>
                </c:pt>
                <c:pt idx="56">
                  <c:v>123955</c:v>
                </c:pt>
                <c:pt idx="58">
                  <c:v>126168</c:v>
                </c:pt>
                <c:pt idx="59">
                  <c:v>128038</c:v>
                </c:pt>
                <c:pt idx="60">
                  <c:v>139566</c:v>
                </c:pt>
                <c:pt idx="63">
                  <c:v>147572</c:v>
                </c:pt>
                <c:pt idx="65">
                  <c:v>153006</c:v>
                </c:pt>
                <c:pt idx="66">
                  <c:v>154883</c:v>
                </c:pt>
                <c:pt idx="67">
                  <c:v>156673</c:v>
                </c:pt>
                <c:pt idx="70">
                  <c:v>161522</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summary'!$B$2:$B$73</c:f>
              <c:numCache>
                <c:formatCode>[$-409]d\-mmm;@</c:formatCode>
                <c:ptCount val="7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numCache>
            </c:numRef>
          </c:cat>
          <c:val>
            <c:numRef>
              <c:f>'ISS reports summary'!$E$2:$E$73</c:f>
              <c:numCache>
                <c:formatCode>General</c:formatCode>
                <c:ptCount val="72"/>
                <c:pt idx="0">
                  <c:v>7812</c:v>
                </c:pt>
                <c:pt idx="3">
                  <c:v>13323</c:v>
                </c:pt>
                <c:pt idx="7">
                  <c:v>24346</c:v>
                </c:pt>
                <c:pt idx="8">
                  <c:v>27224</c:v>
                </c:pt>
                <c:pt idx="9">
                  <c:v>30722</c:v>
                </c:pt>
                <c:pt idx="10">
                  <c:v>34927</c:v>
                </c:pt>
                <c:pt idx="11">
                  <c:v>39981</c:v>
                </c:pt>
                <c:pt idx="12">
                  <c:v>46584</c:v>
                </c:pt>
                <c:pt idx="13">
                  <c:v>50246</c:v>
                </c:pt>
                <c:pt idx="14">
                  <c:v>55059</c:v>
                </c:pt>
                <c:pt idx="15">
                  <c:v>59203</c:v>
                </c:pt>
                <c:pt idx="16">
                  <c:v>64130</c:v>
                </c:pt>
                <c:pt idx="17">
                  <c:v>70418</c:v>
                </c:pt>
                <c:pt idx="18">
                  <c:v>76714</c:v>
                </c:pt>
                <c:pt idx="19">
                  <c:v>82510</c:v>
                </c:pt>
                <c:pt idx="20">
                  <c:v>87038</c:v>
                </c:pt>
                <c:pt idx="21">
                  <c:v>90972</c:v>
                </c:pt>
                <c:pt idx="22">
                  <c:v>95077</c:v>
                </c:pt>
                <c:pt idx="23">
                  <c:v>98500</c:v>
                </c:pt>
                <c:pt idx="24">
                  <c:v>101994</c:v>
                </c:pt>
                <c:pt idx="25">
                  <c:v>107342</c:v>
                </c:pt>
                <c:pt idx="26">
                  <c:v>111692</c:v>
                </c:pt>
                <c:pt idx="27">
                  <c:v>116363</c:v>
                </c:pt>
                <c:pt idx="28">
                  <c:v>120570</c:v>
                </c:pt>
                <c:pt idx="29">
                  <c:v>123801</c:v>
                </c:pt>
                <c:pt idx="30">
                  <c:v>127642</c:v>
                </c:pt>
                <c:pt idx="31">
                  <c:v>131995</c:v>
                </c:pt>
                <c:pt idx="32">
                  <c:v>133700</c:v>
                </c:pt>
                <c:pt idx="33">
                  <c:v>139347</c:v>
                </c:pt>
                <c:pt idx="34">
                  <c:v>142425</c:v>
                </c:pt>
                <c:pt idx="35">
                  <c:v>146233</c:v>
                </c:pt>
                <c:pt idx="37">
                  <c:v>151212</c:v>
                </c:pt>
                <c:pt idx="38">
                  <c:v>155133</c:v>
                </c:pt>
                <c:pt idx="39">
                  <c:v>157904</c:v>
                </c:pt>
                <c:pt idx="42">
                  <c:v>165282</c:v>
                </c:pt>
                <c:pt idx="44">
                  <c:v>169779</c:v>
                </c:pt>
                <c:pt idx="45">
                  <c:v>173325</c:v>
                </c:pt>
                <c:pt idx="46">
                  <c:v>179451</c:v>
                </c:pt>
                <c:pt idx="49">
                  <c:v>193301</c:v>
                </c:pt>
                <c:pt idx="50">
                  <c:v>195715</c:v>
                </c:pt>
                <c:pt idx="53">
                  <c:v>201077</c:v>
                </c:pt>
                <c:pt idx="56">
                  <c:v>205891</c:v>
                </c:pt>
                <c:pt idx="58">
                  <c:v>209216</c:v>
                </c:pt>
                <c:pt idx="59">
                  <c:v>210792</c:v>
                </c:pt>
                <c:pt idx="60">
                  <c:v>212385</c:v>
                </c:pt>
                <c:pt idx="63">
                  <c:v>215808</c:v>
                </c:pt>
                <c:pt idx="65">
                  <c:v>218123</c:v>
                </c:pt>
                <c:pt idx="66">
                  <c:v>219189</c:v>
                </c:pt>
                <c:pt idx="67">
                  <c:v>220513</c:v>
                </c:pt>
                <c:pt idx="70">
                  <c:v>222939</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reported cases</c:v>
                </c:pt>
              </c:strCache>
            </c:strRef>
          </c:tx>
          <c:spPr>
            <a:solidFill>
              <a:schemeClr val="bg1">
                <a:lumMod val="50000"/>
              </a:schemeClr>
            </a:solidFill>
            <a:ln>
              <a:noFill/>
            </a:ln>
            <a:effectLst/>
          </c:spPr>
          <c:invertIfNegative val="0"/>
          <c:cat>
            <c:numRef>
              <c:f>'ISS reports summary'!$B$2:$B$73</c:f>
              <c:numCache>
                <c:formatCode>[$-409]d\-mmm;@</c:formatCode>
                <c:ptCount val="7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numCache>
            </c:numRef>
          </c:cat>
          <c:val>
            <c:numRef>
              <c:f>'ISS reports summary'!$F$2:$F$73</c:f>
              <c:numCache>
                <c:formatCode>General</c:formatCode>
                <c:ptCount val="72"/>
                <c:pt idx="0">
                  <c:v>8342</c:v>
                </c:pt>
                <c:pt idx="3">
                  <c:v>13882</c:v>
                </c:pt>
                <c:pt idx="7">
                  <c:v>25028</c:v>
                </c:pt>
                <c:pt idx="8">
                  <c:v>28293</c:v>
                </c:pt>
                <c:pt idx="9">
                  <c:v>31772</c:v>
                </c:pt>
                <c:pt idx="10">
                  <c:v>35731</c:v>
                </c:pt>
                <c:pt idx="11">
                  <c:v>42220</c:v>
                </c:pt>
                <c:pt idx="12">
                  <c:v>48452</c:v>
                </c:pt>
                <c:pt idx="13">
                  <c:v>52796</c:v>
                </c:pt>
                <c:pt idx="14">
                  <c:v>57989</c:v>
                </c:pt>
                <c:pt idx="15">
                  <c:v>62844</c:v>
                </c:pt>
                <c:pt idx="16">
                  <c:v>67814</c:v>
                </c:pt>
                <c:pt idx="17">
                  <c:v>73780</c:v>
                </c:pt>
                <c:pt idx="18">
                  <c:v>79968</c:v>
                </c:pt>
                <c:pt idx="19">
                  <c:v>85308</c:v>
                </c:pt>
                <c:pt idx="20">
                  <c:v>89967</c:v>
                </c:pt>
                <c:pt idx="21">
                  <c:v>94312</c:v>
                </c:pt>
                <c:pt idx="22">
                  <c:v>98716</c:v>
                </c:pt>
                <c:pt idx="23">
                  <c:v>102669</c:v>
                </c:pt>
                <c:pt idx="24">
                  <c:v>106399</c:v>
                </c:pt>
                <c:pt idx="25">
                  <c:v>112401</c:v>
                </c:pt>
                <c:pt idx="26">
                  <c:v>117050</c:v>
                </c:pt>
                <c:pt idx="27">
                  <c:v>120290</c:v>
                </c:pt>
                <c:pt idx="28">
                  <c:v>124527</c:v>
                </c:pt>
                <c:pt idx="29">
                  <c:v>127790</c:v>
                </c:pt>
                <c:pt idx="30">
                  <c:v>131751</c:v>
                </c:pt>
                <c:pt idx="31">
                  <c:v>136110</c:v>
                </c:pt>
                <c:pt idx="32">
                  <c:v>139377</c:v>
                </c:pt>
                <c:pt idx="33">
                  <c:v>143199</c:v>
                </c:pt>
                <c:pt idx="34">
                  <c:v>146321</c:v>
                </c:pt>
                <c:pt idx="35">
                  <c:v>150189</c:v>
                </c:pt>
                <c:pt idx="37">
                  <c:v>155467</c:v>
                </c:pt>
                <c:pt idx="38">
                  <c:v>159107</c:v>
                </c:pt>
                <c:pt idx="39">
                  <c:v>162004</c:v>
                </c:pt>
                <c:pt idx="42">
                  <c:v>169325</c:v>
                </c:pt>
                <c:pt idx="44">
                  <c:v>173730</c:v>
                </c:pt>
                <c:pt idx="45">
                  <c:v>177143</c:v>
                </c:pt>
                <c:pt idx="46">
                  <c:v>183269</c:v>
                </c:pt>
                <c:pt idx="49">
                  <c:v>197096</c:v>
                </c:pt>
                <c:pt idx="50">
                  <c:v>199470</c:v>
                </c:pt>
                <c:pt idx="52">
                  <c:v>203545</c:v>
                </c:pt>
                <c:pt idx="53">
                  <c:v>204576</c:v>
                </c:pt>
                <c:pt idx="56">
                  <c:v>209254</c:v>
                </c:pt>
                <c:pt idx="58">
                  <c:v>212532</c:v>
                </c:pt>
                <c:pt idx="59">
                  <c:v>214103</c:v>
                </c:pt>
                <c:pt idx="60">
                  <c:v>215665</c:v>
                </c:pt>
                <c:pt idx="63">
                  <c:v>218997</c:v>
                </c:pt>
                <c:pt idx="65">
                  <c:v>221133</c:v>
                </c:pt>
                <c:pt idx="66">
                  <c:v>222074</c:v>
                </c:pt>
                <c:pt idx="67">
                  <c:v>223095</c:v>
                </c:pt>
                <c:pt idx="70">
                  <c:v>225549</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reported deaths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reported deaths</c:v>
                </c:pt>
              </c:strCache>
            </c:strRef>
          </c:tx>
          <c:spPr>
            <a:solidFill>
              <a:schemeClr val="bg2"/>
            </a:solidFill>
            <a:ln>
              <a:solidFill>
                <a:schemeClr val="tx1"/>
              </a:solidFill>
            </a:ln>
            <a:effectLst/>
          </c:spPr>
          <c:invertIfNegative val="0"/>
          <c:cat>
            <c:numRef>
              <c:f>'ISS reports summary'!$B$2:$B$73</c:f>
              <c:numCache>
                <c:formatCode>[$-409]d\-mmm;@</c:formatCode>
                <c:ptCount val="7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numCache>
            </c:numRef>
          </c:cat>
          <c:val>
            <c:numRef>
              <c:f>'ISS reports summary'!$G$2:$G$73</c:f>
              <c:numCache>
                <c:formatCode>General</c:formatCode>
                <c:ptCount val="72"/>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2">
                  <c:v>25855</c:v>
                </c:pt>
                <c:pt idx="53">
                  <c:v>26049</c:v>
                </c:pt>
                <c:pt idx="56">
                  <c:v>26892</c:v>
                </c:pt>
                <c:pt idx="58">
                  <c:v>27402</c:v>
                </c:pt>
                <c:pt idx="59">
                  <c:v>27955</c:v>
                </c:pt>
                <c:pt idx="60">
                  <c:v>28274</c:v>
                </c:pt>
                <c:pt idx="63">
                  <c:v>28903</c:v>
                </c:pt>
                <c:pt idx="65">
                  <c:v>29525</c:v>
                </c:pt>
                <c:pt idx="66">
                  <c:v>29692</c:v>
                </c:pt>
                <c:pt idx="67">
                  <c:v>29884</c:v>
                </c:pt>
                <c:pt idx="70">
                  <c:v>30332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2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Incidence of cases by symptom onset date from 24-jan to 15-may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 ons. 15may'!$D$1</c:f>
              <c:strCache>
                <c:ptCount val="1"/>
                <c:pt idx="0">
                  <c:v>rounded # of cases by symptom onset (frequency fi)</c:v>
                </c:pt>
              </c:strCache>
            </c:strRef>
          </c:tx>
          <c:spPr>
            <a:solidFill>
              <a:schemeClr val="accent5"/>
            </a:solidFill>
            <a:ln>
              <a:noFill/>
            </a:ln>
            <a:effectLst/>
          </c:spPr>
          <c:invertIfNegative val="0"/>
          <c:cat>
            <c:numRef>
              <c:f>'Italy cases by symp. ons. 15may'!$A$26:$A$138</c:f>
              <c:numCache>
                <c:formatCode>[$-409]d\-mmm;@</c:formatCode>
                <c:ptCount val="11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numCache>
            </c:numRef>
          </c:cat>
          <c:val>
            <c:numRef>
              <c:f>'Italy cases by symp. ons. 15may'!$D$26:$D$123</c:f>
              <c:numCache>
                <c:formatCode>0</c:formatCode>
                <c:ptCount val="98"/>
                <c:pt idx="4">
                  <c:v>9</c:v>
                </c:pt>
                <c:pt idx="5">
                  <c:v>14</c:v>
                </c:pt>
                <c:pt idx="6">
                  <c:v>14</c:v>
                </c:pt>
                <c:pt idx="7">
                  <c:v>38</c:v>
                </c:pt>
                <c:pt idx="8">
                  <c:v>24</c:v>
                </c:pt>
                <c:pt idx="9">
                  <c:v>19</c:v>
                </c:pt>
                <c:pt idx="10">
                  <c:v>19</c:v>
                </c:pt>
                <c:pt idx="11">
                  <c:v>24</c:v>
                </c:pt>
                <c:pt idx="12">
                  <c:v>19</c:v>
                </c:pt>
                <c:pt idx="13">
                  <c:v>19</c:v>
                </c:pt>
                <c:pt idx="14">
                  <c:v>9</c:v>
                </c:pt>
                <c:pt idx="15">
                  <c:v>14</c:v>
                </c:pt>
                <c:pt idx="16">
                  <c:v>58</c:v>
                </c:pt>
                <c:pt idx="17">
                  <c:v>24</c:v>
                </c:pt>
                <c:pt idx="18">
                  <c:v>38</c:v>
                </c:pt>
                <c:pt idx="19">
                  <c:v>43</c:v>
                </c:pt>
                <c:pt idx="20">
                  <c:v>63</c:v>
                </c:pt>
                <c:pt idx="21">
                  <c:v>126</c:v>
                </c:pt>
                <c:pt idx="22">
                  <c:v>77</c:v>
                </c:pt>
                <c:pt idx="23">
                  <c:v>126</c:v>
                </c:pt>
                <c:pt idx="24">
                  <c:v>160</c:v>
                </c:pt>
                <c:pt idx="25">
                  <c:v>126</c:v>
                </c:pt>
                <c:pt idx="26">
                  <c:v>389</c:v>
                </c:pt>
                <c:pt idx="27">
                  <c:v>301</c:v>
                </c:pt>
                <c:pt idx="28">
                  <c:v>384</c:v>
                </c:pt>
                <c:pt idx="29">
                  <c:v>525</c:v>
                </c:pt>
                <c:pt idx="30">
                  <c:v>676</c:v>
                </c:pt>
                <c:pt idx="31">
                  <c:v>822</c:v>
                </c:pt>
                <c:pt idx="32">
                  <c:v>788</c:v>
                </c:pt>
                <c:pt idx="33">
                  <c:v>866</c:v>
                </c:pt>
                <c:pt idx="34">
                  <c:v>1167</c:v>
                </c:pt>
                <c:pt idx="35">
                  <c:v>1046</c:v>
                </c:pt>
                <c:pt idx="36">
                  <c:v>2287</c:v>
                </c:pt>
                <c:pt idx="37">
                  <c:v>1868</c:v>
                </c:pt>
                <c:pt idx="38">
                  <c:v>2141</c:v>
                </c:pt>
                <c:pt idx="39">
                  <c:v>1878</c:v>
                </c:pt>
                <c:pt idx="40">
                  <c:v>2520</c:v>
                </c:pt>
                <c:pt idx="41">
                  <c:v>2871</c:v>
                </c:pt>
                <c:pt idx="42">
                  <c:v>3012</c:v>
                </c:pt>
                <c:pt idx="43">
                  <c:v>3489</c:v>
                </c:pt>
                <c:pt idx="44">
                  <c:v>4262</c:v>
                </c:pt>
                <c:pt idx="45">
                  <c:v>5844</c:v>
                </c:pt>
                <c:pt idx="46">
                  <c:v>4116</c:v>
                </c:pt>
                <c:pt idx="47">
                  <c:v>4603</c:v>
                </c:pt>
                <c:pt idx="48">
                  <c:v>4992</c:v>
                </c:pt>
                <c:pt idx="49">
                  <c:v>4462</c:v>
                </c:pt>
                <c:pt idx="50">
                  <c:v>5362</c:v>
                </c:pt>
                <c:pt idx="51">
                  <c:v>4885</c:v>
                </c:pt>
                <c:pt idx="52">
                  <c:v>3995</c:v>
                </c:pt>
                <c:pt idx="53">
                  <c:v>4340</c:v>
                </c:pt>
                <c:pt idx="54">
                  <c:v>3776</c:v>
                </c:pt>
                <c:pt idx="55">
                  <c:v>5523</c:v>
                </c:pt>
                <c:pt idx="56">
                  <c:v>3323</c:v>
                </c:pt>
                <c:pt idx="57">
                  <c:v>3275</c:v>
                </c:pt>
                <c:pt idx="58">
                  <c:v>3839</c:v>
                </c:pt>
                <c:pt idx="59">
                  <c:v>3007</c:v>
                </c:pt>
                <c:pt idx="60">
                  <c:v>3314</c:v>
                </c:pt>
                <c:pt idx="61">
                  <c:v>2759</c:v>
                </c:pt>
                <c:pt idx="62">
                  <c:v>2963</c:v>
                </c:pt>
                <c:pt idx="63">
                  <c:v>2579</c:v>
                </c:pt>
                <c:pt idx="64">
                  <c:v>2004</c:v>
                </c:pt>
                <c:pt idx="65">
                  <c:v>3036</c:v>
                </c:pt>
                <c:pt idx="66">
                  <c:v>2175</c:v>
                </c:pt>
                <c:pt idx="67">
                  <c:v>3425</c:v>
                </c:pt>
                <c:pt idx="68">
                  <c:v>2214</c:v>
                </c:pt>
                <c:pt idx="69">
                  <c:v>2292</c:v>
                </c:pt>
                <c:pt idx="70">
                  <c:v>1883</c:v>
                </c:pt>
                <c:pt idx="71">
                  <c:v>1664</c:v>
                </c:pt>
                <c:pt idx="72">
                  <c:v>1946</c:v>
                </c:pt>
                <c:pt idx="73">
                  <c:v>1766</c:v>
                </c:pt>
                <c:pt idx="74">
                  <c:v>1698</c:v>
                </c:pt>
                <c:pt idx="75">
                  <c:v>1528</c:v>
                </c:pt>
                <c:pt idx="76">
                  <c:v>2199</c:v>
                </c:pt>
                <c:pt idx="77">
                  <c:v>1148</c:v>
                </c:pt>
                <c:pt idx="78">
                  <c:v>1250</c:v>
                </c:pt>
                <c:pt idx="79">
                  <c:v>1099</c:v>
                </c:pt>
                <c:pt idx="80">
                  <c:v>1274</c:v>
                </c:pt>
                <c:pt idx="81">
                  <c:v>1455</c:v>
                </c:pt>
                <c:pt idx="82">
                  <c:v>1138</c:v>
                </c:pt>
                <c:pt idx="83">
                  <c:v>1065</c:v>
                </c:pt>
                <c:pt idx="84">
                  <c:v>832</c:v>
                </c:pt>
                <c:pt idx="85">
                  <c:v>569</c:v>
                </c:pt>
                <c:pt idx="86">
                  <c:v>1240</c:v>
                </c:pt>
                <c:pt idx="87">
                  <c:v>705</c:v>
                </c:pt>
                <c:pt idx="88">
                  <c:v>715</c:v>
                </c:pt>
                <c:pt idx="89">
                  <c:v>725</c:v>
                </c:pt>
                <c:pt idx="90">
                  <c:v>695</c:v>
                </c:pt>
                <c:pt idx="91">
                  <c:v>506</c:v>
                </c:pt>
                <c:pt idx="92">
                  <c:v>408</c:v>
                </c:pt>
                <c:pt idx="93">
                  <c:v>637</c:v>
                </c:pt>
                <c:pt idx="94">
                  <c:v>496</c:v>
                </c:pt>
                <c:pt idx="95">
                  <c:v>486</c:v>
                </c:pt>
                <c:pt idx="96">
                  <c:v>472</c:v>
                </c:pt>
                <c:pt idx="97">
                  <c:v>301</c:v>
                </c:pt>
              </c:numCache>
            </c:numRef>
          </c:val>
          <c:extLst>
            <c:ext xmlns:c16="http://schemas.microsoft.com/office/drawing/2014/chart" uri="{C3380CC4-5D6E-409C-BE32-E72D297353CC}">
              <c16:uniqueId val="{00000002-172E-42B9-A7D7-278303210DBA}"/>
            </c:ext>
          </c:extLst>
        </c:ser>
        <c:ser>
          <c:idx val="0"/>
          <c:order val="1"/>
          <c:tx>
            <c:strRef>
              <c:f>'Italy cases by symp. ons. 15may'!$G$1</c:f>
              <c:strCache>
                <c:ptCount val="1"/>
                <c:pt idx="0">
                  <c:v>rounded # of cases by symptom onset (frequency fi) - provisional</c:v>
                </c:pt>
              </c:strCache>
            </c:strRef>
          </c:tx>
          <c:spPr>
            <a:solidFill>
              <a:schemeClr val="bg2">
                <a:lumMod val="75000"/>
              </a:schemeClr>
            </a:solidFill>
            <a:ln>
              <a:noFill/>
            </a:ln>
            <a:effectLst/>
          </c:spPr>
          <c:invertIfNegative val="0"/>
          <c:cat>
            <c:numRef>
              <c:f>'Italy cases by symp. ons. 15may'!$A$26:$A$138</c:f>
              <c:numCache>
                <c:formatCode>[$-409]d\-mmm;@</c:formatCode>
                <c:ptCount val="11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numCache>
            </c:numRef>
          </c:cat>
          <c:val>
            <c:numRef>
              <c:f>'Italy cases by symp. ons. 15may'!$G$26:$G$138</c:f>
              <c:numCache>
                <c:formatCode>0</c:formatCode>
                <c:ptCount val="113"/>
                <c:pt idx="98">
                  <c:v>282</c:v>
                </c:pt>
                <c:pt idx="99">
                  <c:v>199</c:v>
                </c:pt>
                <c:pt idx="100">
                  <c:v>326</c:v>
                </c:pt>
                <c:pt idx="101">
                  <c:v>277</c:v>
                </c:pt>
                <c:pt idx="102">
                  <c:v>306</c:v>
                </c:pt>
                <c:pt idx="103">
                  <c:v>287</c:v>
                </c:pt>
                <c:pt idx="104">
                  <c:v>243</c:v>
                </c:pt>
                <c:pt idx="105">
                  <c:v>107</c:v>
                </c:pt>
                <c:pt idx="106">
                  <c:v>92</c:v>
                </c:pt>
                <c:pt idx="107">
                  <c:v>126</c:v>
                </c:pt>
                <c:pt idx="108">
                  <c:v>68</c:v>
                </c:pt>
                <c:pt idx="109">
                  <c:v>14</c:v>
                </c:pt>
              </c:numCache>
            </c:numRef>
          </c:val>
          <c:extLst>
            <c:ext xmlns:c16="http://schemas.microsoft.com/office/drawing/2014/chart" uri="{C3380CC4-5D6E-409C-BE32-E72D297353CC}">
              <c16:uniqueId val="{00000000-3E39-47B4-B4F0-69C2B1710618}"/>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Accumulative # of cases by symptom onset date from 24-jan to 15-may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 ons. 15may'!$E$1</c:f>
              <c:strCache>
                <c:ptCount val="1"/>
                <c:pt idx="0">
                  <c:v>Accumulative # of cases (rounded)</c:v>
                </c:pt>
              </c:strCache>
            </c:strRef>
          </c:tx>
          <c:spPr>
            <a:solidFill>
              <a:srgbClr val="0070C0"/>
            </a:solidFill>
            <a:ln>
              <a:noFill/>
            </a:ln>
            <a:effectLst/>
          </c:spPr>
          <c:invertIfNegative val="0"/>
          <c:cat>
            <c:numRef>
              <c:f>'Italy cases by symp. ons. 15may'!$A$26:$A$1048576</c:f>
              <c:numCache>
                <c:formatCode>[$-409]d\-mmm;@</c:formatCode>
                <c:ptCount val="1048551"/>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numCache>
            </c:numRef>
          </c:cat>
          <c:val>
            <c:numRef>
              <c:f>'Italy cases by symp. ons. 15may'!$E$26:$E$123</c:f>
              <c:numCache>
                <c:formatCode>0</c:formatCode>
                <c:ptCount val="98"/>
                <c:pt idx="4">
                  <c:v>9</c:v>
                </c:pt>
                <c:pt idx="5">
                  <c:v>23</c:v>
                </c:pt>
                <c:pt idx="6">
                  <c:v>37</c:v>
                </c:pt>
                <c:pt idx="7">
                  <c:v>75</c:v>
                </c:pt>
                <c:pt idx="8">
                  <c:v>99</c:v>
                </c:pt>
                <c:pt idx="9">
                  <c:v>118</c:v>
                </c:pt>
                <c:pt idx="10">
                  <c:v>137</c:v>
                </c:pt>
                <c:pt idx="11">
                  <c:v>161</c:v>
                </c:pt>
                <c:pt idx="12">
                  <c:v>180</c:v>
                </c:pt>
                <c:pt idx="13">
                  <c:v>199</c:v>
                </c:pt>
                <c:pt idx="14">
                  <c:v>208</c:v>
                </c:pt>
                <c:pt idx="15">
                  <c:v>222</c:v>
                </c:pt>
                <c:pt idx="16">
                  <c:v>280</c:v>
                </c:pt>
                <c:pt idx="17">
                  <c:v>304</c:v>
                </c:pt>
                <c:pt idx="18">
                  <c:v>342</c:v>
                </c:pt>
                <c:pt idx="19">
                  <c:v>385</c:v>
                </c:pt>
                <c:pt idx="20">
                  <c:v>448</c:v>
                </c:pt>
                <c:pt idx="21">
                  <c:v>574</c:v>
                </c:pt>
                <c:pt idx="22">
                  <c:v>651</c:v>
                </c:pt>
                <c:pt idx="23">
                  <c:v>777</c:v>
                </c:pt>
                <c:pt idx="24">
                  <c:v>937</c:v>
                </c:pt>
                <c:pt idx="25">
                  <c:v>1063</c:v>
                </c:pt>
                <c:pt idx="26">
                  <c:v>1452</c:v>
                </c:pt>
                <c:pt idx="27">
                  <c:v>1753</c:v>
                </c:pt>
                <c:pt idx="28">
                  <c:v>2137</c:v>
                </c:pt>
                <c:pt idx="29">
                  <c:v>2662</c:v>
                </c:pt>
                <c:pt idx="30">
                  <c:v>3338</c:v>
                </c:pt>
                <c:pt idx="31">
                  <c:v>4160</c:v>
                </c:pt>
                <c:pt idx="32">
                  <c:v>4948</c:v>
                </c:pt>
                <c:pt idx="33">
                  <c:v>5814</c:v>
                </c:pt>
                <c:pt idx="34">
                  <c:v>6981</c:v>
                </c:pt>
                <c:pt idx="35">
                  <c:v>8027</c:v>
                </c:pt>
                <c:pt idx="36">
                  <c:v>10314</c:v>
                </c:pt>
                <c:pt idx="37">
                  <c:v>12182</c:v>
                </c:pt>
                <c:pt idx="38">
                  <c:v>14323</c:v>
                </c:pt>
                <c:pt idx="39">
                  <c:v>16201</c:v>
                </c:pt>
                <c:pt idx="40">
                  <c:v>18721</c:v>
                </c:pt>
                <c:pt idx="41">
                  <c:v>21592</c:v>
                </c:pt>
                <c:pt idx="42">
                  <c:v>24604</c:v>
                </c:pt>
                <c:pt idx="43">
                  <c:v>28093</c:v>
                </c:pt>
                <c:pt idx="44">
                  <c:v>32355</c:v>
                </c:pt>
                <c:pt idx="45">
                  <c:v>38199</c:v>
                </c:pt>
                <c:pt idx="46">
                  <c:v>42315</c:v>
                </c:pt>
                <c:pt idx="47">
                  <c:v>46918</c:v>
                </c:pt>
                <c:pt idx="48">
                  <c:v>51910</c:v>
                </c:pt>
                <c:pt idx="49">
                  <c:v>56372</c:v>
                </c:pt>
                <c:pt idx="50">
                  <c:v>61734</c:v>
                </c:pt>
                <c:pt idx="51">
                  <c:v>66619</c:v>
                </c:pt>
                <c:pt idx="52">
                  <c:v>70614</c:v>
                </c:pt>
                <c:pt idx="53">
                  <c:v>74954</c:v>
                </c:pt>
                <c:pt idx="54">
                  <c:v>78730</c:v>
                </c:pt>
                <c:pt idx="55">
                  <c:v>84253</c:v>
                </c:pt>
                <c:pt idx="56">
                  <c:v>87576</c:v>
                </c:pt>
                <c:pt idx="57">
                  <c:v>90851</c:v>
                </c:pt>
                <c:pt idx="58">
                  <c:v>94690</c:v>
                </c:pt>
                <c:pt idx="59">
                  <c:v>97697</c:v>
                </c:pt>
                <c:pt idx="60">
                  <c:v>101011</c:v>
                </c:pt>
                <c:pt idx="61">
                  <c:v>103770</c:v>
                </c:pt>
                <c:pt idx="62">
                  <c:v>106733</c:v>
                </c:pt>
                <c:pt idx="63">
                  <c:v>109312</c:v>
                </c:pt>
                <c:pt idx="64">
                  <c:v>111316</c:v>
                </c:pt>
                <c:pt idx="65">
                  <c:v>114352</c:v>
                </c:pt>
                <c:pt idx="66">
                  <c:v>116527</c:v>
                </c:pt>
                <c:pt idx="67">
                  <c:v>119952</c:v>
                </c:pt>
                <c:pt idx="68">
                  <c:v>122166</c:v>
                </c:pt>
                <c:pt idx="69">
                  <c:v>124458</c:v>
                </c:pt>
                <c:pt idx="70">
                  <c:v>126341</c:v>
                </c:pt>
                <c:pt idx="71">
                  <c:v>128005</c:v>
                </c:pt>
                <c:pt idx="72">
                  <c:v>129951</c:v>
                </c:pt>
                <c:pt idx="73">
                  <c:v>131717</c:v>
                </c:pt>
                <c:pt idx="74">
                  <c:v>133415</c:v>
                </c:pt>
                <c:pt idx="75">
                  <c:v>134943</c:v>
                </c:pt>
                <c:pt idx="76">
                  <c:v>137142</c:v>
                </c:pt>
                <c:pt idx="77">
                  <c:v>138290</c:v>
                </c:pt>
                <c:pt idx="78">
                  <c:v>139540</c:v>
                </c:pt>
                <c:pt idx="79">
                  <c:v>140639</c:v>
                </c:pt>
                <c:pt idx="80">
                  <c:v>141913</c:v>
                </c:pt>
                <c:pt idx="81">
                  <c:v>143368</c:v>
                </c:pt>
                <c:pt idx="82">
                  <c:v>144506</c:v>
                </c:pt>
                <c:pt idx="83">
                  <c:v>145571</c:v>
                </c:pt>
                <c:pt idx="84">
                  <c:v>146403</c:v>
                </c:pt>
                <c:pt idx="85">
                  <c:v>146972</c:v>
                </c:pt>
                <c:pt idx="86">
                  <c:v>148212</c:v>
                </c:pt>
                <c:pt idx="87">
                  <c:v>148917</c:v>
                </c:pt>
                <c:pt idx="88">
                  <c:v>149632</c:v>
                </c:pt>
                <c:pt idx="89">
                  <c:v>150357</c:v>
                </c:pt>
                <c:pt idx="90">
                  <c:v>151052</c:v>
                </c:pt>
                <c:pt idx="91">
                  <c:v>151558</c:v>
                </c:pt>
                <c:pt idx="92">
                  <c:v>151966</c:v>
                </c:pt>
                <c:pt idx="93">
                  <c:v>152603</c:v>
                </c:pt>
                <c:pt idx="94">
                  <c:v>153099</c:v>
                </c:pt>
                <c:pt idx="95">
                  <c:v>153585</c:v>
                </c:pt>
                <c:pt idx="96">
                  <c:v>154057</c:v>
                </c:pt>
                <c:pt idx="97">
                  <c:v>154358</c:v>
                </c:pt>
              </c:numCache>
            </c:numRef>
          </c:val>
          <c:extLst>
            <c:ext xmlns:c16="http://schemas.microsoft.com/office/drawing/2014/chart" uri="{C3380CC4-5D6E-409C-BE32-E72D297353CC}">
              <c16:uniqueId val="{00000000-805F-49E6-85B1-BC838C75F0EF}"/>
            </c:ext>
          </c:extLst>
        </c:ser>
        <c:ser>
          <c:idx val="0"/>
          <c:order val="1"/>
          <c:tx>
            <c:strRef>
              <c:f>'Italy cases by symp. ons. 15may'!$H$1</c:f>
              <c:strCache>
                <c:ptCount val="1"/>
                <c:pt idx="0">
                  <c:v>Accumulative # of cases (rounded) - provisional</c:v>
                </c:pt>
              </c:strCache>
            </c:strRef>
          </c:tx>
          <c:spPr>
            <a:solidFill>
              <a:schemeClr val="bg2">
                <a:lumMod val="75000"/>
              </a:schemeClr>
            </a:solidFill>
            <a:ln>
              <a:noFill/>
            </a:ln>
            <a:effectLst/>
          </c:spPr>
          <c:invertIfNegative val="0"/>
          <c:val>
            <c:numRef>
              <c:f>'Italy cases by symp. ons. 15may'!$H$26:$H$138</c:f>
              <c:numCache>
                <c:formatCode>0</c:formatCode>
                <c:ptCount val="113"/>
                <c:pt idx="98">
                  <c:v>154640</c:v>
                </c:pt>
                <c:pt idx="99">
                  <c:v>154839</c:v>
                </c:pt>
                <c:pt idx="100">
                  <c:v>155165</c:v>
                </c:pt>
                <c:pt idx="101">
                  <c:v>155442</c:v>
                </c:pt>
                <c:pt idx="102">
                  <c:v>155748</c:v>
                </c:pt>
                <c:pt idx="103">
                  <c:v>156035</c:v>
                </c:pt>
                <c:pt idx="104">
                  <c:v>156278</c:v>
                </c:pt>
                <c:pt idx="105">
                  <c:v>156385</c:v>
                </c:pt>
                <c:pt idx="106">
                  <c:v>156477</c:v>
                </c:pt>
                <c:pt idx="107">
                  <c:v>156603</c:v>
                </c:pt>
                <c:pt idx="108">
                  <c:v>156671</c:v>
                </c:pt>
                <c:pt idx="109">
                  <c:v>156685</c:v>
                </c:pt>
              </c:numCache>
            </c:numRef>
          </c:val>
          <c:extLst>
            <c:ext xmlns:c16="http://schemas.microsoft.com/office/drawing/2014/chart" uri="{C3380CC4-5D6E-409C-BE32-E72D297353CC}">
              <c16:uniqueId val="{00000001-805F-49E6-85B1-BC838C75F0EF}"/>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5maggio%20ENG.pdf" TargetMode="External"/><Relationship Id="rId1" Type="http://schemas.openxmlformats.org/officeDocument/2006/relationships/chart" Target="../charts/chart3.xml"/><Relationship Id="rId5"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373380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28606</xdr:colOff>
      <xdr:row>3</xdr:row>
      <xdr:rowOff>100397</xdr:rowOff>
    </xdr:from>
    <xdr:to>
      <xdr:col>28</xdr:col>
      <xdr:colOff>277903</xdr:colOff>
      <xdr:row>40</xdr:row>
      <xdr:rowOff>170322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10078041" y="1238915"/>
          <a:ext cx="8156168" cy="6865172"/>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https://www.epicentro.iss.it/en/coronavirus/bollettino/Infografica_15maggio%20ENG.pdf</a:t>
            </a:r>
            <a:endParaRPr lang="it-IT" sz="1100"/>
          </a:p>
        </xdr:txBody>
      </xdr:sp>
    </xdr:grpSp>
    <xdr:clientData/>
  </xdr:twoCellAnchor>
  <xdr:twoCellAnchor editAs="oneCell">
    <xdr:from>
      <xdr:col>29</xdr:col>
      <xdr:colOff>40393</xdr:colOff>
      <xdr:row>4</xdr:row>
      <xdr:rowOff>89434</xdr:rowOff>
    </xdr:from>
    <xdr:to>
      <xdr:col>42</xdr:col>
      <xdr:colOff>44827</xdr:colOff>
      <xdr:row>38</xdr:row>
      <xdr:rowOff>1</xdr:rowOff>
    </xdr:to>
    <xdr:pic>
      <xdr:nvPicPr>
        <xdr:cNvPr id="8" name="Immagine 7">
          <a:extLst>
            <a:ext uri="{FF2B5EF4-FFF2-40B4-BE49-F238E27FC236}">
              <a16:creationId xmlns:a16="http://schemas.microsoft.com/office/drawing/2014/main" id="{45AECBEA-41CA-4369-A265-6BA54FFCA4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26087" y="1425175"/>
          <a:ext cx="8341610" cy="6150002"/>
        </a:xfrm>
        <a:prstGeom prst="rect">
          <a:avLst/>
        </a:prstGeom>
      </xdr:spPr>
    </xdr:pic>
    <xdr:clientData/>
  </xdr:twoCellAnchor>
  <xdr:twoCellAnchor>
    <xdr:from>
      <xdr:col>15</xdr:col>
      <xdr:colOff>60960</xdr:colOff>
      <xdr:row>42</xdr:row>
      <xdr:rowOff>60960</xdr:rowOff>
    </xdr:from>
    <xdr:to>
      <xdr:col>28</xdr:col>
      <xdr:colOff>310257</xdr:colOff>
      <xdr:row>80</xdr:row>
      <xdr:rowOff>161365</xdr:rowOff>
    </xdr:to>
    <xdr:grpSp>
      <xdr:nvGrpSpPr>
        <xdr:cNvPr id="10" name="Gruppo 9">
          <a:extLst>
            <a:ext uri="{FF2B5EF4-FFF2-40B4-BE49-F238E27FC236}">
              <a16:creationId xmlns:a16="http://schemas.microsoft.com/office/drawing/2014/main" id="{3B35A451-559A-42C2-A06A-5C1D493B8B97}"/>
            </a:ext>
          </a:extLst>
        </xdr:cNvPr>
        <xdr:cNvGrpSpPr/>
      </xdr:nvGrpSpPr>
      <xdr:grpSpPr>
        <a:xfrm>
          <a:off x="10110395" y="8353313"/>
          <a:ext cx="8156168" cy="6913581"/>
          <a:chOff x="4610470" y="2331719"/>
          <a:chExt cx="8137789" cy="5705693"/>
        </a:xfrm>
      </xdr:grpSpPr>
      <xdr:graphicFrame macro="">
        <xdr:nvGraphicFramePr>
          <xdr:cNvPr id="11" name="Grafico 10">
            <a:extLst>
              <a:ext uri="{FF2B5EF4-FFF2-40B4-BE49-F238E27FC236}">
                <a16:creationId xmlns:a16="http://schemas.microsoft.com/office/drawing/2014/main" id="{8A29747F-DBAD-46F5-8D88-BE31B1CD9C7D}"/>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CasellaDiTesto 11">
            <a:hlinkClick xmlns:r="http://schemas.openxmlformats.org/officeDocument/2006/relationships" r:id="rId2"/>
            <a:extLst>
              <a:ext uri="{FF2B5EF4-FFF2-40B4-BE49-F238E27FC236}">
                <a16:creationId xmlns:a16="http://schemas.microsoft.com/office/drawing/2014/main" id="{1DB55D8A-6FD2-49D7-B16A-AE4A8B3E30B5}"/>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https://www.epicentro.iss.it/en/coronavirus/bollettino/Infografica_15maggio%20ENG.pdf</a:t>
            </a:r>
            <a:endParaRPr lang="it-IT" sz="1100"/>
          </a:p>
        </xdr:txBody>
      </xdr:sp>
    </xdr:grpSp>
    <xdr:clientData/>
  </xdr:twoCellAnchor>
  <xdr:twoCellAnchor>
    <xdr:from>
      <xdr:col>29</xdr:col>
      <xdr:colOff>103962</xdr:colOff>
      <xdr:row>42</xdr:row>
      <xdr:rowOff>54602</xdr:rowOff>
    </xdr:from>
    <xdr:to>
      <xdr:col>41</xdr:col>
      <xdr:colOff>606014</xdr:colOff>
      <xdr:row>72</xdr:row>
      <xdr:rowOff>122383</xdr:rowOff>
    </xdr:to>
    <xdr:grpSp>
      <xdr:nvGrpSpPr>
        <xdr:cNvPr id="6" name="Gruppo 5">
          <a:extLst>
            <a:ext uri="{FF2B5EF4-FFF2-40B4-BE49-F238E27FC236}">
              <a16:creationId xmlns:a16="http://schemas.microsoft.com/office/drawing/2014/main" id="{A94AFB92-EB4C-4D16-844E-FC16861296D5}"/>
            </a:ext>
          </a:extLst>
        </xdr:cNvPr>
        <xdr:cNvGrpSpPr/>
      </xdr:nvGrpSpPr>
      <xdr:grpSpPr>
        <a:xfrm>
          <a:off x="18669868" y="8346955"/>
          <a:ext cx="8229628" cy="5446604"/>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10158</xdr:colOff>
      <xdr:row>10</xdr:row>
      <xdr:rowOff>68579</xdr:rowOff>
    </xdr:from>
    <xdr:to>
      <xdr:col>11</xdr:col>
      <xdr:colOff>556259</xdr:colOff>
      <xdr:row>27</xdr:row>
      <xdr:rowOff>130016</xdr:rowOff>
    </xdr:to>
    <xdr:pic>
      <xdr:nvPicPr>
        <xdr:cNvPr id="2" name="Immagine 1">
          <a:extLst>
            <a:ext uri="{FF2B5EF4-FFF2-40B4-BE49-F238E27FC236}">
              <a16:creationId xmlns:a16="http://schemas.microsoft.com/office/drawing/2014/main" id="{241B6BC0-6CD0-4B22-826F-75ACBB0BCAC9}"/>
            </a:ext>
          </a:extLst>
        </xdr:cNvPr>
        <xdr:cNvPicPr>
          <a:picLocks noChangeAspect="1"/>
        </xdr:cNvPicPr>
      </xdr:nvPicPr>
      <xdr:blipFill>
        <a:blip xmlns:r="http://schemas.openxmlformats.org/officeDocument/2006/relationships" r:embed="rId1"/>
        <a:stretch>
          <a:fillRect/>
        </a:stretch>
      </xdr:blipFill>
      <xdr:spPr>
        <a:xfrm>
          <a:off x="3058158" y="2263139"/>
          <a:ext cx="5636261" cy="31703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pfn" refreshedDate="43969.955415972225" createdVersion="6" refreshedVersion="6" minRefreshableVersion="3" recordCount="93" xr:uid="{565E27BF-6FB1-43EC-9A96-24E83C07A706}">
  <cacheSource type="worksheet">
    <worksheetSource name="Tabella4"/>
  </cacheSource>
  <cacheFields count="4">
    <cacheField name="Cagliari" numFmtId="0">
      <sharedItems count="1">
        <s v="CAG"/>
      </sharedItems>
    </cacheField>
    <cacheField name="15-maggio(156673)" numFmtId="1">
      <sharedItems containsSemiMixedTypes="0" containsString="0" containsNumber="1" containsInteger="1" minValue="23" maxValue="5843"/>
    </cacheField>
    <cacheField name="1/0_15-maggio(156673)" numFmtId="1">
      <sharedItems containsSemiMixedTypes="0" containsString="0" containsNumber="1" containsInteger="1" minValue="0" maxValue="1" count="2">
        <n v="1"/>
        <n v="0"/>
      </sharedItems>
    </cacheField>
    <cacheField name="Delta" numFmtId="1">
      <sharedItems containsSemiMixedTypes="0" containsString="0" containsNumber="1" containsInteger="1" minValue="-6" maxValue="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pfn" refreshedDate="43969.981590740739" createdVersion="6" refreshedVersion="6" minRefreshableVersion="3" recordCount="93" xr:uid="{B6BB5339-BB34-4FA5-BE30-BC97D9A5CA6B}">
  <cacheSource type="worksheet">
    <worksheetSource name="sintomaticiMaggio"/>
  </cacheSource>
  <cacheFields count="6">
    <cacheField name="Roma group" numFmtId="0">
      <sharedItems count="1">
        <s v="RM"/>
      </sharedItems>
    </cacheField>
    <cacheField name="1:giorno" numFmtId="0">
      <sharedItems containsSemiMixedTypes="0" containsString="0" containsNumber="1" containsInteger="1" minValue="41" maxValue="133"/>
    </cacheField>
    <cacheField name="2:15-maggio(156673)" numFmtId="0">
      <sharedItems containsSemiMixedTypes="0" containsString="0" containsNumber="1" containsInteger="1" minValue="22" maxValue="5849"/>
    </cacheField>
    <cacheField name="3:15-maggio(156673)" numFmtId="0">
      <sharedItems containsSemiMixedTypes="0" containsString="0" containsNumber="1" containsInteger="1" minValue="0" maxValue="1" count="2">
        <n v="1"/>
        <n v="0"/>
      </sharedItems>
    </cacheField>
    <cacheField name="4:1-maggio(125955)" numFmtId="0">
      <sharedItems containsString="0" containsBlank="1" containsNumber="1" containsInteger="1" minValue="19" maxValue="5292"/>
    </cacheField>
    <cacheField name="5:1-maggio(125955)"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pfn" refreshedDate="43972.067334490741" createdVersion="6" refreshedVersion="6" minRefreshableVersion="3" recordCount="93" xr:uid="{5A1D9E38-C922-4944-A552-5FDC36D22EEE}">
  <cacheSource type="worksheet">
    <worksheetSource name="Tabella410"/>
  </cacheSource>
  <cacheFields count="4">
    <cacheField name="Cagliari" numFmtId="0">
      <sharedItems count="1">
        <s v="CA "/>
      </sharedItems>
    </cacheField>
    <cacheField name="15-maggio(156673)" numFmtId="1">
      <sharedItems containsSemiMixedTypes="0" containsString="0" containsNumber="1" minValue="23.807358394076157" maxValue="5844.0623988955094" count="89">
        <n v="57.87239625654275"/>
        <n v="23.807358394076157"/>
        <n v="38.406660335133267"/>
        <n v="43.273094315485643"/>
        <n v="62.738830236895119"/>
        <n v="126.00247198147592"/>
        <n v="77.338132177952218"/>
        <n v="160.0675098439425"/>
        <n v="388.78990692050388"/>
        <n v="301.19409527416121"/>
        <n v="383.92347294015156"/>
        <n v="525.05005837037027"/>
        <n v="675.90951176129363"/>
        <n v="821.90253117186467"/>
        <n v="787.83749330939816"/>
        <n v="865.70043699503606"/>
        <n v="1167.4193437768831"/>
        <n v="1045.7584942680737"/>
        <n v="2286.6991592579279"/>
        <n v="1868.1858369476242"/>
        <n v="2140.7061398473575"/>
        <n v="1877.9187049083289"/>
        <n v="2520.2879903148414"/>
        <n v="2870.6712369002125"/>
        <n v="3011.7978223304312"/>
        <n v="3488.7083524049631"/>
        <n v="4262.4713552809899"/>
        <n v="5844.0623988955094"/>
        <n v="4116.478335870419"/>
        <n v="4603.1217339056557"/>
        <n v="4992.4364523338454"/>
        <n v="4461.9951484754374"/>
        <n v="5362.2854348406254"/>
        <n v="4885.3749047660931"/>
        <n v="3994.8174863616096"/>
        <n v="4340.3342989666289"/>
        <n v="3775.8279572457527"/>
        <n v="5522.8777561922534"/>
        <n v="3323.2495970729829"/>
        <n v="3274.5852572694589"/>
        <n v="3839.0915989903338"/>
        <n v="3006.931388350079"/>
        <n v="3313.5167291122784"/>
        <n v="2758.7432553521076"/>
        <n v="2963.1334825269078"/>
        <n v="2578.6851980790702"/>
        <n v="2004.4459883974905"/>
        <n v="3036.1299922321923"/>
        <n v="2174.7711777098234"/>
        <n v="3425.4447106603825"/>
        <n v="2213.7026495526425"/>
        <n v="2291.5655932382801"/>
        <n v="1882.7851388886813"/>
        <n v="1663.7956097728247"/>
        <n v="1946.0487806332621"/>
        <n v="1765.9907233602244"/>
        <n v="1697.8606476352913"/>
        <n v="1527.5354583229584"/>
        <n v="2199.1033476115854"/>
        <n v="1147.9536078554736"/>
        <n v="1250.1487214428735"/>
        <n v="1099.2892680519499"/>
        <n v="1274.480891344635"/>
        <n v="1454.538948617673"/>
        <n v="1138.2207398947687"/>
        <n v="1065.224230189483"/>
        <n v="831.63539913256955"/>
        <n v="568.84796419354154"/>
        <n v="1240.4158534821686"/>
        <n v="705.10811564340804"/>
        <n v="714.84098360411258"/>
        <n v="724.57385156481735"/>
        <n v="695.37524768270316"/>
        <n v="505.58432244896073"/>
        <n v="408.2556428419133"/>
        <n v="636.97803991847479"/>
        <n v="495.85145448825602"/>
        <n v="486.11858652755132"/>
        <n v="471.51928458649422"/>
        <n v="281.72835935275174"/>
        <n v="198.99898168676145"/>
        <n v="325.52626517592313"/>
        <n v="276.86192537239941"/>
        <n v="306.06052925451365"/>
        <n v="286.59479333310412"/>
        <n v="242.79688750993282"/>
        <n v="106.53673606006645"/>
        <n v="91.937434119009325"/>
        <n v="67.605264217247395"/>
      </sharedItems>
    </cacheField>
    <cacheField name="1/0_15-maggio(156673)" numFmtId="1">
      <sharedItems containsSemiMixedTypes="0" containsString="0" containsNumber="1" containsInteger="1" minValue="0" maxValue="1" count="2">
        <n v="1"/>
        <n v="0"/>
      </sharedItems>
    </cacheField>
    <cacheField name="Delta" numFmtId="1">
      <sharedItems containsSemiMixedTypes="0" containsString="0" containsNumber="1" minValue="-5.5635476661545908" maxValue="3.27309431548564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n v="60"/>
    <x v="0"/>
    <n v="3"/>
  </r>
  <r>
    <x v="0"/>
    <n v="23"/>
    <x v="0"/>
    <n v="1"/>
  </r>
  <r>
    <x v="0"/>
    <n v="42"/>
    <x v="0"/>
    <n v="6"/>
  </r>
  <r>
    <x v="0"/>
    <n v="46"/>
    <x v="0"/>
    <n v="6"/>
  </r>
  <r>
    <x v="0"/>
    <n v="65"/>
    <x v="0"/>
    <n v="4"/>
  </r>
  <r>
    <x v="0"/>
    <n v="129"/>
    <x v="0"/>
    <n v="6"/>
  </r>
  <r>
    <x v="0"/>
    <n v="79"/>
    <x v="0"/>
    <n v="4"/>
  </r>
  <r>
    <x v="0"/>
    <n v="129"/>
    <x v="0"/>
    <n v="5"/>
  </r>
  <r>
    <x v="0"/>
    <n v="162"/>
    <x v="0"/>
    <n v="5"/>
  </r>
  <r>
    <x v="0"/>
    <n v="129"/>
    <x v="0"/>
    <n v="4"/>
  </r>
  <r>
    <x v="0"/>
    <n v="388"/>
    <x v="0"/>
    <n v="-1"/>
  </r>
  <r>
    <x v="0"/>
    <n v="305"/>
    <x v="0"/>
    <n v="7"/>
  </r>
  <r>
    <x v="0"/>
    <n v="388"/>
    <x v="0"/>
    <n v="7"/>
  </r>
  <r>
    <x v="0"/>
    <n v="527"/>
    <x v="0"/>
    <n v="5"/>
  </r>
  <r>
    <x v="0"/>
    <n v="679"/>
    <x v="0"/>
    <n v="6"/>
  </r>
  <r>
    <x v="0"/>
    <n v="822"/>
    <x v="0"/>
    <n v="0"/>
  </r>
  <r>
    <x v="0"/>
    <n v="790"/>
    <x v="0"/>
    <n v="2"/>
  </r>
  <r>
    <x v="0"/>
    <n v="868"/>
    <x v="0"/>
    <n v="5"/>
  </r>
  <r>
    <x v="0"/>
    <n v="1169"/>
    <x v="0"/>
    <n v="0"/>
  </r>
  <r>
    <x v="0"/>
    <n v="1048"/>
    <x v="0"/>
    <n v="1"/>
  </r>
  <r>
    <x v="0"/>
    <n v="2286"/>
    <x v="0"/>
    <n v="-3"/>
  </r>
  <r>
    <x v="0"/>
    <n v="1871"/>
    <x v="0"/>
    <n v="2"/>
  </r>
  <r>
    <x v="0"/>
    <n v="2143"/>
    <x v="0"/>
    <n v="1"/>
  </r>
  <r>
    <x v="0"/>
    <n v="1880"/>
    <x v="0"/>
    <n v="0"/>
  </r>
  <r>
    <x v="0"/>
    <n v="2522"/>
    <x v="0"/>
    <n v="1"/>
  </r>
  <r>
    <x v="0"/>
    <n v="2873"/>
    <x v="0"/>
    <n v="1"/>
  </r>
  <r>
    <x v="0"/>
    <n v="3012"/>
    <x v="0"/>
    <n v="-4"/>
  </r>
  <r>
    <x v="0"/>
    <n v="3487"/>
    <x v="0"/>
    <n v="-5"/>
  </r>
  <r>
    <x v="0"/>
    <n v="4263"/>
    <x v="0"/>
    <n v="-2"/>
  </r>
  <r>
    <x v="0"/>
    <n v="5843"/>
    <x v="0"/>
    <n v="-6"/>
  </r>
  <r>
    <x v="0"/>
    <n v="4115"/>
    <x v="0"/>
    <n v="-6"/>
  </r>
  <r>
    <x v="0"/>
    <n v="4605"/>
    <x v="0"/>
    <n v="-3"/>
  </r>
  <r>
    <x v="0"/>
    <n v="4993"/>
    <x v="0"/>
    <n v="-5"/>
  </r>
  <r>
    <x v="0"/>
    <n v="4462"/>
    <x v="0"/>
    <n v="-2"/>
  </r>
  <r>
    <x v="0"/>
    <n v="5363"/>
    <x v="0"/>
    <n v="-2"/>
  </r>
  <r>
    <x v="0"/>
    <n v="4887"/>
    <x v="0"/>
    <n v="-3"/>
  </r>
  <r>
    <x v="0"/>
    <n v="4000"/>
    <x v="0"/>
    <n v="0"/>
  </r>
  <r>
    <x v="0"/>
    <n v="4342"/>
    <x v="0"/>
    <n v="0"/>
  </r>
  <r>
    <x v="0"/>
    <n v="3778"/>
    <x v="0"/>
    <n v="-2"/>
  </r>
  <r>
    <x v="0"/>
    <n v="5524"/>
    <x v="0"/>
    <n v="-4"/>
  </r>
  <r>
    <x v="0"/>
    <n v="3326"/>
    <x v="0"/>
    <n v="1"/>
  </r>
  <r>
    <x v="0"/>
    <n v="3275"/>
    <x v="0"/>
    <n v="-1"/>
  </r>
  <r>
    <x v="0"/>
    <n v="3838"/>
    <x v="0"/>
    <n v="-4"/>
  </r>
  <r>
    <x v="0"/>
    <n v="3007"/>
    <x v="0"/>
    <n v="-3"/>
  </r>
  <r>
    <x v="0"/>
    <n v="3316"/>
    <x v="0"/>
    <n v="-1"/>
  </r>
  <r>
    <x v="0"/>
    <n v="2762"/>
    <x v="0"/>
    <n v="2"/>
  </r>
  <r>
    <x v="0"/>
    <n v="2965"/>
    <x v="0"/>
    <n v="1"/>
  </r>
  <r>
    <x v="0"/>
    <n v="2582"/>
    <x v="0"/>
    <n v="2"/>
  </r>
  <r>
    <x v="0"/>
    <n v="2005"/>
    <x v="0"/>
    <n v="-2"/>
  </r>
  <r>
    <x v="0"/>
    <n v="3039"/>
    <x v="0"/>
    <n v="4"/>
  </r>
  <r>
    <x v="0"/>
    <n v="2176"/>
    <x v="0"/>
    <n v="1"/>
  </r>
  <r>
    <x v="0"/>
    <n v="3427"/>
    <x v="0"/>
    <n v="0"/>
  </r>
  <r>
    <x v="0"/>
    <n v="2217"/>
    <x v="0"/>
    <n v="3"/>
  </r>
  <r>
    <x v="0"/>
    <n v="2291"/>
    <x v="0"/>
    <n v="1"/>
  </r>
  <r>
    <x v="0"/>
    <n v="1885"/>
    <x v="0"/>
    <n v="2"/>
  </r>
  <r>
    <x v="0"/>
    <n v="1663"/>
    <x v="0"/>
    <n v="-3"/>
  </r>
  <r>
    <x v="0"/>
    <n v="1949"/>
    <x v="0"/>
    <n v="2"/>
  </r>
  <r>
    <x v="0"/>
    <n v="1764"/>
    <x v="0"/>
    <n v="-2"/>
  </r>
  <r>
    <x v="0"/>
    <n v="1700"/>
    <x v="0"/>
    <n v="4"/>
  </r>
  <r>
    <x v="0"/>
    <n v="1529"/>
    <x v="0"/>
    <n v="1"/>
  </r>
  <r>
    <x v="0"/>
    <n v="2199"/>
    <x v="0"/>
    <n v="-1"/>
  </r>
  <r>
    <x v="0"/>
    <n v="1150"/>
    <x v="0"/>
    <n v="2"/>
  </r>
  <r>
    <x v="0"/>
    <n v="1252"/>
    <x v="0"/>
    <n v="2"/>
  </r>
  <r>
    <x v="0"/>
    <n v="1099"/>
    <x v="0"/>
    <n v="2"/>
  </r>
  <r>
    <x v="0"/>
    <n v="1275"/>
    <x v="0"/>
    <n v="2"/>
  </r>
  <r>
    <x v="0"/>
    <n v="1455"/>
    <x v="0"/>
    <n v="0"/>
  </r>
  <r>
    <x v="0"/>
    <n v="1141"/>
    <x v="0"/>
    <n v="4"/>
  </r>
  <r>
    <x v="0"/>
    <n v="1067"/>
    <x v="0"/>
    <n v="2"/>
  </r>
  <r>
    <x v="0"/>
    <n v="831"/>
    <x v="0"/>
    <n v="0"/>
  </r>
  <r>
    <x v="0"/>
    <n v="568"/>
    <x v="0"/>
    <n v="0"/>
  </r>
  <r>
    <x v="0"/>
    <n v="1242"/>
    <x v="0"/>
    <n v="4"/>
  </r>
  <r>
    <x v="0"/>
    <n v="707"/>
    <x v="0"/>
    <n v="3"/>
  </r>
  <r>
    <x v="0"/>
    <n v="716"/>
    <x v="0"/>
    <n v="1"/>
  </r>
  <r>
    <x v="0"/>
    <n v="725"/>
    <x v="0"/>
    <n v="1"/>
  </r>
  <r>
    <x v="0"/>
    <n v="697"/>
    <x v="0"/>
    <n v="3"/>
  </r>
  <r>
    <x v="0"/>
    <n v="503"/>
    <x v="0"/>
    <n v="-1"/>
  </r>
  <r>
    <x v="0"/>
    <n v="411"/>
    <x v="0"/>
    <n v="3"/>
  </r>
  <r>
    <x v="0"/>
    <n v="637"/>
    <x v="0"/>
    <n v="3"/>
  </r>
  <r>
    <x v="0"/>
    <n v="503"/>
    <x v="0"/>
    <n v="3"/>
  </r>
  <r>
    <x v="0"/>
    <n v="485"/>
    <x v="0"/>
    <n v="0"/>
  </r>
  <r>
    <x v="0"/>
    <n v="471"/>
    <x v="0"/>
    <n v="2"/>
  </r>
  <r>
    <x v="0"/>
    <n v="300"/>
    <x v="0"/>
    <n v="0"/>
  </r>
  <r>
    <x v="0"/>
    <n v="286"/>
    <x v="1"/>
    <n v="5"/>
  </r>
  <r>
    <x v="0"/>
    <n v="203"/>
    <x v="1"/>
    <n v="7"/>
  </r>
  <r>
    <x v="0"/>
    <n v="328"/>
    <x v="1"/>
    <n v="5"/>
  </r>
  <r>
    <x v="0"/>
    <n v="277"/>
    <x v="1"/>
    <n v="1"/>
  </r>
  <r>
    <x v="0"/>
    <n v="309"/>
    <x v="1"/>
    <n v="3"/>
  </r>
  <r>
    <x v="0"/>
    <n v="291"/>
    <x v="1"/>
    <n v="5"/>
  </r>
  <r>
    <x v="0"/>
    <n v="245"/>
    <x v="1"/>
    <n v="3"/>
  </r>
  <r>
    <x v="0"/>
    <n v="111"/>
    <x v="1"/>
    <n v="5"/>
  </r>
  <r>
    <x v="0"/>
    <n v="97"/>
    <x v="1"/>
    <n v="6"/>
  </r>
  <r>
    <x v="0"/>
    <n v="129"/>
    <x v="1"/>
    <n v="4"/>
  </r>
  <r>
    <x v="0"/>
    <n v="74"/>
    <x v="1"/>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n v="41"/>
    <n v="57"/>
    <x v="0"/>
    <n v="54"/>
    <n v="1"/>
  </r>
  <r>
    <x v="0"/>
    <n v="42"/>
    <n v="22"/>
    <x v="0"/>
    <n v="20"/>
    <n v="1"/>
  </r>
  <r>
    <x v="0"/>
    <n v="43"/>
    <n v="36"/>
    <x v="0"/>
    <n v="36"/>
    <n v="1"/>
  </r>
  <r>
    <x v="0"/>
    <n v="44"/>
    <n v="40"/>
    <x v="0"/>
    <n v="41"/>
    <n v="1"/>
  </r>
  <r>
    <x v="0"/>
    <n v="45"/>
    <n v="61"/>
    <x v="0"/>
    <n v="60"/>
    <n v="1"/>
  </r>
  <r>
    <x v="0"/>
    <n v="46"/>
    <n v="123"/>
    <x v="0"/>
    <n v="117"/>
    <n v="1"/>
  </r>
  <r>
    <x v="0"/>
    <n v="47"/>
    <n v="75"/>
    <x v="0"/>
    <n v="78"/>
    <n v="1"/>
  </r>
  <r>
    <x v="0"/>
    <n v="48"/>
    <n v="124"/>
    <x v="0"/>
    <n v="123"/>
    <n v="1"/>
  </r>
  <r>
    <x v="0"/>
    <n v="49"/>
    <n v="157"/>
    <x v="0"/>
    <n v="156"/>
    <n v="1"/>
  </r>
  <r>
    <x v="0"/>
    <n v="50"/>
    <n v="125"/>
    <x v="0"/>
    <n v="123"/>
    <n v="1"/>
  </r>
  <r>
    <x v="0"/>
    <n v="51"/>
    <n v="389"/>
    <x v="0"/>
    <n v="375"/>
    <n v="1"/>
  </r>
  <r>
    <x v="0"/>
    <n v="52"/>
    <n v="298"/>
    <x v="0"/>
    <n v="292"/>
    <n v="1"/>
  </r>
  <r>
    <x v="0"/>
    <n v="53"/>
    <n v="381"/>
    <x v="0"/>
    <n v="357"/>
    <n v="1"/>
  </r>
  <r>
    <x v="0"/>
    <n v="54"/>
    <n v="522"/>
    <x v="0"/>
    <n v="503"/>
    <n v="1"/>
  </r>
  <r>
    <x v="0"/>
    <n v="55"/>
    <n v="673"/>
    <x v="0"/>
    <n v="640"/>
    <n v="1"/>
  </r>
  <r>
    <x v="0"/>
    <n v="56"/>
    <n v="822"/>
    <x v="0"/>
    <n v="787"/>
    <n v="1"/>
  </r>
  <r>
    <x v="0"/>
    <n v="57"/>
    <n v="788"/>
    <x v="0"/>
    <n v="764"/>
    <n v="1"/>
  </r>
  <r>
    <x v="0"/>
    <n v="58"/>
    <n v="863"/>
    <x v="0"/>
    <n v="837"/>
    <n v="1"/>
  </r>
  <r>
    <x v="0"/>
    <n v="59"/>
    <n v="1169"/>
    <x v="0"/>
    <n v="1088"/>
    <n v="1"/>
  </r>
  <r>
    <x v="0"/>
    <n v="60"/>
    <n v="1047"/>
    <x v="0"/>
    <n v="975"/>
    <n v="1"/>
  </r>
  <r>
    <x v="0"/>
    <n v="61"/>
    <n v="2289"/>
    <x v="0"/>
    <n v="2132"/>
    <n v="1"/>
  </r>
  <r>
    <x v="0"/>
    <n v="62"/>
    <n v="1869"/>
    <x v="0"/>
    <n v="1725"/>
    <n v="1"/>
  </r>
  <r>
    <x v="0"/>
    <n v="63"/>
    <n v="2142"/>
    <x v="0"/>
    <n v="1979"/>
    <n v="1"/>
  </r>
  <r>
    <x v="0"/>
    <n v="64"/>
    <n v="1880"/>
    <x v="0"/>
    <n v="1730"/>
    <n v="1"/>
  </r>
  <r>
    <x v="0"/>
    <n v="65"/>
    <n v="2521"/>
    <x v="0"/>
    <n v="2280"/>
    <n v="1"/>
  </r>
  <r>
    <x v="0"/>
    <n v="66"/>
    <n v="2872"/>
    <x v="0"/>
    <n v="2625"/>
    <n v="1"/>
  </r>
  <r>
    <x v="0"/>
    <n v="67"/>
    <n v="3016"/>
    <x v="0"/>
    <n v="2733"/>
    <n v="1"/>
  </r>
  <r>
    <x v="0"/>
    <n v="68"/>
    <n v="3492"/>
    <x v="0"/>
    <n v="3170"/>
    <n v="1"/>
  </r>
  <r>
    <x v="0"/>
    <n v="69"/>
    <n v="4265"/>
    <x v="0"/>
    <n v="3782"/>
    <n v="1"/>
  </r>
  <r>
    <x v="0"/>
    <n v="70"/>
    <n v="5849"/>
    <x v="0"/>
    <n v="5292"/>
    <n v="1"/>
  </r>
  <r>
    <x v="0"/>
    <n v="71"/>
    <n v="4121"/>
    <x v="0"/>
    <n v="3683"/>
    <n v="1"/>
  </r>
  <r>
    <x v="0"/>
    <n v="72"/>
    <n v="4608"/>
    <x v="0"/>
    <n v="4161"/>
    <n v="1"/>
  </r>
  <r>
    <x v="0"/>
    <n v="73"/>
    <n v="4998"/>
    <x v="0"/>
    <n v="4432"/>
    <n v="1"/>
  </r>
  <r>
    <x v="0"/>
    <n v="74"/>
    <n v="4464"/>
    <x v="0"/>
    <n v="3988"/>
    <n v="1"/>
  </r>
  <r>
    <x v="0"/>
    <n v="75"/>
    <n v="5365"/>
    <x v="0"/>
    <n v="4710"/>
    <n v="1"/>
  </r>
  <r>
    <x v="0"/>
    <n v="76"/>
    <n v="4890"/>
    <x v="0"/>
    <n v="4350"/>
    <n v="1"/>
  </r>
  <r>
    <x v="0"/>
    <n v="77"/>
    <n v="4000"/>
    <x v="0"/>
    <n v="3567"/>
    <n v="1"/>
  </r>
  <r>
    <x v="0"/>
    <n v="78"/>
    <n v="4342"/>
    <x v="0"/>
    <n v="3852"/>
    <n v="1"/>
  </r>
  <r>
    <x v="0"/>
    <n v="79"/>
    <n v="3780"/>
    <x v="0"/>
    <n v="3377"/>
    <n v="1"/>
  </r>
  <r>
    <x v="0"/>
    <n v="80"/>
    <n v="5528"/>
    <x v="0"/>
    <n v="4889"/>
    <n v="1"/>
  </r>
  <r>
    <x v="0"/>
    <n v="81"/>
    <n v="3325"/>
    <x v="0"/>
    <n v="2966"/>
    <n v="1"/>
  </r>
  <r>
    <x v="0"/>
    <n v="82"/>
    <n v="3276"/>
    <x v="0"/>
    <n v="2930"/>
    <n v="1"/>
  </r>
  <r>
    <x v="0"/>
    <n v="83"/>
    <n v="3842"/>
    <x v="0"/>
    <n v="3360"/>
    <n v="1"/>
  </r>
  <r>
    <x v="0"/>
    <n v="84"/>
    <n v="3010"/>
    <x v="0"/>
    <n v="2580"/>
    <n v="1"/>
  </r>
  <r>
    <x v="0"/>
    <n v="85"/>
    <n v="3317"/>
    <x v="0"/>
    <n v="2848"/>
    <n v="1"/>
  </r>
  <r>
    <x v="0"/>
    <n v="86"/>
    <n v="2760"/>
    <x v="0"/>
    <n v="2350"/>
    <n v="1"/>
  </r>
  <r>
    <x v="0"/>
    <n v="87"/>
    <n v="2964"/>
    <x v="0"/>
    <n v="2370"/>
    <n v="1"/>
  </r>
  <r>
    <x v="0"/>
    <n v="88"/>
    <n v="2580"/>
    <x v="0"/>
    <n v="2138"/>
    <n v="1"/>
  </r>
  <r>
    <x v="0"/>
    <n v="89"/>
    <n v="2007"/>
    <x v="0"/>
    <n v="1668"/>
    <n v="1"/>
  </r>
  <r>
    <x v="0"/>
    <n v="90"/>
    <n v="3035"/>
    <x v="0"/>
    <n v="2407"/>
    <n v="1"/>
  </r>
  <r>
    <x v="0"/>
    <n v="91"/>
    <n v="2175"/>
    <x v="0"/>
    <n v="1760"/>
    <n v="1"/>
  </r>
  <r>
    <x v="0"/>
    <n v="92"/>
    <n v="3427"/>
    <x v="0"/>
    <n v="2528"/>
    <n v="1"/>
  </r>
  <r>
    <x v="0"/>
    <n v="93"/>
    <n v="2214"/>
    <x v="0"/>
    <n v="1639"/>
    <n v="1"/>
  </r>
  <r>
    <x v="0"/>
    <n v="94"/>
    <n v="2290"/>
    <x v="0"/>
    <n v="1662"/>
    <n v="1"/>
  </r>
  <r>
    <x v="0"/>
    <n v="95"/>
    <n v="1883"/>
    <x v="0"/>
    <n v="1387"/>
    <n v="1"/>
  </r>
  <r>
    <x v="0"/>
    <n v="96"/>
    <n v="1666"/>
    <x v="0"/>
    <n v="1196"/>
    <n v="1"/>
  </r>
  <r>
    <x v="0"/>
    <n v="97"/>
    <n v="1947"/>
    <x v="0"/>
    <n v="1331"/>
    <n v="1"/>
  </r>
  <r>
    <x v="0"/>
    <n v="98"/>
    <n v="1766"/>
    <x v="0"/>
    <n v="1113"/>
    <n v="1"/>
  </r>
  <r>
    <x v="0"/>
    <n v="99"/>
    <n v="1696"/>
    <x v="0"/>
    <n v="1131"/>
    <n v="1"/>
  </r>
  <r>
    <x v="0"/>
    <n v="100"/>
    <n v="1528"/>
    <x v="0"/>
    <n v="1004"/>
    <n v="1"/>
  </r>
  <r>
    <x v="0"/>
    <n v="101"/>
    <n v="2200"/>
    <x v="0"/>
    <n v="1429"/>
    <n v="1"/>
  </r>
  <r>
    <x v="0"/>
    <n v="102"/>
    <n v="1148"/>
    <x v="0"/>
    <n v="783"/>
    <n v="1"/>
  </r>
  <r>
    <x v="0"/>
    <n v="103"/>
    <n v="1250"/>
    <x v="0"/>
    <n v="861"/>
    <n v="1"/>
  </r>
  <r>
    <x v="0"/>
    <n v="104"/>
    <n v="1097"/>
    <x v="0"/>
    <n v="712"/>
    <n v="1"/>
  </r>
  <r>
    <x v="0"/>
    <n v="105"/>
    <n v="1273"/>
    <x v="0"/>
    <n v="796"/>
    <n v="1"/>
  </r>
  <r>
    <x v="0"/>
    <n v="106"/>
    <n v="1455"/>
    <x v="0"/>
    <n v="824"/>
    <n v="1"/>
  </r>
  <r>
    <x v="0"/>
    <n v="107"/>
    <n v="1137"/>
    <x v="0"/>
    <n v="712"/>
    <n v="1"/>
  </r>
  <r>
    <x v="0"/>
    <n v="108"/>
    <n v="1065"/>
    <x v="0"/>
    <n v="596"/>
    <n v="0"/>
  </r>
  <r>
    <x v="0"/>
    <n v="109"/>
    <n v="831"/>
    <x v="0"/>
    <n v="507"/>
    <n v="0"/>
  </r>
  <r>
    <x v="0"/>
    <n v="110"/>
    <n v="568"/>
    <x v="0"/>
    <n v="321"/>
    <n v="0"/>
  </r>
  <r>
    <x v="0"/>
    <n v="111"/>
    <n v="1238"/>
    <x v="0"/>
    <n v="503"/>
    <n v="0"/>
  </r>
  <r>
    <x v="0"/>
    <n v="112"/>
    <n v="704"/>
    <x v="0"/>
    <n v="349"/>
    <n v="0"/>
  </r>
  <r>
    <x v="0"/>
    <n v="113"/>
    <n v="715"/>
    <x v="0"/>
    <n v="289"/>
    <n v="0"/>
  </r>
  <r>
    <x v="0"/>
    <n v="114"/>
    <n v="724"/>
    <x v="0"/>
    <n v="251"/>
    <n v="0"/>
  </r>
  <r>
    <x v="0"/>
    <n v="115"/>
    <n v="694"/>
    <x v="0"/>
    <n v="196"/>
    <n v="0"/>
  </r>
  <r>
    <x v="0"/>
    <n v="116"/>
    <n v="504"/>
    <x v="0"/>
    <n v="144"/>
    <n v="0"/>
  </r>
  <r>
    <x v="0"/>
    <n v="117"/>
    <n v="408"/>
    <x v="0"/>
    <n v="98"/>
    <n v="0"/>
  </r>
  <r>
    <x v="0"/>
    <n v="118"/>
    <n v="634"/>
    <x v="0"/>
    <n v="79"/>
    <n v="0"/>
  </r>
  <r>
    <x v="0"/>
    <n v="119"/>
    <n v="500"/>
    <x v="0"/>
    <n v="46"/>
    <n v="0"/>
  </r>
  <r>
    <x v="0"/>
    <n v="120"/>
    <n v="485"/>
    <x v="0"/>
    <n v="19"/>
    <n v="0"/>
  </r>
  <r>
    <x v="0"/>
    <n v="121"/>
    <n v="469"/>
    <x v="0"/>
    <m/>
    <m/>
  </r>
  <r>
    <x v="0"/>
    <n v="122"/>
    <n v="300"/>
    <x v="0"/>
    <m/>
    <m/>
  </r>
  <r>
    <x v="0"/>
    <n v="123"/>
    <n v="281"/>
    <x v="1"/>
    <m/>
    <m/>
  </r>
  <r>
    <x v="0"/>
    <n v="124"/>
    <n v="196"/>
    <x v="1"/>
    <m/>
    <m/>
  </r>
  <r>
    <x v="0"/>
    <n v="125"/>
    <n v="323"/>
    <x v="1"/>
    <m/>
    <m/>
  </r>
  <r>
    <x v="0"/>
    <n v="126"/>
    <n v="276"/>
    <x v="1"/>
    <m/>
    <m/>
  </r>
  <r>
    <x v="0"/>
    <n v="127"/>
    <n v="306"/>
    <x v="1"/>
    <m/>
    <m/>
  </r>
  <r>
    <x v="0"/>
    <n v="128"/>
    <n v="286"/>
    <x v="1"/>
    <m/>
    <m/>
  </r>
  <r>
    <x v="0"/>
    <n v="129"/>
    <n v="242"/>
    <x v="1"/>
    <m/>
    <m/>
  </r>
  <r>
    <x v="0"/>
    <n v="130"/>
    <n v="106"/>
    <x v="1"/>
    <m/>
    <m/>
  </r>
  <r>
    <x v="0"/>
    <n v="131"/>
    <n v="91"/>
    <x v="1"/>
    <m/>
    <m/>
  </r>
  <r>
    <x v="0"/>
    <n v="132"/>
    <n v="125"/>
    <x v="1"/>
    <m/>
    <m/>
  </r>
  <r>
    <x v="0"/>
    <n v="133"/>
    <n v="70"/>
    <x v="1"/>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n v="0.87239625654274988"/>
  </r>
  <r>
    <x v="0"/>
    <x v="1"/>
    <x v="0"/>
    <n v="1.8073583940761573"/>
  </r>
  <r>
    <x v="0"/>
    <x v="2"/>
    <x v="0"/>
    <n v="2.4066603351332674"/>
  </r>
  <r>
    <x v="0"/>
    <x v="3"/>
    <x v="0"/>
    <n v="3.2730943154856433"/>
  </r>
  <r>
    <x v="0"/>
    <x v="4"/>
    <x v="0"/>
    <n v="1.7388302368951187"/>
  </r>
  <r>
    <x v="0"/>
    <x v="5"/>
    <x v="0"/>
    <n v="3.0024719814759209"/>
  </r>
  <r>
    <x v="0"/>
    <x v="6"/>
    <x v="0"/>
    <n v="2.3381321779522182"/>
  </r>
  <r>
    <x v="0"/>
    <x v="5"/>
    <x v="0"/>
    <n v="2.0024719814759209"/>
  </r>
  <r>
    <x v="0"/>
    <x v="7"/>
    <x v="0"/>
    <n v="3.0675098439425028"/>
  </r>
  <r>
    <x v="0"/>
    <x v="5"/>
    <x v="0"/>
    <n v="1.0024719814759209"/>
  </r>
  <r>
    <x v="0"/>
    <x v="8"/>
    <x v="0"/>
    <n v="-0.21009307949611866"/>
  </r>
  <r>
    <x v="0"/>
    <x v="9"/>
    <x v="0"/>
    <n v="3.1940952741612136"/>
  </r>
  <r>
    <x v="0"/>
    <x v="10"/>
    <x v="0"/>
    <n v="2.9234729401515551"/>
  </r>
  <r>
    <x v="0"/>
    <x v="11"/>
    <x v="0"/>
    <n v="3.0500583703702659"/>
  </r>
  <r>
    <x v="0"/>
    <x v="12"/>
    <x v="0"/>
    <n v="2.9095117612936292"/>
  </r>
  <r>
    <x v="0"/>
    <x v="13"/>
    <x v="0"/>
    <n v="-9.7468828135333752E-2"/>
  </r>
  <r>
    <x v="0"/>
    <x v="14"/>
    <x v="0"/>
    <n v="-0.16250669060184464"/>
  </r>
  <r>
    <x v="0"/>
    <x v="15"/>
    <x v="0"/>
    <n v="2.7004369950360569"/>
  </r>
  <r>
    <x v="0"/>
    <x v="16"/>
    <x v="0"/>
    <n v="-1.5806562231168755"/>
  </r>
  <r>
    <x v="0"/>
    <x v="17"/>
    <x v="0"/>
    <n v="-1.2415057319262814"/>
  </r>
  <r>
    <x v="0"/>
    <x v="18"/>
    <x v="0"/>
    <n v="-2.3008407420720687"/>
  </r>
  <r>
    <x v="0"/>
    <x v="19"/>
    <x v="0"/>
    <n v="-0.81416305237576125"/>
  </r>
  <r>
    <x v="0"/>
    <x v="20"/>
    <x v="0"/>
    <n v="-1.2938601526425373"/>
  </r>
  <r>
    <x v="0"/>
    <x v="21"/>
    <x v="0"/>
    <n v="-2.0812950916711088"/>
  </r>
  <r>
    <x v="0"/>
    <x v="22"/>
    <x v="0"/>
    <n v="-0.71200968515859131"/>
  </r>
  <r>
    <x v="0"/>
    <x v="23"/>
    <x v="0"/>
    <n v="-1.3287630997874658"/>
  </r>
  <r>
    <x v="0"/>
    <x v="24"/>
    <x v="0"/>
    <n v="-4.2021776695687549"/>
  </r>
  <r>
    <x v="0"/>
    <x v="25"/>
    <x v="0"/>
    <n v="-3.2916475950369204"/>
  </r>
  <r>
    <x v="0"/>
    <x v="26"/>
    <x v="0"/>
    <n v="-2.5286447190101171"/>
  </r>
  <r>
    <x v="0"/>
    <x v="27"/>
    <x v="0"/>
    <n v="-4.9376011044905681"/>
  </r>
  <r>
    <x v="0"/>
    <x v="28"/>
    <x v="0"/>
    <n v="-4.5216641295810405"/>
  </r>
  <r>
    <x v="0"/>
    <x v="29"/>
    <x v="0"/>
    <n v="-4.8782660943443261"/>
  </r>
  <r>
    <x v="0"/>
    <x v="30"/>
    <x v="0"/>
    <n v="-5.5635476661545908"/>
  </r>
  <r>
    <x v="0"/>
    <x v="31"/>
    <x v="0"/>
    <n v="-2.0048515245625822"/>
  </r>
  <r>
    <x v="0"/>
    <x v="32"/>
    <x v="0"/>
    <n v="-2.7145651593746152"/>
  </r>
  <r>
    <x v="0"/>
    <x v="33"/>
    <x v="0"/>
    <n v="-4.6250952339069045"/>
  </r>
  <r>
    <x v="0"/>
    <x v="34"/>
    <x v="0"/>
    <n v="-5.1825136383904464"/>
  </r>
  <r>
    <x v="0"/>
    <x v="35"/>
    <x v="0"/>
    <n v="-1.6657010333710787"/>
  </r>
  <r>
    <x v="0"/>
    <x v="36"/>
    <x v="0"/>
    <n v="-4.1720427542472862"/>
  </r>
  <r>
    <x v="0"/>
    <x v="37"/>
    <x v="0"/>
    <n v="-5.1222438077465995"/>
  </r>
  <r>
    <x v="0"/>
    <x v="38"/>
    <x v="0"/>
    <n v="-1.7504029270171486"/>
  </r>
  <r>
    <x v="0"/>
    <x v="39"/>
    <x v="0"/>
    <n v="-1.4147427305410929"/>
  </r>
  <r>
    <x v="0"/>
    <x v="40"/>
    <x v="0"/>
    <n v="-2.9084010096662496"/>
  </r>
  <r>
    <x v="0"/>
    <x v="41"/>
    <x v="0"/>
    <n v="-3.0686116499209675"/>
  </r>
  <r>
    <x v="0"/>
    <x v="42"/>
    <x v="0"/>
    <n v="-3.4832708877215737"/>
  </r>
  <r>
    <x v="0"/>
    <x v="43"/>
    <x v="0"/>
    <n v="-1.2567446478924467"/>
  </r>
  <r>
    <x v="0"/>
    <x v="44"/>
    <x v="0"/>
    <n v="-0.86651747309224447"/>
  </r>
  <r>
    <x v="0"/>
    <x v="45"/>
    <x v="0"/>
    <n v="-1.3148019209297672"/>
  </r>
  <r>
    <x v="0"/>
    <x v="46"/>
    <x v="0"/>
    <n v="-2.5540116025094903"/>
  </r>
  <r>
    <x v="0"/>
    <x v="47"/>
    <x v="0"/>
    <n v="1.1299922321923077"/>
  </r>
  <r>
    <x v="0"/>
    <x v="48"/>
    <x v="0"/>
    <n v="-0.22882229017659483"/>
  </r>
  <r>
    <x v="0"/>
    <x v="49"/>
    <x v="0"/>
    <n v="-1.5552893396175023"/>
  </r>
  <r>
    <x v="0"/>
    <x v="50"/>
    <x v="0"/>
    <n v="-0.29735044735753036"/>
  </r>
  <r>
    <x v="0"/>
    <x v="51"/>
    <x v="0"/>
    <n v="1.5655932382801439"/>
  </r>
  <r>
    <x v="0"/>
    <x v="52"/>
    <x v="0"/>
    <n v="-0.21486111131866892"/>
  </r>
  <r>
    <x v="0"/>
    <x v="53"/>
    <x v="0"/>
    <n v="-2.2043902271752813"/>
  </r>
  <r>
    <x v="0"/>
    <x v="54"/>
    <x v="0"/>
    <n v="-0.95121936673785967"/>
  </r>
  <r>
    <x v="0"/>
    <x v="55"/>
    <x v="0"/>
    <n v="-9.2766397756349761E-3"/>
  </r>
  <r>
    <x v="0"/>
    <x v="56"/>
    <x v="0"/>
    <n v="1.8606476352913432"/>
  </r>
  <r>
    <x v="0"/>
    <x v="57"/>
    <x v="0"/>
    <n v="-0.46454167704155225"/>
  </r>
  <r>
    <x v="0"/>
    <x v="58"/>
    <x v="0"/>
    <n v="-0.89665238841462269"/>
  </r>
  <r>
    <x v="0"/>
    <x v="59"/>
    <x v="0"/>
    <n v="-4.6392144526407719E-2"/>
  </r>
  <r>
    <x v="0"/>
    <x v="60"/>
    <x v="0"/>
    <n v="0.148721442873466"/>
  </r>
  <r>
    <x v="0"/>
    <x v="61"/>
    <x v="0"/>
    <n v="2.2892680519498754"/>
  </r>
  <r>
    <x v="0"/>
    <x v="62"/>
    <x v="0"/>
    <n v="1.4808913446349834"/>
  </r>
  <r>
    <x v="0"/>
    <x v="63"/>
    <x v="0"/>
    <n v="-0.46105138232701393"/>
  </r>
  <r>
    <x v="0"/>
    <x v="64"/>
    <x v="0"/>
    <n v="1.2207398947687125"/>
  </r>
  <r>
    <x v="0"/>
    <x v="65"/>
    <x v="0"/>
    <n v="0.22423018948302342"/>
  </r>
  <r>
    <x v="0"/>
    <x v="66"/>
    <x v="0"/>
    <n v="0.63539913256954605"/>
  </r>
  <r>
    <x v="0"/>
    <x v="67"/>
    <x v="0"/>
    <n v="0.84796419354154295"/>
  </r>
  <r>
    <x v="0"/>
    <x v="68"/>
    <x v="0"/>
    <n v="2.4158534821685862"/>
  </r>
  <r>
    <x v="0"/>
    <x v="69"/>
    <x v="0"/>
    <n v="1.1081156434080413"/>
  </r>
  <r>
    <x v="0"/>
    <x v="70"/>
    <x v="0"/>
    <n v="-0.15901639588742"/>
  </r>
  <r>
    <x v="0"/>
    <x v="71"/>
    <x v="0"/>
    <n v="0.57385156481734612"/>
  </r>
  <r>
    <x v="0"/>
    <x v="72"/>
    <x v="0"/>
    <n v="1.3752476827031614"/>
  </r>
  <r>
    <x v="0"/>
    <x v="73"/>
    <x v="0"/>
    <n v="1.5843224489607337"/>
  </r>
  <r>
    <x v="0"/>
    <x v="74"/>
    <x v="0"/>
    <n v="0.25564284191329989"/>
  </r>
  <r>
    <x v="0"/>
    <x v="75"/>
    <x v="0"/>
    <n v="2.9780399184747921"/>
  </r>
  <r>
    <x v="0"/>
    <x v="76"/>
    <x v="0"/>
    <n v="-4.1485455117439756"/>
  </r>
  <r>
    <x v="0"/>
    <x v="77"/>
    <x v="0"/>
    <n v="1.1185865275513152"/>
  </r>
  <r>
    <x v="0"/>
    <x v="78"/>
    <x v="0"/>
    <n v="2.5192845864942228"/>
  </r>
  <r>
    <x v="0"/>
    <x v="9"/>
    <x v="0"/>
    <n v="1.1940952741612136"/>
  </r>
  <r>
    <x v="0"/>
    <x v="79"/>
    <x v="1"/>
    <n v="0.72835935275173824"/>
  </r>
  <r>
    <x v="0"/>
    <x v="80"/>
    <x v="1"/>
    <n v="2.9989816867614536"/>
  </r>
  <r>
    <x v="0"/>
    <x v="81"/>
    <x v="1"/>
    <n v="2.5262651759231289"/>
  </r>
  <r>
    <x v="0"/>
    <x v="82"/>
    <x v="1"/>
    <n v="0.86192537239941203"/>
  </r>
  <r>
    <x v="0"/>
    <x v="83"/>
    <x v="1"/>
    <n v="6.0529254513653541E-2"/>
  </r>
  <r>
    <x v="0"/>
    <x v="84"/>
    <x v="1"/>
    <n v="0.5947933331041213"/>
  </r>
  <r>
    <x v="0"/>
    <x v="85"/>
    <x v="1"/>
    <n v="0.79688750993281587"/>
  </r>
  <r>
    <x v="0"/>
    <x v="86"/>
    <x v="1"/>
    <n v="0.53673606006644548"/>
  </r>
  <r>
    <x v="0"/>
    <x v="87"/>
    <x v="1"/>
    <n v="0.93743411900932472"/>
  </r>
  <r>
    <x v="0"/>
    <x v="5"/>
    <x v="1"/>
    <n v="1.0024719814759209"/>
  </r>
  <r>
    <x v="0"/>
    <x v="88"/>
    <x v="1"/>
    <n v="-2.3947357827526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96638-E1B7-493A-BC0A-EB2CD118C9E7}" name="Tabella pivot5" cacheId="15"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V11:W12" firstHeaderRow="0" firstDataRow="1" firstDataCol="0" rowPageCount="2" colPageCount="1"/>
  <pivotFields count="4">
    <pivotField name="My extaction (auto)" axis="axisPage" showAll="0">
      <items count="2">
        <item x="0"/>
        <item t="default"/>
      </items>
    </pivotField>
    <pivotField dataField="1" numFmtId="1" showAll="0">
      <items count="90">
        <item x="1"/>
        <item x="2"/>
        <item x="3"/>
        <item x="0"/>
        <item x="4"/>
        <item x="88"/>
        <item x="6"/>
        <item x="87"/>
        <item x="86"/>
        <item x="5"/>
        <item x="7"/>
        <item x="80"/>
        <item x="85"/>
        <item x="82"/>
        <item x="79"/>
        <item x="84"/>
        <item x="9"/>
        <item x="83"/>
        <item x="81"/>
        <item x="10"/>
        <item x="8"/>
        <item x="74"/>
        <item x="78"/>
        <item x="77"/>
        <item x="76"/>
        <item x="73"/>
        <item x="11"/>
        <item x="67"/>
        <item x="75"/>
        <item x="12"/>
        <item x="72"/>
        <item x="69"/>
        <item x="70"/>
        <item x="71"/>
        <item x="14"/>
        <item x="13"/>
        <item x="66"/>
        <item x="15"/>
        <item x="17"/>
        <item x="65"/>
        <item x="61"/>
        <item x="64"/>
        <item x="59"/>
        <item x="16"/>
        <item x="68"/>
        <item x="60"/>
        <item x="62"/>
        <item x="63"/>
        <item x="57"/>
        <item x="53"/>
        <item x="56"/>
        <item x="55"/>
        <item x="19"/>
        <item x="21"/>
        <item x="52"/>
        <item x="54"/>
        <item x="46"/>
        <item x="20"/>
        <item x="48"/>
        <item x="58"/>
        <item x="50"/>
        <item x="18"/>
        <item x="51"/>
        <item x="22"/>
        <item x="45"/>
        <item x="43"/>
        <item x="23"/>
        <item x="44"/>
        <item x="41"/>
        <item x="24"/>
        <item x="47"/>
        <item x="39"/>
        <item x="42"/>
        <item x="38"/>
        <item x="49"/>
        <item x="25"/>
        <item x="36"/>
        <item x="40"/>
        <item x="34"/>
        <item x="28"/>
        <item x="26"/>
        <item x="35"/>
        <item x="31"/>
        <item x="29"/>
        <item x="33"/>
        <item x="30"/>
        <item x="32"/>
        <item x="37"/>
        <item x="27"/>
        <item t="default"/>
      </items>
    </pivotField>
    <pivotField axis="axisPage" numFmtId="1" showAll="0">
      <items count="3">
        <item x="1"/>
        <item x="0"/>
        <item t="default"/>
      </items>
    </pivotField>
    <pivotField dataField="1" numFmtId="1" showAll="0"/>
  </pivotFields>
  <rowItems count="1">
    <i/>
  </rowItems>
  <colFields count="1">
    <field x="-2"/>
  </colFields>
  <colItems count="2">
    <i>
      <x/>
    </i>
    <i i="1">
      <x v="1"/>
    </i>
  </colItems>
  <pageFields count="2">
    <pageField fld="0" hier="-1"/>
    <pageField fld="2" hier="-1"/>
  </pageFields>
  <dataFields count="2">
    <dataField name="Somma di 15-maggio(156673)" fld="1" baseField="0" baseItem="0" numFmtId="1"/>
    <dataField name="Somma di Delta" fld="3" baseField="0" baseItem="0" numFmtId="1"/>
  </dataFields>
  <formats count="6">
    <format dxfId="8">
      <pivotArea field="0" type="button" dataOnly="0" labelOnly="1" outline="0" axis="axisPage" fieldPosition="0"/>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BA0D3-C6AA-4072-9D78-D03414405F01}" name="Tabella pivot3" cacheId="0"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V5:W6" firstHeaderRow="0" firstDataRow="1" firstDataCol="0" rowPageCount="2" colPageCount="1"/>
  <pivotFields count="4">
    <pivotField name="My extraction (manual)" axis="axisPage" showAll="0">
      <items count="2">
        <item x="0"/>
        <item t="default"/>
      </items>
    </pivotField>
    <pivotField dataField="1" numFmtId="1" showAll="0"/>
    <pivotField axis="axisPage" numFmtId="1" showAll="0">
      <items count="3">
        <item x="1"/>
        <item x="0"/>
        <item t="default"/>
      </items>
    </pivotField>
    <pivotField dataField="1" numFmtId="1" showAll="0"/>
  </pivotFields>
  <rowItems count="1">
    <i/>
  </rowItems>
  <colFields count="1">
    <field x="-2"/>
  </colFields>
  <colItems count="2">
    <i>
      <x/>
    </i>
    <i i="1">
      <x v="1"/>
    </i>
  </colItems>
  <pageFields count="2">
    <pageField fld="0" hier="-1"/>
    <pageField fld="2" hier="-1"/>
  </pageFields>
  <dataFields count="2">
    <dataField name="Somma di 15-maggio(156673)" fld="1" baseField="0" baseItem="0"/>
    <dataField name="Somma di Delta" fld="3" baseField="0" baseItem="0"/>
  </dataFields>
  <formats count="9">
    <format dxfId="24">
      <pivotArea type="all" dataOnly="0" outline="0" fieldPosition="0"/>
    </format>
    <format dxfId="23">
      <pivotArea outline="0" collapsedLevelsAreSubtotals="1" fieldPosition="0"/>
    </format>
    <format dxfId="22">
      <pivotArea dataOnly="0" labelOnly="1" outline="0" fieldPosition="0">
        <references count="1">
          <reference field="4294967294" count="2">
            <x v="0"/>
            <x v="1"/>
          </reference>
        </references>
      </pivotArea>
    </format>
    <format dxfId="21">
      <pivotArea type="all" dataOnly="0" outline="0" fieldPosition="0"/>
    </format>
    <format dxfId="20">
      <pivotArea type="all" dataOnly="0" outline="0" fieldPosition="0"/>
    </format>
    <format dxfId="14">
      <pivotArea field="0" type="button" dataOnly="0" labelOnly="1" outline="0" axis="axisPage" fieldPosition="0"/>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B2737-3C34-4AFD-8C54-61C7EFB3D742}" name="Tabella pivot1" cacheId="1"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S5:S6" firstHeaderRow="1" firstDataRow="1" firstDataCol="0" rowPageCount="2" colPageCount="1"/>
  <pivotFields count="6">
    <pivotField axis="axisPage" showAll="0">
      <items count="2">
        <item x="0"/>
        <item t="default"/>
      </items>
    </pivotField>
    <pivotField showAll="0"/>
    <pivotField dataField="1" showAll="0"/>
    <pivotField axis="axisPage" showAll="0">
      <items count="3">
        <item x="1"/>
        <item x="0"/>
        <item t="default"/>
      </items>
    </pivotField>
    <pivotField showAll="0"/>
    <pivotField showAll="0"/>
  </pivotFields>
  <rowItems count="1">
    <i/>
  </rowItems>
  <colItems count="1">
    <i/>
  </colItems>
  <pageFields count="2">
    <pageField fld="0" hier="-1"/>
    <pageField fld="3" hier="-1"/>
  </pageFields>
  <dataFields count="1">
    <dataField name="Somma di 2:15-maggio(156673)" fld="2" baseField="0" baseItem="0"/>
  </dataFields>
  <formats count="6">
    <format dxfId="30">
      <pivotArea type="all" dataOnly="0" outline="0" fieldPosition="0"/>
    </format>
    <format dxfId="29">
      <pivotArea type="all" dataOnly="0" outline="0" fieldPosition="0"/>
    </format>
    <format dxfId="28">
      <pivotArea field="0" type="button" dataOnly="0" labelOnly="1" outline="0" axis="axisPage"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6" xr16:uid="{6DD3A1CE-3488-4213-BFE0-F7DC5E4698F6}" autoFormatId="16" applyNumberFormats="0" applyBorderFormats="0" applyFontFormats="0" applyPatternFormats="0" applyAlignmentFormats="0" applyWidthHeightFormats="0">
  <queryTableRefresh nextId="3">
    <queryTableFields count="1">
      <queryTableField id="2" name="Column2" tableColumnId="2"/>
    </queryTableFields>
    <queryTableDeletedFields count="1">
      <deletedField name="Column1"/>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8" xr16:uid="{877227CC-3196-4696-B708-1FDAE83BF7B5}" autoFormatId="16" applyNumberFormats="0" applyBorderFormats="0" applyFontFormats="0" applyPatternFormats="0" applyAlignmentFormats="0" applyWidthHeightFormats="0">
  <queryTableRefresh nextId="7" unboundColumnsLeft="1">
    <queryTableFields count="6">
      <queryTableField id="6" dataBound="0" tableColumnId="6"/>
      <queryTableField id="1" name="#" tableColumnId="1"/>
      <queryTableField id="2" name="1:giorno" tableColumnId="2"/>
      <queryTableField id="3" name="2,3:15-maggio(156673)" tableColumnId="3"/>
      <queryTableField id="4" name="Column1" tableColumnId="4"/>
      <queryTableField id="5" name="4,5:1-maggio(125955)" tableColumnId="5"/>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73" totalsRowShown="0" headerRowDxfId="45">
  <autoFilter ref="A1:G73" xr:uid="{E00D1741-FA5A-46AA-8DA1-3263CE131748}"/>
  <tableColumns count="7">
    <tableColumn id="7" xr3:uid="{50975FC8-ACF4-45F9-8F56-602A6B9C8202}" name="day of week" dataDxfId="44">
      <calculatedColumnFormula>CHOOSE(WEEKDAY(Tabella2[[#This Row],[date]]),"Sun","Mon","Tue","Wed","Thu","Fri","Sat")</calculatedColumnFormula>
    </tableColumn>
    <tableColumn id="1" xr3:uid="{489269BA-B00A-4BCA-867F-603F07B4A1BA}" name="date" dataDxfId="43"/>
    <tableColumn id="2" xr3:uid="{30288EF8-2CAC-4C44-8A0F-77A69CC1E64A}" name="time" dataDxfId="42"/>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reported cases"/>
    <tableColumn id="6" xr3:uid="{685DB51D-955E-4327-9E96-30C7DF229220}" name="cumulative reported death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K138" totalsRowShown="0">
  <autoFilter ref="A1:K138" xr:uid="{30C6CF1A-8735-45FE-91D3-50981F887C61}"/>
  <tableColumns count="11">
    <tableColumn id="1" xr3:uid="{85B46AC1-744C-4A75-9973-3962CA1A819C}" name="Date" dataDxfId="41"/>
    <tableColumn id="3" xr3:uid="{A91F86AC-A62A-42BF-AA2E-5046C75A4536}" name="Day (category mi)" dataDxfId="40"/>
    <tableColumn id="4" xr3:uid="{7ABC133C-83F3-4CCA-A2D9-65E59601BFED}" name="# of cases by symptom onset (frequency fi)" dataDxfId="39"/>
    <tableColumn id="2" xr3:uid="{15776DC2-F3F3-4055-9B1A-34E8F99865B1}" name="rounded # of cases by symptom onset (frequency fi)" dataDxfId="38" dataCellStyle="20% - Colore 3">
      <calculatedColumnFormula>ROUND(Tabella1[[#This Row],['# of cases by symptom onset (frequency fi)]],0)</calculatedColumnFormula>
    </tableColumn>
    <tableColumn id="10" xr3:uid="{6B90E89A-D655-4F9C-BB98-ECBD3629F0E7}" name="Accumulative # of cases (rounded)" dataDxfId="37" dataCellStyle="20% - Colore 3"/>
    <tableColumn id="6" xr3:uid="{80086AE4-1CE2-4D18-B793-81640C0991B2}" name="# of cases by symptom onset (frequency fi) - provisional" dataDxfId="36"/>
    <tableColumn id="8" xr3:uid="{F054A44D-36AF-4766-BDD4-D7A5ADF7BC18}" name="rounded # of cases by symptom onset (frequency fi) - provisional" dataDxfId="35" dataCellStyle="20% - Colore 3">
      <calculatedColumnFormula>ROUND(Tabella1[[#This Row],['# of cases by symptom onset (frequency fi) - provisional]],0)</calculatedColumnFormula>
    </tableColumn>
    <tableColumn id="11" xr3:uid="{F7C9A692-5BCC-40CB-BD11-0DC135CE67D3}" name="Accumulative # of cases (rounded) - provisional" dataDxfId="34" dataCellStyle="20% - Colore 3"/>
    <tableColumn id="7" xr3:uid="{A0396A52-FD6D-4517-9189-9A3DE1BF960A}" name="mifi" dataDxfId="33">
      <calculatedColumnFormula>Tabella1[[#This Row],[Day (category mi)]]*Tabella1[[#This Row],['# of cases by symptom onset (frequency fi)]]</calculatedColumnFormula>
    </tableColumn>
    <tableColumn id="5" xr3:uid="{E1996350-BF61-4AD8-9D98-B839F0722024}" name="mifi provisional" dataDxfId="32">
      <calculatedColumnFormula>Tabella1[[#This Row],[Day (category mi)]]*Tabella1[[#This Row],['# of cases by symptom onset (frequency fi) - provisional]]</calculatedColumnFormula>
    </tableColumn>
    <tableColumn id="9" xr3:uid="{FC9292A4-A7B4-456C-AA90-1CD2FA9ED44D}" name="(mi-μ)2fi" dataDxfId="31" dataCellStyle="20% - Colore 3">
      <calculatedColumnFormula>#REF!^2</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2C29B5-F318-42E0-920B-CF51BB34E2A6}" name="raw_15may_auto__3" displayName="raw_15may_auto__3" ref="D29:D135" tableType="queryTable" totalsRowShown="0">
  <autoFilter ref="D29:D135" xr:uid="{59E4E374-3878-43C4-A7A3-AF30E36B8A4E}"/>
  <tableColumns count="1">
    <tableColumn id="2" xr3:uid="{28195C9C-9FE1-44B9-B159-6E6ACE7787E3}" uniqueName="2" name="Auto"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2203AE-FE9A-4F82-9726-EDFFAFA22FCF}" name="sintomaticiMaggio" displayName="sintomaticiMaggio" ref="B2:G95" tableType="queryTable" totalsRowShown="0">
  <autoFilter ref="B2:G95" xr:uid="{88781EAC-8E98-4F5D-A688-6F21EA265B2E}"/>
  <tableColumns count="6">
    <tableColumn id="6" xr3:uid="{C58CF545-CF83-4A15-8ADD-5092DB2A7F53}" uniqueName="6" name="Roma group" queryTableFieldId="6"/>
    <tableColumn id="1" xr3:uid="{7156DCEC-8EBB-43FF-9640-EAE26E80092D}" uniqueName="1" name="1:giorno" queryTableFieldId="1"/>
    <tableColumn id="2" xr3:uid="{856F7A82-A258-44C6-AA7E-6DFDB2A3E9A6}" uniqueName="2" name="2:15-maggio(156673)" queryTableFieldId="2"/>
    <tableColumn id="3" xr3:uid="{1C6D0A5A-D87A-409A-AD7A-2B6BBEE5D767}" uniqueName="3" name="3:15-maggio(156673)" queryTableFieldId="3"/>
    <tableColumn id="4" xr3:uid="{9988A05D-E4E7-428A-BB9B-F4D63B52D765}" uniqueName="4" name="4:1-maggio(125955)" queryTableFieldId="4"/>
    <tableColumn id="5" xr3:uid="{2E28EA15-C53B-4C2E-9ADA-B74A0D691A8E}" uniqueName="5" name="5:1-maggio(125955)"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AEF11C-168F-40E3-8410-57DB196173E6}" name="Tabella4" displayName="Tabella4" ref="I2:L95" totalsRowShown="0">
  <autoFilter ref="I2:L95" xr:uid="{850AAF2B-DA8B-4EC1-910F-B6C0CF3F412F}"/>
  <tableColumns count="4">
    <tableColumn id="5" xr3:uid="{D0222FBD-A3CB-4CC2-87AB-F4140044F3A5}" name="Cagliari"/>
    <tableColumn id="1" xr3:uid="{536E5AE0-631D-4BCF-B7D2-DF6A6EF104AA}" name="15-maggio(156673)" totalsRowDxfId="19">
      <calculatedColumnFormula>'raw data 15may'!C42</calculatedColumnFormula>
    </tableColumn>
    <tableColumn id="2" xr3:uid="{A2B519CE-7FC3-452A-9F8B-4DDE3022CAA6}" name="1/0_15-maggio(156673)" dataDxfId="18" totalsRowDxfId="17"/>
    <tableColumn id="3" xr3:uid="{955CC92E-3264-4D18-94F3-CAE8A0B522F0}" name="Delta" dataDxfId="16" totalsRowDxfId="15">
      <calculatedColumnFormula>Tabella4[[#This Row],[15-maggio(156673)]]-sintomaticiMaggio[[#This Row],[2:15-maggio(156673)]]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9F9937-BC99-434C-93DD-206A46D1E42C}" name="Tabella410" displayName="Tabella410" ref="N2:Q95" totalsRowShown="0">
  <autoFilter ref="N2:Q95" xr:uid="{BA4BCB85-24D6-4988-9720-2F42AB96F5FC}"/>
  <tableColumns count="4">
    <tableColumn id="5" xr3:uid="{9C5876E4-04D7-47B3-8001-18870B7CA145}" name="Cagliari"/>
    <tableColumn id="1" xr3:uid="{BF818BF9-00FB-4C43-BE1B-ECF06275D9EB}" name="15-maggio(156673)" totalsRowDxfId="13">
      <calculatedColumnFormula>'raw data 15may'!D42</calculatedColumnFormula>
    </tableColumn>
    <tableColumn id="2" xr3:uid="{571898F2-F2B9-418C-8A36-47C1303E1ACE}" name="1/0_15-maggio(156673)" dataDxfId="11" totalsRowDxfId="12"/>
    <tableColumn id="3" xr3:uid="{1D426482-BA72-474A-9C27-610A5155082E}" name="Delta" dataDxfId="9" totalsRowDxfId="10">
      <calculatedColumnFormula>Tabella410[[#This Row],[15-maggio(156673)]]-sintomaticiMaggio[[#This Row],[2:15-maggio(156673)]]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5maggio%20ENG.pdf"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opLeftCell="A28" zoomScale="85" zoomScaleNormal="85" workbookViewId="0"/>
  </sheetViews>
  <sheetFormatPr defaultRowHeight="14.4" x14ac:dyDescent="0.3"/>
  <cols>
    <col min="1" max="1" width="6.44140625" style="2" customWidth="1"/>
    <col min="4" max="4" width="11.33203125" customWidth="1"/>
    <col min="5" max="5" width="13.77734375" customWidth="1"/>
    <col min="6" max="7" width="12.6640625" customWidth="1"/>
  </cols>
  <sheetData>
    <row r="1" spans="1:7" ht="72" x14ac:dyDescent="0.3">
      <c r="A1" s="14" t="s">
        <v>15</v>
      </c>
      <c r="B1" s="13" t="s">
        <v>0</v>
      </c>
      <c r="C1" s="13" t="s">
        <v>1</v>
      </c>
      <c r="D1" s="14" t="s">
        <v>14</v>
      </c>
      <c r="E1" s="14" t="s">
        <v>13</v>
      </c>
      <c r="F1" s="14" t="s">
        <v>17</v>
      </c>
      <c r="G1" s="14" t="s">
        <v>16</v>
      </c>
    </row>
    <row r="2" spans="1:7" x14ac:dyDescent="0.3">
      <c r="A2" s="3" t="str">
        <f>CHOOSE(WEEKDAY(Tabella2[[#This Row],[date]]),"Sun","Mon","Tue","Wed","Thu","Fri","Sat")</f>
        <v>Mon</v>
      </c>
      <c r="B2" s="15">
        <v>43899</v>
      </c>
      <c r="C2" s="1">
        <v>0.66666666666666663</v>
      </c>
      <c r="D2">
        <v>4555</v>
      </c>
      <c r="E2">
        <v>7812</v>
      </c>
      <c r="F2">
        <v>8342</v>
      </c>
      <c r="G2">
        <v>357</v>
      </c>
    </row>
    <row r="3" spans="1:7" x14ac:dyDescent="0.3">
      <c r="A3" s="3" t="str">
        <f>CHOOSE(WEEKDAY(Tabella2[[#This Row],[date]]),"Sun","Mon","Tue","Wed","Thu","Fri","Sat")</f>
        <v>Tue</v>
      </c>
      <c r="B3" s="15">
        <v>43900</v>
      </c>
      <c r="C3" s="1">
        <v>0.66666666666666663</v>
      </c>
    </row>
    <row r="4" spans="1:7" x14ac:dyDescent="0.3">
      <c r="A4" s="3" t="str">
        <f>CHOOSE(WEEKDAY(Tabella2[[#This Row],[date]]),"Sun","Mon","Tue","Wed","Thu","Fri","Sat")</f>
        <v>Wed</v>
      </c>
      <c r="B4" s="15">
        <v>43901</v>
      </c>
      <c r="C4" s="1">
        <v>0.66666666666666696</v>
      </c>
    </row>
    <row r="5" spans="1:7" x14ac:dyDescent="0.3">
      <c r="A5" s="3" t="str">
        <f>CHOOSE(WEEKDAY(Tabella2[[#This Row],[date]]),"Sun","Mon","Tue","Wed","Thu","Fri","Sat")</f>
        <v>Thu</v>
      </c>
      <c r="B5" s="15">
        <v>43902</v>
      </c>
      <c r="C5" s="1">
        <v>0.66666666666666696</v>
      </c>
      <c r="D5">
        <v>8331</v>
      </c>
      <c r="E5">
        <v>13323</v>
      </c>
      <c r="F5">
        <v>13882</v>
      </c>
      <c r="G5">
        <v>803</v>
      </c>
    </row>
    <row r="6" spans="1:7" x14ac:dyDescent="0.3">
      <c r="A6" s="3" t="str">
        <f>CHOOSE(WEEKDAY(Tabella2[[#This Row],[date]]),"Sun","Mon","Tue","Wed","Thu","Fri","Sat")</f>
        <v>Fri</v>
      </c>
      <c r="B6" s="15">
        <v>43903</v>
      </c>
      <c r="C6" s="1">
        <v>0.66666666666666696</v>
      </c>
    </row>
    <row r="7" spans="1:7" x14ac:dyDescent="0.3">
      <c r="A7" s="3" t="str">
        <f>CHOOSE(WEEKDAY(Tabella2[[#This Row],[date]]),"Sun","Mon","Tue","Wed","Thu","Fri","Sat")</f>
        <v>Sat</v>
      </c>
      <c r="B7" s="15">
        <v>43904</v>
      </c>
      <c r="C7" s="1">
        <v>0.66666666666666696</v>
      </c>
    </row>
    <row r="8" spans="1:7" x14ac:dyDescent="0.3">
      <c r="A8" s="3" t="str">
        <f>CHOOSE(WEEKDAY(Tabella2[[#This Row],[date]]),"Sun","Mon","Tue","Wed","Thu","Fri","Sat")</f>
        <v>Sun</v>
      </c>
      <c r="B8" s="15">
        <v>43905</v>
      </c>
      <c r="C8" s="1">
        <v>0.66666666666666696</v>
      </c>
    </row>
    <row r="9" spans="1:7" x14ac:dyDescent="0.3">
      <c r="A9" s="3" t="str">
        <f>CHOOSE(WEEKDAY(Tabella2[[#This Row],[date]]),"Sun","Mon","Tue","Wed","Thu","Fri","Sat")</f>
        <v>Mon</v>
      </c>
      <c r="B9" s="15">
        <v>43906</v>
      </c>
      <c r="C9" s="1">
        <v>0.66666666666666696</v>
      </c>
      <c r="D9">
        <v>13601</v>
      </c>
      <c r="E9">
        <v>24346</v>
      </c>
      <c r="F9">
        <v>25028</v>
      </c>
      <c r="G9">
        <v>1647</v>
      </c>
    </row>
    <row r="10" spans="1:7" x14ac:dyDescent="0.3">
      <c r="A10" s="3" t="str">
        <f>CHOOSE(WEEKDAY(Tabella2[[#This Row],[date]]),"Sun","Mon","Tue","Wed","Thu","Fri","Sat")</f>
        <v>Tue</v>
      </c>
      <c r="B10" s="15">
        <v>43907</v>
      </c>
      <c r="C10" s="1">
        <v>0.66666666666666696</v>
      </c>
      <c r="D10">
        <v>16181</v>
      </c>
      <c r="E10">
        <v>27224</v>
      </c>
      <c r="F10">
        <v>28293</v>
      </c>
      <c r="G10">
        <v>2003</v>
      </c>
    </row>
    <row r="11" spans="1:7" x14ac:dyDescent="0.3">
      <c r="A11" s="3" t="str">
        <f>CHOOSE(WEEKDAY(Tabella2[[#This Row],[date]]),"Sun","Mon","Tue","Wed","Thu","Fri","Sat")</f>
        <v>Wed</v>
      </c>
      <c r="B11" s="15">
        <v>43908</v>
      </c>
      <c r="C11" s="1">
        <v>0.66666666666666696</v>
      </c>
      <c r="D11">
        <v>17389</v>
      </c>
      <c r="E11">
        <v>30722</v>
      </c>
      <c r="F11">
        <v>31772</v>
      </c>
      <c r="G11">
        <v>2390</v>
      </c>
    </row>
    <row r="12" spans="1:7" x14ac:dyDescent="0.3">
      <c r="A12" s="3" t="str">
        <f>CHOOSE(WEEKDAY(Tabella2[[#This Row],[date]]),"Sun","Mon","Tue","Wed","Thu","Fri","Sat")</f>
        <v>Thu</v>
      </c>
      <c r="B12" s="15">
        <v>43909</v>
      </c>
      <c r="C12" s="1">
        <v>0.66666666666666696</v>
      </c>
      <c r="D12">
        <v>18966</v>
      </c>
      <c r="E12">
        <v>34927</v>
      </c>
      <c r="F12">
        <v>35731</v>
      </c>
      <c r="G12">
        <v>3047</v>
      </c>
    </row>
    <row r="13" spans="1:7" x14ac:dyDescent="0.3">
      <c r="A13" s="3" t="str">
        <f>CHOOSE(WEEKDAY(Tabella2[[#This Row],[date]]),"Sun","Mon","Tue","Wed","Thu","Fri","Sat")</f>
        <v>Fri</v>
      </c>
      <c r="B13" s="15">
        <v>43910</v>
      </c>
      <c r="C13" s="1">
        <v>0.66666666666666663</v>
      </c>
      <c r="D13">
        <v>21157</v>
      </c>
      <c r="E13">
        <v>39981</v>
      </c>
      <c r="F13">
        <v>42220</v>
      </c>
      <c r="G13">
        <v>3200</v>
      </c>
    </row>
    <row r="14" spans="1:7" x14ac:dyDescent="0.3">
      <c r="A14" s="3" t="str">
        <f>CHOOSE(WEEKDAY(Tabella2[[#This Row],[date]]),"Sun","Mon","Tue","Wed","Thu","Fri","Sat")</f>
        <v>Sat</v>
      </c>
      <c r="B14" s="15">
        <v>43911</v>
      </c>
      <c r="C14" s="1">
        <v>0.66666666666666663</v>
      </c>
      <c r="D14">
        <v>22993</v>
      </c>
      <c r="E14">
        <v>46584</v>
      </c>
      <c r="F14">
        <v>48452</v>
      </c>
      <c r="G14">
        <v>3770</v>
      </c>
    </row>
    <row r="15" spans="1:7" x14ac:dyDescent="0.3">
      <c r="A15" s="3" t="str">
        <f>CHOOSE(WEEKDAY(Tabella2[[#This Row],[date]]),"Sun","Mon","Tue","Wed","Thu","Fri","Sat")</f>
        <v>Sun</v>
      </c>
      <c r="B15" s="15">
        <v>43912</v>
      </c>
      <c r="C15" s="1">
        <v>0.66666666666666663</v>
      </c>
      <c r="D15">
        <v>28330</v>
      </c>
      <c r="E15">
        <v>50246</v>
      </c>
      <c r="F15">
        <v>52796</v>
      </c>
      <c r="G15">
        <v>4465</v>
      </c>
    </row>
    <row r="16" spans="1:7" x14ac:dyDescent="0.3">
      <c r="A16" s="3" t="str">
        <f>CHOOSE(WEEKDAY(Tabella2[[#This Row],[date]]),"Sun","Mon","Tue","Wed","Thu","Fri","Sat")</f>
        <v>Mon</v>
      </c>
      <c r="B16" s="15">
        <v>43913</v>
      </c>
      <c r="C16" s="1">
        <v>0.66666666666666663</v>
      </c>
      <c r="D16">
        <v>29603</v>
      </c>
      <c r="E16">
        <v>55059</v>
      </c>
      <c r="F16">
        <v>57989</v>
      </c>
      <c r="G16">
        <v>5019</v>
      </c>
    </row>
    <row r="17" spans="1:7" x14ac:dyDescent="0.3">
      <c r="A17" s="3" t="str">
        <f>CHOOSE(WEEKDAY(Tabella2[[#This Row],[date]]),"Sun","Mon","Tue","Wed","Thu","Fri","Sat")</f>
        <v>Tue</v>
      </c>
      <c r="B17" s="15">
        <v>43914</v>
      </c>
      <c r="C17" s="1">
        <v>0.66666666666666663</v>
      </c>
      <c r="D17">
        <v>31959</v>
      </c>
      <c r="E17">
        <v>59203</v>
      </c>
      <c r="F17">
        <v>62844</v>
      </c>
      <c r="G17">
        <v>5542</v>
      </c>
    </row>
    <row r="18" spans="1:7" x14ac:dyDescent="0.3">
      <c r="A18" s="3" t="str">
        <f>CHOOSE(WEEKDAY(Tabella2[[#This Row],[date]]),"Sun","Mon","Tue","Wed","Thu","Fri","Sat")</f>
        <v>Wed</v>
      </c>
      <c r="B18" s="15">
        <v>43915</v>
      </c>
      <c r="C18" s="1">
        <v>0.66666666666666663</v>
      </c>
      <c r="D18">
        <v>34371</v>
      </c>
      <c r="E18">
        <v>64130</v>
      </c>
      <c r="F18">
        <v>67814</v>
      </c>
      <c r="G18">
        <v>6157</v>
      </c>
    </row>
    <row r="19" spans="1:7" x14ac:dyDescent="0.3">
      <c r="A19" s="3" t="str">
        <f>CHOOSE(WEEKDAY(Tabella2[[#This Row],[date]]),"Sun","Mon","Tue","Wed","Thu","Fri","Sat")</f>
        <v>Thu</v>
      </c>
      <c r="B19" s="15">
        <v>43916</v>
      </c>
      <c r="C19" s="1">
        <v>0.66666666666666663</v>
      </c>
      <c r="D19">
        <v>37403</v>
      </c>
      <c r="E19">
        <v>70418</v>
      </c>
      <c r="F19">
        <v>73780</v>
      </c>
      <c r="G19">
        <v>6801</v>
      </c>
    </row>
    <row r="20" spans="1:7" x14ac:dyDescent="0.3">
      <c r="A20" s="3" t="str">
        <f>CHOOSE(WEEKDAY(Tabella2[[#This Row],[date]]),"Sun","Mon","Tue","Wed","Thu","Fri","Sat")</f>
        <v>Fri</v>
      </c>
      <c r="B20" s="15">
        <v>43917</v>
      </c>
      <c r="C20" s="1">
        <v>0.66666666666666663</v>
      </c>
      <c r="D20">
        <v>44204</v>
      </c>
      <c r="E20">
        <v>76714</v>
      </c>
      <c r="F20">
        <v>79968</v>
      </c>
      <c r="G20">
        <v>7590</v>
      </c>
    </row>
    <row r="21" spans="1:7" x14ac:dyDescent="0.3">
      <c r="A21" s="3" t="str">
        <f>CHOOSE(WEEKDAY(Tabella2[[#This Row],[date]]),"Sun","Mon","Tue","Wed","Thu","Fri","Sat")</f>
        <v>Sat</v>
      </c>
      <c r="B21" s="15">
        <v>43918</v>
      </c>
      <c r="C21" s="1">
        <v>0.66666666666666663</v>
      </c>
      <c r="D21">
        <v>46704</v>
      </c>
      <c r="E21">
        <v>82510</v>
      </c>
      <c r="F21">
        <v>85308</v>
      </c>
      <c r="G21">
        <v>8460</v>
      </c>
    </row>
    <row r="22" spans="1:7" x14ac:dyDescent="0.3">
      <c r="A22" s="3" t="str">
        <f>CHOOSE(WEEKDAY(Tabella2[[#This Row],[date]]),"Sun","Mon","Tue","Wed","Thu","Fri","Sat")</f>
        <v>Sun</v>
      </c>
      <c r="B22" s="15">
        <v>43919</v>
      </c>
      <c r="C22" s="1">
        <v>0.70833333333333304</v>
      </c>
      <c r="D22">
        <v>48525</v>
      </c>
      <c r="E22">
        <v>87038</v>
      </c>
      <c r="F22">
        <v>89967</v>
      </c>
      <c r="G22">
        <v>9220</v>
      </c>
    </row>
    <row r="23" spans="1:7" x14ac:dyDescent="0.3">
      <c r="A23" s="3" t="str">
        <f>CHOOSE(WEEKDAY(Tabella2[[#This Row],[date]]),"Sun","Mon","Tue","Wed","Thu","Fri","Sat")</f>
        <v>Mon</v>
      </c>
      <c r="B23" s="15">
        <v>43920</v>
      </c>
      <c r="C23" s="1">
        <v>0.75</v>
      </c>
      <c r="D23">
        <v>53084</v>
      </c>
      <c r="E23">
        <v>90972</v>
      </c>
      <c r="F23">
        <v>94312</v>
      </c>
      <c r="G23">
        <v>10026</v>
      </c>
    </row>
    <row r="24" spans="1:7" x14ac:dyDescent="0.3">
      <c r="A24" s="3" t="str">
        <f>CHOOSE(WEEKDAY(Tabella2[[#This Row],[date]]),"Sun","Mon","Tue","Wed","Thu","Fri","Sat")</f>
        <v>Tue</v>
      </c>
      <c r="B24" s="15">
        <v>43921</v>
      </c>
      <c r="C24" s="1">
        <v>0.79166666666666696</v>
      </c>
      <c r="D24">
        <v>55280</v>
      </c>
      <c r="E24">
        <v>95077</v>
      </c>
      <c r="F24">
        <v>98716</v>
      </c>
      <c r="G24">
        <v>10943</v>
      </c>
    </row>
    <row r="25" spans="1:7" x14ac:dyDescent="0.3">
      <c r="A25" s="3" t="str">
        <f>CHOOSE(WEEKDAY(Tabella2[[#This Row],[date]]),"Sun","Mon","Tue","Wed","Thu","Fri","Sat")</f>
        <v>Wed</v>
      </c>
      <c r="B25" s="15">
        <v>43922</v>
      </c>
      <c r="C25" s="1">
        <v>0.66666666666666663</v>
      </c>
      <c r="D25">
        <v>57951</v>
      </c>
      <c r="E25">
        <v>98500</v>
      </c>
      <c r="F25">
        <v>102669</v>
      </c>
      <c r="G25">
        <v>11857</v>
      </c>
    </row>
    <row r="26" spans="1:7" x14ac:dyDescent="0.3">
      <c r="A26" s="3" t="str">
        <f>CHOOSE(WEEKDAY(Tabella2[[#This Row],[date]]),"Sun","Mon","Tue","Wed","Thu","Fri","Sat")</f>
        <v>Thu</v>
      </c>
      <c r="B26" s="15">
        <v>43923</v>
      </c>
      <c r="C26" s="1">
        <v>0.66666666666666663</v>
      </c>
      <c r="D26">
        <v>60313</v>
      </c>
      <c r="E26">
        <v>101994</v>
      </c>
      <c r="F26">
        <v>106399</v>
      </c>
      <c r="G26">
        <v>12550</v>
      </c>
    </row>
    <row r="27" spans="1:7" x14ac:dyDescent="0.3">
      <c r="A27" s="3" t="str">
        <f>CHOOSE(WEEKDAY(Tabella2[[#This Row],[date]]),"Sun","Mon","Tue","Wed","Thu","Fri","Sat")</f>
        <v>Fri</v>
      </c>
      <c r="B27" s="15">
        <v>43924</v>
      </c>
      <c r="C27" s="1">
        <v>0.66666666666666696</v>
      </c>
      <c r="D27">
        <v>63084</v>
      </c>
      <c r="E27">
        <v>107342</v>
      </c>
      <c r="F27">
        <v>112401</v>
      </c>
      <c r="G27">
        <v>13241</v>
      </c>
    </row>
    <row r="28" spans="1:7" x14ac:dyDescent="0.3">
      <c r="A28" s="3" t="str">
        <f>CHOOSE(WEEKDAY(Tabella2[[#This Row],[date]]),"Sun","Mon","Tue","Wed","Thu","Fri","Sat")</f>
        <v>Sat</v>
      </c>
      <c r="B28" s="15">
        <v>43925</v>
      </c>
      <c r="C28" s="1">
        <v>0.66666666666666696</v>
      </c>
      <c r="D28">
        <v>65145</v>
      </c>
      <c r="E28">
        <v>111692</v>
      </c>
      <c r="F28">
        <v>117050</v>
      </c>
      <c r="G28">
        <v>13828</v>
      </c>
    </row>
    <row r="29" spans="1:7" x14ac:dyDescent="0.3">
      <c r="A29" s="3" t="str">
        <f>CHOOSE(WEEKDAY(Tabella2[[#This Row],[date]]),"Sun","Mon","Tue","Wed","Thu","Fri","Sat")</f>
        <v>Sun</v>
      </c>
      <c r="B29" s="15">
        <v>43926</v>
      </c>
      <c r="C29" s="1">
        <v>0.66666666666666696</v>
      </c>
      <c r="D29">
        <v>70012</v>
      </c>
      <c r="E29">
        <v>116363</v>
      </c>
      <c r="F29">
        <v>120290</v>
      </c>
      <c r="G29">
        <v>14381</v>
      </c>
    </row>
    <row r="30" spans="1:7" x14ac:dyDescent="0.3">
      <c r="A30" s="3" t="str">
        <f>CHOOSE(WEEKDAY(Tabella2[[#This Row],[date]]),"Sun","Mon","Tue","Wed","Thu","Fri","Sat")</f>
        <v>Mon</v>
      </c>
      <c r="B30" s="15">
        <v>43927</v>
      </c>
      <c r="C30" s="1">
        <v>0.66666666666666696</v>
      </c>
      <c r="D30">
        <v>71354</v>
      </c>
      <c r="E30">
        <v>120570</v>
      </c>
      <c r="F30">
        <v>124527</v>
      </c>
      <c r="G30">
        <v>14860</v>
      </c>
    </row>
    <row r="31" spans="1:7" x14ac:dyDescent="0.3">
      <c r="A31" s="3" t="str">
        <f>CHOOSE(WEEKDAY(Tabella2[[#This Row],[date]]),"Sun","Mon","Tue","Wed","Thu","Fri","Sat")</f>
        <v>Tue</v>
      </c>
      <c r="B31" s="15">
        <v>43928</v>
      </c>
      <c r="C31" s="1">
        <v>0.66666666666666696</v>
      </c>
      <c r="D31">
        <v>73040</v>
      </c>
      <c r="E31">
        <v>123801</v>
      </c>
      <c r="F31">
        <v>127790</v>
      </c>
      <c r="G31">
        <v>15751</v>
      </c>
    </row>
    <row r="32" spans="1:7" x14ac:dyDescent="0.3">
      <c r="A32" s="3" t="str">
        <f>CHOOSE(WEEKDAY(Tabella2[[#This Row],[date]]),"Sun","Mon","Tue","Wed","Thu","Fri","Sat")</f>
        <v>Wed</v>
      </c>
      <c r="B32" s="15">
        <v>43929</v>
      </c>
      <c r="C32" s="1">
        <v>0.66666666666666696</v>
      </c>
      <c r="D32">
        <v>75897</v>
      </c>
      <c r="E32">
        <v>127642</v>
      </c>
      <c r="F32">
        <v>131751</v>
      </c>
      <c r="G32">
        <v>16162</v>
      </c>
    </row>
    <row r="33" spans="1:7" x14ac:dyDescent="0.3">
      <c r="A33" s="3" t="str">
        <f>CHOOSE(WEEKDAY(Tabella2[[#This Row],[date]]),"Sun","Mon","Tue","Wed","Thu","Fri","Sat")</f>
        <v>Thu</v>
      </c>
      <c r="B33" s="15">
        <v>43930</v>
      </c>
      <c r="C33" s="1">
        <v>0.66666666666666696</v>
      </c>
      <c r="D33">
        <v>77927</v>
      </c>
      <c r="E33">
        <v>131995</v>
      </c>
      <c r="F33">
        <v>136110</v>
      </c>
      <c r="G33">
        <v>16654</v>
      </c>
    </row>
    <row r="34" spans="1:7" x14ac:dyDescent="0.3">
      <c r="A34" s="3" t="str">
        <f>CHOOSE(WEEKDAY(Tabella2[[#This Row],[date]]),"Sun","Mon","Tue","Wed","Thu","Fri","Sat")</f>
        <v>Fri</v>
      </c>
      <c r="B34" s="15">
        <v>43931</v>
      </c>
      <c r="C34" s="1">
        <v>0.66666666666666696</v>
      </c>
      <c r="D34">
        <v>77878</v>
      </c>
      <c r="E34">
        <v>133700</v>
      </c>
      <c r="F34">
        <v>139377</v>
      </c>
      <c r="G34">
        <v>17364</v>
      </c>
    </row>
    <row r="35" spans="1:7" x14ac:dyDescent="0.3">
      <c r="A35" s="3" t="str">
        <f>CHOOSE(WEEKDAY(Tabella2[[#This Row],[date]]),"Sun","Mon","Tue","Wed","Thu","Fri","Sat")</f>
        <v>Sat</v>
      </c>
      <c r="B35" s="15">
        <v>43932</v>
      </c>
      <c r="C35" s="1">
        <v>0.66666666666666696</v>
      </c>
      <c r="D35">
        <v>81792</v>
      </c>
      <c r="E35">
        <v>139347</v>
      </c>
      <c r="F35">
        <v>143199</v>
      </c>
      <c r="G35">
        <v>17916</v>
      </c>
    </row>
    <row r="36" spans="1:7" x14ac:dyDescent="0.3">
      <c r="A36" s="3" t="str">
        <f>CHOOSE(WEEKDAY(Tabella2[[#This Row],[date]]),"Sun","Mon","Tue","Wed","Thu","Fri","Sat")</f>
        <v>Sun</v>
      </c>
      <c r="B36" s="15">
        <v>43933</v>
      </c>
      <c r="C36" s="1">
        <v>0.66666666666666696</v>
      </c>
      <c r="D36">
        <v>82648</v>
      </c>
      <c r="E36">
        <v>142425</v>
      </c>
      <c r="F36">
        <v>146321</v>
      </c>
      <c r="G36">
        <v>18366</v>
      </c>
    </row>
    <row r="37" spans="1:7" x14ac:dyDescent="0.3">
      <c r="A37" s="3" t="str">
        <f>CHOOSE(WEEKDAY(Tabella2[[#This Row],[date]]),"Sun","Mon","Tue","Wed","Thu","Fri","Sat")</f>
        <v>Mon</v>
      </c>
      <c r="B37" s="15">
        <v>43934</v>
      </c>
      <c r="C37" s="1">
        <v>0.66666666666666696</v>
      </c>
      <c r="D37">
        <v>83817</v>
      </c>
      <c r="E37">
        <v>146233</v>
      </c>
      <c r="F37">
        <v>150189</v>
      </c>
      <c r="G37">
        <v>18641</v>
      </c>
    </row>
    <row r="38" spans="1:7" x14ac:dyDescent="0.3">
      <c r="A38" s="3" t="str">
        <f>CHOOSE(WEEKDAY(Tabella2[[#This Row],[date]]),"Sun","Mon","Tue","Wed","Thu","Fri","Sat")</f>
        <v>Tue</v>
      </c>
      <c r="B38" s="15">
        <v>43935</v>
      </c>
      <c r="C38" s="1">
        <v>0.66666666666666696</v>
      </c>
    </row>
    <row r="39" spans="1:7" x14ac:dyDescent="0.3">
      <c r="A39" s="3" t="str">
        <f>CHOOSE(WEEKDAY(Tabella2[[#This Row],[date]]),"Sun","Mon","Tue","Wed","Thu","Fri","Sat")</f>
        <v>Wed</v>
      </c>
      <c r="B39" s="15">
        <v>43936</v>
      </c>
      <c r="C39" s="1">
        <v>0.66666666666666696</v>
      </c>
      <c r="D39">
        <v>86392</v>
      </c>
      <c r="E39">
        <v>151212</v>
      </c>
      <c r="F39">
        <v>155467</v>
      </c>
      <c r="G39">
        <v>19508</v>
      </c>
    </row>
    <row r="40" spans="1:7" x14ac:dyDescent="0.3">
      <c r="A40" s="3" t="str">
        <f>CHOOSE(WEEKDAY(Tabella2[[#This Row],[date]]),"Sun","Mon","Tue","Wed","Thu","Fri","Sat")</f>
        <v>Thu</v>
      </c>
      <c r="B40" s="15">
        <v>43937</v>
      </c>
      <c r="C40" s="1">
        <v>0.66666666666666696</v>
      </c>
      <c r="D40">
        <v>87954</v>
      </c>
      <c r="E40">
        <v>155133</v>
      </c>
      <c r="F40">
        <v>159107</v>
      </c>
      <c r="G40">
        <v>19996</v>
      </c>
    </row>
    <row r="41" spans="1:7" x14ac:dyDescent="0.3">
      <c r="A41" s="3" t="str">
        <f>CHOOSE(WEEKDAY(Tabella2[[#This Row],[date]]),"Sun","Mon","Tue","Wed","Thu","Fri","Sat")</f>
        <v>Fri</v>
      </c>
      <c r="B41" s="15">
        <v>43938</v>
      </c>
      <c r="C41" s="1">
        <v>0.66666666666666696</v>
      </c>
      <c r="D41">
        <v>90191</v>
      </c>
      <c r="E41">
        <v>157904</v>
      </c>
      <c r="F41">
        <v>162004</v>
      </c>
      <c r="G41">
        <v>20531</v>
      </c>
    </row>
    <row r="42" spans="1:7" x14ac:dyDescent="0.3">
      <c r="A42" s="3" t="str">
        <f>CHOOSE(WEEKDAY(Tabella2[[#This Row],[date]]),"Sun","Mon","Tue","Wed","Thu","Fri","Sat")</f>
        <v>Sat</v>
      </c>
      <c r="B42" s="15">
        <v>43939</v>
      </c>
      <c r="C42" s="1">
        <v>0.66666666666666696</v>
      </c>
    </row>
    <row r="43" spans="1:7" x14ac:dyDescent="0.3">
      <c r="A43" s="3" t="str">
        <f>CHOOSE(WEEKDAY(Tabella2[[#This Row],[date]]),"Sun","Mon","Tue","Wed","Thu","Fri","Sat")</f>
        <v>Sun</v>
      </c>
      <c r="B43" s="15">
        <v>43940</v>
      </c>
      <c r="C43" s="1">
        <v>0.66666666666666696</v>
      </c>
    </row>
    <row r="44" spans="1:7" x14ac:dyDescent="0.3">
      <c r="A44" s="3" t="str">
        <f>CHOOSE(WEEKDAY(Tabella2[[#This Row],[date]]),"Sun","Mon","Tue","Wed","Thu","Fri","Sat")</f>
        <v>Mon</v>
      </c>
      <c r="B44" s="15">
        <v>43941</v>
      </c>
      <c r="C44" s="1">
        <v>0.66666666666666696</v>
      </c>
      <c r="D44">
        <v>93188</v>
      </c>
      <c r="E44">
        <v>165282</v>
      </c>
      <c r="F44">
        <v>169325</v>
      </c>
      <c r="G44">
        <v>21551</v>
      </c>
    </row>
    <row r="45" spans="1:7" x14ac:dyDescent="0.3">
      <c r="A45" s="3" t="str">
        <f>CHOOSE(WEEKDAY(Tabella2[[#This Row],[date]]),"Sun","Mon","Tue","Wed","Thu","Fri","Sat")</f>
        <v>Tue</v>
      </c>
      <c r="B45" s="15">
        <v>43942</v>
      </c>
      <c r="C45" s="1">
        <v>0.66666666666666696</v>
      </c>
    </row>
    <row r="46" spans="1:7" x14ac:dyDescent="0.3">
      <c r="A46" s="3" t="str">
        <f>CHOOSE(WEEKDAY(Tabella2[[#This Row],[date]]),"Sun","Mon","Tue","Wed","Thu","Fri","Sat")</f>
        <v>Wed</v>
      </c>
      <c r="B46" s="15">
        <v>43943</v>
      </c>
      <c r="C46" s="1">
        <v>0.66666666666666696</v>
      </c>
      <c r="D46">
        <v>95815</v>
      </c>
      <c r="E46">
        <v>169779</v>
      </c>
      <c r="F46">
        <v>173730</v>
      </c>
      <c r="G46">
        <v>22586</v>
      </c>
    </row>
    <row r="47" spans="1:7" x14ac:dyDescent="0.3">
      <c r="A47" s="3" t="str">
        <f>CHOOSE(WEEKDAY(Tabella2[[#This Row],[date]]),"Sun","Mon","Tue","Wed","Thu","Fri","Sat")</f>
        <v>Thu</v>
      </c>
      <c r="B47" s="15">
        <v>43944</v>
      </c>
      <c r="C47" s="1">
        <v>0.66666666666666696</v>
      </c>
      <c r="D47">
        <v>97568</v>
      </c>
      <c r="E47">
        <v>173325</v>
      </c>
      <c r="F47">
        <v>177143</v>
      </c>
      <c r="G47">
        <v>23188</v>
      </c>
    </row>
    <row r="48" spans="1:7" x14ac:dyDescent="0.3">
      <c r="A48" s="3" t="str">
        <f>CHOOSE(WEEKDAY(Tabella2[[#This Row],[date]]),"Sun","Mon","Tue","Wed","Thu","Fri","Sat")</f>
        <v>Fri</v>
      </c>
      <c r="B48" s="15">
        <v>43945</v>
      </c>
      <c r="C48" s="1">
        <v>0.66666666666666696</v>
      </c>
      <c r="D48">
        <v>109766</v>
      </c>
      <c r="E48">
        <v>179451</v>
      </c>
      <c r="F48">
        <v>183269</v>
      </c>
      <c r="G48">
        <v>23576</v>
      </c>
    </row>
    <row r="49" spans="1:7" x14ac:dyDescent="0.3">
      <c r="A49" s="3" t="str">
        <f>CHOOSE(WEEKDAY(Tabella2[[#This Row],[date]]),"Sun","Mon","Tue","Wed","Thu","Fri","Sat")</f>
        <v>Sat</v>
      </c>
      <c r="B49" s="15">
        <v>43946</v>
      </c>
      <c r="C49" s="1">
        <v>0.66666666666666696</v>
      </c>
    </row>
    <row r="50" spans="1:7" x14ac:dyDescent="0.3">
      <c r="A50" s="3" t="str">
        <f>CHOOSE(WEEKDAY(Tabella2[[#This Row],[date]]),"Sun","Mon","Tue","Wed","Thu","Fri","Sat")</f>
        <v>Sun</v>
      </c>
      <c r="B50" s="15">
        <v>43947</v>
      </c>
      <c r="C50" s="1">
        <v>0.66666666666666696</v>
      </c>
    </row>
    <row r="51" spans="1:7" x14ac:dyDescent="0.3">
      <c r="A51" s="3" t="str">
        <f>CHOOSE(WEEKDAY(Tabella2[[#This Row],[date]]),"Sun","Mon","Tue","Wed","Thu","Fri","Sat")</f>
        <v>Mon</v>
      </c>
      <c r="B51" s="15">
        <v>43948</v>
      </c>
      <c r="C51" s="1">
        <v>0.66666666666666696</v>
      </c>
      <c r="D51">
        <v>118063</v>
      </c>
      <c r="E51">
        <v>193301</v>
      </c>
      <c r="F51">
        <v>197096</v>
      </c>
      <c r="G51">
        <v>24780</v>
      </c>
    </row>
    <row r="52" spans="1:7" x14ac:dyDescent="0.3">
      <c r="A52" s="3" t="str">
        <f>CHOOSE(WEEKDAY(Tabella2[[#This Row],[date]]),"Sun","Mon","Tue","Wed","Thu","Fri","Sat")</f>
        <v>Tue</v>
      </c>
      <c r="B52" s="15">
        <v>43949</v>
      </c>
      <c r="C52" s="1">
        <v>0.66666666666666696</v>
      </c>
      <c r="D52">
        <v>125629</v>
      </c>
      <c r="E52">
        <v>195715</v>
      </c>
      <c r="F52">
        <v>199470</v>
      </c>
      <c r="G52">
        <v>25215</v>
      </c>
    </row>
    <row r="53" spans="1:7" x14ac:dyDescent="0.3">
      <c r="A53" s="3" t="str">
        <f>CHOOSE(WEEKDAY(Tabella2[[#This Row],[date]]),"Sun","Mon","Tue","Wed","Thu","Fri","Sat")</f>
        <v>Wed</v>
      </c>
      <c r="B53" s="15">
        <v>43950</v>
      </c>
      <c r="C53" s="1">
        <v>0.66666666666666696</v>
      </c>
    </row>
    <row r="54" spans="1:7" x14ac:dyDescent="0.3">
      <c r="A54" s="3" t="str">
        <f>CHOOSE(WEEKDAY(Tabella2[[#This Row],[date]]),"Sun","Mon","Tue","Wed","Thu","Fri","Sat")</f>
        <v>Thu</v>
      </c>
      <c r="B54" s="15">
        <v>43951</v>
      </c>
      <c r="C54" s="1">
        <v>0.66666666666666696</v>
      </c>
      <c r="F54">
        <v>203545</v>
      </c>
      <c r="G54">
        <v>25855</v>
      </c>
    </row>
    <row r="55" spans="1:7" x14ac:dyDescent="0.3">
      <c r="A55" s="3" t="str">
        <f>CHOOSE(WEEKDAY(Tabella2[[#This Row],[date]]),"Sun","Mon","Tue","Wed","Thu","Fri","Sat")</f>
        <v>Fri</v>
      </c>
      <c r="B55" s="15">
        <v>43952</v>
      </c>
      <c r="C55" s="1">
        <v>0.66666666666666696</v>
      </c>
      <c r="D55">
        <v>125955</v>
      </c>
      <c r="E55">
        <v>201077</v>
      </c>
      <c r="F55">
        <v>204576</v>
      </c>
      <c r="G55">
        <v>26049</v>
      </c>
    </row>
    <row r="56" spans="1:7" x14ac:dyDescent="0.3">
      <c r="A56" s="3" t="str">
        <f>CHOOSE(WEEKDAY(Tabella2[[#This Row],[date]]),"Sun","Mon","Tue","Wed","Thu","Fri","Sat")</f>
        <v>Sat</v>
      </c>
      <c r="B56" s="15">
        <v>43953</v>
      </c>
      <c r="C56" s="1">
        <v>0.66666666666666696</v>
      </c>
    </row>
    <row r="57" spans="1:7" x14ac:dyDescent="0.3">
      <c r="A57" s="3" t="str">
        <f>CHOOSE(WEEKDAY(Tabella2[[#This Row],[date]]),"Sun","Mon","Tue","Wed","Thu","Fri","Sat")</f>
        <v>Sun</v>
      </c>
      <c r="B57" s="15">
        <v>43954</v>
      </c>
      <c r="C57" s="1">
        <v>0.66666666666666696</v>
      </c>
    </row>
    <row r="58" spans="1:7" x14ac:dyDescent="0.3">
      <c r="A58" s="3" t="str">
        <f>CHOOSE(WEEKDAY(Tabella2[[#This Row],[date]]),"Sun","Mon","Tue","Wed","Thu","Fri","Sat")</f>
        <v>Mon</v>
      </c>
      <c r="B58" s="15">
        <v>43955</v>
      </c>
      <c r="C58" s="1">
        <v>0.66666666666666696</v>
      </c>
      <c r="D58">
        <v>123955</v>
      </c>
      <c r="E58">
        <v>205891</v>
      </c>
      <c r="F58">
        <v>209254</v>
      </c>
      <c r="G58">
        <v>26892</v>
      </c>
    </row>
    <row r="59" spans="1:7" x14ac:dyDescent="0.3">
      <c r="A59" s="3" t="str">
        <f>CHOOSE(WEEKDAY(Tabella2[[#This Row],[date]]),"Sun","Mon","Tue","Wed","Thu","Fri","Sat")</f>
        <v>Tue</v>
      </c>
      <c r="B59" s="15">
        <v>43956</v>
      </c>
      <c r="C59" s="1">
        <v>0.66666666666666696</v>
      </c>
    </row>
    <row r="60" spans="1:7" x14ac:dyDescent="0.3">
      <c r="A60" s="3" t="str">
        <f>CHOOSE(WEEKDAY(Tabella2[[#This Row],[date]]),"Sun","Mon","Tue","Wed","Thu","Fri","Sat")</f>
        <v>Wed</v>
      </c>
      <c r="B60" s="15">
        <v>43957</v>
      </c>
      <c r="C60" s="1">
        <v>0.66666666666666696</v>
      </c>
      <c r="D60">
        <v>126168</v>
      </c>
      <c r="E60">
        <v>209216</v>
      </c>
      <c r="F60">
        <v>212532</v>
      </c>
      <c r="G60">
        <v>27402</v>
      </c>
    </row>
    <row r="61" spans="1:7" x14ac:dyDescent="0.3">
      <c r="A61" s="3" t="str">
        <f>CHOOSE(WEEKDAY(Tabella2[[#This Row],[date]]),"Sun","Mon","Tue","Wed","Thu","Fri","Sat")</f>
        <v>Thu</v>
      </c>
      <c r="B61" s="15">
        <v>43958</v>
      </c>
      <c r="C61" s="1">
        <v>0.66666666666666696</v>
      </c>
      <c r="D61">
        <v>128038</v>
      </c>
      <c r="E61">
        <v>210792</v>
      </c>
      <c r="F61">
        <v>214103</v>
      </c>
      <c r="G61">
        <v>27955</v>
      </c>
    </row>
    <row r="62" spans="1:7" x14ac:dyDescent="0.3">
      <c r="A62" s="3" t="str">
        <f>CHOOSE(WEEKDAY(Tabella2[[#This Row],[date]]),"Sun","Mon","Tue","Wed","Thu","Fri","Sat")</f>
        <v>Fri</v>
      </c>
      <c r="B62" s="15">
        <v>43959</v>
      </c>
      <c r="C62" s="1">
        <v>0.66666666666666696</v>
      </c>
      <c r="D62">
        <v>139566</v>
      </c>
      <c r="E62">
        <v>212385</v>
      </c>
      <c r="F62">
        <v>215665</v>
      </c>
      <c r="G62">
        <v>28274</v>
      </c>
    </row>
    <row r="63" spans="1:7" x14ac:dyDescent="0.3">
      <c r="A63" s="3" t="str">
        <f>CHOOSE(WEEKDAY(Tabella2[[#This Row],[date]]),"Sun","Mon","Tue","Wed","Thu","Fri","Sat")</f>
        <v>Sat</v>
      </c>
      <c r="B63" s="15">
        <v>43960</v>
      </c>
      <c r="C63" s="1">
        <v>0.66666666666666696</v>
      </c>
    </row>
    <row r="64" spans="1:7" x14ac:dyDescent="0.3">
      <c r="A64" s="3" t="str">
        <f>CHOOSE(WEEKDAY(Tabella2[[#This Row],[date]]),"Sun","Mon","Tue","Wed","Thu","Fri","Sat")</f>
        <v>Sun</v>
      </c>
      <c r="B64" s="15">
        <v>43961</v>
      </c>
      <c r="C64" s="1">
        <v>0.66666666666666696</v>
      </c>
    </row>
    <row r="65" spans="1:7" x14ac:dyDescent="0.3">
      <c r="A65" s="3" t="str">
        <f>CHOOSE(WEEKDAY(Tabella2[[#This Row],[date]]),"Sun","Mon","Tue","Wed","Thu","Fri","Sat")</f>
        <v>Mon</v>
      </c>
      <c r="B65" s="15">
        <v>43962</v>
      </c>
      <c r="C65" s="1">
        <v>0.66666666666666696</v>
      </c>
      <c r="D65">
        <v>147572</v>
      </c>
      <c r="E65">
        <v>215808</v>
      </c>
      <c r="F65">
        <v>218997</v>
      </c>
      <c r="G65">
        <v>28903</v>
      </c>
    </row>
    <row r="66" spans="1:7" x14ac:dyDescent="0.3">
      <c r="A66" s="3" t="str">
        <f>CHOOSE(WEEKDAY(Tabella2[[#This Row],[date]]),"Sun","Mon","Tue","Wed","Thu","Fri","Sat")</f>
        <v>Tue</v>
      </c>
      <c r="B66" s="15">
        <v>43963</v>
      </c>
      <c r="C66" s="1">
        <v>0.66666666666666696</v>
      </c>
    </row>
    <row r="67" spans="1:7" x14ac:dyDescent="0.3">
      <c r="A67" s="3" t="str">
        <f>CHOOSE(WEEKDAY(Tabella2[[#This Row],[date]]),"Sun","Mon","Tue","Wed","Thu","Fri","Sat")</f>
        <v>Wed</v>
      </c>
      <c r="B67" s="15">
        <v>43964</v>
      </c>
      <c r="C67" s="1">
        <v>0.66666666666666696</v>
      </c>
      <c r="D67">
        <v>153006</v>
      </c>
      <c r="E67">
        <v>218123</v>
      </c>
      <c r="F67">
        <v>221133</v>
      </c>
      <c r="G67">
        <v>29525</v>
      </c>
    </row>
    <row r="68" spans="1:7" x14ac:dyDescent="0.3">
      <c r="A68" s="3" t="str">
        <f>CHOOSE(WEEKDAY(Tabella2[[#This Row],[date]]),"Sun","Mon","Tue","Wed","Thu","Fri","Sat")</f>
        <v>Thu</v>
      </c>
      <c r="B68" s="15">
        <v>43965</v>
      </c>
      <c r="C68" s="1">
        <v>0.66666666666666696</v>
      </c>
      <c r="D68">
        <v>154883</v>
      </c>
      <c r="E68">
        <v>219189</v>
      </c>
      <c r="F68">
        <v>222074</v>
      </c>
      <c r="G68">
        <v>29692</v>
      </c>
    </row>
    <row r="69" spans="1:7" x14ac:dyDescent="0.3">
      <c r="A69" s="3" t="str">
        <f>CHOOSE(WEEKDAY(Tabella2[[#This Row],[date]]),"Sun","Mon","Tue","Wed","Thu","Fri","Sat")</f>
        <v>Fri</v>
      </c>
      <c r="B69" s="15">
        <v>43966</v>
      </c>
      <c r="C69" s="1">
        <v>0.66666666666666696</v>
      </c>
      <c r="D69">
        <v>156673</v>
      </c>
      <c r="E69">
        <v>220513</v>
      </c>
      <c r="F69">
        <v>223095</v>
      </c>
      <c r="G69">
        <v>29884</v>
      </c>
    </row>
    <row r="70" spans="1:7" x14ac:dyDescent="0.3">
      <c r="A70" s="3" t="str">
        <f>CHOOSE(WEEKDAY(Tabella2[[#This Row],[date]]),"Sun","Mon","Tue","Wed","Thu","Fri","Sat")</f>
        <v>Sat</v>
      </c>
      <c r="B70" s="15">
        <v>43967</v>
      </c>
      <c r="C70" s="1">
        <v>0.66666666666666696</v>
      </c>
    </row>
    <row r="71" spans="1:7" x14ac:dyDescent="0.3">
      <c r="A71" s="3" t="str">
        <f>CHOOSE(WEEKDAY(Tabella2[[#This Row],[date]]),"Sun","Mon","Tue","Wed","Thu","Fri","Sat")</f>
        <v>Sun</v>
      </c>
      <c r="B71" s="15">
        <v>43968</v>
      </c>
      <c r="C71" s="1">
        <v>0.66666666666666696</v>
      </c>
    </row>
    <row r="72" spans="1:7" x14ac:dyDescent="0.3">
      <c r="A72" s="3" t="str">
        <f>CHOOSE(WEEKDAY(Tabella2[[#This Row],[date]]),"Sun","Mon","Tue","Wed","Thu","Fri","Sat")</f>
        <v>Mon</v>
      </c>
      <c r="B72" s="15">
        <v>43969</v>
      </c>
      <c r="C72" s="1">
        <v>0.66666666666666696</v>
      </c>
      <c r="D72">
        <v>161522</v>
      </c>
      <c r="E72">
        <v>222939</v>
      </c>
      <c r="F72">
        <v>225549</v>
      </c>
      <c r="G72">
        <v>30332</v>
      </c>
    </row>
    <row r="73" spans="1:7" x14ac:dyDescent="0.3">
      <c r="A73" s="3" t="str">
        <f>CHOOSE(WEEKDAY(Tabella2[[#This Row],[date]]),"Sun","Mon","Tue","Wed","Thu","Fri","Sat")</f>
        <v>Tue</v>
      </c>
      <c r="B73" s="15">
        <v>43970</v>
      </c>
      <c r="C73" s="1">
        <v>0.66666666666666696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AG138"/>
  <sheetViews>
    <sheetView tabSelected="1" topLeftCell="H1" zoomScale="85" zoomScaleNormal="85" workbookViewId="0">
      <selection activeCell="AD1" sqref="AD1"/>
    </sheetView>
  </sheetViews>
  <sheetFormatPr defaultRowHeight="14.4" x14ac:dyDescent="0.3"/>
  <cols>
    <col min="1" max="1" width="9.77734375" style="2" bestFit="1" customWidth="1"/>
    <col min="2" max="2" width="8.21875" style="2" customWidth="1"/>
    <col min="3" max="3" width="8.33203125" customWidth="1"/>
    <col min="4" max="4" width="8.77734375" customWidth="1"/>
    <col min="5" max="5" width="10.88671875" customWidth="1"/>
    <col min="6" max="6" width="8.33203125" customWidth="1"/>
    <col min="7" max="7" width="8.88671875" customWidth="1"/>
    <col min="8" max="8" width="10.5546875" customWidth="1"/>
    <col min="9" max="9" width="9.5546875" bestFit="1" customWidth="1"/>
    <col min="11" max="11" width="9.44140625" customWidth="1"/>
    <col min="13" max="13" width="15.77734375" customWidth="1"/>
    <col min="14" max="14" width="10.6640625" customWidth="1"/>
    <col min="15" max="15" width="9.44140625" customWidth="1"/>
    <col min="18" max="18" width="9.21875" bestFit="1" customWidth="1"/>
    <col min="19" max="19" width="8.21875" customWidth="1"/>
    <col min="30" max="30" width="11.33203125" bestFit="1" customWidth="1"/>
    <col min="31" max="31" width="12.44140625" bestFit="1" customWidth="1"/>
  </cols>
  <sheetData>
    <row r="1" spans="1:31" ht="60" customHeight="1" thickBot="1" x14ac:dyDescent="0.35">
      <c r="A1" s="4" t="s">
        <v>7</v>
      </c>
      <c r="B1" s="26" t="s">
        <v>27</v>
      </c>
      <c r="C1" s="5" t="s">
        <v>38</v>
      </c>
      <c r="D1" s="5" t="s">
        <v>42</v>
      </c>
      <c r="E1" s="5" t="s">
        <v>44</v>
      </c>
      <c r="F1" s="5" t="s">
        <v>39</v>
      </c>
      <c r="G1" s="5" t="s">
        <v>43</v>
      </c>
      <c r="H1" s="5" t="s">
        <v>45</v>
      </c>
      <c r="I1" s="27" t="s">
        <v>28</v>
      </c>
      <c r="J1" s="27" t="s">
        <v>25</v>
      </c>
      <c r="K1" s="27" t="s">
        <v>29</v>
      </c>
      <c r="L1" s="63" t="s">
        <v>10</v>
      </c>
      <c r="M1" s="64"/>
      <c r="N1" s="64"/>
      <c r="O1" s="64"/>
      <c r="P1" s="12" t="s">
        <v>19</v>
      </c>
      <c r="Q1" s="10">
        <v>2101</v>
      </c>
      <c r="R1" s="9" t="s">
        <v>2</v>
      </c>
      <c r="S1" s="11">
        <v>1549</v>
      </c>
      <c r="T1" s="6"/>
      <c r="U1" s="12" t="s">
        <v>11</v>
      </c>
      <c r="V1" s="11">
        <v>-1006.9</v>
      </c>
      <c r="W1" s="12" t="s">
        <v>12</v>
      </c>
      <c r="X1" s="11">
        <v>6503.5</v>
      </c>
      <c r="Y1" s="6"/>
      <c r="Z1" s="17" t="s">
        <v>3</v>
      </c>
      <c r="AA1" s="19" t="s">
        <v>21</v>
      </c>
      <c r="AB1" s="10" t="s">
        <v>4</v>
      </c>
      <c r="AC1" s="11" t="s">
        <v>5</v>
      </c>
      <c r="AD1" s="11">
        <v>2</v>
      </c>
      <c r="AE1" s="11" t="s">
        <v>4</v>
      </c>
    </row>
    <row r="2" spans="1:31" ht="15" thickBot="1" x14ac:dyDescent="0.35">
      <c r="A2" s="43">
        <v>43831</v>
      </c>
      <c r="B2" s="46">
        <v>1</v>
      </c>
      <c r="C2" s="44"/>
      <c r="D2" s="25"/>
      <c r="E2" s="25"/>
      <c r="F2" s="25"/>
      <c r="G2" s="25"/>
      <c r="H2" s="25"/>
      <c r="I2" s="25"/>
      <c r="J2" s="25"/>
      <c r="K2" s="25"/>
      <c r="L2" s="65"/>
      <c r="M2" s="65"/>
      <c r="R2" s="7" t="s">
        <v>6</v>
      </c>
      <c r="S2" s="8">
        <f>(X1-V1)/S1</f>
        <v>4.8485474499677208</v>
      </c>
      <c r="X2" s="68" t="s">
        <v>20</v>
      </c>
      <c r="Y2" s="69"/>
      <c r="Z2" s="69"/>
      <c r="AA2" s="69"/>
      <c r="AB2" s="70"/>
      <c r="AC2" s="20" t="s">
        <v>8</v>
      </c>
      <c r="AD2" s="23">
        <f>S2*AD1</f>
        <v>9.6970948999354416</v>
      </c>
      <c r="AE2" s="21" t="s">
        <v>23</v>
      </c>
    </row>
    <row r="3" spans="1:31" ht="15" thickBot="1" x14ac:dyDescent="0.35">
      <c r="A3" s="43">
        <v>43832</v>
      </c>
      <c r="B3" s="46">
        <v>2</v>
      </c>
      <c r="C3" s="44"/>
      <c r="D3" s="25"/>
      <c r="E3" s="25"/>
      <c r="F3" s="25"/>
      <c r="G3" s="25"/>
      <c r="H3" s="25"/>
      <c r="I3" s="25"/>
      <c r="J3" s="25"/>
      <c r="K3" s="25"/>
      <c r="L3" s="66" t="s">
        <v>34</v>
      </c>
      <c r="M3" s="67"/>
      <c r="N3" s="45">
        <f>'ISS reports summary'!D69</f>
        <v>156673</v>
      </c>
      <c r="O3" s="52" t="s">
        <v>9</v>
      </c>
      <c r="P3" s="42" t="s">
        <v>18</v>
      </c>
      <c r="X3" s="71" t="s">
        <v>24</v>
      </c>
      <c r="Y3" s="71"/>
      <c r="Z3" s="71"/>
      <c r="AA3" s="71"/>
      <c r="AB3" s="71"/>
      <c r="AC3" s="22" t="s">
        <v>22</v>
      </c>
      <c r="AD3" s="24" t="s">
        <v>22</v>
      </c>
      <c r="AE3" s="22" t="s">
        <v>22</v>
      </c>
    </row>
    <row r="4" spans="1:31" ht="15.6" thickTop="1" thickBot="1" x14ac:dyDescent="0.35">
      <c r="A4" s="43">
        <v>43833</v>
      </c>
      <c r="B4" s="46">
        <v>3</v>
      </c>
      <c r="C4" s="44"/>
      <c r="D4" s="25"/>
      <c r="E4" s="25"/>
      <c r="F4" s="25"/>
      <c r="G4" s="25"/>
      <c r="H4" s="25"/>
      <c r="I4" s="25"/>
      <c r="J4" s="25"/>
      <c r="K4" s="25"/>
      <c r="L4" s="61" t="s">
        <v>35</v>
      </c>
      <c r="M4" s="62"/>
      <c r="N4" s="31">
        <f>ROUND(SUM(Tabella1[rounded '# of cases by symptom onset (frequency fi)],Tabella1[rounded '# of cases by symptom onset (frequency fi) - provisional]),0)</f>
        <v>156685</v>
      </c>
      <c r="O4" s="60">
        <f>Extracted_sample_size-N3</f>
        <v>12</v>
      </c>
      <c r="P4" s="42"/>
    </row>
    <row r="5" spans="1:31" ht="15.6" thickTop="1" thickBot="1" x14ac:dyDescent="0.35">
      <c r="A5" s="43">
        <v>43834</v>
      </c>
      <c r="B5" s="46">
        <v>4</v>
      </c>
      <c r="C5" s="44"/>
      <c r="D5" s="25"/>
      <c r="E5" s="25"/>
      <c r="F5" s="25"/>
      <c r="G5" s="25"/>
      <c r="H5" s="25"/>
      <c r="I5" s="25"/>
      <c r="J5" s="25"/>
      <c r="K5" s="25"/>
      <c r="L5" s="76" t="s">
        <v>30</v>
      </c>
      <c r="M5" s="77"/>
      <c r="N5" s="31">
        <f>ROUND(SUM(Tabella1[rounded '# of cases by symptom onset (frequency fi)]),0)</f>
        <v>154358</v>
      </c>
      <c r="O5" s="78" t="s">
        <v>62</v>
      </c>
    </row>
    <row r="6" spans="1:31" ht="15.6" thickTop="1" thickBot="1" x14ac:dyDescent="0.35">
      <c r="A6" s="43">
        <v>43835</v>
      </c>
      <c r="B6" s="46">
        <v>5</v>
      </c>
      <c r="C6" s="44"/>
      <c r="D6" s="25"/>
      <c r="E6" s="25"/>
      <c r="F6" s="25"/>
      <c r="G6" s="25"/>
      <c r="H6" s="25"/>
      <c r="I6" s="25"/>
      <c r="J6" s="25"/>
      <c r="K6" s="25"/>
      <c r="L6" s="76" t="s">
        <v>31</v>
      </c>
      <c r="M6" s="77"/>
      <c r="N6" s="47">
        <f>ROUND(SUM(Tabella1[rounded '# of cases by symptom onset (frequency fi) - provisional]),0)</f>
        <v>2327</v>
      </c>
      <c r="O6" s="78"/>
    </row>
    <row r="7" spans="1:31" ht="15" thickTop="1" x14ac:dyDescent="0.3">
      <c r="A7" s="43">
        <v>43836</v>
      </c>
      <c r="B7" s="46">
        <v>6</v>
      </c>
      <c r="C7" s="44"/>
      <c r="D7" s="25"/>
      <c r="E7" s="25"/>
      <c r="F7" s="25"/>
      <c r="G7" s="25"/>
      <c r="H7" s="25"/>
      <c r="I7" s="25"/>
      <c r="J7" s="25"/>
      <c r="K7" s="25"/>
      <c r="L7" s="74"/>
      <c r="M7" s="75"/>
      <c r="N7" s="50" t="s">
        <v>46</v>
      </c>
      <c r="O7" s="51" t="s">
        <v>47</v>
      </c>
    </row>
    <row r="8" spans="1:31" ht="15" thickBot="1" x14ac:dyDescent="0.35">
      <c r="A8" s="43">
        <v>43837</v>
      </c>
      <c r="B8" s="46">
        <v>7</v>
      </c>
      <c r="C8" s="44"/>
      <c r="D8" s="25"/>
      <c r="E8" s="25"/>
      <c r="F8" s="25"/>
      <c r="G8" s="25"/>
      <c r="H8" s="25"/>
      <c r="I8" s="25"/>
      <c r="J8" s="25"/>
      <c r="K8" s="25"/>
      <c r="L8" s="61" t="s">
        <v>33</v>
      </c>
      <c r="M8" s="62"/>
      <c r="N8" s="48">
        <f>ROUND(SUM(Tabella1[mifi],Tabella1[mifi provisional])/Extracted_sample_size,0)</f>
        <v>82</v>
      </c>
      <c r="O8" s="49">
        <f>_xlfn.XLOOKUP(ROUND(Mean_of_extr_sample,0),Tabella1[Day (category mi)],Tabella1[Date])</f>
        <v>43912</v>
      </c>
      <c r="AE8" s="16"/>
    </row>
    <row r="9" spans="1:31" ht="15.6" thickTop="1" thickBot="1" x14ac:dyDescent="0.35">
      <c r="A9" s="43">
        <v>43838</v>
      </c>
      <c r="B9" s="46">
        <v>8</v>
      </c>
      <c r="C9" s="44"/>
      <c r="D9" s="25"/>
      <c r="E9" s="25"/>
      <c r="F9" s="25"/>
      <c r="G9" s="25"/>
      <c r="H9" s="25"/>
      <c r="I9" s="25"/>
      <c r="J9" s="25"/>
      <c r="K9" s="25"/>
      <c r="L9" s="76" t="s">
        <v>26</v>
      </c>
      <c r="M9" s="77"/>
      <c r="N9" s="31">
        <f>ROUND(SUM(Tabella1[mifi])/Ext_blue_area_sample_sz,0)</f>
        <v>81</v>
      </c>
      <c r="O9" s="34">
        <f>_xlfn.XLOOKUP(ROUND(Mean_of_extr_blue_area_samp,0),Tabella1[Day (category mi)],Tabella1[Date])</f>
        <v>43911</v>
      </c>
      <c r="AE9" s="16"/>
    </row>
    <row r="10" spans="1:31" ht="15.6" thickTop="1" thickBot="1" x14ac:dyDescent="0.35">
      <c r="A10" s="43">
        <v>43839</v>
      </c>
      <c r="B10" s="46">
        <v>9</v>
      </c>
      <c r="C10" s="44"/>
      <c r="D10" s="25"/>
      <c r="E10" s="25"/>
      <c r="F10" s="25"/>
      <c r="G10" s="25"/>
      <c r="H10" s="25"/>
      <c r="I10" s="25"/>
      <c r="J10" s="25"/>
      <c r="K10" s="25"/>
      <c r="L10" s="76" t="s">
        <v>32</v>
      </c>
      <c r="M10" s="77"/>
      <c r="N10" s="31">
        <f>SQRT(SUM(Tabella1[(mi-μ)2fi])/(Ext_blue_area_sample_sz-1))</f>
        <v>15.007244223787113</v>
      </c>
      <c r="O10" s="32"/>
      <c r="AE10" s="16"/>
    </row>
    <row r="11" spans="1:31" ht="15" thickTop="1" x14ac:dyDescent="0.3">
      <c r="A11" s="43">
        <v>43840</v>
      </c>
      <c r="B11" s="46">
        <v>10</v>
      </c>
      <c r="C11" s="44"/>
      <c r="D11" s="25"/>
      <c r="E11" s="25"/>
      <c r="F11" s="25"/>
      <c r="G11" s="25"/>
      <c r="H11" s="25"/>
      <c r="I11" s="25"/>
      <c r="J11" s="25"/>
      <c r="K11" s="25"/>
      <c r="L11" s="35" t="s">
        <v>36</v>
      </c>
      <c r="M11" s="36"/>
      <c r="N11" s="37"/>
      <c r="O11" s="38"/>
      <c r="P11" s="30"/>
      <c r="AE11" s="16"/>
    </row>
    <row r="12" spans="1:31" ht="15" thickBot="1" x14ac:dyDescent="0.35">
      <c r="A12" s="43">
        <v>43841</v>
      </c>
      <c r="B12" s="46">
        <v>11</v>
      </c>
      <c r="C12" s="44"/>
      <c r="D12" s="25"/>
      <c r="E12" s="25"/>
      <c r="F12" s="25"/>
      <c r="G12" s="25"/>
      <c r="H12" s="25"/>
      <c r="I12" s="25"/>
      <c r="J12" s="25"/>
      <c r="K12" s="25"/>
      <c r="L12" s="76" t="s">
        <v>37</v>
      </c>
      <c r="M12" s="77"/>
      <c r="N12" s="31">
        <f>_xlfn.XLOOKUP(MAX(Tabella1[rounded '# of cases by symptom onset (frequency fi)]),Tabella1[rounded '# of cases by symptom onset (frequency fi)],Tabella1[Day (category mi)])</f>
        <v>70</v>
      </c>
      <c r="O12" s="34">
        <f>_xlfn.XLOOKUP(Mode_of_extr_sample,Tabella1[Day (category mi)],Tabella1[Date])</f>
        <v>43900</v>
      </c>
      <c r="AE12" s="16"/>
    </row>
    <row r="13" spans="1:31" ht="15.6" thickTop="1" thickBot="1" x14ac:dyDescent="0.35">
      <c r="A13" s="43">
        <v>43842</v>
      </c>
      <c r="B13" s="46">
        <v>12</v>
      </c>
      <c r="C13" s="44"/>
      <c r="D13" s="25"/>
      <c r="E13" s="25"/>
      <c r="F13" s="25"/>
      <c r="G13" s="25"/>
      <c r="H13" s="25"/>
      <c r="I13" s="25"/>
      <c r="J13" s="25"/>
      <c r="K13" s="25"/>
      <c r="L13" s="76" t="s">
        <v>40</v>
      </c>
      <c r="M13" s="77"/>
      <c r="N13" s="31">
        <f>IF(_xlfn.XLOOKUP((MAX(Tabella1[Accumulative '# of cases (rounded)])-MIN(Tabella1[Accumulative '# of cases (rounded)]))/2,Tabella1[Accumulative '# of cases (rounded)],Tabella1[Accumulative '# of cases (rounded)],,1)-(MAX(Tabella1[Accumulative '# of cases (rounded)])-MIN(Tabella1[Accumulative '# of cases (rounded)]))/2&lt;(MAX(Tabella1[Accumulative '# of cases (rounded)])-MIN(Tabella1[Accumulative '# of cases (rounded)]))/2-_xlfn.XLOOKUP((MAX(Tabella1[Accumulative '# of cases (rounded)])-MIN(Tabella1[Accumulative '# of cases (rounded)]))/2,Tabella1[Accumulative '# of cases (rounded)],Tabella1[Accumulative '# of cases (rounded)],,-1),_xlfn.XLOOKUP((MAX(Tabella1[Accumulative '# of cases (rounded)])-MIN(Tabella1[Accumulative '# of cases (rounded)]))/2,Tabella1[Accumulative '# of cases (rounded)],Tabella1[Day (category mi)],,1),_xlfn.XLOOKUP((MAX(Tabella1[Accumulative '# of cases (rounded)])-MIN(Tabella1[Accumulative '# of cases (rounded)]))/2,Tabella1[Accumulative '# of cases (rounded)],Tabella1[Day (category mi)],,-1))</f>
        <v>79</v>
      </c>
      <c r="O13" s="34">
        <f>_xlfn.XLOOKUP(Median_of_extr_sample,Tabella1[Day (category mi)],Tabella1[Date])</f>
        <v>43909</v>
      </c>
      <c r="AE13" s="16"/>
    </row>
    <row r="14" spans="1:31" ht="15.6" thickTop="1" thickBot="1" x14ac:dyDescent="0.35">
      <c r="A14" s="43">
        <v>43843</v>
      </c>
      <c r="B14" s="46">
        <v>13</v>
      </c>
      <c r="C14" s="44"/>
      <c r="D14" s="25"/>
      <c r="E14" s="25"/>
      <c r="F14" s="25"/>
      <c r="G14" s="25"/>
      <c r="H14" s="25"/>
      <c r="I14" s="25"/>
      <c r="J14" s="25"/>
      <c r="K14" s="25"/>
      <c r="L14" s="39" t="s">
        <v>41</v>
      </c>
      <c r="M14" s="40"/>
      <c r="N14" s="40"/>
      <c r="O14" s="41"/>
      <c r="AE14" s="16"/>
    </row>
    <row r="15" spans="1:31" x14ac:dyDescent="0.3">
      <c r="A15" s="43">
        <v>43844</v>
      </c>
      <c r="B15" s="46">
        <v>14</v>
      </c>
      <c r="C15" s="44"/>
      <c r="D15" s="25"/>
      <c r="E15" s="25"/>
      <c r="F15" s="25"/>
      <c r="G15" s="25"/>
      <c r="H15" s="25"/>
      <c r="I15" s="25"/>
      <c r="J15" s="25"/>
      <c r="K15" s="25"/>
      <c r="O15" s="15"/>
      <c r="AE15" s="16"/>
    </row>
    <row r="16" spans="1:31" x14ac:dyDescent="0.3">
      <c r="A16" s="43">
        <v>43845</v>
      </c>
      <c r="B16" s="46">
        <v>15</v>
      </c>
      <c r="C16" s="44"/>
      <c r="D16" s="25"/>
      <c r="E16" s="25"/>
      <c r="F16" s="25"/>
      <c r="G16" s="25"/>
      <c r="H16" s="25"/>
      <c r="I16" s="25"/>
      <c r="J16" s="25"/>
      <c r="K16" s="25"/>
      <c r="N16" s="18"/>
      <c r="AE16" s="16"/>
    </row>
    <row r="17" spans="1:31" x14ac:dyDescent="0.3">
      <c r="A17" s="43">
        <v>43846</v>
      </c>
      <c r="B17" s="46">
        <v>16</v>
      </c>
      <c r="C17" s="44"/>
      <c r="D17" s="25"/>
      <c r="E17" s="25"/>
      <c r="F17" s="25"/>
      <c r="G17" s="25"/>
      <c r="H17" s="25"/>
      <c r="I17" s="25"/>
      <c r="J17" s="25"/>
      <c r="K17" s="25"/>
      <c r="N17" s="18"/>
      <c r="AE17" s="16"/>
    </row>
    <row r="18" spans="1:31" x14ac:dyDescent="0.3">
      <c r="A18" s="43">
        <v>43847</v>
      </c>
      <c r="B18" s="46">
        <v>17</v>
      </c>
      <c r="C18" s="44"/>
      <c r="D18" s="25"/>
      <c r="E18" s="25"/>
      <c r="F18" s="25"/>
      <c r="G18" s="25"/>
      <c r="H18" s="25"/>
      <c r="I18" s="25"/>
      <c r="J18" s="25"/>
      <c r="K18" s="25"/>
      <c r="AE18" s="16"/>
    </row>
    <row r="19" spans="1:31" x14ac:dyDescent="0.3">
      <c r="A19" s="43">
        <v>43848</v>
      </c>
      <c r="B19" s="46">
        <v>18</v>
      </c>
      <c r="C19" s="44"/>
      <c r="D19" s="25"/>
      <c r="E19" s="25"/>
      <c r="F19" s="25"/>
      <c r="G19" s="25"/>
      <c r="H19" s="25"/>
      <c r="I19" s="25"/>
      <c r="J19" s="25"/>
      <c r="K19" s="25"/>
      <c r="N19" s="18"/>
      <c r="O19" s="18"/>
      <c r="AE19" s="16"/>
    </row>
    <row r="20" spans="1:31" x14ac:dyDescent="0.3">
      <c r="A20" s="43">
        <v>43849</v>
      </c>
      <c r="B20" s="46">
        <v>19</v>
      </c>
      <c r="C20" s="44"/>
      <c r="D20" s="25"/>
      <c r="E20" s="25"/>
      <c r="F20" s="25"/>
      <c r="G20" s="25"/>
      <c r="H20" s="25"/>
      <c r="I20" s="25"/>
      <c r="J20" s="25"/>
      <c r="K20" s="25"/>
      <c r="N20" s="18"/>
      <c r="AE20" s="16"/>
    </row>
    <row r="21" spans="1:31" x14ac:dyDescent="0.3">
      <c r="A21" s="43">
        <v>43850</v>
      </c>
      <c r="B21" s="46">
        <v>20</v>
      </c>
      <c r="C21" s="44"/>
      <c r="D21" s="25"/>
      <c r="E21" s="25"/>
      <c r="F21" s="25"/>
      <c r="G21" s="25"/>
      <c r="H21" s="25"/>
      <c r="I21" s="25"/>
      <c r="J21" s="25"/>
      <c r="K21" s="25"/>
      <c r="N21" s="18"/>
      <c r="O21" s="18"/>
      <c r="AE21" s="16"/>
    </row>
    <row r="22" spans="1:31" x14ac:dyDescent="0.3">
      <c r="A22" s="43">
        <v>43851</v>
      </c>
      <c r="B22" s="46">
        <v>21</v>
      </c>
      <c r="C22" s="44"/>
      <c r="D22" s="25"/>
      <c r="E22" s="25"/>
      <c r="F22" s="25"/>
      <c r="G22" s="25"/>
      <c r="H22" s="25"/>
      <c r="I22" s="25"/>
      <c r="J22" s="25"/>
      <c r="K22" s="25"/>
      <c r="AE22" s="16"/>
    </row>
    <row r="23" spans="1:31" x14ac:dyDescent="0.3">
      <c r="A23" s="43">
        <v>43852</v>
      </c>
      <c r="B23" s="46">
        <v>22</v>
      </c>
      <c r="C23" s="44"/>
      <c r="D23" s="25"/>
      <c r="E23" s="25"/>
      <c r="F23" s="25"/>
      <c r="G23" s="25"/>
      <c r="H23" s="25"/>
      <c r="I23" s="25"/>
      <c r="J23" s="25"/>
      <c r="K23" s="25"/>
      <c r="AE23" s="16"/>
    </row>
    <row r="24" spans="1:31" x14ac:dyDescent="0.3">
      <c r="A24" s="43">
        <v>43853</v>
      </c>
      <c r="B24" s="46">
        <v>23</v>
      </c>
      <c r="C24" s="44"/>
      <c r="D24" s="25"/>
      <c r="E24" s="25"/>
      <c r="F24" s="25"/>
      <c r="G24" s="25"/>
      <c r="H24" s="25"/>
      <c r="I24" s="25"/>
      <c r="J24" s="25"/>
      <c r="K24" s="25"/>
      <c r="AE24" s="16"/>
    </row>
    <row r="25" spans="1:31" x14ac:dyDescent="0.3">
      <c r="A25" s="43">
        <v>43854</v>
      </c>
      <c r="B25" s="46">
        <v>24</v>
      </c>
      <c r="C25" s="25"/>
      <c r="D25" s="25"/>
      <c r="E25" s="25"/>
      <c r="F25" s="25"/>
      <c r="G25" s="25"/>
      <c r="H25" s="25"/>
      <c r="I25" s="25"/>
      <c r="J25" s="25"/>
      <c r="K25" s="25"/>
      <c r="AE25" s="16"/>
    </row>
    <row r="26" spans="1:31" x14ac:dyDescent="0.3">
      <c r="A26" s="43">
        <v>43855</v>
      </c>
      <c r="B26" s="46">
        <v>25</v>
      </c>
      <c r="C26" s="25"/>
      <c r="D26" s="25"/>
      <c r="E26" s="25"/>
      <c r="F26" s="25"/>
      <c r="G26" s="25"/>
      <c r="H26" s="25"/>
      <c r="I26" s="25"/>
      <c r="J26" s="25"/>
      <c r="K26" s="25"/>
      <c r="AE26" s="16"/>
    </row>
    <row r="27" spans="1:31" x14ac:dyDescent="0.3">
      <c r="A27" s="43">
        <v>43856</v>
      </c>
      <c r="B27" s="46">
        <v>26</v>
      </c>
      <c r="C27" s="25"/>
      <c r="D27" s="25"/>
      <c r="E27" s="25"/>
      <c r="F27" s="25"/>
      <c r="G27" s="25"/>
      <c r="H27" s="25"/>
      <c r="I27" s="25"/>
      <c r="J27" s="25"/>
      <c r="K27" s="25"/>
      <c r="AE27" s="16"/>
    </row>
    <row r="28" spans="1:31" x14ac:dyDescent="0.3">
      <c r="A28" s="43">
        <v>43857</v>
      </c>
      <c r="B28" s="46">
        <v>27</v>
      </c>
      <c r="C28" s="25"/>
      <c r="D28" s="25"/>
      <c r="E28" s="25"/>
      <c r="F28" s="25"/>
      <c r="G28" s="25"/>
      <c r="H28" s="25"/>
      <c r="I28" s="25"/>
      <c r="J28" s="18"/>
      <c r="K28" s="18"/>
      <c r="AE28" s="16"/>
    </row>
    <row r="29" spans="1:31" x14ac:dyDescent="0.3">
      <c r="A29" s="43">
        <v>43858</v>
      </c>
      <c r="B29" s="46">
        <v>28</v>
      </c>
      <c r="C29" s="25"/>
      <c r="D29" s="25"/>
      <c r="E29" s="25"/>
      <c r="F29" s="25"/>
      <c r="G29" s="25"/>
      <c r="H29" s="25"/>
      <c r="I29" s="25"/>
      <c r="J29" s="18"/>
      <c r="K29" s="18"/>
      <c r="AE29" s="16"/>
    </row>
    <row r="30" spans="1:31" x14ac:dyDescent="0.3">
      <c r="A30" s="43">
        <v>43859</v>
      </c>
      <c r="B30" s="46">
        <v>29</v>
      </c>
      <c r="C30" s="25">
        <f>raw_15may_auto__3[[#This Row],[Auto]]</f>
        <v>9.2080564530190507</v>
      </c>
      <c r="D30" s="25">
        <f>ROUND(Tabella1[[#This Row],['# of cases by symptom onset (frequency fi)]],0)</f>
        <v>9</v>
      </c>
      <c r="E30" s="25">
        <f>Tabella1[[#This Row],[rounded '# of cases by symptom onset (frequency fi)]]+E29</f>
        <v>9</v>
      </c>
      <c r="F30" s="25"/>
      <c r="G30" s="25"/>
      <c r="H30" s="25"/>
      <c r="I30" s="25">
        <f>Tabella1[[#This Row],[Day (category mi)]]*Tabella1[[#This Row],[rounded '# of cases by symptom onset (frequency fi)]]</f>
        <v>261</v>
      </c>
      <c r="J30" s="18"/>
      <c r="K30" s="18">
        <f>(Tabella1[[#This Row],[Day (category mi)]]-Mean_of_extr_blue_area_samp)^2*Tabella1[[#This Row],[rounded '# of cases by symptom onset (frequency fi)]]</f>
        <v>24336</v>
      </c>
      <c r="AE30" s="16"/>
    </row>
    <row r="31" spans="1:31" x14ac:dyDescent="0.3">
      <c r="A31" s="43">
        <v>43860</v>
      </c>
      <c r="B31" s="46">
        <v>30</v>
      </c>
      <c r="C31" s="25">
        <f>raw_15may_auto__3[[#This Row],[Auto]]</f>
        <v>14.074490433371421</v>
      </c>
      <c r="D31" s="25">
        <f>ROUND(Tabella1[[#This Row],['# of cases by symptom onset (frequency fi)]],0)</f>
        <v>14</v>
      </c>
      <c r="E31" s="25">
        <f>Tabella1[[#This Row],[rounded '# of cases by symptom onset (frequency fi)]]+E30</f>
        <v>23</v>
      </c>
      <c r="F31" s="25"/>
      <c r="G31" s="25"/>
      <c r="H31" s="25"/>
      <c r="I31" s="25">
        <f>Tabella1[[#This Row],[Day (category mi)]]*Tabella1[[#This Row],[rounded '# of cases by symptom onset (frequency fi)]]</f>
        <v>420</v>
      </c>
      <c r="J31" s="18"/>
      <c r="K31" s="18">
        <f>(Tabella1[[#This Row],[Day (category mi)]]-Mean_of_extr_blue_area_samp)^2*Tabella1[[#This Row],[rounded '# of cases by symptom onset (frequency fi)]]</f>
        <v>36414</v>
      </c>
      <c r="AE31" s="16"/>
    </row>
    <row r="32" spans="1:31" x14ac:dyDescent="0.3">
      <c r="A32" s="43">
        <v>43861</v>
      </c>
      <c r="B32" s="46">
        <v>31</v>
      </c>
      <c r="C32" s="25">
        <f>raw_15may_auto__3[[#This Row],[Auto]]</f>
        <v>14.074490433371421</v>
      </c>
      <c r="D32" s="25">
        <f>ROUND(Tabella1[[#This Row],['# of cases by symptom onset (frequency fi)]],0)</f>
        <v>14</v>
      </c>
      <c r="E32" s="25">
        <f>Tabella1[[#This Row],[rounded '# of cases by symptom onset (frequency fi)]]+E31</f>
        <v>37</v>
      </c>
      <c r="F32" s="25"/>
      <c r="G32" s="25"/>
      <c r="H32" s="25"/>
      <c r="I32" s="25">
        <f>Tabella1[[#This Row],[Day (category mi)]]*Tabella1[[#This Row],[rounded '# of cases by symptom onset (frequency fi)]]</f>
        <v>434</v>
      </c>
      <c r="J32" s="18"/>
      <c r="K32" s="18">
        <f>(Tabella1[[#This Row],[Day (category mi)]]-Mean_of_extr_blue_area_samp)^2*Tabella1[[#This Row],[rounded '# of cases by symptom onset (frequency fi)]]</f>
        <v>35000</v>
      </c>
      <c r="AE32" s="16"/>
    </row>
    <row r="33" spans="1:31" x14ac:dyDescent="0.3">
      <c r="A33" s="43">
        <v>43862</v>
      </c>
      <c r="B33" s="46">
        <v>32</v>
      </c>
      <c r="C33" s="25">
        <f>raw_15may_auto__3[[#This Row],[Auto]]</f>
        <v>38.406660335133267</v>
      </c>
      <c r="D33" s="25">
        <f>ROUND(Tabella1[[#This Row],['# of cases by symptom onset (frequency fi)]],0)</f>
        <v>38</v>
      </c>
      <c r="E33" s="25">
        <f>Tabella1[[#This Row],[rounded '# of cases by symptom onset (frequency fi)]]+E32</f>
        <v>75</v>
      </c>
      <c r="F33" s="25"/>
      <c r="G33" s="25"/>
      <c r="H33" s="25"/>
      <c r="I33" s="25">
        <f>Tabella1[[#This Row],[Day (category mi)]]*Tabella1[[#This Row],[rounded '# of cases by symptom onset (frequency fi)]]</f>
        <v>1216</v>
      </c>
      <c r="J33" s="18"/>
      <c r="K33" s="18">
        <f>(Tabella1[[#This Row],[Day (category mi)]]-Mean_of_extr_blue_area_samp)^2*Tabella1[[#This Row],[rounded '# of cases by symptom onset (frequency fi)]]</f>
        <v>91238</v>
      </c>
      <c r="AE33" s="16"/>
    </row>
    <row r="34" spans="1:31" x14ac:dyDescent="0.3">
      <c r="A34" s="43">
        <v>43863</v>
      </c>
      <c r="B34" s="46">
        <v>33</v>
      </c>
      <c r="C34" s="25">
        <f>raw_15may_auto__3[[#This Row],[Auto]]</f>
        <v>23.807358394076157</v>
      </c>
      <c r="D34" s="25">
        <f>ROUND(Tabella1[[#This Row],['# of cases by symptom onset (frequency fi)]],0)</f>
        <v>24</v>
      </c>
      <c r="E34" s="25">
        <f>Tabella1[[#This Row],[rounded '# of cases by symptom onset (frequency fi)]]+E33</f>
        <v>99</v>
      </c>
      <c r="F34" s="25"/>
      <c r="G34" s="25"/>
      <c r="H34" s="25"/>
      <c r="I34" s="25">
        <f>Tabella1[[#This Row],[Day (category mi)]]*Tabella1[[#This Row],[rounded '# of cases by symptom onset (frequency fi)]]</f>
        <v>792</v>
      </c>
      <c r="J34" s="18"/>
      <c r="K34" s="18">
        <f>(Tabella1[[#This Row],[Day (category mi)]]-Mean_of_extr_blue_area_samp)^2*Tabella1[[#This Row],[rounded '# of cases by symptom onset (frequency fi)]]</f>
        <v>55296</v>
      </c>
      <c r="AE34" s="16"/>
    </row>
    <row r="35" spans="1:31" x14ac:dyDescent="0.3">
      <c r="A35" s="43">
        <v>43864</v>
      </c>
      <c r="B35" s="46">
        <v>34</v>
      </c>
      <c r="C35" s="25">
        <f>raw_15may_auto__3[[#This Row],[Auto]]</f>
        <v>18.940924413723792</v>
      </c>
      <c r="D35" s="25">
        <f>ROUND(Tabella1[[#This Row],['# of cases by symptom onset (frequency fi)]],0)</f>
        <v>19</v>
      </c>
      <c r="E35" s="25">
        <f>Tabella1[[#This Row],[rounded '# of cases by symptom onset (frequency fi)]]+E34</f>
        <v>118</v>
      </c>
      <c r="F35" s="25"/>
      <c r="G35" s="25"/>
      <c r="H35" s="25"/>
      <c r="I35" s="25">
        <f>Tabella1[[#This Row],[Day (category mi)]]*Tabella1[[#This Row],[rounded '# of cases by symptom onset (frequency fi)]]</f>
        <v>646</v>
      </c>
      <c r="J35" s="18"/>
      <c r="K35" s="18">
        <f>(Tabella1[[#This Row],[Day (category mi)]]-Mean_of_extr_blue_area_samp)^2*Tabella1[[#This Row],[rounded '# of cases by symptom onset (frequency fi)]]</f>
        <v>41971</v>
      </c>
      <c r="AE35" s="16"/>
    </row>
    <row r="36" spans="1:31" x14ac:dyDescent="0.3">
      <c r="A36" s="43">
        <v>43865</v>
      </c>
      <c r="B36" s="46">
        <v>35</v>
      </c>
      <c r="C36" s="25">
        <f>raw_15may_auto__3[[#This Row],[Auto]]</f>
        <v>18.940924413723792</v>
      </c>
      <c r="D36" s="25">
        <f>ROUND(Tabella1[[#This Row],['# of cases by symptom onset (frequency fi)]],0)</f>
        <v>19</v>
      </c>
      <c r="E36" s="25">
        <f>Tabella1[[#This Row],[rounded '# of cases by symptom onset (frequency fi)]]+E35</f>
        <v>137</v>
      </c>
      <c r="F36" s="25"/>
      <c r="G36" s="25"/>
      <c r="H36" s="25"/>
      <c r="I36" s="25">
        <f>Tabella1[[#This Row],[Day (category mi)]]*Tabella1[[#This Row],[rounded '# of cases by symptom onset (frequency fi)]]</f>
        <v>665</v>
      </c>
      <c r="J36" s="18"/>
      <c r="K36" s="18">
        <f>(Tabella1[[#This Row],[Day (category mi)]]-Mean_of_extr_blue_area_samp)^2*Tabella1[[#This Row],[rounded '# of cases by symptom onset (frequency fi)]]</f>
        <v>40204</v>
      </c>
      <c r="AE36" s="16"/>
    </row>
    <row r="37" spans="1:31" x14ac:dyDescent="0.3">
      <c r="A37" s="43">
        <v>43866</v>
      </c>
      <c r="B37" s="46">
        <v>36</v>
      </c>
      <c r="C37" s="25">
        <f>raw_15may_auto__3[[#This Row],[Auto]]</f>
        <v>23.807358394076157</v>
      </c>
      <c r="D37" s="25">
        <f>ROUND(Tabella1[[#This Row],['# of cases by symptom onset (frequency fi)]],0)</f>
        <v>24</v>
      </c>
      <c r="E37" s="25">
        <f>Tabella1[[#This Row],[rounded '# of cases by symptom onset (frequency fi)]]+E36</f>
        <v>161</v>
      </c>
      <c r="F37" s="25"/>
      <c r="G37" s="25"/>
      <c r="H37" s="25"/>
      <c r="I37" s="25">
        <f>Tabella1[[#This Row],[Day (category mi)]]*Tabella1[[#This Row],[rounded '# of cases by symptom onset (frequency fi)]]</f>
        <v>864</v>
      </c>
      <c r="J37" s="18"/>
      <c r="K37" s="18">
        <f>(Tabella1[[#This Row],[Day (category mi)]]-Mean_of_extr_blue_area_samp)^2*Tabella1[[#This Row],[rounded '# of cases by symptom onset (frequency fi)]]</f>
        <v>48600</v>
      </c>
      <c r="AE37" s="16"/>
    </row>
    <row r="38" spans="1:31" x14ac:dyDescent="0.3">
      <c r="A38" s="43">
        <v>43867</v>
      </c>
      <c r="B38" s="46">
        <v>37</v>
      </c>
      <c r="C38" s="25">
        <f>raw_15may_auto__3[[#This Row],[Auto]]</f>
        <v>18.940924413723792</v>
      </c>
      <c r="D38" s="25">
        <f>ROUND(Tabella1[[#This Row],['# of cases by symptom onset (frequency fi)]],0)</f>
        <v>19</v>
      </c>
      <c r="E38" s="25">
        <f>Tabella1[[#This Row],[rounded '# of cases by symptom onset (frequency fi)]]+E37</f>
        <v>180</v>
      </c>
      <c r="F38" s="25"/>
      <c r="G38" s="25"/>
      <c r="H38" s="25"/>
      <c r="I38" s="25">
        <f>Tabella1[[#This Row],[Day (category mi)]]*Tabella1[[#This Row],[rounded '# of cases by symptom onset (frequency fi)]]</f>
        <v>703</v>
      </c>
      <c r="J38" s="18"/>
      <c r="K38" s="18">
        <f>(Tabella1[[#This Row],[Day (category mi)]]-Mean_of_extr_blue_area_samp)^2*Tabella1[[#This Row],[rounded '# of cases by symptom onset (frequency fi)]]</f>
        <v>36784</v>
      </c>
      <c r="AE38" s="16"/>
    </row>
    <row r="39" spans="1:31" x14ac:dyDescent="0.3">
      <c r="A39" s="43">
        <v>43868</v>
      </c>
      <c r="B39" s="46">
        <v>38</v>
      </c>
      <c r="C39" s="25">
        <f>raw_15may_auto__3[[#This Row],[Auto]]</f>
        <v>18.940924413723792</v>
      </c>
      <c r="D39" s="25">
        <f>ROUND(Tabella1[[#This Row],['# of cases by symptom onset (frequency fi)]],0)</f>
        <v>19</v>
      </c>
      <c r="E39" s="25">
        <f>Tabella1[[#This Row],[rounded '# of cases by symptom onset (frequency fi)]]+E38</f>
        <v>199</v>
      </c>
      <c r="F39" s="25"/>
      <c r="G39" s="25"/>
      <c r="H39" s="25"/>
      <c r="I39" s="25">
        <f>Tabella1[[#This Row],[Day (category mi)]]*Tabella1[[#This Row],[rounded '# of cases by symptom onset (frequency fi)]]</f>
        <v>722</v>
      </c>
      <c r="J39" s="18"/>
      <c r="K39" s="18">
        <f>(Tabella1[[#This Row],[Day (category mi)]]-Mean_of_extr_blue_area_samp)^2*Tabella1[[#This Row],[rounded '# of cases by symptom onset (frequency fi)]]</f>
        <v>35131</v>
      </c>
      <c r="AE39" s="16"/>
    </row>
    <row r="40" spans="1:31" x14ac:dyDescent="0.3">
      <c r="A40" s="43">
        <v>43869</v>
      </c>
      <c r="B40" s="46">
        <v>39</v>
      </c>
      <c r="C40" s="25">
        <f>raw_15may_auto__3[[#This Row],[Auto]]</f>
        <v>9.2080564530190507</v>
      </c>
      <c r="D40" s="25">
        <f>ROUND(Tabella1[[#This Row],['# of cases by symptom onset (frequency fi)]],0)</f>
        <v>9</v>
      </c>
      <c r="E40" s="25">
        <f>Tabella1[[#This Row],[rounded '# of cases by symptom onset (frequency fi)]]+E39</f>
        <v>208</v>
      </c>
      <c r="F40" s="25"/>
      <c r="G40" s="25"/>
      <c r="H40" s="25"/>
      <c r="I40" s="25">
        <f>Tabella1[[#This Row],[Day (category mi)]]*Tabella1[[#This Row],[rounded '# of cases by symptom onset (frequency fi)]]</f>
        <v>351</v>
      </c>
      <c r="J40" s="18"/>
      <c r="K40" s="18">
        <f>(Tabella1[[#This Row],[Day (category mi)]]-Mean_of_extr_blue_area_samp)^2*Tabella1[[#This Row],[rounded '# of cases by symptom onset (frequency fi)]]</f>
        <v>15876</v>
      </c>
      <c r="AE40" s="16"/>
    </row>
    <row r="41" spans="1:31" x14ac:dyDescent="0.3">
      <c r="A41" s="43">
        <v>43870</v>
      </c>
      <c r="B41" s="46">
        <v>40</v>
      </c>
      <c r="C41" s="25">
        <f>raw_15may_auto__3[[#This Row],[Auto]]</f>
        <v>14.074490433371421</v>
      </c>
      <c r="D41" s="25">
        <f>ROUND(Tabella1[[#This Row],['# of cases by symptom onset (frequency fi)]],0)</f>
        <v>14</v>
      </c>
      <c r="E41" s="25">
        <f>Tabella1[[#This Row],[rounded '# of cases by symptom onset (frequency fi)]]+E40</f>
        <v>222</v>
      </c>
      <c r="F41" s="25"/>
      <c r="G41" s="25"/>
      <c r="H41" s="25"/>
      <c r="I41" s="25">
        <f>Tabella1[[#This Row],[Day (category mi)]]*Tabella1[[#This Row],[rounded '# of cases by symptom onset (frequency fi)]]</f>
        <v>560</v>
      </c>
      <c r="J41" s="18"/>
      <c r="K41" s="18">
        <f>(Tabella1[[#This Row],[Day (category mi)]]-Mean_of_extr_blue_area_samp)^2*Tabella1[[#This Row],[rounded '# of cases by symptom onset (frequency fi)]]</f>
        <v>23534</v>
      </c>
      <c r="AE41" s="16"/>
    </row>
    <row r="42" spans="1:31" x14ac:dyDescent="0.3">
      <c r="A42" s="43">
        <v>43871</v>
      </c>
      <c r="B42" s="46">
        <v>41</v>
      </c>
      <c r="C42" s="25">
        <f>raw_15may_auto__3[[#This Row],[Auto]]</f>
        <v>57.87239625654275</v>
      </c>
      <c r="D42" s="25">
        <f>ROUND(Tabella1[[#This Row],['# of cases by symptom onset (frequency fi)]],0)</f>
        <v>58</v>
      </c>
      <c r="E42" s="25">
        <f>Tabella1[[#This Row],[rounded '# of cases by symptom onset (frequency fi)]]+E41</f>
        <v>280</v>
      </c>
      <c r="F42" s="25"/>
      <c r="G42" s="25"/>
      <c r="H42" s="25"/>
      <c r="I42" s="25">
        <f>Tabella1[[#This Row],[Day (category mi)]]*Tabella1[[#This Row],[rounded '# of cases by symptom onset (frequency fi)]]</f>
        <v>2378</v>
      </c>
      <c r="J42" s="18"/>
      <c r="K42" s="18">
        <f>(Tabella1[[#This Row],[Day (category mi)]]-Mean_of_extr_blue_area_samp)^2*Tabella1[[#This Row],[rounded '# of cases by symptom onset (frequency fi)]]</f>
        <v>92800</v>
      </c>
      <c r="AE42" s="16"/>
    </row>
    <row r="43" spans="1:31" x14ac:dyDescent="0.3">
      <c r="A43" s="43">
        <v>43872</v>
      </c>
      <c r="B43" s="46">
        <v>42</v>
      </c>
      <c r="C43" s="25">
        <f>raw_15may_auto__3[[#This Row],[Auto]]</f>
        <v>23.807358394076157</v>
      </c>
      <c r="D43" s="25">
        <f>ROUND(Tabella1[[#This Row],['# of cases by symptom onset (frequency fi)]],0)</f>
        <v>24</v>
      </c>
      <c r="E43" s="25">
        <f>Tabella1[[#This Row],[rounded '# of cases by symptom onset (frequency fi)]]+E42</f>
        <v>304</v>
      </c>
      <c r="F43" s="25"/>
      <c r="G43" s="25"/>
      <c r="H43" s="25"/>
      <c r="I43" s="25">
        <f>Tabella1[[#This Row],[Day (category mi)]]*Tabella1[[#This Row],[rounded '# of cases by symptom onset (frequency fi)]]</f>
        <v>1008</v>
      </c>
      <c r="J43" s="18"/>
      <c r="K43" s="18">
        <f>(Tabella1[[#This Row],[Day (category mi)]]-Mean_of_extr_blue_area_samp)^2*Tabella1[[#This Row],[rounded '# of cases by symptom onset (frequency fi)]]</f>
        <v>36504</v>
      </c>
      <c r="AE43" s="16"/>
    </row>
    <row r="44" spans="1:31" x14ac:dyDescent="0.3">
      <c r="A44" s="43">
        <v>43873</v>
      </c>
      <c r="B44" s="46">
        <v>43</v>
      </c>
      <c r="C44" s="25">
        <f>raw_15may_auto__3[[#This Row],[Auto]]</f>
        <v>38.406660335133267</v>
      </c>
      <c r="D44" s="25">
        <f>ROUND(Tabella1[[#This Row],['# of cases by symptom onset (frequency fi)]],0)</f>
        <v>38</v>
      </c>
      <c r="E44" s="25">
        <f>Tabella1[[#This Row],[rounded '# of cases by symptom onset (frequency fi)]]+E43</f>
        <v>342</v>
      </c>
      <c r="F44" s="25"/>
      <c r="G44" s="25"/>
      <c r="H44" s="25"/>
      <c r="I44" s="25">
        <f>Tabella1[[#This Row],[Day (category mi)]]*Tabella1[[#This Row],[rounded '# of cases by symptom onset (frequency fi)]]</f>
        <v>1634</v>
      </c>
      <c r="J44" s="18"/>
      <c r="K44" s="18">
        <f>(Tabella1[[#This Row],[Day (category mi)]]-Mean_of_extr_blue_area_samp)^2*Tabella1[[#This Row],[rounded '# of cases by symptom onset (frequency fi)]]</f>
        <v>54872</v>
      </c>
      <c r="AE44" s="16"/>
    </row>
    <row r="45" spans="1:31" x14ac:dyDescent="0.3">
      <c r="A45" s="43">
        <v>43874</v>
      </c>
      <c r="B45" s="46">
        <v>44</v>
      </c>
      <c r="C45" s="25">
        <f>raw_15may_auto__3[[#This Row],[Auto]]</f>
        <v>43.273094315485643</v>
      </c>
      <c r="D45" s="25">
        <f>ROUND(Tabella1[[#This Row],['# of cases by symptom onset (frequency fi)]],0)</f>
        <v>43</v>
      </c>
      <c r="E45" s="25">
        <f>Tabella1[[#This Row],[rounded '# of cases by symptom onset (frequency fi)]]+E44</f>
        <v>385</v>
      </c>
      <c r="F45" s="25"/>
      <c r="G45" s="25"/>
      <c r="H45" s="25"/>
      <c r="I45" s="25">
        <f>Tabella1[[#This Row],[Day (category mi)]]*Tabella1[[#This Row],[rounded '# of cases by symptom onset (frequency fi)]]</f>
        <v>1892</v>
      </c>
      <c r="J45" s="18"/>
      <c r="K45" s="18">
        <f>(Tabella1[[#This Row],[Day (category mi)]]-Mean_of_extr_blue_area_samp)^2*Tabella1[[#This Row],[rounded '# of cases by symptom onset (frequency fi)]]</f>
        <v>58867</v>
      </c>
      <c r="AE45" s="16"/>
    </row>
    <row r="46" spans="1:31" x14ac:dyDescent="0.3">
      <c r="A46" s="43">
        <v>43875</v>
      </c>
      <c r="B46" s="46">
        <v>45</v>
      </c>
      <c r="C46" s="25">
        <f>raw_15may_auto__3[[#This Row],[Auto]]</f>
        <v>62.738830236895119</v>
      </c>
      <c r="D46" s="25">
        <f>ROUND(Tabella1[[#This Row],['# of cases by symptom onset (frequency fi)]],0)</f>
        <v>63</v>
      </c>
      <c r="E46" s="25">
        <f>Tabella1[[#This Row],[rounded '# of cases by symptom onset (frequency fi)]]+E45</f>
        <v>448</v>
      </c>
      <c r="F46" s="25"/>
      <c r="G46" s="25"/>
      <c r="H46" s="25"/>
      <c r="I46" s="25">
        <f>Tabella1[[#This Row],[Day (category mi)]]*Tabella1[[#This Row],[rounded '# of cases by symptom onset (frequency fi)]]</f>
        <v>2835</v>
      </c>
      <c r="J46" s="18"/>
      <c r="K46" s="18">
        <f>(Tabella1[[#This Row],[Day (category mi)]]-Mean_of_extr_blue_area_samp)^2*Tabella1[[#This Row],[rounded '# of cases by symptom onset (frequency fi)]]</f>
        <v>81648</v>
      </c>
      <c r="AE46" s="16"/>
    </row>
    <row r="47" spans="1:31" x14ac:dyDescent="0.3">
      <c r="A47" s="43">
        <v>43876</v>
      </c>
      <c r="B47" s="46">
        <v>46</v>
      </c>
      <c r="C47" s="25">
        <f>raw_15may_auto__3[[#This Row],[Auto]]</f>
        <v>126.00247198147592</v>
      </c>
      <c r="D47" s="25">
        <f>ROUND(Tabella1[[#This Row],['# of cases by symptom onset (frequency fi)]],0)</f>
        <v>126</v>
      </c>
      <c r="E47" s="25">
        <f>Tabella1[[#This Row],[rounded '# of cases by symptom onset (frequency fi)]]+E46</f>
        <v>574</v>
      </c>
      <c r="F47" s="25"/>
      <c r="G47" s="25"/>
      <c r="H47" s="25"/>
      <c r="I47" s="25">
        <f>Tabella1[[#This Row],[Day (category mi)]]*Tabella1[[#This Row],[rounded '# of cases by symptom onset (frequency fi)]]</f>
        <v>5796</v>
      </c>
      <c r="J47" s="18"/>
      <c r="K47" s="18">
        <f>(Tabella1[[#This Row],[Day (category mi)]]-Mean_of_extr_blue_area_samp)^2*Tabella1[[#This Row],[rounded '# of cases by symptom onset (frequency fi)]]</f>
        <v>154350</v>
      </c>
      <c r="AE47" s="16"/>
    </row>
    <row r="48" spans="1:31" x14ac:dyDescent="0.3">
      <c r="A48" s="43">
        <v>43877</v>
      </c>
      <c r="B48" s="46">
        <v>47</v>
      </c>
      <c r="C48" s="25">
        <f>raw_15may_auto__3[[#This Row],[Auto]]</f>
        <v>77.338132177952218</v>
      </c>
      <c r="D48" s="25">
        <f>ROUND(Tabella1[[#This Row],['# of cases by symptom onset (frequency fi)]],0)</f>
        <v>77</v>
      </c>
      <c r="E48" s="25">
        <f>Tabella1[[#This Row],[rounded '# of cases by symptom onset (frequency fi)]]+E47</f>
        <v>651</v>
      </c>
      <c r="F48" s="25"/>
      <c r="G48" s="25"/>
      <c r="H48" s="25"/>
      <c r="I48" s="25">
        <f>Tabella1[[#This Row],[Day (category mi)]]*Tabella1[[#This Row],[rounded '# of cases by symptom onset (frequency fi)]]</f>
        <v>3619</v>
      </c>
      <c r="J48" s="18"/>
      <c r="K48" s="18">
        <f>(Tabella1[[#This Row],[Day (category mi)]]-Mean_of_extr_blue_area_samp)^2*Tabella1[[#This Row],[rounded '# of cases by symptom onset (frequency fi)]]</f>
        <v>89012</v>
      </c>
      <c r="AE48" s="16"/>
    </row>
    <row r="49" spans="1:31" x14ac:dyDescent="0.3">
      <c r="A49" s="43">
        <v>43878</v>
      </c>
      <c r="B49" s="46">
        <v>48</v>
      </c>
      <c r="C49" s="25">
        <f>raw_15may_auto__3[[#This Row],[Auto]]</f>
        <v>126.00247198147592</v>
      </c>
      <c r="D49" s="25">
        <f>ROUND(Tabella1[[#This Row],['# of cases by symptom onset (frequency fi)]],0)</f>
        <v>126</v>
      </c>
      <c r="E49" s="25">
        <f>Tabella1[[#This Row],[rounded '# of cases by symptom onset (frequency fi)]]+E48</f>
        <v>777</v>
      </c>
      <c r="F49" s="25"/>
      <c r="G49" s="25"/>
      <c r="H49" s="25"/>
      <c r="I49" s="25">
        <f>Tabella1[[#This Row],[Day (category mi)]]*Tabella1[[#This Row],[rounded '# of cases by symptom onset (frequency fi)]]</f>
        <v>6048</v>
      </c>
      <c r="J49" s="18"/>
      <c r="K49" s="18">
        <f>(Tabella1[[#This Row],[Day (category mi)]]-Mean_of_extr_blue_area_samp)^2*Tabella1[[#This Row],[rounded '# of cases by symptom onset (frequency fi)]]</f>
        <v>137214</v>
      </c>
      <c r="AE49" s="16"/>
    </row>
    <row r="50" spans="1:31" x14ac:dyDescent="0.3">
      <c r="A50" s="43">
        <v>43879</v>
      </c>
      <c r="B50" s="46">
        <v>49</v>
      </c>
      <c r="C50" s="25">
        <f>raw_15may_auto__3[[#This Row],[Auto]]</f>
        <v>160.0675098439425</v>
      </c>
      <c r="D50" s="25">
        <f>ROUND(Tabella1[[#This Row],['# of cases by symptom onset (frequency fi)]],0)</f>
        <v>160</v>
      </c>
      <c r="E50" s="25">
        <f>Tabella1[[#This Row],[rounded '# of cases by symptom onset (frequency fi)]]+E49</f>
        <v>937</v>
      </c>
      <c r="F50" s="25"/>
      <c r="G50" s="25"/>
      <c r="H50" s="25"/>
      <c r="I50" s="25">
        <f>Tabella1[[#This Row],[Day (category mi)]]*Tabella1[[#This Row],[rounded '# of cases by symptom onset (frequency fi)]]</f>
        <v>7840</v>
      </c>
      <c r="J50" s="18"/>
      <c r="K50" s="18">
        <f>(Tabella1[[#This Row],[Day (category mi)]]-Mean_of_extr_blue_area_samp)^2*Tabella1[[#This Row],[rounded '# of cases by symptom onset (frequency fi)]]</f>
        <v>163840</v>
      </c>
      <c r="AE50" s="16"/>
    </row>
    <row r="51" spans="1:31" x14ac:dyDescent="0.3">
      <c r="A51" s="43">
        <v>43880</v>
      </c>
      <c r="B51" s="46">
        <v>50</v>
      </c>
      <c r="C51" s="25">
        <f>raw_15may_auto__3[[#This Row],[Auto]]</f>
        <v>126.00247198147592</v>
      </c>
      <c r="D51" s="25">
        <f>ROUND(Tabella1[[#This Row],['# of cases by symptom onset (frequency fi)]],0)</f>
        <v>126</v>
      </c>
      <c r="E51" s="25">
        <f>Tabella1[[#This Row],[rounded '# of cases by symptom onset (frequency fi)]]+E50</f>
        <v>1063</v>
      </c>
      <c r="F51" s="25"/>
      <c r="G51" s="25"/>
      <c r="H51" s="25"/>
      <c r="I51" s="25">
        <f>Tabella1[[#This Row],[Day (category mi)]]*Tabella1[[#This Row],[rounded '# of cases by symptom onset (frequency fi)]]</f>
        <v>6300</v>
      </c>
      <c r="J51" s="18"/>
      <c r="K51" s="18">
        <f>(Tabella1[[#This Row],[Day (category mi)]]-Mean_of_extr_blue_area_samp)^2*Tabella1[[#This Row],[rounded '# of cases by symptom onset (frequency fi)]]</f>
        <v>121086</v>
      </c>
      <c r="AE51" s="16"/>
    </row>
    <row r="52" spans="1:31" x14ac:dyDescent="0.3">
      <c r="A52" s="43">
        <v>43881</v>
      </c>
      <c r="B52" s="46">
        <v>51</v>
      </c>
      <c r="C52" s="25">
        <f>raw_15may_auto__3[[#This Row],[Auto]]</f>
        <v>388.78990692050388</v>
      </c>
      <c r="D52" s="25">
        <f>ROUND(Tabella1[[#This Row],['# of cases by symptom onset (frequency fi)]],0)</f>
        <v>389</v>
      </c>
      <c r="E52" s="25">
        <f>Tabella1[[#This Row],[rounded '# of cases by symptom onset (frequency fi)]]+E51</f>
        <v>1452</v>
      </c>
      <c r="F52" s="25"/>
      <c r="G52" s="25"/>
      <c r="H52" s="25"/>
      <c r="I52" s="25">
        <f>Tabella1[[#This Row],[Day (category mi)]]*Tabella1[[#This Row],[rounded '# of cases by symptom onset (frequency fi)]]</f>
        <v>19839</v>
      </c>
      <c r="J52" s="18"/>
      <c r="K52" s="18">
        <f>(Tabella1[[#This Row],[Day (category mi)]]-Mean_of_extr_blue_area_samp)^2*Tabella1[[#This Row],[rounded '# of cases by symptom onset (frequency fi)]]</f>
        <v>350100</v>
      </c>
      <c r="AE52" s="16"/>
    </row>
    <row r="53" spans="1:31" x14ac:dyDescent="0.3">
      <c r="A53" s="43">
        <v>43882</v>
      </c>
      <c r="B53" s="46">
        <v>52</v>
      </c>
      <c r="C53" s="25">
        <f>raw_15may_auto__3[[#This Row],[Auto]]</f>
        <v>301.19409527416121</v>
      </c>
      <c r="D53" s="25">
        <f>ROUND(Tabella1[[#This Row],['# of cases by symptom onset (frequency fi)]],0)</f>
        <v>301</v>
      </c>
      <c r="E53" s="25">
        <f>Tabella1[[#This Row],[rounded '# of cases by symptom onset (frequency fi)]]+E52</f>
        <v>1753</v>
      </c>
      <c r="F53" s="25"/>
      <c r="G53" s="25"/>
      <c r="H53" s="25"/>
      <c r="I53" s="25">
        <f>Tabella1[[#This Row],[Day (category mi)]]*Tabella1[[#This Row],[rounded '# of cases by symptom onset (frequency fi)]]</f>
        <v>15652</v>
      </c>
      <c r="J53" s="18"/>
      <c r="K53" s="18">
        <f>(Tabella1[[#This Row],[Day (category mi)]]-Mean_of_extr_blue_area_samp)^2*Tabella1[[#This Row],[rounded '# of cases by symptom onset (frequency fi)]]</f>
        <v>253141</v>
      </c>
      <c r="AE53" s="16"/>
    </row>
    <row r="54" spans="1:31" x14ac:dyDescent="0.3">
      <c r="A54" s="43">
        <v>43883</v>
      </c>
      <c r="B54" s="46">
        <v>53</v>
      </c>
      <c r="C54" s="25">
        <f>raw_15may_auto__3[[#This Row],[Auto]]</f>
        <v>383.92347294015156</v>
      </c>
      <c r="D54" s="25">
        <f>ROUND(Tabella1[[#This Row],['# of cases by symptom onset (frequency fi)]],0)</f>
        <v>384</v>
      </c>
      <c r="E54" s="25">
        <f>Tabella1[[#This Row],[rounded '# of cases by symptom onset (frequency fi)]]+E53</f>
        <v>2137</v>
      </c>
      <c r="F54" s="25"/>
      <c r="G54" s="25"/>
      <c r="H54" s="25"/>
      <c r="I54" s="25">
        <f>Tabella1[[#This Row],[Day (category mi)]]*Tabella1[[#This Row],[rounded '# of cases by symptom onset (frequency fi)]]</f>
        <v>20352</v>
      </c>
      <c r="J54" s="18"/>
      <c r="K54" s="18">
        <f>(Tabella1[[#This Row],[Day (category mi)]]-Mean_of_extr_blue_area_samp)^2*Tabella1[[#This Row],[rounded '# of cases by symptom onset (frequency fi)]]</f>
        <v>301056</v>
      </c>
      <c r="AE54" s="16"/>
    </row>
    <row r="55" spans="1:31" x14ac:dyDescent="0.3">
      <c r="A55" s="43">
        <v>43884</v>
      </c>
      <c r="B55" s="46">
        <v>54</v>
      </c>
      <c r="C55" s="25">
        <f>raw_15may_auto__3[[#This Row],[Auto]]</f>
        <v>525.05005837037027</v>
      </c>
      <c r="D55" s="25">
        <f>ROUND(Tabella1[[#This Row],['# of cases by symptom onset (frequency fi)]],0)</f>
        <v>525</v>
      </c>
      <c r="E55" s="25">
        <f>Tabella1[[#This Row],[rounded '# of cases by symptom onset (frequency fi)]]+E54</f>
        <v>2662</v>
      </c>
      <c r="F55" s="25"/>
      <c r="G55" s="25"/>
      <c r="H55" s="25"/>
      <c r="I55" s="25">
        <f>Tabella1[[#This Row],[Day (category mi)]]*Tabella1[[#This Row],[rounded '# of cases by symptom onset (frequency fi)]]</f>
        <v>28350</v>
      </c>
      <c r="J55" s="18"/>
      <c r="K55" s="18">
        <f>(Tabella1[[#This Row],[Day (category mi)]]-Mean_of_extr_blue_area_samp)^2*Tabella1[[#This Row],[rounded '# of cases by symptom onset (frequency fi)]]</f>
        <v>382725</v>
      </c>
      <c r="AE55" s="16"/>
    </row>
    <row r="56" spans="1:31" x14ac:dyDescent="0.3">
      <c r="A56" s="43">
        <v>43885</v>
      </c>
      <c r="B56" s="46">
        <v>55</v>
      </c>
      <c r="C56" s="25">
        <f>raw_15may_auto__3[[#This Row],[Auto]]</f>
        <v>675.90951176129363</v>
      </c>
      <c r="D56" s="25">
        <f>ROUND(Tabella1[[#This Row],['# of cases by symptom onset (frequency fi)]],0)</f>
        <v>676</v>
      </c>
      <c r="E56" s="25">
        <f>Tabella1[[#This Row],[rounded '# of cases by symptom onset (frequency fi)]]+E55</f>
        <v>3338</v>
      </c>
      <c r="F56" s="25"/>
      <c r="G56" s="25"/>
      <c r="H56" s="25"/>
      <c r="I56" s="25">
        <f>Tabella1[[#This Row],[Day (category mi)]]*Tabella1[[#This Row],[rounded '# of cases by symptom onset (frequency fi)]]</f>
        <v>37180</v>
      </c>
      <c r="J56" s="18"/>
      <c r="K56" s="18">
        <f>(Tabella1[[#This Row],[Day (category mi)]]-Mean_of_extr_blue_area_samp)^2*Tabella1[[#This Row],[rounded '# of cases by symptom onset (frequency fi)]]</f>
        <v>456976</v>
      </c>
      <c r="AE56" s="16"/>
    </row>
    <row r="57" spans="1:31" x14ac:dyDescent="0.3">
      <c r="A57" s="43">
        <v>43886</v>
      </c>
      <c r="B57" s="46">
        <v>56</v>
      </c>
      <c r="C57" s="25">
        <f>raw_15may_auto__3[[#This Row],[Auto]]</f>
        <v>821.90253117186467</v>
      </c>
      <c r="D57" s="25">
        <f>ROUND(Tabella1[[#This Row],['# of cases by symptom onset (frequency fi)]],0)</f>
        <v>822</v>
      </c>
      <c r="E57" s="25">
        <f>Tabella1[[#This Row],[rounded '# of cases by symptom onset (frequency fi)]]+E56</f>
        <v>4160</v>
      </c>
      <c r="F57" s="25"/>
      <c r="G57" s="25"/>
      <c r="H57" s="25"/>
      <c r="I57" s="25">
        <f>Tabella1[[#This Row],[Day (category mi)]]*Tabella1[[#This Row],[rounded '# of cases by symptom onset (frequency fi)]]</f>
        <v>46032</v>
      </c>
      <c r="J57" s="18"/>
      <c r="K57" s="18">
        <f>(Tabella1[[#This Row],[Day (category mi)]]-Mean_of_extr_blue_area_samp)^2*Tabella1[[#This Row],[rounded '# of cases by symptom onset (frequency fi)]]</f>
        <v>513750</v>
      </c>
      <c r="AE57" s="16"/>
    </row>
    <row r="58" spans="1:31" x14ac:dyDescent="0.3">
      <c r="A58" s="43">
        <v>43887</v>
      </c>
      <c r="B58" s="46">
        <v>57</v>
      </c>
      <c r="C58" s="25">
        <f>raw_15may_auto__3[[#This Row],[Auto]]</f>
        <v>787.83749330939816</v>
      </c>
      <c r="D58" s="25">
        <f>ROUND(Tabella1[[#This Row],['# of cases by symptom onset (frequency fi)]],0)</f>
        <v>788</v>
      </c>
      <c r="E58" s="25">
        <f>Tabella1[[#This Row],[rounded '# of cases by symptom onset (frequency fi)]]+E57</f>
        <v>4948</v>
      </c>
      <c r="F58" s="25"/>
      <c r="G58" s="25"/>
      <c r="H58" s="25"/>
      <c r="I58" s="25">
        <f>Tabella1[[#This Row],[Day (category mi)]]*Tabella1[[#This Row],[rounded '# of cases by symptom onset (frequency fi)]]</f>
        <v>44916</v>
      </c>
      <c r="J58" s="18"/>
      <c r="K58" s="18">
        <f>(Tabella1[[#This Row],[Day (category mi)]]-Mean_of_extr_blue_area_samp)^2*Tabella1[[#This Row],[rounded '# of cases by symptom onset (frequency fi)]]</f>
        <v>453888</v>
      </c>
      <c r="AE58" s="16"/>
    </row>
    <row r="59" spans="1:31" x14ac:dyDescent="0.3">
      <c r="A59" s="43">
        <v>43888</v>
      </c>
      <c r="B59" s="46">
        <v>58</v>
      </c>
      <c r="C59" s="25">
        <f>raw_15may_auto__3[[#This Row],[Auto]]</f>
        <v>865.70043699503606</v>
      </c>
      <c r="D59" s="25">
        <f>ROUND(Tabella1[[#This Row],['# of cases by symptom onset (frequency fi)]],0)</f>
        <v>866</v>
      </c>
      <c r="E59" s="25">
        <f>Tabella1[[#This Row],[rounded '# of cases by symptom onset (frequency fi)]]+E58</f>
        <v>5814</v>
      </c>
      <c r="F59" s="25"/>
      <c r="G59" s="25"/>
      <c r="H59" s="25"/>
      <c r="I59" s="25">
        <f>Tabella1[[#This Row],[Day (category mi)]]*Tabella1[[#This Row],[rounded '# of cases by symptom onset (frequency fi)]]</f>
        <v>50228</v>
      </c>
      <c r="J59" s="18"/>
      <c r="K59" s="18">
        <f>(Tabella1[[#This Row],[Day (category mi)]]-Mean_of_extr_blue_area_samp)^2*Tabella1[[#This Row],[rounded '# of cases by symptom onset (frequency fi)]]</f>
        <v>458114</v>
      </c>
      <c r="AE59" s="16"/>
    </row>
    <row r="60" spans="1:31" x14ac:dyDescent="0.3">
      <c r="A60" s="43">
        <v>43889</v>
      </c>
      <c r="B60" s="46">
        <v>59</v>
      </c>
      <c r="C60" s="25">
        <f>raw_15may_auto__3[[#This Row],[Auto]]</f>
        <v>1167.4193437768831</v>
      </c>
      <c r="D60" s="25">
        <f>ROUND(Tabella1[[#This Row],['# of cases by symptom onset (frequency fi)]],0)</f>
        <v>1167</v>
      </c>
      <c r="E60" s="25">
        <f>Tabella1[[#This Row],[rounded '# of cases by symptom onset (frequency fi)]]+E59</f>
        <v>6981</v>
      </c>
      <c r="F60" s="25"/>
      <c r="G60" s="25"/>
      <c r="H60" s="25"/>
      <c r="I60" s="25">
        <f>Tabella1[[#This Row],[Day (category mi)]]*Tabella1[[#This Row],[rounded '# of cases by symptom onset (frequency fi)]]</f>
        <v>68853</v>
      </c>
      <c r="J60" s="18"/>
      <c r="K60" s="18">
        <f>(Tabella1[[#This Row],[Day (category mi)]]-Mean_of_extr_blue_area_samp)^2*Tabella1[[#This Row],[rounded '# of cases by symptom onset (frequency fi)]]</f>
        <v>564828</v>
      </c>
      <c r="AE60" s="16"/>
    </row>
    <row r="61" spans="1:31" x14ac:dyDescent="0.3">
      <c r="A61" s="43">
        <v>43890</v>
      </c>
      <c r="B61" s="46">
        <v>60</v>
      </c>
      <c r="C61" s="25">
        <f>raw_15may_auto__3[[#This Row],[Auto]]</f>
        <v>1045.7584942680737</v>
      </c>
      <c r="D61" s="25">
        <f>ROUND(Tabella1[[#This Row],['# of cases by symptom onset (frequency fi)]],0)</f>
        <v>1046</v>
      </c>
      <c r="E61" s="25">
        <f>Tabella1[[#This Row],[rounded '# of cases by symptom onset (frequency fi)]]+E60</f>
        <v>8027</v>
      </c>
      <c r="F61" s="25"/>
      <c r="G61" s="25"/>
      <c r="H61" s="25"/>
      <c r="I61" s="25">
        <f>Tabella1[[#This Row],[Day (category mi)]]*Tabella1[[#This Row],[rounded '# of cases by symptom onset (frequency fi)]]</f>
        <v>62760</v>
      </c>
      <c r="J61" s="18"/>
      <c r="K61" s="18">
        <f>(Tabella1[[#This Row],[Day (category mi)]]-Mean_of_extr_blue_area_samp)^2*Tabella1[[#This Row],[rounded '# of cases by symptom onset (frequency fi)]]</f>
        <v>461286</v>
      </c>
      <c r="AE61" s="16"/>
    </row>
    <row r="62" spans="1:31" x14ac:dyDescent="0.3">
      <c r="A62" s="43">
        <v>43891</v>
      </c>
      <c r="B62" s="46">
        <v>61</v>
      </c>
      <c r="C62" s="25">
        <f>raw_15may_auto__3[[#This Row],[Auto]]</f>
        <v>2286.6991592579279</v>
      </c>
      <c r="D62" s="25">
        <f>ROUND(Tabella1[[#This Row],['# of cases by symptom onset (frequency fi)]],0)</f>
        <v>2287</v>
      </c>
      <c r="E62" s="25">
        <f>Tabella1[[#This Row],[rounded '# of cases by symptom onset (frequency fi)]]+E61</f>
        <v>10314</v>
      </c>
      <c r="F62" s="25"/>
      <c r="G62" s="25"/>
      <c r="H62" s="25"/>
      <c r="I62" s="25">
        <f>Tabella1[[#This Row],[Day (category mi)]]*Tabella1[[#This Row],[rounded '# of cases by symptom onset (frequency fi)]]</f>
        <v>139507</v>
      </c>
      <c r="J62" s="18"/>
      <c r="K62" s="18">
        <f>(Tabella1[[#This Row],[Day (category mi)]]-Mean_of_extr_blue_area_samp)^2*Tabella1[[#This Row],[rounded '# of cases by symptom onset (frequency fi)]]</f>
        <v>914800</v>
      </c>
      <c r="AE62" s="16"/>
    </row>
    <row r="63" spans="1:31" x14ac:dyDescent="0.3">
      <c r="A63" s="43">
        <v>43892</v>
      </c>
      <c r="B63" s="46">
        <v>62</v>
      </c>
      <c r="C63" s="25">
        <f>raw_15may_auto__3[[#This Row],[Auto]]</f>
        <v>1868.1858369476242</v>
      </c>
      <c r="D63" s="25">
        <f>ROUND(Tabella1[[#This Row],['# of cases by symptom onset (frequency fi)]],0)</f>
        <v>1868</v>
      </c>
      <c r="E63" s="25">
        <f>Tabella1[[#This Row],[rounded '# of cases by symptom onset (frequency fi)]]+E62</f>
        <v>12182</v>
      </c>
      <c r="F63" s="25"/>
      <c r="G63" s="25"/>
      <c r="H63" s="25"/>
      <c r="I63" s="25">
        <f>Tabella1[[#This Row],[Day (category mi)]]*Tabella1[[#This Row],[rounded '# of cases by symptom onset (frequency fi)]]</f>
        <v>115816</v>
      </c>
      <c r="J63" s="18"/>
      <c r="K63" s="18">
        <f>(Tabella1[[#This Row],[Day (category mi)]]-Mean_of_extr_blue_area_samp)^2*Tabella1[[#This Row],[rounded '# of cases by symptom onset (frequency fi)]]</f>
        <v>674348</v>
      </c>
      <c r="AE63" s="16"/>
    </row>
    <row r="64" spans="1:31" x14ac:dyDescent="0.3">
      <c r="A64" s="43">
        <v>43893</v>
      </c>
      <c r="B64" s="46">
        <v>63</v>
      </c>
      <c r="C64" s="25">
        <f>raw_15may_auto__3[[#This Row],[Auto]]</f>
        <v>2140.7061398473575</v>
      </c>
      <c r="D64" s="25">
        <f>ROUND(Tabella1[[#This Row],['# of cases by symptom onset (frequency fi)]],0)</f>
        <v>2141</v>
      </c>
      <c r="E64" s="25">
        <f>Tabella1[[#This Row],[rounded '# of cases by symptom onset (frequency fi)]]+E63</f>
        <v>14323</v>
      </c>
      <c r="F64" s="25"/>
      <c r="G64" s="25"/>
      <c r="H64" s="25"/>
      <c r="I64" s="25">
        <f>Tabella1[[#This Row],[Day (category mi)]]*Tabella1[[#This Row],[rounded '# of cases by symptom onset (frequency fi)]]</f>
        <v>134883</v>
      </c>
      <c r="J64" s="18"/>
      <c r="K64" s="18">
        <f>(Tabella1[[#This Row],[Day (category mi)]]-Mean_of_extr_blue_area_samp)^2*Tabella1[[#This Row],[rounded '# of cases by symptom onset (frequency fi)]]</f>
        <v>693684</v>
      </c>
      <c r="AE64" s="16"/>
    </row>
    <row r="65" spans="1:33" x14ac:dyDescent="0.3">
      <c r="A65" s="43">
        <v>43894</v>
      </c>
      <c r="B65" s="46">
        <v>64</v>
      </c>
      <c r="C65" s="25">
        <f>raw_15may_auto__3[[#This Row],[Auto]]</f>
        <v>1877.9187049083289</v>
      </c>
      <c r="D65" s="25">
        <f>ROUND(Tabella1[[#This Row],['# of cases by symptom onset (frequency fi)]],0)</f>
        <v>1878</v>
      </c>
      <c r="E65" s="25">
        <f>Tabella1[[#This Row],[rounded '# of cases by symptom onset (frequency fi)]]+E64</f>
        <v>16201</v>
      </c>
      <c r="F65" s="25"/>
      <c r="G65" s="25"/>
      <c r="H65" s="25"/>
      <c r="I65" s="25">
        <f>Tabella1[[#This Row],[Day (category mi)]]*Tabella1[[#This Row],[rounded '# of cases by symptom onset (frequency fi)]]</f>
        <v>120192</v>
      </c>
      <c r="J65" s="18"/>
      <c r="K65" s="18">
        <f>(Tabella1[[#This Row],[Day (category mi)]]-Mean_of_extr_blue_area_samp)^2*Tabella1[[#This Row],[rounded '# of cases by symptom onset (frequency fi)]]</f>
        <v>542742</v>
      </c>
      <c r="AE65" s="16"/>
    </row>
    <row r="66" spans="1:33" x14ac:dyDescent="0.3">
      <c r="A66" s="43">
        <v>43895</v>
      </c>
      <c r="B66" s="46">
        <v>65</v>
      </c>
      <c r="C66" s="25">
        <f>raw_15may_auto__3[[#This Row],[Auto]]</f>
        <v>2520.2879903148414</v>
      </c>
      <c r="D66" s="25">
        <f>ROUND(Tabella1[[#This Row],['# of cases by symptom onset (frequency fi)]],0)</f>
        <v>2520</v>
      </c>
      <c r="E66" s="25">
        <f>Tabella1[[#This Row],[rounded '# of cases by symptom onset (frequency fi)]]+E65</f>
        <v>18721</v>
      </c>
      <c r="F66" s="25"/>
      <c r="G66" s="25"/>
      <c r="H66" s="25"/>
      <c r="I66" s="25">
        <f>Tabella1[[#This Row],[Day (category mi)]]*Tabella1[[#This Row],[rounded '# of cases by symptom onset (frequency fi)]]</f>
        <v>163800</v>
      </c>
      <c r="J66" s="18"/>
      <c r="K66" s="18">
        <f>(Tabella1[[#This Row],[Day (category mi)]]-Mean_of_extr_blue_area_samp)^2*Tabella1[[#This Row],[rounded '# of cases by symptom onset (frequency fi)]]</f>
        <v>645120</v>
      </c>
      <c r="AE66" s="16"/>
    </row>
    <row r="67" spans="1:33" x14ac:dyDescent="0.3">
      <c r="A67" s="43">
        <v>43896</v>
      </c>
      <c r="B67" s="46">
        <v>66</v>
      </c>
      <c r="C67" s="25">
        <f>raw_15may_auto__3[[#This Row],[Auto]]</f>
        <v>2870.6712369002125</v>
      </c>
      <c r="D67" s="25">
        <f>ROUND(Tabella1[[#This Row],['# of cases by symptom onset (frequency fi)]],0)</f>
        <v>2871</v>
      </c>
      <c r="E67" s="25">
        <f>Tabella1[[#This Row],[rounded '# of cases by symptom onset (frequency fi)]]+E66</f>
        <v>21592</v>
      </c>
      <c r="F67" s="25"/>
      <c r="G67" s="25"/>
      <c r="H67" s="25"/>
      <c r="I67" s="25">
        <f>Tabella1[[#This Row],[Day (category mi)]]*Tabella1[[#This Row],[rounded '# of cases by symptom onset (frequency fi)]]</f>
        <v>189486</v>
      </c>
      <c r="J67" s="18"/>
      <c r="K67" s="18">
        <f>(Tabella1[[#This Row],[Day (category mi)]]-Mean_of_extr_blue_area_samp)^2*Tabella1[[#This Row],[rounded '# of cases by symptom onset (frequency fi)]]</f>
        <v>645975</v>
      </c>
      <c r="AE67" s="16"/>
    </row>
    <row r="68" spans="1:33" x14ac:dyDescent="0.3">
      <c r="A68" s="43">
        <v>43897</v>
      </c>
      <c r="B68" s="46">
        <v>67</v>
      </c>
      <c r="C68" s="25">
        <f>raw_15may_auto__3[[#This Row],[Auto]]</f>
        <v>3011.7978223304312</v>
      </c>
      <c r="D68" s="25">
        <f>ROUND(Tabella1[[#This Row],['# of cases by symptom onset (frequency fi)]],0)</f>
        <v>3012</v>
      </c>
      <c r="E68" s="25">
        <f>Tabella1[[#This Row],[rounded '# of cases by symptom onset (frequency fi)]]+E67</f>
        <v>24604</v>
      </c>
      <c r="F68" s="25"/>
      <c r="G68" s="25"/>
      <c r="H68" s="25"/>
      <c r="I68" s="25">
        <f>Tabella1[[#This Row],[Day (category mi)]]*Tabella1[[#This Row],[rounded '# of cases by symptom onset (frequency fi)]]</f>
        <v>201804</v>
      </c>
      <c r="J68" s="18"/>
      <c r="K68" s="18">
        <f>(Tabella1[[#This Row],[Day (category mi)]]-Mean_of_extr_blue_area_samp)^2*Tabella1[[#This Row],[rounded '# of cases by symptom onset (frequency fi)]]</f>
        <v>590352</v>
      </c>
      <c r="AE68" s="16"/>
    </row>
    <row r="69" spans="1:33" x14ac:dyDescent="0.3">
      <c r="A69" s="43">
        <v>43898</v>
      </c>
      <c r="B69" s="46">
        <v>68</v>
      </c>
      <c r="C69" s="25">
        <f>raw_15may_auto__3[[#This Row],[Auto]]</f>
        <v>3488.7083524049631</v>
      </c>
      <c r="D69" s="25">
        <f>ROUND(Tabella1[[#This Row],['# of cases by symptom onset (frequency fi)]],0)</f>
        <v>3489</v>
      </c>
      <c r="E69" s="25">
        <f>Tabella1[[#This Row],[rounded '# of cases by symptom onset (frequency fi)]]+E68</f>
        <v>28093</v>
      </c>
      <c r="F69" s="25"/>
      <c r="G69" s="25"/>
      <c r="H69" s="25"/>
      <c r="I69" s="25">
        <f>Tabella1[[#This Row],[Day (category mi)]]*Tabella1[[#This Row],[rounded '# of cases by symptom onset (frequency fi)]]</f>
        <v>237252</v>
      </c>
      <c r="J69" s="18"/>
      <c r="K69" s="18">
        <f>(Tabella1[[#This Row],[Day (category mi)]]-Mean_of_extr_blue_area_samp)^2*Tabella1[[#This Row],[rounded '# of cases by symptom onset (frequency fi)]]</f>
        <v>589641</v>
      </c>
      <c r="AE69" s="16"/>
    </row>
    <row r="70" spans="1:33" x14ac:dyDescent="0.3">
      <c r="A70" s="43">
        <v>43899</v>
      </c>
      <c r="B70" s="46">
        <v>69</v>
      </c>
      <c r="C70" s="25">
        <f>raw_15may_auto__3[[#This Row],[Auto]]</f>
        <v>4262.4713552809899</v>
      </c>
      <c r="D70" s="25">
        <f>ROUND(Tabella1[[#This Row],['# of cases by symptom onset (frequency fi)]],0)</f>
        <v>4262</v>
      </c>
      <c r="E70" s="25">
        <f>Tabella1[[#This Row],[rounded '# of cases by symptom onset (frequency fi)]]+E69</f>
        <v>32355</v>
      </c>
      <c r="F70" s="25"/>
      <c r="G70" s="25"/>
      <c r="H70" s="25"/>
      <c r="I70" s="25">
        <f>Tabella1[[#This Row],[Day (category mi)]]*Tabella1[[#This Row],[rounded '# of cases by symptom onset (frequency fi)]]</f>
        <v>294078</v>
      </c>
      <c r="J70" s="18"/>
      <c r="K70" s="18">
        <f>(Tabella1[[#This Row],[Day (category mi)]]-Mean_of_extr_blue_area_samp)^2*Tabella1[[#This Row],[rounded '# of cases by symptom onset (frequency fi)]]</f>
        <v>613728</v>
      </c>
      <c r="AE70" s="16"/>
    </row>
    <row r="71" spans="1:33" x14ac:dyDescent="0.3">
      <c r="A71" s="43">
        <v>43900</v>
      </c>
      <c r="B71" s="46">
        <v>70</v>
      </c>
      <c r="C71" s="25">
        <f>raw_15may_auto__3[[#This Row],[Auto]]</f>
        <v>5844.0623988955094</v>
      </c>
      <c r="D71" s="25">
        <f>ROUND(Tabella1[[#This Row],['# of cases by symptom onset (frequency fi)]],0)</f>
        <v>5844</v>
      </c>
      <c r="E71" s="25">
        <f>Tabella1[[#This Row],[rounded '# of cases by symptom onset (frequency fi)]]+E70</f>
        <v>38199</v>
      </c>
      <c r="F71" s="25"/>
      <c r="G71" s="25"/>
      <c r="H71" s="25"/>
      <c r="I71" s="25">
        <f>Tabella1[[#This Row],[Day (category mi)]]*Tabella1[[#This Row],[rounded '# of cases by symptom onset (frequency fi)]]</f>
        <v>409080</v>
      </c>
      <c r="J71" s="18"/>
      <c r="K71" s="18">
        <f>(Tabella1[[#This Row],[Day (category mi)]]-Mean_of_extr_blue_area_samp)^2*Tabella1[[#This Row],[rounded '# of cases by symptom onset (frequency fi)]]</f>
        <v>707124</v>
      </c>
      <c r="AE71" s="16"/>
    </row>
    <row r="72" spans="1:33" x14ac:dyDescent="0.3">
      <c r="A72" s="43">
        <v>43901</v>
      </c>
      <c r="B72" s="46">
        <v>71</v>
      </c>
      <c r="C72" s="25">
        <f>raw_15may_auto__3[[#This Row],[Auto]]</f>
        <v>4116.478335870419</v>
      </c>
      <c r="D72" s="25">
        <f>ROUND(Tabella1[[#This Row],['# of cases by symptom onset (frequency fi)]],0)</f>
        <v>4116</v>
      </c>
      <c r="E72" s="25">
        <f>Tabella1[[#This Row],[rounded '# of cases by symptom onset (frequency fi)]]+E71</f>
        <v>42315</v>
      </c>
      <c r="F72" s="25"/>
      <c r="G72" s="25"/>
      <c r="H72" s="25"/>
      <c r="I72" s="25">
        <f>Tabella1[[#This Row],[Day (category mi)]]*Tabella1[[#This Row],[rounded '# of cases by symptom onset (frequency fi)]]</f>
        <v>292236</v>
      </c>
      <c r="J72" s="18"/>
      <c r="K72" s="18">
        <f>(Tabella1[[#This Row],[Day (category mi)]]-Mean_of_extr_blue_area_samp)^2*Tabella1[[#This Row],[rounded '# of cases by symptom onset (frequency fi)]]</f>
        <v>411600</v>
      </c>
      <c r="AE72" s="16"/>
    </row>
    <row r="73" spans="1:33" x14ac:dyDescent="0.3">
      <c r="A73" s="43">
        <v>43902</v>
      </c>
      <c r="B73" s="46">
        <v>72</v>
      </c>
      <c r="C73" s="25">
        <f>raw_15may_auto__3[[#This Row],[Auto]]</f>
        <v>4603.1217339056557</v>
      </c>
      <c r="D73" s="25">
        <f>ROUND(Tabella1[[#This Row],['# of cases by symptom onset (frequency fi)]],0)</f>
        <v>4603</v>
      </c>
      <c r="E73" s="25">
        <f>Tabella1[[#This Row],[rounded '# of cases by symptom onset (frequency fi)]]+E72</f>
        <v>46918</v>
      </c>
      <c r="F73" s="25"/>
      <c r="G73" s="25"/>
      <c r="H73" s="25"/>
      <c r="I73" s="25">
        <f>Tabella1[[#This Row],[Day (category mi)]]*Tabella1[[#This Row],[rounded '# of cases by symptom onset (frequency fi)]]</f>
        <v>331416</v>
      </c>
      <c r="J73" s="18"/>
      <c r="K73" s="18">
        <f>(Tabella1[[#This Row],[Day (category mi)]]-Mean_of_extr_blue_area_samp)^2*Tabella1[[#This Row],[rounded '# of cases by symptom onset (frequency fi)]]</f>
        <v>372843</v>
      </c>
      <c r="AE73" s="16"/>
    </row>
    <row r="74" spans="1:33" x14ac:dyDescent="0.3">
      <c r="A74" s="43">
        <v>43903</v>
      </c>
      <c r="B74" s="46">
        <v>73</v>
      </c>
      <c r="C74" s="25">
        <f>raw_15may_auto__3[[#This Row],[Auto]]</f>
        <v>4992.4364523338454</v>
      </c>
      <c r="D74" s="25">
        <f>ROUND(Tabella1[[#This Row],['# of cases by symptom onset (frequency fi)]],0)</f>
        <v>4992</v>
      </c>
      <c r="E74" s="25">
        <f>Tabella1[[#This Row],[rounded '# of cases by symptom onset (frequency fi)]]+E73</f>
        <v>51910</v>
      </c>
      <c r="F74" s="25"/>
      <c r="G74" s="25"/>
      <c r="H74" s="25"/>
      <c r="I74" s="25">
        <f>Tabella1[[#This Row],[Day (category mi)]]*Tabella1[[#This Row],[rounded '# of cases by symptom onset (frequency fi)]]</f>
        <v>364416</v>
      </c>
      <c r="J74" s="18"/>
      <c r="K74" s="18">
        <f>(Tabella1[[#This Row],[Day (category mi)]]-Mean_of_extr_blue_area_samp)^2*Tabella1[[#This Row],[rounded '# of cases by symptom onset (frequency fi)]]</f>
        <v>319488</v>
      </c>
      <c r="AD74" s="72" t="s">
        <v>65</v>
      </c>
      <c r="AE74" s="73"/>
      <c r="AF74" s="73"/>
      <c r="AG74" s="73"/>
    </row>
    <row r="75" spans="1:33" x14ac:dyDescent="0.3">
      <c r="A75" s="43">
        <v>43904</v>
      </c>
      <c r="B75" s="46">
        <v>74</v>
      </c>
      <c r="C75" s="25">
        <f>raw_15may_auto__3[[#This Row],[Auto]]</f>
        <v>4461.9951484754374</v>
      </c>
      <c r="D75" s="25">
        <f>ROUND(Tabella1[[#This Row],['# of cases by symptom onset (frequency fi)]],0)</f>
        <v>4462</v>
      </c>
      <c r="E75" s="25">
        <f>Tabella1[[#This Row],[rounded '# of cases by symptom onset (frequency fi)]]+E74</f>
        <v>56372</v>
      </c>
      <c r="F75" s="25"/>
      <c r="G75" s="25"/>
      <c r="H75" s="25"/>
      <c r="I75" s="25">
        <f>Tabella1[[#This Row],[Day (category mi)]]*Tabella1[[#This Row],[rounded '# of cases by symptom onset (frequency fi)]]</f>
        <v>330188</v>
      </c>
      <c r="J75" s="18"/>
      <c r="K75" s="18">
        <f>(Tabella1[[#This Row],[Day (category mi)]]-Mean_of_extr_blue_area_samp)^2*Tabella1[[#This Row],[rounded '# of cases by symptom onset (frequency fi)]]</f>
        <v>218638</v>
      </c>
      <c r="AD75" s="73"/>
      <c r="AE75" s="73"/>
      <c r="AF75" s="73"/>
      <c r="AG75" s="73"/>
    </row>
    <row r="76" spans="1:33" x14ac:dyDescent="0.3">
      <c r="A76" s="43">
        <v>43905</v>
      </c>
      <c r="B76" s="46">
        <v>75</v>
      </c>
      <c r="C76" s="25">
        <f>raw_15may_auto__3[[#This Row],[Auto]]</f>
        <v>5362.2854348406254</v>
      </c>
      <c r="D76" s="25">
        <f>ROUND(Tabella1[[#This Row],['# of cases by symptom onset (frequency fi)]],0)</f>
        <v>5362</v>
      </c>
      <c r="E76" s="25">
        <f>Tabella1[[#This Row],[rounded '# of cases by symptom onset (frequency fi)]]+E75</f>
        <v>61734</v>
      </c>
      <c r="F76" s="25"/>
      <c r="G76" s="25"/>
      <c r="H76" s="25"/>
      <c r="I76" s="25">
        <f>Tabella1[[#This Row],[Day (category mi)]]*Tabella1[[#This Row],[rounded '# of cases by symptom onset (frequency fi)]]</f>
        <v>402150</v>
      </c>
      <c r="J76" s="18"/>
      <c r="K76" s="18">
        <f>(Tabella1[[#This Row],[Day (category mi)]]-Mean_of_extr_blue_area_samp)^2*Tabella1[[#This Row],[rounded '# of cases by symptom onset (frequency fi)]]</f>
        <v>193032</v>
      </c>
      <c r="AD76" s="73"/>
      <c r="AE76" s="73"/>
      <c r="AF76" s="73"/>
      <c r="AG76" s="73"/>
    </row>
    <row r="77" spans="1:33" x14ac:dyDescent="0.3">
      <c r="A77" s="43">
        <v>43906</v>
      </c>
      <c r="B77" s="46">
        <v>76</v>
      </c>
      <c r="C77" s="25">
        <f>raw_15may_auto__3[[#This Row],[Auto]]</f>
        <v>4885.3749047660931</v>
      </c>
      <c r="D77" s="25">
        <f>ROUND(Tabella1[[#This Row],['# of cases by symptom onset (frequency fi)]],0)</f>
        <v>4885</v>
      </c>
      <c r="E77" s="25">
        <f>Tabella1[[#This Row],[rounded '# of cases by symptom onset (frequency fi)]]+E76</f>
        <v>66619</v>
      </c>
      <c r="F77" s="25"/>
      <c r="G77" s="25"/>
      <c r="H77" s="25"/>
      <c r="I77" s="25">
        <f>Tabella1[[#This Row],[Day (category mi)]]*Tabella1[[#This Row],[rounded '# of cases by symptom onset (frequency fi)]]</f>
        <v>371260</v>
      </c>
      <c r="J77" s="18"/>
      <c r="K77" s="18">
        <f>(Tabella1[[#This Row],[Day (category mi)]]-Mean_of_extr_blue_area_samp)^2*Tabella1[[#This Row],[rounded '# of cases by symptom onset (frequency fi)]]</f>
        <v>122125</v>
      </c>
      <c r="AD77" s="73"/>
      <c r="AE77" s="73"/>
      <c r="AF77" s="73"/>
      <c r="AG77" s="73"/>
    </row>
    <row r="78" spans="1:33" x14ac:dyDescent="0.3">
      <c r="A78" s="43">
        <v>43907</v>
      </c>
      <c r="B78" s="46">
        <v>77</v>
      </c>
      <c r="C78" s="25">
        <f>raw_15may_auto__3[[#This Row],[Auto]]</f>
        <v>3994.8174863616096</v>
      </c>
      <c r="D78" s="25">
        <f>ROUND(Tabella1[[#This Row],['# of cases by symptom onset (frequency fi)]],0)</f>
        <v>3995</v>
      </c>
      <c r="E78" s="25">
        <f>Tabella1[[#This Row],[rounded '# of cases by symptom onset (frequency fi)]]+E77</f>
        <v>70614</v>
      </c>
      <c r="F78" s="25"/>
      <c r="G78" s="25"/>
      <c r="H78" s="25"/>
      <c r="I78" s="25">
        <f>Tabella1[[#This Row],[Day (category mi)]]*Tabella1[[#This Row],[rounded '# of cases by symptom onset (frequency fi)]]</f>
        <v>307615</v>
      </c>
      <c r="J78" s="18"/>
      <c r="K78" s="18">
        <f>(Tabella1[[#This Row],[Day (category mi)]]-Mean_of_extr_blue_area_samp)^2*Tabella1[[#This Row],[rounded '# of cases by symptom onset (frequency fi)]]</f>
        <v>63920</v>
      </c>
      <c r="AD78" s="73"/>
      <c r="AE78" s="73"/>
      <c r="AF78" s="73"/>
      <c r="AG78" s="73"/>
    </row>
    <row r="79" spans="1:33" x14ac:dyDescent="0.3">
      <c r="A79" s="43">
        <v>43908</v>
      </c>
      <c r="B79" s="46">
        <v>78</v>
      </c>
      <c r="C79" s="25">
        <f>raw_15may_auto__3[[#This Row],[Auto]]</f>
        <v>4340.3342989666289</v>
      </c>
      <c r="D79" s="25">
        <f>ROUND(Tabella1[[#This Row],['# of cases by symptom onset (frequency fi)]],0)</f>
        <v>4340</v>
      </c>
      <c r="E79" s="25">
        <f>Tabella1[[#This Row],[rounded '# of cases by symptom onset (frequency fi)]]+E78</f>
        <v>74954</v>
      </c>
      <c r="F79" s="25"/>
      <c r="G79" s="25"/>
      <c r="H79" s="25"/>
      <c r="I79" s="25">
        <f>Tabella1[[#This Row],[Day (category mi)]]*Tabella1[[#This Row],[rounded '# of cases by symptom onset (frequency fi)]]</f>
        <v>338520</v>
      </c>
      <c r="J79" s="18"/>
      <c r="K79" s="18">
        <f>(Tabella1[[#This Row],[Day (category mi)]]-Mean_of_extr_blue_area_samp)^2*Tabella1[[#This Row],[rounded '# of cases by symptom onset (frequency fi)]]</f>
        <v>39060</v>
      </c>
      <c r="AD79" s="73"/>
      <c r="AE79" s="73"/>
      <c r="AF79" s="73"/>
      <c r="AG79" s="73"/>
    </row>
    <row r="80" spans="1:33" x14ac:dyDescent="0.3">
      <c r="A80" s="43">
        <v>43909</v>
      </c>
      <c r="B80" s="46">
        <v>79</v>
      </c>
      <c r="C80" s="25">
        <f>raw_15may_auto__3[[#This Row],[Auto]]</f>
        <v>3775.8279572457527</v>
      </c>
      <c r="D80" s="25">
        <f>ROUND(Tabella1[[#This Row],['# of cases by symptom onset (frequency fi)]],0)</f>
        <v>3776</v>
      </c>
      <c r="E80" s="25">
        <f>Tabella1[[#This Row],[rounded '# of cases by symptom onset (frequency fi)]]+E79</f>
        <v>78730</v>
      </c>
      <c r="F80" s="25"/>
      <c r="G80" s="25"/>
      <c r="H80" s="25"/>
      <c r="I80" s="25">
        <f>Tabella1[[#This Row],[Day (category mi)]]*Tabella1[[#This Row],[rounded '# of cases by symptom onset (frequency fi)]]</f>
        <v>298304</v>
      </c>
      <c r="J80" s="18"/>
      <c r="K80" s="18">
        <f>(Tabella1[[#This Row],[Day (category mi)]]-Mean_of_extr_blue_area_samp)^2*Tabella1[[#This Row],[rounded '# of cases by symptom onset (frequency fi)]]</f>
        <v>15104</v>
      </c>
      <c r="AD80" s="73"/>
      <c r="AE80" s="73"/>
      <c r="AF80" s="73"/>
      <c r="AG80" s="73"/>
    </row>
    <row r="81" spans="1:31" x14ac:dyDescent="0.3">
      <c r="A81" s="43">
        <v>43910</v>
      </c>
      <c r="B81" s="46">
        <v>80</v>
      </c>
      <c r="C81" s="25">
        <f>raw_15may_auto__3[[#This Row],[Auto]]</f>
        <v>5522.8777561922534</v>
      </c>
      <c r="D81" s="25">
        <f>ROUND(Tabella1[[#This Row],['# of cases by symptom onset (frequency fi)]],0)</f>
        <v>5523</v>
      </c>
      <c r="E81" s="25">
        <f>Tabella1[[#This Row],[rounded '# of cases by symptom onset (frequency fi)]]+E80</f>
        <v>84253</v>
      </c>
      <c r="F81" s="25"/>
      <c r="G81" s="25"/>
      <c r="H81" s="25"/>
      <c r="I81" s="25">
        <f>Tabella1[[#This Row],[Day (category mi)]]*Tabella1[[#This Row],[rounded '# of cases by symptom onset (frequency fi)]]</f>
        <v>441840</v>
      </c>
      <c r="J81" s="18"/>
      <c r="K81" s="18">
        <f>(Tabella1[[#This Row],[Day (category mi)]]-Mean_of_extr_blue_area_samp)^2*Tabella1[[#This Row],[rounded '# of cases by symptom onset (frequency fi)]]</f>
        <v>5523</v>
      </c>
      <c r="AE81" s="16"/>
    </row>
    <row r="82" spans="1:31" x14ac:dyDescent="0.3">
      <c r="A82" s="43">
        <v>43911</v>
      </c>
      <c r="B82" s="46">
        <v>81</v>
      </c>
      <c r="C82" s="25">
        <f>raw_15may_auto__3[[#This Row],[Auto]]</f>
        <v>3323.2495970729829</v>
      </c>
      <c r="D82" s="25">
        <f>ROUND(Tabella1[[#This Row],['# of cases by symptom onset (frequency fi)]],0)</f>
        <v>3323</v>
      </c>
      <c r="E82" s="25">
        <f>Tabella1[[#This Row],[rounded '# of cases by symptom onset (frequency fi)]]+E81</f>
        <v>87576</v>
      </c>
      <c r="F82" s="25"/>
      <c r="G82" s="25"/>
      <c r="H82" s="25"/>
      <c r="I82" s="25">
        <f>Tabella1[[#This Row],[Day (category mi)]]*Tabella1[[#This Row],[rounded '# of cases by symptom onset (frequency fi)]]</f>
        <v>269163</v>
      </c>
      <c r="J82" s="18"/>
      <c r="K82" s="18">
        <f>(Tabella1[[#This Row],[Day (category mi)]]-Mean_of_extr_blue_area_samp)^2*Tabella1[[#This Row],[rounded '# of cases by symptom onset (frequency fi)]]</f>
        <v>0</v>
      </c>
      <c r="AE82" s="16"/>
    </row>
    <row r="83" spans="1:31" x14ac:dyDescent="0.3">
      <c r="A83" s="43">
        <v>43912</v>
      </c>
      <c r="B83" s="46">
        <v>82</v>
      </c>
      <c r="C83" s="25">
        <f>raw_15may_auto__3[[#This Row],[Auto]]</f>
        <v>3274.5852572694589</v>
      </c>
      <c r="D83" s="25">
        <f>ROUND(Tabella1[[#This Row],['# of cases by symptom onset (frequency fi)]],0)</f>
        <v>3275</v>
      </c>
      <c r="E83" s="25">
        <f>Tabella1[[#This Row],[rounded '# of cases by symptom onset (frequency fi)]]+E82</f>
        <v>90851</v>
      </c>
      <c r="F83" s="25"/>
      <c r="G83" s="25"/>
      <c r="H83" s="25"/>
      <c r="I83" s="25">
        <f>Tabella1[[#This Row],[Day (category mi)]]*Tabella1[[#This Row],[rounded '# of cases by symptom onset (frequency fi)]]</f>
        <v>268550</v>
      </c>
      <c r="J83" s="18"/>
      <c r="K83" s="18">
        <f>(Tabella1[[#This Row],[Day (category mi)]]-Mean_of_extr_blue_area_samp)^2*Tabella1[[#This Row],[rounded '# of cases by symptom onset (frequency fi)]]</f>
        <v>3275</v>
      </c>
      <c r="AE83" s="16"/>
    </row>
    <row r="84" spans="1:31" x14ac:dyDescent="0.3">
      <c r="A84" s="43">
        <v>43913</v>
      </c>
      <c r="B84" s="46">
        <v>83</v>
      </c>
      <c r="C84" s="25">
        <f>raw_15may_auto__3[[#This Row],[Auto]]</f>
        <v>3839.0915989903338</v>
      </c>
      <c r="D84" s="25">
        <f>ROUND(Tabella1[[#This Row],['# of cases by symptom onset (frequency fi)]],0)</f>
        <v>3839</v>
      </c>
      <c r="E84" s="25">
        <f>Tabella1[[#This Row],[rounded '# of cases by symptom onset (frequency fi)]]+E83</f>
        <v>94690</v>
      </c>
      <c r="F84" s="25"/>
      <c r="G84" s="25"/>
      <c r="H84" s="25"/>
      <c r="I84" s="25">
        <f>Tabella1[[#This Row],[Day (category mi)]]*Tabella1[[#This Row],[rounded '# of cases by symptom onset (frequency fi)]]</f>
        <v>318637</v>
      </c>
      <c r="J84" s="18"/>
      <c r="K84" s="18">
        <f>(Tabella1[[#This Row],[Day (category mi)]]-Mean_of_extr_blue_area_samp)^2*Tabella1[[#This Row],[rounded '# of cases by symptom onset (frequency fi)]]</f>
        <v>15356</v>
      </c>
      <c r="AE84" s="16"/>
    </row>
    <row r="85" spans="1:31" x14ac:dyDescent="0.3">
      <c r="A85" s="43">
        <v>43914</v>
      </c>
      <c r="B85" s="46">
        <v>84</v>
      </c>
      <c r="C85" s="25">
        <f>raw_15may_auto__3[[#This Row],[Auto]]</f>
        <v>3006.931388350079</v>
      </c>
      <c r="D85" s="25">
        <f>ROUND(Tabella1[[#This Row],['# of cases by symptom onset (frequency fi)]],0)</f>
        <v>3007</v>
      </c>
      <c r="E85" s="25">
        <f>Tabella1[[#This Row],[rounded '# of cases by symptom onset (frequency fi)]]+E84</f>
        <v>97697</v>
      </c>
      <c r="F85" s="25"/>
      <c r="G85" s="25"/>
      <c r="H85" s="25"/>
      <c r="I85" s="25">
        <f>Tabella1[[#This Row],[Day (category mi)]]*Tabella1[[#This Row],[rounded '# of cases by symptom onset (frequency fi)]]</f>
        <v>252588</v>
      </c>
      <c r="J85" s="18"/>
      <c r="K85" s="18">
        <f>(Tabella1[[#This Row],[Day (category mi)]]-Mean_of_extr_blue_area_samp)^2*Tabella1[[#This Row],[rounded '# of cases by symptom onset (frequency fi)]]</f>
        <v>27063</v>
      </c>
      <c r="AE85" s="16"/>
    </row>
    <row r="86" spans="1:31" x14ac:dyDescent="0.3">
      <c r="A86" s="43">
        <v>43915</v>
      </c>
      <c r="B86" s="46">
        <v>85</v>
      </c>
      <c r="C86" s="25">
        <f>raw_15may_auto__3[[#This Row],[Auto]]</f>
        <v>3313.5167291122784</v>
      </c>
      <c r="D86" s="25">
        <f>ROUND(Tabella1[[#This Row],['# of cases by symptom onset (frequency fi)]],0)</f>
        <v>3314</v>
      </c>
      <c r="E86" s="25">
        <f>Tabella1[[#This Row],[rounded '# of cases by symptom onset (frequency fi)]]+E85</f>
        <v>101011</v>
      </c>
      <c r="F86" s="25"/>
      <c r="G86" s="25"/>
      <c r="H86" s="25"/>
      <c r="I86" s="25">
        <f>Tabella1[[#This Row],[Day (category mi)]]*Tabella1[[#This Row],[rounded '# of cases by symptom onset (frequency fi)]]</f>
        <v>281690</v>
      </c>
      <c r="J86" s="18"/>
      <c r="K86" s="18">
        <f>(Tabella1[[#This Row],[Day (category mi)]]-Mean_of_extr_blue_area_samp)^2*Tabella1[[#This Row],[rounded '# of cases by symptom onset (frequency fi)]]</f>
        <v>53024</v>
      </c>
      <c r="AE86" s="16"/>
    </row>
    <row r="87" spans="1:31" x14ac:dyDescent="0.3">
      <c r="A87" s="43">
        <v>43916</v>
      </c>
      <c r="B87" s="46">
        <v>86</v>
      </c>
      <c r="C87" s="25">
        <f>raw_15may_auto__3[[#This Row],[Auto]]</f>
        <v>2758.7432553521076</v>
      </c>
      <c r="D87" s="25">
        <f>ROUND(Tabella1[[#This Row],['# of cases by symptom onset (frequency fi)]],0)</f>
        <v>2759</v>
      </c>
      <c r="E87" s="25">
        <f>Tabella1[[#This Row],[rounded '# of cases by symptom onset (frequency fi)]]+E86</f>
        <v>103770</v>
      </c>
      <c r="F87" s="25"/>
      <c r="G87" s="25"/>
      <c r="H87" s="25"/>
      <c r="I87" s="25">
        <f>Tabella1[[#This Row],[Day (category mi)]]*Tabella1[[#This Row],[rounded '# of cases by symptom onset (frequency fi)]]</f>
        <v>237274</v>
      </c>
      <c r="J87" s="18"/>
      <c r="K87" s="18">
        <f>(Tabella1[[#This Row],[Day (category mi)]]-Mean_of_extr_blue_area_samp)^2*Tabella1[[#This Row],[rounded '# of cases by symptom onset (frequency fi)]]</f>
        <v>68975</v>
      </c>
      <c r="AE87" s="16"/>
    </row>
    <row r="88" spans="1:31" x14ac:dyDescent="0.3">
      <c r="A88" s="43">
        <v>43917</v>
      </c>
      <c r="B88" s="46">
        <v>87</v>
      </c>
      <c r="C88" s="25">
        <f>raw_15may_auto__3[[#This Row],[Auto]]</f>
        <v>2963.1334825269078</v>
      </c>
      <c r="D88" s="25">
        <f>ROUND(Tabella1[[#This Row],['# of cases by symptom onset (frequency fi)]],0)</f>
        <v>2963</v>
      </c>
      <c r="E88" s="25">
        <f>Tabella1[[#This Row],[rounded '# of cases by symptom onset (frequency fi)]]+E87</f>
        <v>106733</v>
      </c>
      <c r="F88" s="25"/>
      <c r="G88" s="25"/>
      <c r="H88" s="25"/>
      <c r="I88" s="25">
        <f>Tabella1[[#This Row],[Day (category mi)]]*Tabella1[[#This Row],[rounded '# of cases by symptom onset (frequency fi)]]</f>
        <v>257781</v>
      </c>
      <c r="J88" s="18"/>
      <c r="K88" s="18">
        <f>(Tabella1[[#This Row],[Day (category mi)]]-Mean_of_extr_blue_area_samp)^2*Tabella1[[#This Row],[rounded '# of cases by symptom onset (frequency fi)]]</f>
        <v>106668</v>
      </c>
      <c r="AE88" s="16"/>
    </row>
    <row r="89" spans="1:31" x14ac:dyDescent="0.3">
      <c r="A89" s="43">
        <v>43918</v>
      </c>
      <c r="B89" s="46">
        <v>88</v>
      </c>
      <c r="C89" s="25">
        <f>raw_15may_auto__3[[#This Row],[Auto]]</f>
        <v>2578.6851980790702</v>
      </c>
      <c r="D89" s="25">
        <f>ROUND(Tabella1[[#This Row],['# of cases by symptom onset (frequency fi)]],0)</f>
        <v>2579</v>
      </c>
      <c r="E89" s="25">
        <f>Tabella1[[#This Row],[rounded '# of cases by symptom onset (frequency fi)]]+E88</f>
        <v>109312</v>
      </c>
      <c r="F89" s="25"/>
      <c r="G89" s="25"/>
      <c r="H89" s="25"/>
      <c r="I89" s="25">
        <f>Tabella1[[#This Row],[Day (category mi)]]*Tabella1[[#This Row],[rounded '# of cases by symptom onset (frequency fi)]]</f>
        <v>226952</v>
      </c>
      <c r="J89" s="18"/>
      <c r="K89" s="18">
        <f>(Tabella1[[#This Row],[Day (category mi)]]-Mean_of_extr_blue_area_samp)^2*Tabella1[[#This Row],[rounded '# of cases by symptom onset (frequency fi)]]</f>
        <v>126371</v>
      </c>
      <c r="AE89" s="16"/>
    </row>
    <row r="90" spans="1:31" x14ac:dyDescent="0.3">
      <c r="A90" s="43">
        <v>43919</v>
      </c>
      <c r="B90" s="46">
        <v>89</v>
      </c>
      <c r="C90" s="25">
        <f>raw_15may_auto__3[[#This Row],[Auto]]</f>
        <v>2004.4459883974905</v>
      </c>
      <c r="D90" s="25">
        <f>ROUND(Tabella1[[#This Row],['# of cases by symptom onset (frequency fi)]],0)</f>
        <v>2004</v>
      </c>
      <c r="E90" s="25">
        <f>Tabella1[[#This Row],[rounded '# of cases by symptom onset (frequency fi)]]+E89</f>
        <v>111316</v>
      </c>
      <c r="F90" s="25"/>
      <c r="G90" s="25"/>
      <c r="H90" s="25"/>
      <c r="I90" s="25">
        <f>Tabella1[[#This Row],[Day (category mi)]]*Tabella1[[#This Row],[rounded '# of cases by symptom onset (frequency fi)]]</f>
        <v>178356</v>
      </c>
      <c r="J90" s="18"/>
      <c r="K90" s="18">
        <f>(Tabella1[[#This Row],[Day (category mi)]]-Mean_of_extr_blue_area_samp)^2*Tabella1[[#This Row],[rounded '# of cases by symptom onset (frequency fi)]]</f>
        <v>128256</v>
      </c>
      <c r="AE90" s="16"/>
    </row>
    <row r="91" spans="1:31" x14ac:dyDescent="0.3">
      <c r="A91" s="43">
        <v>43920</v>
      </c>
      <c r="B91" s="46">
        <v>90</v>
      </c>
      <c r="C91" s="25">
        <f>raw_15may_auto__3[[#This Row],[Auto]]</f>
        <v>3036.1299922321923</v>
      </c>
      <c r="D91" s="25">
        <f>ROUND(Tabella1[[#This Row],['# of cases by symptom onset (frequency fi)]],0)</f>
        <v>3036</v>
      </c>
      <c r="E91" s="25">
        <f>Tabella1[[#This Row],[rounded '# of cases by symptom onset (frequency fi)]]+E90</f>
        <v>114352</v>
      </c>
      <c r="F91" s="25"/>
      <c r="G91" s="25"/>
      <c r="H91" s="25"/>
      <c r="I91" s="25">
        <f>Tabella1[[#This Row],[Day (category mi)]]*Tabella1[[#This Row],[rounded '# of cases by symptom onset (frequency fi)]]</f>
        <v>273240</v>
      </c>
      <c r="J91" s="18"/>
      <c r="K91" s="18">
        <f>(Tabella1[[#This Row],[Day (category mi)]]-Mean_of_extr_blue_area_samp)^2*Tabella1[[#This Row],[rounded '# of cases by symptom onset (frequency fi)]]</f>
        <v>245916</v>
      </c>
      <c r="AE91" s="16"/>
    </row>
    <row r="92" spans="1:31" x14ac:dyDescent="0.3">
      <c r="A92" s="43">
        <v>43921</v>
      </c>
      <c r="B92" s="46">
        <v>91</v>
      </c>
      <c r="C92" s="25">
        <f>raw_15may_auto__3[[#This Row],[Auto]]</f>
        <v>2174.7711777098234</v>
      </c>
      <c r="D92" s="25">
        <f>ROUND(Tabella1[[#This Row],['# of cases by symptom onset (frequency fi)]],0)</f>
        <v>2175</v>
      </c>
      <c r="E92" s="25">
        <f>Tabella1[[#This Row],[rounded '# of cases by symptom onset (frequency fi)]]+E91</f>
        <v>116527</v>
      </c>
      <c r="F92" s="25"/>
      <c r="G92" s="25"/>
      <c r="H92" s="25"/>
      <c r="I92" s="25">
        <f>Tabella1[[#This Row],[Day (category mi)]]*Tabella1[[#This Row],[rounded '# of cases by symptom onset (frequency fi)]]</f>
        <v>197925</v>
      </c>
      <c r="J92" s="18"/>
      <c r="K92" s="18">
        <f>(Tabella1[[#This Row],[Day (category mi)]]-Mean_of_extr_blue_area_samp)^2*Tabella1[[#This Row],[rounded '# of cases by symptom onset (frequency fi)]]</f>
        <v>217500</v>
      </c>
      <c r="AE92" s="16"/>
    </row>
    <row r="93" spans="1:31" x14ac:dyDescent="0.3">
      <c r="A93" s="43">
        <v>43922</v>
      </c>
      <c r="B93" s="46">
        <v>92</v>
      </c>
      <c r="C93" s="25">
        <f>raw_15may_auto__3[[#This Row],[Auto]]</f>
        <v>3425.4447106603825</v>
      </c>
      <c r="D93" s="25">
        <f>ROUND(Tabella1[[#This Row],['# of cases by symptom onset (frequency fi)]],0)</f>
        <v>3425</v>
      </c>
      <c r="E93" s="25">
        <f>Tabella1[[#This Row],[rounded '# of cases by symptom onset (frequency fi)]]+E92</f>
        <v>119952</v>
      </c>
      <c r="F93" s="25"/>
      <c r="G93" s="25"/>
      <c r="H93" s="25"/>
      <c r="I93" s="25">
        <f>Tabella1[[#This Row],[Day (category mi)]]*Tabella1[[#This Row],[rounded '# of cases by symptom onset (frequency fi)]]</f>
        <v>315100</v>
      </c>
      <c r="J93" s="18"/>
      <c r="K93" s="18">
        <f>(Tabella1[[#This Row],[Day (category mi)]]-Mean_of_extr_blue_area_samp)^2*Tabella1[[#This Row],[rounded '# of cases by symptom onset (frequency fi)]]</f>
        <v>414425</v>
      </c>
      <c r="AE93" s="16"/>
    </row>
    <row r="94" spans="1:31" x14ac:dyDescent="0.3">
      <c r="A94" s="43">
        <v>43923</v>
      </c>
      <c r="B94" s="46">
        <v>93</v>
      </c>
      <c r="C94" s="25">
        <f>raw_15may_auto__3[[#This Row],[Auto]]</f>
        <v>2213.7026495526425</v>
      </c>
      <c r="D94" s="25">
        <f>ROUND(Tabella1[[#This Row],['# of cases by symptom onset (frequency fi)]],0)</f>
        <v>2214</v>
      </c>
      <c r="E94" s="25">
        <f>Tabella1[[#This Row],[rounded '# of cases by symptom onset (frequency fi)]]+E93</f>
        <v>122166</v>
      </c>
      <c r="F94" s="25"/>
      <c r="G94" s="25"/>
      <c r="H94" s="25"/>
      <c r="I94" s="25">
        <f>Tabella1[[#This Row],[Day (category mi)]]*Tabella1[[#This Row],[rounded '# of cases by symptom onset (frequency fi)]]</f>
        <v>205902</v>
      </c>
      <c r="J94" s="18"/>
      <c r="K94" s="18">
        <f>(Tabella1[[#This Row],[Day (category mi)]]-Mean_of_extr_blue_area_samp)^2*Tabella1[[#This Row],[rounded '# of cases by symptom onset (frequency fi)]]</f>
        <v>318816</v>
      </c>
      <c r="AE94" s="16"/>
    </row>
    <row r="95" spans="1:31" x14ac:dyDescent="0.3">
      <c r="A95" s="43">
        <v>43924</v>
      </c>
      <c r="B95" s="46">
        <v>94</v>
      </c>
      <c r="C95" s="25">
        <f>raw_15may_auto__3[[#This Row],[Auto]]</f>
        <v>2291.5655932382801</v>
      </c>
      <c r="D95" s="25">
        <f>ROUND(Tabella1[[#This Row],['# of cases by symptom onset (frequency fi)]],0)</f>
        <v>2292</v>
      </c>
      <c r="E95" s="25">
        <f>Tabella1[[#This Row],[rounded '# of cases by symptom onset (frequency fi)]]+E94</f>
        <v>124458</v>
      </c>
      <c r="F95" s="25"/>
      <c r="G95" s="25"/>
      <c r="H95" s="25"/>
      <c r="I95" s="25">
        <f>Tabella1[[#This Row],[Day (category mi)]]*Tabella1[[#This Row],[rounded '# of cases by symptom onset (frequency fi)]]</f>
        <v>215448</v>
      </c>
      <c r="J95" s="18"/>
      <c r="K95" s="18">
        <f>(Tabella1[[#This Row],[Day (category mi)]]-Mean_of_extr_blue_area_samp)^2*Tabella1[[#This Row],[rounded '# of cases by symptom onset (frequency fi)]]</f>
        <v>387348</v>
      </c>
      <c r="AE95" s="16"/>
    </row>
    <row r="96" spans="1:31" x14ac:dyDescent="0.3">
      <c r="A96" s="43">
        <v>43925</v>
      </c>
      <c r="B96" s="46">
        <v>95</v>
      </c>
      <c r="C96" s="25">
        <f>raw_15may_auto__3[[#This Row],[Auto]]</f>
        <v>1882.7851388886813</v>
      </c>
      <c r="D96" s="25">
        <f>ROUND(Tabella1[[#This Row],['# of cases by symptom onset (frequency fi)]],0)</f>
        <v>1883</v>
      </c>
      <c r="E96" s="25">
        <f>Tabella1[[#This Row],[rounded '# of cases by symptom onset (frequency fi)]]+E95</f>
        <v>126341</v>
      </c>
      <c r="F96" s="25"/>
      <c r="G96" s="25"/>
      <c r="H96" s="25"/>
      <c r="I96" s="25">
        <f>Tabella1[[#This Row],[Day (category mi)]]*Tabella1[[#This Row],[rounded '# of cases by symptom onset (frequency fi)]]</f>
        <v>178885</v>
      </c>
      <c r="J96" s="18"/>
      <c r="K96" s="18">
        <f>(Tabella1[[#This Row],[Day (category mi)]]-Mean_of_extr_blue_area_samp)^2*Tabella1[[#This Row],[rounded '# of cases by symptom onset (frequency fi)]]</f>
        <v>369068</v>
      </c>
      <c r="AE96" s="16"/>
    </row>
    <row r="97" spans="1:31" x14ac:dyDescent="0.3">
      <c r="A97" s="43">
        <v>43926</v>
      </c>
      <c r="B97" s="46">
        <v>96</v>
      </c>
      <c r="C97" s="25">
        <f>raw_15may_auto__3[[#This Row],[Auto]]</f>
        <v>1663.7956097728247</v>
      </c>
      <c r="D97" s="25">
        <f>ROUND(Tabella1[[#This Row],['# of cases by symptom onset (frequency fi)]],0)</f>
        <v>1664</v>
      </c>
      <c r="E97" s="25">
        <f>Tabella1[[#This Row],[rounded '# of cases by symptom onset (frequency fi)]]+E96</f>
        <v>128005</v>
      </c>
      <c r="F97" s="25"/>
      <c r="G97" s="25"/>
      <c r="H97" s="25"/>
      <c r="I97" s="25">
        <f>Tabella1[[#This Row],[Day (category mi)]]*Tabella1[[#This Row],[rounded '# of cases by symptom onset (frequency fi)]]</f>
        <v>159744</v>
      </c>
      <c r="J97" s="18"/>
      <c r="K97" s="18">
        <f>(Tabella1[[#This Row],[Day (category mi)]]-Mean_of_extr_blue_area_samp)^2*Tabella1[[#This Row],[rounded '# of cases by symptom onset (frequency fi)]]</f>
        <v>374400</v>
      </c>
      <c r="AE97" s="16"/>
    </row>
    <row r="98" spans="1:31" x14ac:dyDescent="0.3">
      <c r="A98" s="43">
        <v>43927</v>
      </c>
      <c r="B98" s="46">
        <v>97</v>
      </c>
      <c r="C98" s="25">
        <f>raw_15may_auto__3[[#This Row],[Auto]]</f>
        <v>1946.0487806332621</v>
      </c>
      <c r="D98" s="25">
        <f>ROUND(Tabella1[[#This Row],['# of cases by symptom onset (frequency fi)]],0)</f>
        <v>1946</v>
      </c>
      <c r="E98" s="25">
        <f>Tabella1[[#This Row],[rounded '# of cases by symptom onset (frequency fi)]]+E97</f>
        <v>129951</v>
      </c>
      <c r="F98" s="25"/>
      <c r="G98" s="25"/>
      <c r="H98" s="25"/>
      <c r="I98" s="25">
        <f>Tabella1[[#This Row],[Day (category mi)]]*Tabella1[[#This Row],[rounded '# of cases by symptom onset (frequency fi)]]</f>
        <v>188762</v>
      </c>
      <c r="J98" s="18"/>
      <c r="K98" s="18">
        <f>(Tabella1[[#This Row],[Day (category mi)]]-Mean_of_extr_blue_area_samp)^2*Tabella1[[#This Row],[rounded '# of cases by symptom onset (frequency fi)]]</f>
        <v>498176</v>
      </c>
      <c r="AE98" s="16"/>
    </row>
    <row r="99" spans="1:31" x14ac:dyDescent="0.3">
      <c r="A99" s="43">
        <v>43928</v>
      </c>
      <c r="B99" s="46">
        <v>98</v>
      </c>
      <c r="C99" s="25">
        <f>raw_15may_auto__3[[#This Row],[Auto]]</f>
        <v>1765.9907233602244</v>
      </c>
      <c r="D99" s="25">
        <f>ROUND(Tabella1[[#This Row],['# of cases by symptom onset (frequency fi)]],0)</f>
        <v>1766</v>
      </c>
      <c r="E99" s="25">
        <f>Tabella1[[#This Row],[rounded '# of cases by symptom onset (frequency fi)]]+E98</f>
        <v>131717</v>
      </c>
      <c r="F99" s="25"/>
      <c r="G99" s="25"/>
      <c r="H99" s="25"/>
      <c r="I99" s="25">
        <f>Tabella1[[#This Row],[Day (category mi)]]*Tabella1[[#This Row],[rounded '# of cases by symptom onset (frequency fi)]]</f>
        <v>173068</v>
      </c>
      <c r="J99" s="18"/>
      <c r="K99" s="18">
        <f>(Tabella1[[#This Row],[Day (category mi)]]-Mean_of_extr_blue_area_samp)^2*Tabella1[[#This Row],[rounded '# of cases by symptom onset (frequency fi)]]</f>
        <v>510374</v>
      </c>
      <c r="AE99" s="16"/>
    </row>
    <row r="100" spans="1:31" x14ac:dyDescent="0.3">
      <c r="A100" s="43">
        <v>43929</v>
      </c>
      <c r="B100" s="46">
        <v>99</v>
      </c>
      <c r="C100" s="25">
        <f>raw_15may_auto__3[[#This Row],[Auto]]</f>
        <v>1697.8606476352913</v>
      </c>
      <c r="D100" s="25">
        <f>ROUND(Tabella1[[#This Row],['# of cases by symptom onset (frequency fi)]],0)</f>
        <v>1698</v>
      </c>
      <c r="E100" s="25">
        <f>Tabella1[[#This Row],[rounded '# of cases by symptom onset (frequency fi)]]+E99</f>
        <v>133415</v>
      </c>
      <c r="F100" s="25"/>
      <c r="G100" s="25"/>
      <c r="H100" s="25"/>
      <c r="I100" s="25">
        <f>Tabella1[[#This Row],[Day (category mi)]]*Tabella1[[#This Row],[rounded '# of cases by symptom onset (frequency fi)]]</f>
        <v>168102</v>
      </c>
      <c r="J100" s="18"/>
      <c r="K100" s="18">
        <f>(Tabella1[[#This Row],[Day (category mi)]]-Mean_of_extr_blue_area_samp)^2*Tabella1[[#This Row],[rounded '# of cases by symptom onset (frequency fi)]]</f>
        <v>550152</v>
      </c>
      <c r="AE100" s="16"/>
    </row>
    <row r="101" spans="1:31" x14ac:dyDescent="0.3">
      <c r="A101" s="43">
        <v>43930</v>
      </c>
      <c r="B101" s="46">
        <v>100</v>
      </c>
      <c r="C101" s="25">
        <f>raw_15may_auto__3[[#This Row],[Auto]]</f>
        <v>1527.5354583229584</v>
      </c>
      <c r="D101" s="25">
        <f>ROUND(Tabella1[[#This Row],['# of cases by symptom onset (frequency fi)]],0)</f>
        <v>1528</v>
      </c>
      <c r="E101" s="25">
        <f>Tabella1[[#This Row],[rounded '# of cases by symptom onset (frequency fi)]]+E100</f>
        <v>134943</v>
      </c>
      <c r="F101" s="25"/>
      <c r="G101" s="25"/>
      <c r="H101" s="25"/>
      <c r="I101" s="25">
        <f>Tabella1[[#This Row],[Day (category mi)]]*Tabella1[[#This Row],[rounded '# of cases by symptom onset (frequency fi)]]</f>
        <v>152800</v>
      </c>
      <c r="J101" s="18"/>
      <c r="K101" s="18">
        <f>(Tabella1[[#This Row],[Day (category mi)]]-Mean_of_extr_blue_area_samp)^2*Tabella1[[#This Row],[rounded '# of cases by symptom onset (frequency fi)]]</f>
        <v>551608</v>
      </c>
      <c r="AE101" s="16"/>
    </row>
    <row r="102" spans="1:31" x14ac:dyDescent="0.3">
      <c r="A102" s="43">
        <v>43931</v>
      </c>
      <c r="B102" s="46">
        <v>101</v>
      </c>
      <c r="C102" s="25">
        <f>raw_15may_auto__3[[#This Row],[Auto]]</f>
        <v>2199.1033476115854</v>
      </c>
      <c r="D102" s="25">
        <f>ROUND(Tabella1[[#This Row],['# of cases by symptom onset (frequency fi)]],0)</f>
        <v>2199</v>
      </c>
      <c r="E102" s="25">
        <f>Tabella1[[#This Row],[rounded '# of cases by symptom onset (frequency fi)]]+E101</f>
        <v>137142</v>
      </c>
      <c r="F102" s="25"/>
      <c r="G102" s="25"/>
      <c r="H102" s="25"/>
      <c r="I102" s="25">
        <f>Tabella1[[#This Row],[Day (category mi)]]*Tabella1[[#This Row],[rounded '# of cases by symptom onset (frequency fi)]]</f>
        <v>222099</v>
      </c>
      <c r="J102" s="18"/>
      <c r="K102" s="18">
        <f>(Tabella1[[#This Row],[Day (category mi)]]-Mean_of_extr_blue_area_samp)^2*Tabella1[[#This Row],[rounded '# of cases by symptom onset (frequency fi)]]</f>
        <v>879600</v>
      </c>
      <c r="AE102" s="16"/>
    </row>
    <row r="103" spans="1:31" x14ac:dyDescent="0.3">
      <c r="A103" s="43">
        <v>43932</v>
      </c>
      <c r="B103" s="46">
        <v>102</v>
      </c>
      <c r="C103" s="25">
        <f>raw_15may_auto__3[[#This Row],[Auto]]</f>
        <v>1147.9536078554736</v>
      </c>
      <c r="D103" s="25">
        <f>ROUND(Tabella1[[#This Row],['# of cases by symptom onset (frequency fi)]],0)</f>
        <v>1148</v>
      </c>
      <c r="E103" s="25">
        <f>Tabella1[[#This Row],[rounded '# of cases by symptom onset (frequency fi)]]+E102</f>
        <v>138290</v>
      </c>
      <c r="F103" s="25"/>
      <c r="G103" s="25"/>
      <c r="H103" s="25"/>
      <c r="I103" s="25">
        <f>Tabella1[[#This Row],[Day (category mi)]]*Tabella1[[#This Row],[rounded '# of cases by symptom onset (frequency fi)]]</f>
        <v>117096</v>
      </c>
      <c r="J103" s="18"/>
      <c r="K103" s="18">
        <f>(Tabella1[[#This Row],[Day (category mi)]]-Mean_of_extr_blue_area_samp)^2*Tabella1[[#This Row],[rounded '# of cases by symptom onset (frequency fi)]]</f>
        <v>506268</v>
      </c>
      <c r="AE103" s="16"/>
    </row>
    <row r="104" spans="1:31" x14ac:dyDescent="0.3">
      <c r="A104" s="43">
        <v>43933</v>
      </c>
      <c r="B104" s="46">
        <v>103</v>
      </c>
      <c r="C104" s="25">
        <f>raw_15may_auto__3[[#This Row],[Auto]]</f>
        <v>1250.1487214428735</v>
      </c>
      <c r="D104" s="25">
        <f>ROUND(Tabella1[[#This Row],['# of cases by symptom onset (frequency fi)]],0)</f>
        <v>1250</v>
      </c>
      <c r="E104" s="25">
        <f>Tabella1[[#This Row],[rounded '# of cases by symptom onset (frequency fi)]]+E103</f>
        <v>139540</v>
      </c>
      <c r="F104" s="25"/>
      <c r="G104" s="25"/>
      <c r="H104" s="25"/>
      <c r="I104" s="25">
        <f>Tabella1[[#This Row],[Day (category mi)]]*Tabella1[[#This Row],[rounded '# of cases by symptom onset (frequency fi)]]</f>
        <v>128750</v>
      </c>
      <c r="J104" s="18"/>
      <c r="K104" s="18">
        <f>(Tabella1[[#This Row],[Day (category mi)]]-Mean_of_extr_blue_area_samp)^2*Tabella1[[#This Row],[rounded '# of cases by symptom onset (frequency fi)]]</f>
        <v>605000</v>
      </c>
      <c r="AE104" s="16"/>
    </row>
    <row r="105" spans="1:31" x14ac:dyDescent="0.3">
      <c r="A105" s="43">
        <v>43934</v>
      </c>
      <c r="B105" s="46">
        <v>104</v>
      </c>
      <c r="C105" s="25">
        <f>raw_15may_auto__3[[#This Row],[Auto]]</f>
        <v>1099.2892680519499</v>
      </c>
      <c r="D105" s="25">
        <f>ROUND(Tabella1[[#This Row],['# of cases by symptom onset (frequency fi)]],0)</f>
        <v>1099</v>
      </c>
      <c r="E105" s="25">
        <f>Tabella1[[#This Row],[rounded '# of cases by symptom onset (frequency fi)]]+E104</f>
        <v>140639</v>
      </c>
      <c r="F105" s="25"/>
      <c r="G105" s="25"/>
      <c r="H105" s="25"/>
      <c r="I105" s="25">
        <f>Tabella1[[#This Row],[Day (category mi)]]*Tabella1[[#This Row],[rounded '# of cases by symptom onset (frequency fi)]]</f>
        <v>114296</v>
      </c>
      <c r="J105" s="18"/>
      <c r="K105" s="18">
        <f>(Tabella1[[#This Row],[Day (category mi)]]-Mean_of_extr_blue_area_samp)^2*Tabella1[[#This Row],[rounded '# of cases by symptom onset (frequency fi)]]</f>
        <v>581371</v>
      </c>
      <c r="AE105" s="16"/>
    </row>
    <row r="106" spans="1:31" x14ac:dyDescent="0.3">
      <c r="A106" s="43">
        <v>43935</v>
      </c>
      <c r="B106" s="46">
        <v>105</v>
      </c>
      <c r="C106" s="25">
        <f>raw_15may_auto__3[[#This Row],[Auto]]</f>
        <v>1274.480891344635</v>
      </c>
      <c r="D106" s="25">
        <f>ROUND(Tabella1[[#This Row],['# of cases by symptom onset (frequency fi)]],0)</f>
        <v>1274</v>
      </c>
      <c r="E106" s="25">
        <f>Tabella1[[#This Row],[rounded '# of cases by symptom onset (frequency fi)]]+E105</f>
        <v>141913</v>
      </c>
      <c r="F106" s="25"/>
      <c r="G106" s="25"/>
      <c r="H106" s="25"/>
      <c r="I106" s="25">
        <f>Tabella1[[#This Row],[Day (category mi)]]*Tabella1[[#This Row],[rounded '# of cases by symptom onset (frequency fi)]]</f>
        <v>133770</v>
      </c>
      <c r="J106" s="18"/>
      <c r="K106" s="18">
        <f>(Tabella1[[#This Row],[Day (category mi)]]-Mean_of_extr_blue_area_samp)^2*Tabella1[[#This Row],[rounded '# of cases by symptom onset (frequency fi)]]</f>
        <v>733824</v>
      </c>
      <c r="AE106" s="16"/>
    </row>
    <row r="107" spans="1:31" x14ac:dyDescent="0.3">
      <c r="A107" s="43">
        <v>43936</v>
      </c>
      <c r="B107" s="46">
        <v>106</v>
      </c>
      <c r="C107" s="25">
        <f>raw_15may_auto__3[[#This Row],[Auto]]</f>
        <v>1454.538948617673</v>
      </c>
      <c r="D107" s="25">
        <f>ROUND(Tabella1[[#This Row],['# of cases by symptom onset (frequency fi)]],0)</f>
        <v>1455</v>
      </c>
      <c r="E107" s="25">
        <f>Tabella1[[#This Row],[rounded '# of cases by symptom onset (frequency fi)]]+E106</f>
        <v>143368</v>
      </c>
      <c r="F107" s="25"/>
      <c r="G107" s="25"/>
      <c r="H107" s="25"/>
      <c r="I107" s="25">
        <f>Tabella1[[#This Row],[Day (category mi)]]*Tabella1[[#This Row],[rounded '# of cases by symptom onset (frequency fi)]]</f>
        <v>154230</v>
      </c>
      <c r="J107" s="18"/>
      <c r="K107" s="18">
        <f>(Tabella1[[#This Row],[Day (category mi)]]-Mean_of_extr_blue_area_samp)^2*Tabella1[[#This Row],[rounded '# of cases by symptom onset (frequency fi)]]</f>
        <v>909375</v>
      </c>
      <c r="AE107" s="16"/>
    </row>
    <row r="108" spans="1:31" x14ac:dyDescent="0.3">
      <c r="A108" s="43">
        <v>43937</v>
      </c>
      <c r="B108" s="46">
        <v>107</v>
      </c>
      <c r="C108" s="25">
        <f>raw_15may_auto__3[[#This Row],[Auto]]</f>
        <v>1138.2207398947687</v>
      </c>
      <c r="D108" s="25">
        <f>ROUND(Tabella1[[#This Row],['# of cases by symptom onset (frequency fi)]],0)</f>
        <v>1138</v>
      </c>
      <c r="E108" s="25">
        <f>Tabella1[[#This Row],[rounded '# of cases by symptom onset (frequency fi)]]+E107</f>
        <v>144506</v>
      </c>
      <c r="F108" s="25"/>
      <c r="G108" s="25"/>
      <c r="H108" s="25"/>
      <c r="I108" s="25">
        <f>Tabella1[[#This Row],[Day (category mi)]]*Tabella1[[#This Row],[rounded '# of cases by symptom onset (frequency fi)]]</f>
        <v>121766</v>
      </c>
      <c r="J108" s="18"/>
      <c r="K108" s="18">
        <f>(Tabella1[[#This Row],[Day (category mi)]]-Mean_of_extr_blue_area_samp)^2*Tabella1[[#This Row],[rounded '# of cases by symptom onset (frequency fi)]]</f>
        <v>769288</v>
      </c>
      <c r="AE108" s="16"/>
    </row>
    <row r="109" spans="1:31" x14ac:dyDescent="0.3">
      <c r="A109" s="43">
        <v>43938</v>
      </c>
      <c r="B109" s="46">
        <v>108</v>
      </c>
      <c r="C109" s="25">
        <f>raw_15may_auto__3[[#This Row],[Auto]]</f>
        <v>1065.224230189483</v>
      </c>
      <c r="D109" s="25">
        <f>ROUND(Tabella1[[#This Row],['# of cases by symptom onset (frequency fi)]],0)</f>
        <v>1065</v>
      </c>
      <c r="E109" s="25">
        <f>Tabella1[[#This Row],[rounded '# of cases by symptom onset (frequency fi)]]+E108</f>
        <v>145571</v>
      </c>
      <c r="F109" s="25"/>
      <c r="G109" s="25"/>
      <c r="H109" s="25"/>
      <c r="I109" s="25">
        <f>Tabella1[[#This Row],[Day (category mi)]]*Tabella1[[#This Row],[rounded '# of cases by symptom onset (frequency fi)]]</f>
        <v>115020</v>
      </c>
      <c r="J109" s="18"/>
      <c r="K109" s="18">
        <f>(Tabella1[[#This Row],[Day (category mi)]]-Mean_of_extr_blue_area_samp)^2*Tabella1[[#This Row],[rounded '# of cases by symptom onset (frequency fi)]]</f>
        <v>776385</v>
      </c>
      <c r="AE109" s="16"/>
    </row>
    <row r="110" spans="1:31" x14ac:dyDescent="0.3">
      <c r="A110" s="43">
        <v>43939</v>
      </c>
      <c r="B110" s="46">
        <v>109</v>
      </c>
      <c r="C110" s="25">
        <f>raw_15may_auto__3[[#This Row],[Auto]]</f>
        <v>831.63539913256955</v>
      </c>
      <c r="D110" s="25">
        <f>ROUND(Tabella1[[#This Row],['# of cases by symptom onset (frequency fi)]],0)</f>
        <v>832</v>
      </c>
      <c r="E110" s="25">
        <f>Tabella1[[#This Row],[rounded '# of cases by symptom onset (frequency fi)]]+E109</f>
        <v>146403</v>
      </c>
      <c r="F110" s="25"/>
      <c r="G110" s="25"/>
      <c r="H110" s="25"/>
      <c r="I110" s="25">
        <f>Tabella1[[#This Row],[Day (category mi)]]*Tabella1[[#This Row],[rounded '# of cases by symptom onset (frequency fi)]]</f>
        <v>90688</v>
      </c>
      <c r="J110" s="18"/>
      <c r="K110" s="18">
        <f>(Tabella1[[#This Row],[Day (category mi)]]-Mean_of_extr_blue_area_samp)^2*Tabella1[[#This Row],[rounded '# of cases by symptom onset (frequency fi)]]</f>
        <v>652288</v>
      </c>
      <c r="AE110" s="16"/>
    </row>
    <row r="111" spans="1:31" x14ac:dyDescent="0.3">
      <c r="A111" s="43">
        <v>43940</v>
      </c>
      <c r="B111" s="46">
        <v>110</v>
      </c>
      <c r="C111" s="25">
        <f>raw_15may_auto__3[[#This Row],[Auto]]</f>
        <v>568.84796419354154</v>
      </c>
      <c r="D111" s="25">
        <f>ROUND(Tabella1[[#This Row],['# of cases by symptom onset (frequency fi)]],0)</f>
        <v>569</v>
      </c>
      <c r="E111" s="25">
        <f>Tabella1[[#This Row],[rounded '# of cases by symptom onset (frequency fi)]]+E110</f>
        <v>146972</v>
      </c>
      <c r="F111" s="25"/>
      <c r="G111" s="25"/>
      <c r="H111" s="25"/>
      <c r="I111" s="25">
        <f>Tabella1[[#This Row],[Day (category mi)]]*Tabella1[[#This Row],[rounded '# of cases by symptom onset (frequency fi)]]</f>
        <v>62590</v>
      </c>
      <c r="J111" s="18"/>
      <c r="K111" s="18">
        <f>(Tabella1[[#This Row],[Day (category mi)]]-Mean_of_extr_blue_area_samp)^2*Tabella1[[#This Row],[rounded '# of cases by symptom onset (frequency fi)]]</f>
        <v>478529</v>
      </c>
      <c r="AE111" s="16"/>
    </row>
    <row r="112" spans="1:31" x14ac:dyDescent="0.3">
      <c r="A112" s="43">
        <v>43941</v>
      </c>
      <c r="B112" s="46">
        <v>111</v>
      </c>
      <c r="C112" s="25">
        <f>raw_15may_auto__3[[#This Row],[Auto]]</f>
        <v>1240.4158534821686</v>
      </c>
      <c r="D112" s="25">
        <f>ROUND(Tabella1[[#This Row],['# of cases by symptom onset (frequency fi)]],0)</f>
        <v>1240</v>
      </c>
      <c r="E112" s="25">
        <f>Tabella1[[#This Row],[rounded '# of cases by symptom onset (frequency fi)]]+E111</f>
        <v>148212</v>
      </c>
      <c r="F112" s="25"/>
      <c r="G112" s="25"/>
      <c r="H112" s="25"/>
      <c r="I112" s="25">
        <f>Tabella1[[#This Row],[Day (category mi)]]*Tabella1[[#This Row],[rounded '# of cases by symptom onset (frequency fi)]]</f>
        <v>137640</v>
      </c>
      <c r="J112" s="18"/>
      <c r="K112" s="18">
        <f>(Tabella1[[#This Row],[Day (category mi)]]-Mean_of_extr_blue_area_samp)^2*Tabella1[[#This Row],[rounded '# of cases by symptom onset (frequency fi)]]</f>
        <v>1116000</v>
      </c>
      <c r="AE112" s="16"/>
    </row>
    <row r="113" spans="1:31" x14ac:dyDescent="0.3">
      <c r="A113" s="43">
        <v>43942</v>
      </c>
      <c r="B113" s="46">
        <v>112</v>
      </c>
      <c r="C113" s="25">
        <f>raw_15may_auto__3[[#This Row],[Auto]]</f>
        <v>705.10811564340804</v>
      </c>
      <c r="D113" s="25">
        <f>ROUND(Tabella1[[#This Row],['# of cases by symptom onset (frequency fi)]],0)</f>
        <v>705</v>
      </c>
      <c r="E113" s="25">
        <f>Tabella1[[#This Row],[rounded '# of cases by symptom onset (frequency fi)]]+E112</f>
        <v>148917</v>
      </c>
      <c r="F113" s="25"/>
      <c r="G113" s="25"/>
      <c r="H113" s="25"/>
      <c r="I113" s="25">
        <f>Tabella1[[#This Row],[Day (category mi)]]*Tabella1[[#This Row],[rounded '# of cases by symptom onset (frequency fi)]]</f>
        <v>78960</v>
      </c>
      <c r="J113" s="18"/>
      <c r="K113" s="18">
        <f>(Tabella1[[#This Row],[Day (category mi)]]-Mean_of_extr_blue_area_samp)^2*Tabella1[[#This Row],[rounded '# of cases by symptom onset (frequency fi)]]</f>
        <v>677505</v>
      </c>
      <c r="AE113" s="16"/>
    </row>
    <row r="114" spans="1:31" x14ac:dyDescent="0.3">
      <c r="A114" s="43">
        <v>43943</v>
      </c>
      <c r="B114" s="46">
        <v>113</v>
      </c>
      <c r="C114" s="25">
        <f>raw_15may_auto__3[[#This Row],[Auto]]</f>
        <v>714.84098360411258</v>
      </c>
      <c r="D114" s="25">
        <f>ROUND(Tabella1[[#This Row],['# of cases by symptom onset (frequency fi)]],0)</f>
        <v>715</v>
      </c>
      <c r="E114" s="25">
        <f>Tabella1[[#This Row],[rounded '# of cases by symptom onset (frequency fi)]]+E113</f>
        <v>149632</v>
      </c>
      <c r="F114" s="25"/>
      <c r="G114" s="25"/>
      <c r="H114" s="25"/>
      <c r="I114" s="25">
        <f>Tabella1[[#This Row],[Day (category mi)]]*Tabella1[[#This Row],[rounded '# of cases by symptom onset (frequency fi)]]</f>
        <v>80795</v>
      </c>
      <c r="J114" s="18"/>
      <c r="K114" s="18">
        <f>(Tabella1[[#This Row],[Day (category mi)]]-Mean_of_extr_blue_area_samp)^2*Tabella1[[#This Row],[rounded '# of cases by symptom onset (frequency fi)]]</f>
        <v>732160</v>
      </c>
    </row>
    <row r="115" spans="1:31" x14ac:dyDescent="0.3">
      <c r="A115" s="43">
        <v>43944</v>
      </c>
      <c r="B115" s="46">
        <v>114</v>
      </c>
      <c r="C115" s="25">
        <f>raw_15may_auto__3[[#This Row],[Auto]]</f>
        <v>724.57385156481735</v>
      </c>
      <c r="D115" s="25">
        <f>ROUND(Tabella1[[#This Row],['# of cases by symptom onset (frequency fi)]],0)</f>
        <v>725</v>
      </c>
      <c r="E115" s="25">
        <f>Tabella1[[#This Row],[rounded '# of cases by symptom onset (frequency fi)]]+E114</f>
        <v>150357</v>
      </c>
      <c r="F115" s="25"/>
      <c r="G115" s="25"/>
      <c r="H115" s="25"/>
      <c r="I115" s="25">
        <f>Tabella1[[#This Row],[Day (category mi)]]*Tabella1[[#This Row],[rounded '# of cases by symptom onset (frequency fi)]]</f>
        <v>82650</v>
      </c>
      <c r="J115" s="18"/>
      <c r="K115" s="18">
        <f>(Tabella1[[#This Row],[Day (category mi)]]-Mean_of_extr_blue_area_samp)^2*Tabella1[[#This Row],[rounded '# of cases by symptom onset (frequency fi)]]</f>
        <v>789525</v>
      </c>
    </row>
    <row r="116" spans="1:31" x14ac:dyDescent="0.3">
      <c r="A116" s="43">
        <v>43945</v>
      </c>
      <c r="B116" s="46">
        <v>115</v>
      </c>
      <c r="C116" s="25">
        <f>raw_15may_auto__3[[#This Row],[Auto]]</f>
        <v>695.37524768270316</v>
      </c>
      <c r="D116" s="25">
        <f>ROUND(Tabella1[[#This Row],['# of cases by symptom onset (frequency fi)]],0)</f>
        <v>695</v>
      </c>
      <c r="E116" s="25">
        <f>Tabella1[[#This Row],[rounded '# of cases by symptom onset (frequency fi)]]+E115</f>
        <v>151052</v>
      </c>
      <c r="F116" s="25"/>
      <c r="G116" s="25"/>
      <c r="H116" s="25"/>
      <c r="I116" s="25">
        <f>Tabella1[[#This Row],[Day (category mi)]]*Tabella1[[#This Row],[rounded '# of cases by symptom onset (frequency fi)]]</f>
        <v>79925</v>
      </c>
      <c r="J116" s="18"/>
      <c r="K116" s="18">
        <f>(Tabella1[[#This Row],[Day (category mi)]]-Mean_of_extr_blue_area_samp)^2*Tabella1[[#This Row],[rounded '# of cases by symptom onset (frequency fi)]]</f>
        <v>803420</v>
      </c>
    </row>
    <row r="117" spans="1:31" x14ac:dyDescent="0.3">
      <c r="A117" s="43">
        <v>43946</v>
      </c>
      <c r="B117" s="46">
        <v>116</v>
      </c>
      <c r="C117" s="25">
        <f>raw_15may_auto__3[[#This Row],[Auto]]</f>
        <v>505.58432244896073</v>
      </c>
      <c r="D117" s="25">
        <f>ROUND(Tabella1[[#This Row],['# of cases by symptom onset (frequency fi)]],0)</f>
        <v>506</v>
      </c>
      <c r="E117" s="25">
        <f>Tabella1[[#This Row],[rounded '# of cases by symptom onset (frequency fi)]]+E116</f>
        <v>151558</v>
      </c>
      <c r="F117" s="25"/>
      <c r="G117" s="25"/>
      <c r="H117" s="25"/>
      <c r="I117" s="25">
        <f>Tabella1[[#This Row],[Day (category mi)]]*Tabella1[[#This Row],[rounded '# of cases by symptom onset (frequency fi)]]</f>
        <v>58696</v>
      </c>
      <c r="J117" s="18"/>
      <c r="K117" s="18">
        <f>(Tabella1[[#This Row],[Day (category mi)]]-Mean_of_extr_blue_area_samp)^2*Tabella1[[#This Row],[rounded '# of cases by symptom onset (frequency fi)]]</f>
        <v>619850</v>
      </c>
    </row>
    <row r="118" spans="1:31" x14ac:dyDescent="0.3">
      <c r="A118" s="43">
        <v>43947</v>
      </c>
      <c r="B118" s="46">
        <v>117</v>
      </c>
      <c r="C118" s="25">
        <f>raw_15may_auto__3[[#This Row],[Auto]]</f>
        <v>408.2556428419133</v>
      </c>
      <c r="D118" s="25">
        <f>ROUND(Tabella1[[#This Row],['# of cases by symptom onset (frequency fi)]],0)</f>
        <v>408</v>
      </c>
      <c r="E118" s="25">
        <f>Tabella1[[#This Row],[rounded '# of cases by symptom onset (frequency fi)]]+E117</f>
        <v>151966</v>
      </c>
      <c r="F118" s="25"/>
      <c r="G118" s="25"/>
      <c r="H118" s="25"/>
      <c r="I118" s="25">
        <f>Tabella1[[#This Row],[Day (category mi)]]*Tabella1[[#This Row],[rounded '# of cases by symptom onset (frequency fi)]]</f>
        <v>47736</v>
      </c>
      <c r="J118" s="18"/>
      <c r="K118" s="18">
        <f>(Tabella1[[#This Row],[Day (category mi)]]-Mean_of_extr_blue_area_samp)^2*Tabella1[[#This Row],[rounded '# of cases by symptom onset (frequency fi)]]</f>
        <v>528768</v>
      </c>
    </row>
    <row r="119" spans="1:31" x14ac:dyDescent="0.3">
      <c r="A119" s="43">
        <v>43948</v>
      </c>
      <c r="B119" s="46">
        <v>118</v>
      </c>
      <c r="C119" s="25">
        <f>raw_15may_auto__3[[#This Row],[Auto]]</f>
        <v>636.97803991847479</v>
      </c>
      <c r="D119" s="25">
        <f>ROUND(Tabella1[[#This Row],['# of cases by symptom onset (frequency fi)]],0)</f>
        <v>637</v>
      </c>
      <c r="E119" s="25">
        <f>Tabella1[[#This Row],[rounded '# of cases by symptom onset (frequency fi)]]+E118</f>
        <v>152603</v>
      </c>
      <c r="F119" s="25"/>
      <c r="G119" s="25"/>
      <c r="H119" s="25"/>
      <c r="I119" s="25">
        <f>Tabella1[[#This Row],[Day (category mi)]]*Tabella1[[#This Row],[rounded '# of cases by symptom onset (frequency fi)]]</f>
        <v>75166</v>
      </c>
      <c r="J119" s="18"/>
      <c r="K119" s="18">
        <f>(Tabella1[[#This Row],[Day (category mi)]]-Mean_of_extr_blue_area_samp)^2*Tabella1[[#This Row],[rounded '# of cases by symptom onset (frequency fi)]]</f>
        <v>872053</v>
      </c>
    </row>
    <row r="120" spans="1:31" x14ac:dyDescent="0.3">
      <c r="A120" s="43">
        <v>43949</v>
      </c>
      <c r="B120" s="46">
        <v>119</v>
      </c>
      <c r="C120" s="25">
        <f>raw_15may_auto__3[[#This Row],[Auto]]</f>
        <v>495.85145448825602</v>
      </c>
      <c r="D120" s="25">
        <f>ROUND(Tabella1[[#This Row],['# of cases by symptom onset (frequency fi)]],0)</f>
        <v>496</v>
      </c>
      <c r="E120" s="25">
        <f>Tabella1[[#This Row],[rounded '# of cases by symptom onset (frequency fi)]]+E119</f>
        <v>153099</v>
      </c>
      <c r="F120" s="25"/>
      <c r="G120" s="25"/>
      <c r="H120" s="25"/>
      <c r="I120" s="25">
        <f>Tabella1[[#This Row],[Day (category mi)]]*Tabella1[[#This Row],[rounded '# of cases by symptom onset (frequency fi)]]</f>
        <v>59024</v>
      </c>
      <c r="J120" s="18"/>
      <c r="K120" s="18">
        <f>(Tabella1[[#This Row],[Day (category mi)]]-Mean_of_extr_blue_area_samp)^2*Tabella1[[#This Row],[rounded '# of cases by symptom onset (frequency fi)]]</f>
        <v>716224</v>
      </c>
    </row>
    <row r="121" spans="1:31" x14ac:dyDescent="0.3">
      <c r="A121" s="43">
        <v>43950</v>
      </c>
      <c r="B121" s="46">
        <v>120</v>
      </c>
      <c r="C121" s="25">
        <f>raw_15may_auto__3[[#This Row],[Auto]]</f>
        <v>486.11858652755132</v>
      </c>
      <c r="D121" s="25">
        <f>ROUND(Tabella1[[#This Row],['# of cases by symptom onset (frequency fi)]],0)</f>
        <v>486</v>
      </c>
      <c r="E121" s="25">
        <f>Tabella1[[#This Row],[rounded '# of cases by symptom onset (frequency fi)]]+E120</f>
        <v>153585</v>
      </c>
      <c r="F121" s="25"/>
      <c r="G121" s="25"/>
      <c r="H121" s="25"/>
      <c r="I121" s="25">
        <f>Tabella1[[#This Row],[Day (category mi)]]*Tabella1[[#This Row],[rounded '# of cases by symptom onset (frequency fi)]]</f>
        <v>58320</v>
      </c>
      <c r="J121" s="18"/>
      <c r="K121" s="18">
        <f>(Tabella1[[#This Row],[Day (category mi)]]-Mean_of_extr_blue_area_samp)^2*Tabella1[[#This Row],[rounded '# of cases by symptom onset (frequency fi)]]</f>
        <v>739206</v>
      </c>
    </row>
    <row r="122" spans="1:31" x14ac:dyDescent="0.3">
      <c r="A122" s="43">
        <v>43951</v>
      </c>
      <c r="B122" s="46">
        <v>121</v>
      </c>
      <c r="C122" s="25">
        <f>raw_15may_auto__3[[#This Row],[Auto]]</f>
        <v>471.51928458649422</v>
      </c>
      <c r="D122" s="25">
        <f>ROUND(Tabella1[[#This Row],['# of cases by symptom onset (frequency fi)]],0)</f>
        <v>472</v>
      </c>
      <c r="E122" s="25">
        <f>Tabella1[[#This Row],[rounded '# of cases by symptom onset (frequency fi)]]+E121</f>
        <v>154057</v>
      </c>
      <c r="F122" s="25"/>
      <c r="G122" s="25"/>
      <c r="H122" s="25"/>
      <c r="I122" s="25">
        <f>Tabella1[[#This Row],[Day (category mi)]]*Tabella1[[#This Row],[rounded '# of cases by symptom onset (frequency fi)]]</f>
        <v>57112</v>
      </c>
      <c r="J122" s="18"/>
      <c r="K122" s="18">
        <f>(Tabella1[[#This Row],[Day (category mi)]]-Mean_of_extr_blue_area_samp)^2*Tabella1[[#This Row],[rounded '# of cases by symptom onset (frequency fi)]]</f>
        <v>755200</v>
      </c>
    </row>
    <row r="123" spans="1:31" x14ac:dyDescent="0.3">
      <c r="A123" s="43">
        <v>43952</v>
      </c>
      <c r="B123" s="46">
        <v>122</v>
      </c>
      <c r="C123" s="25">
        <f>raw_15may_auto__3[[#This Row],[Auto]]</f>
        <v>301.19409527416121</v>
      </c>
      <c r="D123" s="25">
        <f>ROUND(Tabella1[[#This Row],['# of cases by symptom onset (frequency fi)]],0)</f>
        <v>301</v>
      </c>
      <c r="E123" s="25">
        <f>Tabella1[[#This Row],[rounded '# of cases by symptom onset (frequency fi)]]+E122</f>
        <v>154358</v>
      </c>
      <c r="F123" s="25"/>
      <c r="G123" s="25"/>
      <c r="H123" s="25"/>
      <c r="I123" s="25">
        <f>Tabella1[[#This Row],[Day (category mi)]]*Tabella1[[#This Row],[rounded '# of cases by symptom onset (frequency fi)]]</f>
        <v>36722</v>
      </c>
      <c r="J123" s="18"/>
      <c r="K123" s="18">
        <f>(Tabella1[[#This Row],[Day (category mi)]]-Mean_of_extr_blue_area_samp)^2*Tabella1[[#This Row],[rounded '# of cases by symptom onset (frequency fi)]]</f>
        <v>505981</v>
      </c>
    </row>
    <row r="124" spans="1:31" x14ac:dyDescent="0.3">
      <c r="A124" s="28">
        <v>43953</v>
      </c>
      <c r="B124" s="29">
        <v>123</v>
      </c>
      <c r="C124" s="29"/>
      <c r="D124" s="29"/>
      <c r="E124" s="29"/>
      <c r="F124" s="29">
        <f>raw_15may_auto__3[[#This Row],[Auto]]</f>
        <v>281.72835935275174</v>
      </c>
      <c r="G124" s="29">
        <f>ROUND(Tabella1[[#This Row],['# of cases by symptom onset (frequency fi) - provisional]],0)</f>
        <v>282</v>
      </c>
      <c r="H124" s="29">
        <f>Tabella1[[#This Row],[rounded '# of cases by symptom onset (frequency fi) - provisional]]+E123</f>
        <v>154640</v>
      </c>
      <c r="I124" s="29"/>
      <c r="J124" s="29">
        <f>Tabella1[[#This Row],[Day (category mi)]]*Tabella1[[#This Row],[rounded '# of cases by symptom onset (frequency fi) - provisional]]</f>
        <v>34686</v>
      </c>
      <c r="K124" s="29"/>
    </row>
    <row r="125" spans="1:31" x14ac:dyDescent="0.3">
      <c r="A125" s="28">
        <v>43954</v>
      </c>
      <c r="B125" s="29">
        <v>124</v>
      </c>
      <c r="C125" s="29"/>
      <c r="D125" s="29"/>
      <c r="E125" s="29"/>
      <c r="F125" s="29">
        <f>raw_15may_auto__3[[#This Row],[Auto]]</f>
        <v>198.99898168676145</v>
      </c>
      <c r="G125" s="29">
        <f>ROUND(Tabella1[[#This Row],['# of cases by symptom onset (frequency fi) - provisional]],0)</f>
        <v>199</v>
      </c>
      <c r="H125" s="29">
        <f>Tabella1[[#This Row],[rounded '# of cases by symptom onset (frequency fi) - provisional]]+H124</f>
        <v>154839</v>
      </c>
      <c r="I125" s="29"/>
      <c r="J125" s="29">
        <f>Tabella1[[#This Row],[Day (category mi)]]*Tabella1[[#This Row],[rounded '# of cases by symptom onset (frequency fi) - provisional]]</f>
        <v>24676</v>
      </c>
      <c r="K125" s="29"/>
    </row>
    <row r="126" spans="1:31" x14ac:dyDescent="0.3">
      <c r="A126" s="28">
        <v>43955</v>
      </c>
      <c r="B126" s="29">
        <v>125</v>
      </c>
      <c r="C126" s="29"/>
      <c r="D126" s="29"/>
      <c r="E126" s="29"/>
      <c r="F126" s="29">
        <f>raw_15may_auto__3[[#This Row],[Auto]]</f>
        <v>325.52626517592313</v>
      </c>
      <c r="G126" s="29">
        <f>ROUND(Tabella1[[#This Row],['# of cases by symptom onset (frequency fi) - provisional]],0)</f>
        <v>326</v>
      </c>
      <c r="H126" s="29">
        <f>Tabella1[[#This Row],[rounded '# of cases by symptom onset (frequency fi) - provisional]]+H125</f>
        <v>155165</v>
      </c>
      <c r="I126" s="29"/>
      <c r="J126" s="29">
        <f>Tabella1[[#This Row],[Day (category mi)]]*Tabella1[[#This Row],[rounded '# of cases by symptom onset (frequency fi) - provisional]]</f>
        <v>40750</v>
      </c>
      <c r="K126" s="29"/>
    </row>
    <row r="127" spans="1:31" x14ac:dyDescent="0.3">
      <c r="A127" s="28">
        <v>43956</v>
      </c>
      <c r="B127" s="29">
        <v>126</v>
      </c>
      <c r="C127" s="29"/>
      <c r="D127" s="29"/>
      <c r="E127" s="29"/>
      <c r="F127" s="29">
        <f>raw_15may_auto__3[[#This Row],[Auto]]</f>
        <v>276.86192537239941</v>
      </c>
      <c r="G127" s="29">
        <f>ROUND(Tabella1[[#This Row],['# of cases by symptom onset (frequency fi) - provisional]],0)</f>
        <v>277</v>
      </c>
      <c r="H127" s="29">
        <f>Tabella1[[#This Row],[rounded '# of cases by symptom onset (frequency fi) - provisional]]+H126</f>
        <v>155442</v>
      </c>
      <c r="I127" s="29"/>
      <c r="J127" s="29">
        <f>Tabella1[[#This Row],[Day (category mi)]]*Tabella1[[#This Row],[rounded '# of cases by symptom onset (frequency fi) - provisional]]</f>
        <v>34902</v>
      </c>
      <c r="K127" s="29"/>
    </row>
    <row r="128" spans="1:31" x14ac:dyDescent="0.3">
      <c r="A128" s="28">
        <v>43957</v>
      </c>
      <c r="B128" s="29">
        <v>127</v>
      </c>
      <c r="C128" s="29"/>
      <c r="D128" s="29"/>
      <c r="E128" s="29"/>
      <c r="F128" s="29">
        <f>raw_15may_auto__3[[#This Row],[Auto]]</f>
        <v>306.06052925451365</v>
      </c>
      <c r="G128" s="29">
        <f>ROUND(Tabella1[[#This Row],['# of cases by symptom onset (frequency fi) - provisional]],0)</f>
        <v>306</v>
      </c>
      <c r="H128" s="29">
        <f>Tabella1[[#This Row],[rounded '# of cases by symptom onset (frequency fi) - provisional]]+H127</f>
        <v>155748</v>
      </c>
      <c r="I128" s="29"/>
      <c r="J128" s="29">
        <f>Tabella1[[#This Row],[Day (category mi)]]*Tabella1[[#This Row],[rounded '# of cases by symptom onset (frequency fi) - provisional]]</f>
        <v>38862</v>
      </c>
      <c r="K128" s="29"/>
    </row>
    <row r="129" spans="1:11" x14ac:dyDescent="0.3">
      <c r="A129" s="28">
        <v>43958</v>
      </c>
      <c r="B129" s="29">
        <v>128</v>
      </c>
      <c r="C129" s="29"/>
      <c r="D129" s="29"/>
      <c r="E129" s="29"/>
      <c r="F129" s="29">
        <f>raw_15may_auto__3[[#This Row],[Auto]]</f>
        <v>286.59479333310412</v>
      </c>
      <c r="G129" s="29">
        <f>ROUND(Tabella1[[#This Row],['# of cases by symptom onset (frequency fi) - provisional]],0)</f>
        <v>287</v>
      </c>
      <c r="H129" s="29">
        <f>Tabella1[[#This Row],[rounded '# of cases by symptom onset (frequency fi) - provisional]]+H128</f>
        <v>156035</v>
      </c>
      <c r="I129" s="29"/>
      <c r="J129" s="29">
        <f>Tabella1[[#This Row],[Day (category mi)]]*Tabella1[[#This Row],[rounded '# of cases by symptom onset (frequency fi) - provisional]]</f>
        <v>36736</v>
      </c>
      <c r="K129" s="29"/>
    </row>
    <row r="130" spans="1:11" x14ac:dyDescent="0.3">
      <c r="A130" s="28">
        <v>43959</v>
      </c>
      <c r="B130" s="29">
        <v>129</v>
      </c>
      <c r="C130" s="29"/>
      <c r="D130" s="29"/>
      <c r="E130" s="29"/>
      <c r="F130" s="29">
        <f>raw_15may_auto__3[[#This Row],[Auto]]</f>
        <v>242.79688750993282</v>
      </c>
      <c r="G130" s="29">
        <f>ROUND(Tabella1[[#This Row],['# of cases by symptom onset (frequency fi) - provisional]],0)</f>
        <v>243</v>
      </c>
      <c r="H130" s="29">
        <f>Tabella1[[#This Row],[rounded '# of cases by symptom onset (frequency fi) - provisional]]+H129</f>
        <v>156278</v>
      </c>
      <c r="I130" s="29"/>
      <c r="J130" s="29">
        <f>Tabella1[[#This Row],[Day (category mi)]]*Tabella1[[#This Row],[rounded '# of cases by symptom onset (frequency fi) - provisional]]</f>
        <v>31347</v>
      </c>
      <c r="K130" s="29"/>
    </row>
    <row r="131" spans="1:11" x14ac:dyDescent="0.3">
      <c r="A131" s="28">
        <v>43960</v>
      </c>
      <c r="B131" s="29">
        <v>130</v>
      </c>
      <c r="C131" s="29"/>
      <c r="D131" s="29"/>
      <c r="E131" s="29"/>
      <c r="F131" s="29">
        <f>raw_15may_auto__3[[#This Row],[Auto]]</f>
        <v>106.53673606006645</v>
      </c>
      <c r="G131" s="29">
        <f>ROUND(Tabella1[[#This Row],['# of cases by symptom onset (frequency fi) - provisional]],0)</f>
        <v>107</v>
      </c>
      <c r="H131" s="29">
        <f>Tabella1[[#This Row],[rounded '# of cases by symptom onset (frequency fi) - provisional]]+H130</f>
        <v>156385</v>
      </c>
      <c r="I131" s="29"/>
      <c r="J131" s="29">
        <f>Tabella1[[#This Row],[Day (category mi)]]*Tabella1[[#This Row],[rounded '# of cases by symptom onset (frequency fi) - provisional]]</f>
        <v>13910</v>
      </c>
      <c r="K131" s="29"/>
    </row>
    <row r="132" spans="1:11" x14ac:dyDescent="0.3">
      <c r="A132" s="28">
        <v>43961</v>
      </c>
      <c r="B132" s="29">
        <v>131</v>
      </c>
      <c r="C132" s="29"/>
      <c r="D132" s="29"/>
      <c r="E132" s="29"/>
      <c r="F132" s="29">
        <f>raw_15may_auto__3[[#This Row],[Auto]]</f>
        <v>91.937434119009325</v>
      </c>
      <c r="G132" s="29">
        <f>ROUND(Tabella1[[#This Row],['# of cases by symptom onset (frequency fi) - provisional]],0)</f>
        <v>92</v>
      </c>
      <c r="H132" s="29">
        <f>Tabella1[[#This Row],[rounded '# of cases by symptom onset (frequency fi) - provisional]]+H131</f>
        <v>156477</v>
      </c>
      <c r="I132" s="29"/>
      <c r="J132" s="29">
        <f>Tabella1[[#This Row],[Day (category mi)]]*Tabella1[[#This Row],[rounded '# of cases by symptom onset (frequency fi) - provisional]]</f>
        <v>12052</v>
      </c>
      <c r="K132" s="29"/>
    </row>
    <row r="133" spans="1:11" x14ac:dyDescent="0.3">
      <c r="A133" s="28">
        <v>43962</v>
      </c>
      <c r="B133" s="29">
        <v>132</v>
      </c>
      <c r="C133" s="29"/>
      <c r="D133" s="29"/>
      <c r="E133" s="29"/>
      <c r="F133" s="29">
        <f>raw_15may_auto__3[[#This Row],[Auto]]</f>
        <v>126.00247198147592</v>
      </c>
      <c r="G133" s="29">
        <f>ROUND(Tabella1[[#This Row],['# of cases by symptom onset (frequency fi) - provisional]],0)</f>
        <v>126</v>
      </c>
      <c r="H133" s="29">
        <f>Tabella1[[#This Row],[rounded '# of cases by symptom onset (frequency fi) - provisional]]+H132</f>
        <v>156603</v>
      </c>
      <c r="I133" s="29"/>
      <c r="J133" s="29">
        <f>Tabella1[[#This Row],[Day (category mi)]]*Tabella1[[#This Row],[rounded '# of cases by symptom onset (frequency fi) - provisional]]</f>
        <v>16632</v>
      </c>
      <c r="K133" s="29"/>
    </row>
    <row r="134" spans="1:11" x14ac:dyDescent="0.3">
      <c r="A134" s="28">
        <v>43963</v>
      </c>
      <c r="B134" s="29">
        <v>133</v>
      </c>
      <c r="C134" s="29"/>
      <c r="D134" s="29"/>
      <c r="E134" s="29"/>
      <c r="F134" s="29">
        <f>raw_15may_auto__3[[#This Row],[Auto]]</f>
        <v>67.605264217247395</v>
      </c>
      <c r="G134" s="29">
        <f>ROUND(Tabella1[[#This Row],['# of cases by symptom onset (frequency fi) - provisional]],0)</f>
        <v>68</v>
      </c>
      <c r="H134" s="29">
        <f>Tabella1[[#This Row],[rounded '# of cases by symptom onset (frequency fi) - provisional]]+H133</f>
        <v>156671</v>
      </c>
      <c r="I134" s="29"/>
      <c r="J134" s="29">
        <f>Tabella1[[#This Row],[Day (category mi)]]*Tabella1[[#This Row],[rounded '# of cases by symptom onset (frequency fi) - provisional]]</f>
        <v>9044</v>
      </c>
      <c r="K134" s="29"/>
    </row>
    <row r="135" spans="1:11" x14ac:dyDescent="0.3">
      <c r="A135" s="28">
        <v>43964</v>
      </c>
      <c r="B135" s="29">
        <v>134</v>
      </c>
      <c r="C135" s="29"/>
      <c r="D135" s="29"/>
      <c r="E135" s="29"/>
      <c r="F135" s="29">
        <f>raw_15may_auto__3[[#This Row],[Auto]]</f>
        <v>14.0744904333714</v>
      </c>
      <c r="G135" s="29">
        <f>ROUND(Tabella1[[#This Row],['# of cases by symptom onset (frequency fi) - provisional]],0)</f>
        <v>14</v>
      </c>
      <c r="H135" s="29">
        <f>Tabella1[[#This Row],[rounded '# of cases by symptom onset (frequency fi) - provisional]]+H134</f>
        <v>156685</v>
      </c>
      <c r="I135" s="29"/>
      <c r="J135" s="29">
        <f>Tabella1[[#This Row],[Day (category mi)]]*Tabella1[[#This Row],[rounded '# of cases by symptom onset (frequency fi) - provisional]]</f>
        <v>1876</v>
      </c>
      <c r="K135" s="29"/>
    </row>
    <row r="136" spans="1:11" x14ac:dyDescent="0.3">
      <c r="A136" s="28">
        <v>43965</v>
      </c>
      <c r="B136" s="29">
        <v>135</v>
      </c>
      <c r="C136" s="29"/>
      <c r="D136" s="29"/>
      <c r="E136" s="29"/>
      <c r="F136" s="29"/>
      <c r="G136" s="29"/>
      <c r="H136" s="29"/>
      <c r="I136" s="29"/>
      <c r="J136" s="29"/>
      <c r="K136" s="29"/>
    </row>
    <row r="137" spans="1:11" x14ac:dyDescent="0.3">
      <c r="A137" s="28">
        <v>43966</v>
      </c>
      <c r="B137" s="29">
        <v>136</v>
      </c>
      <c r="C137" s="29"/>
      <c r="D137" s="29"/>
      <c r="E137" s="29"/>
      <c r="F137" s="29"/>
      <c r="G137" s="29"/>
      <c r="H137" s="29"/>
      <c r="I137" s="29"/>
      <c r="J137" s="29"/>
      <c r="K137" s="29"/>
    </row>
    <row r="138" spans="1:11" x14ac:dyDescent="0.3">
      <c r="A138" s="28">
        <v>43967</v>
      </c>
      <c r="B138" s="29">
        <v>137</v>
      </c>
      <c r="C138" s="29"/>
      <c r="D138" s="29"/>
      <c r="E138" s="29"/>
      <c r="F138" s="29"/>
      <c r="G138" s="29"/>
      <c r="H138" s="29"/>
      <c r="I138" s="29"/>
      <c r="J138" s="29"/>
      <c r="K138" s="29"/>
    </row>
  </sheetData>
  <sortState xmlns:xlrd2="http://schemas.microsoft.com/office/spreadsheetml/2017/richdata2" ref="M97:M194">
    <sortCondition ref="M97"/>
  </sortState>
  <mergeCells count="16">
    <mergeCell ref="AD74:AG80"/>
    <mergeCell ref="L7:M7"/>
    <mergeCell ref="L12:M12"/>
    <mergeCell ref="L13:M13"/>
    <mergeCell ref="L5:M5"/>
    <mergeCell ref="L6:M6"/>
    <mergeCell ref="L8:M8"/>
    <mergeCell ref="L9:M9"/>
    <mergeCell ref="L10:M10"/>
    <mergeCell ref="O5:O6"/>
    <mergeCell ref="L4:M4"/>
    <mergeCell ref="L1:O1"/>
    <mergeCell ref="L2:M2"/>
    <mergeCell ref="L3:M3"/>
    <mergeCell ref="X2:AB2"/>
    <mergeCell ref="X3:AB3"/>
  </mergeCells>
  <hyperlinks>
    <hyperlink ref="P3" r:id="rId1" xr:uid="{30F5F5AA-DEFB-402D-953C-2E094947025A}"/>
  </hyperlinks>
  <pageMargins left="0.7" right="0.7" top="0.75" bottom="0.75" header="0.3" footer="0.3"/>
  <pageSetup paperSize="9"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67F0-AC4B-4DBA-ABD9-5165DD390C68}">
  <dimension ref="A1:D138"/>
  <sheetViews>
    <sheetView topLeftCell="A5" zoomScale="85" zoomScaleNormal="85" workbookViewId="0">
      <selection activeCell="C1" sqref="C1"/>
    </sheetView>
  </sheetViews>
  <sheetFormatPr defaultRowHeight="14.4" x14ac:dyDescent="0.3"/>
  <cols>
    <col min="4" max="4" width="12" bestFit="1" customWidth="1"/>
  </cols>
  <sheetData>
    <row r="1" spans="1:3" x14ac:dyDescent="0.3">
      <c r="C1" s="91" t="s">
        <v>69</v>
      </c>
    </row>
    <row r="2" spans="1:3" x14ac:dyDescent="0.3">
      <c r="A2" s="79">
        <v>43831</v>
      </c>
      <c r="B2" s="80">
        <v>1</v>
      </c>
      <c r="C2" s="87"/>
    </row>
    <row r="3" spans="1:3" x14ac:dyDescent="0.3">
      <c r="A3" s="81">
        <v>43832</v>
      </c>
      <c r="B3" s="82">
        <v>2</v>
      </c>
      <c r="C3" s="88"/>
    </row>
    <row r="4" spans="1:3" x14ac:dyDescent="0.3">
      <c r="A4" s="79">
        <v>43833</v>
      </c>
      <c r="B4" s="80">
        <v>3</v>
      </c>
      <c r="C4" s="87"/>
    </row>
    <row r="5" spans="1:3" x14ac:dyDescent="0.3">
      <c r="A5" s="81">
        <v>43834</v>
      </c>
      <c r="B5" s="82">
        <v>4</v>
      </c>
      <c r="C5" s="88"/>
    </row>
    <row r="6" spans="1:3" x14ac:dyDescent="0.3">
      <c r="A6" s="79">
        <v>43835</v>
      </c>
      <c r="B6" s="80">
        <v>5</v>
      </c>
      <c r="C6" s="87"/>
    </row>
    <row r="7" spans="1:3" x14ac:dyDescent="0.3">
      <c r="A7" s="81">
        <v>43836</v>
      </c>
      <c r="B7" s="82">
        <v>6</v>
      </c>
      <c r="C7" s="88"/>
    </row>
    <row r="8" spans="1:3" x14ac:dyDescent="0.3">
      <c r="A8" s="79">
        <v>43837</v>
      </c>
      <c r="B8" s="80">
        <v>7</v>
      </c>
      <c r="C8" s="87"/>
    </row>
    <row r="9" spans="1:3" x14ac:dyDescent="0.3">
      <c r="A9" s="81">
        <v>43838</v>
      </c>
      <c r="B9" s="82">
        <v>8</v>
      </c>
      <c r="C9" s="88"/>
    </row>
    <row r="10" spans="1:3" x14ac:dyDescent="0.3">
      <c r="A10" s="79">
        <v>43839</v>
      </c>
      <c r="B10" s="80">
        <v>9</v>
      </c>
      <c r="C10" s="87"/>
    </row>
    <row r="11" spans="1:3" x14ac:dyDescent="0.3">
      <c r="A11" s="81">
        <v>43840</v>
      </c>
      <c r="B11" s="82">
        <v>10</v>
      </c>
      <c r="C11" s="88"/>
    </row>
    <row r="12" spans="1:3" x14ac:dyDescent="0.3">
      <c r="A12" s="79">
        <v>43841</v>
      </c>
      <c r="B12" s="80">
        <v>11</v>
      </c>
      <c r="C12" s="87"/>
    </row>
    <row r="13" spans="1:3" x14ac:dyDescent="0.3">
      <c r="A13" s="81">
        <v>43842</v>
      </c>
      <c r="B13" s="82">
        <v>12</v>
      </c>
      <c r="C13" s="88"/>
    </row>
    <row r="14" spans="1:3" x14ac:dyDescent="0.3">
      <c r="A14" s="79">
        <v>43843</v>
      </c>
      <c r="B14" s="80">
        <v>13</v>
      </c>
      <c r="C14" s="87"/>
    </row>
    <row r="15" spans="1:3" x14ac:dyDescent="0.3">
      <c r="A15" s="81">
        <v>43844</v>
      </c>
      <c r="B15" s="82">
        <v>14</v>
      </c>
      <c r="C15" s="88"/>
    </row>
    <row r="16" spans="1:3" x14ac:dyDescent="0.3">
      <c r="A16" s="79">
        <v>43845</v>
      </c>
      <c r="B16" s="80">
        <v>15</v>
      </c>
      <c r="C16" s="87"/>
    </row>
    <row r="17" spans="1:4" x14ac:dyDescent="0.3">
      <c r="A17" s="81">
        <v>43846</v>
      </c>
      <c r="B17" s="82">
        <v>16</v>
      </c>
      <c r="C17" s="88"/>
    </row>
    <row r="18" spans="1:4" x14ac:dyDescent="0.3">
      <c r="A18" s="79">
        <v>43847</v>
      </c>
      <c r="B18" s="80">
        <v>17</v>
      </c>
      <c r="C18" s="87"/>
    </row>
    <row r="19" spans="1:4" x14ac:dyDescent="0.3">
      <c r="A19" s="81">
        <v>43848</v>
      </c>
      <c r="B19" s="82">
        <v>18</v>
      </c>
      <c r="C19" s="88"/>
    </row>
    <row r="20" spans="1:4" x14ac:dyDescent="0.3">
      <c r="A20" s="79">
        <v>43849</v>
      </c>
      <c r="B20" s="80">
        <v>19</v>
      </c>
      <c r="C20" s="87"/>
    </row>
    <row r="21" spans="1:4" x14ac:dyDescent="0.3">
      <c r="A21" s="81">
        <v>43850</v>
      </c>
      <c r="B21" s="82">
        <v>20</v>
      </c>
      <c r="C21" s="88"/>
    </row>
    <row r="22" spans="1:4" x14ac:dyDescent="0.3">
      <c r="A22" s="79">
        <v>43851</v>
      </c>
      <c r="B22" s="80">
        <v>21</v>
      </c>
      <c r="C22" s="87"/>
    </row>
    <row r="23" spans="1:4" x14ac:dyDescent="0.3">
      <c r="A23" s="81">
        <v>43852</v>
      </c>
      <c r="B23" s="82">
        <v>22</v>
      </c>
      <c r="C23" s="88"/>
    </row>
    <row r="24" spans="1:4" x14ac:dyDescent="0.3">
      <c r="A24" s="79">
        <v>43853</v>
      </c>
      <c r="B24" s="80">
        <v>23</v>
      </c>
      <c r="C24" s="87"/>
    </row>
    <row r="25" spans="1:4" x14ac:dyDescent="0.3">
      <c r="A25" s="81">
        <v>43854</v>
      </c>
      <c r="B25" s="82">
        <v>24</v>
      </c>
      <c r="C25" s="89"/>
    </row>
    <row r="26" spans="1:4" x14ac:dyDescent="0.3">
      <c r="A26" s="79">
        <v>43855</v>
      </c>
      <c r="B26" s="80">
        <v>25</v>
      </c>
      <c r="C26" s="90"/>
    </row>
    <row r="27" spans="1:4" x14ac:dyDescent="0.3">
      <c r="A27" s="81">
        <v>43856</v>
      </c>
      <c r="B27" s="82">
        <v>26</v>
      </c>
      <c r="C27" s="89"/>
    </row>
    <row r="28" spans="1:4" x14ac:dyDescent="0.3">
      <c r="A28" s="79">
        <v>43857</v>
      </c>
      <c r="B28" s="80">
        <v>27</v>
      </c>
      <c r="C28" s="90"/>
    </row>
    <row r="29" spans="1:4" x14ac:dyDescent="0.3">
      <c r="A29" s="81">
        <v>43858</v>
      </c>
      <c r="B29" s="82">
        <v>28</v>
      </c>
      <c r="C29" s="89">
        <v>9.2378752886837781</v>
      </c>
      <c r="D29" t="s">
        <v>68</v>
      </c>
    </row>
    <row r="30" spans="1:4" x14ac:dyDescent="0.3">
      <c r="A30" s="79">
        <v>43859</v>
      </c>
      <c r="B30" s="80">
        <v>29</v>
      </c>
      <c r="C30" s="90">
        <v>4.618937644341889</v>
      </c>
      <c r="D30">
        <v>9.2080564530190507</v>
      </c>
    </row>
    <row r="31" spans="1:4" x14ac:dyDescent="0.3">
      <c r="A31" s="81">
        <v>43860</v>
      </c>
      <c r="B31" s="82">
        <v>30</v>
      </c>
      <c r="C31" s="89">
        <v>13.85681293302456</v>
      </c>
      <c r="D31">
        <v>14.074490433371421</v>
      </c>
    </row>
    <row r="32" spans="1:4" x14ac:dyDescent="0.3">
      <c r="A32" s="79">
        <v>43861</v>
      </c>
      <c r="B32" s="80">
        <v>31</v>
      </c>
      <c r="C32" s="90">
        <v>13.85681293302456</v>
      </c>
      <c r="D32">
        <v>14.074490433371421</v>
      </c>
    </row>
    <row r="33" spans="1:4" x14ac:dyDescent="0.3">
      <c r="A33" s="81">
        <v>43862</v>
      </c>
      <c r="B33" s="82">
        <v>32</v>
      </c>
      <c r="C33" s="89">
        <v>41.57043879905487</v>
      </c>
      <c r="D33">
        <v>38.406660335133267</v>
      </c>
    </row>
    <row r="34" spans="1:4" x14ac:dyDescent="0.3">
      <c r="A34" s="79">
        <v>43863</v>
      </c>
      <c r="B34" s="80">
        <v>33</v>
      </c>
      <c r="C34" s="90">
        <v>23.094688221708335</v>
      </c>
      <c r="D34">
        <v>23.807358394076157</v>
      </c>
    </row>
    <row r="35" spans="1:4" x14ac:dyDescent="0.3">
      <c r="A35" s="81">
        <v>43864</v>
      </c>
      <c r="B35" s="82">
        <v>34</v>
      </c>
      <c r="C35" s="89">
        <v>18.475750577366451</v>
      </c>
      <c r="D35">
        <v>18.940924413723792</v>
      </c>
    </row>
    <row r="36" spans="1:4" x14ac:dyDescent="0.3">
      <c r="A36" s="79">
        <v>43865</v>
      </c>
      <c r="B36" s="80">
        <v>35</v>
      </c>
      <c r="C36" s="90">
        <v>18.475750577367556</v>
      </c>
      <c r="D36">
        <v>18.940924413723792</v>
      </c>
    </row>
    <row r="37" spans="1:4" x14ac:dyDescent="0.3">
      <c r="A37" s="81">
        <v>43866</v>
      </c>
      <c r="B37" s="82">
        <v>36</v>
      </c>
      <c r="C37" s="89">
        <v>23.094688221708335</v>
      </c>
      <c r="D37">
        <v>23.807358394076157</v>
      </c>
    </row>
    <row r="38" spans="1:4" x14ac:dyDescent="0.3">
      <c r="A38" s="79">
        <v>43867</v>
      </c>
      <c r="B38" s="80">
        <v>37</v>
      </c>
      <c r="C38" s="90">
        <v>18.475750577366451</v>
      </c>
      <c r="D38">
        <v>18.940924413723792</v>
      </c>
    </row>
    <row r="39" spans="1:4" x14ac:dyDescent="0.3">
      <c r="A39" s="81">
        <v>43868</v>
      </c>
      <c r="B39" s="82">
        <v>38</v>
      </c>
      <c r="C39" s="89">
        <v>18.475750577367556</v>
      </c>
      <c r="D39">
        <v>18.940924413723792</v>
      </c>
    </row>
    <row r="40" spans="1:4" x14ac:dyDescent="0.3">
      <c r="A40" s="79">
        <v>43869</v>
      </c>
      <c r="B40" s="80">
        <v>39</v>
      </c>
      <c r="C40" s="90">
        <v>9.2378752886837781</v>
      </c>
      <c r="D40">
        <v>9.2080564530190507</v>
      </c>
    </row>
    <row r="41" spans="1:4" x14ac:dyDescent="0.3">
      <c r="A41" s="81">
        <v>43870</v>
      </c>
      <c r="B41" s="82">
        <v>40</v>
      </c>
      <c r="C41" s="89">
        <v>13.85681293302456</v>
      </c>
      <c r="D41">
        <v>14.074490433371421</v>
      </c>
    </row>
    <row r="42" spans="1:4" x14ac:dyDescent="0.3">
      <c r="A42" s="79">
        <v>43871</v>
      </c>
      <c r="B42" s="80">
        <v>41</v>
      </c>
      <c r="C42" s="90">
        <v>60.046189376443444</v>
      </c>
      <c r="D42">
        <v>57.87239625654275</v>
      </c>
    </row>
    <row r="43" spans="1:4" x14ac:dyDescent="0.3">
      <c r="A43" s="81">
        <v>43872</v>
      </c>
      <c r="B43" s="82">
        <v>42</v>
      </c>
      <c r="C43" s="89">
        <v>23.094688221708335</v>
      </c>
      <c r="D43">
        <v>23.807358394076157</v>
      </c>
    </row>
    <row r="44" spans="1:4" x14ac:dyDescent="0.3">
      <c r="A44" s="79">
        <v>43873</v>
      </c>
      <c r="B44" s="80">
        <v>43</v>
      </c>
      <c r="C44" s="90">
        <v>41.570438799075895</v>
      </c>
      <c r="D44">
        <v>38.406660335133267</v>
      </c>
    </row>
    <row r="45" spans="1:4" x14ac:dyDescent="0.3">
      <c r="A45" s="81">
        <v>43874</v>
      </c>
      <c r="B45" s="82">
        <v>44</v>
      </c>
      <c r="C45" s="89">
        <v>46.189376443417778</v>
      </c>
      <c r="D45">
        <v>43.273094315485643</v>
      </c>
    </row>
    <row r="46" spans="1:4" x14ac:dyDescent="0.3">
      <c r="A46" s="79">
        <v>43875</v>
      </c>
      <c r="B46" s="80">
        <v>45</v>
      </c>
      <c r="C46" s="90">
        <v>64.665127020785334</v>
      </c>
      <c r="D46">
        <v>62.738830236895119</v>
      </c>
    </row>
    <row r="47" spans="1:4" x14ac:dyDescent="0.3">
      <c r="A47" s="81">
        <v>43876</v>
      </c>
      <c r="B47" s="82">
        <v>46</v>
      </c>
      <c r="C47" s="89">
        <v>129.33025404156956</v>
      </c>
      <c r="D47">
        <v>126.00247198147592</v>
      </c>
    </row>
    <row r="48" spans="1:4" x14ac:dyDescent="0.3">
      <c r="A48" s="79">
        <v>43877</v>
      </c>
      <c r="B48" s="80">
        <v>47</v>
      </c>
      <c r="C48" s="90">
        <v>78.521939953809891</v>
      </c>
      <c r="D48">
        <v>77.338132177952218</v>
      </c>
    </row>
    <row r="49" spans="1:4" x14ac:dyDescent="0.3">
      <c r="A49" s="81">
        <v>43878</v>
      </c>
      <c r="B49" s="82">
        <v>48</v>
      </c>
      <c r="C49" s="89">
        <v>129.33025404157067</v>
      </c>
      <c r="D49">
        <v>126.00247198147592</v>
      </c>
    </row>
    <row r="50" spans="1:4" x14ac:dyDescent="0.3">
      <c r="A50" s="79">
        <v>43879</v>
      </c>
      <c r="B50" s="80">
        <v>49</v>
      </c>
      <c r="C50" s="90">
        <v>161.66281755196277</v>
      </c>
      <c r="D50">
        <v>160.0675098439425</v>
      </c>
    </row>
    <row r="51" spans="1:4" x14ac:dyDescent="0.3">
      <c r="A51" s="81">
        <v>43880</v>
      </c>
      <c r="B51" s="82">
        <v>50</v>
      </c>
      <c r="C51" s="89">
        <v>129.33025404157067</v>
      </c>
      <c r="D51">
        <v>126.00247198147592</v>
      </c>
    </row>
    <row r="52" spans="1:4" x14ac:dyDescent="0.3">
      <c r="A52" s="79">
        <v>43881</v>
      </c>
      <c r="B52" s="80">
        <v>51</v>
      </c>
      <c r="C52" s="90">
        <v>387.9907621247109</v>
      </c>
      <c r="D52">
        <v>388.78990692050388</v>
      </c>
    </row>
    <row r="53" spans="1:4" x14ac:dyDescent="0.3">
      <c r="A53" s="81">
        <v>43882</v>
      </c>
      <c r="B53" s="82">
        <v>52</v>
      </c>
      <c r="C53" s="89">
        <v>304.84988452655915</v>
      </c>
      <c r="D53">
        <v>301.19409527416121</v>
      </c>
    </row>
    <row r="54" spans="1:4" x14ac:dyDescent="0.3">
      <c r="A54" s="79">
        <v>43883</v>
      </c>
      <c r="B54" s="80">
        <v>53</v>
      </c>
      <c r="C54" s="90">
        <v>387.9907621247109</v>
      </c>
      <c r="D54">
        <v>383.92347294015156</v>
      </c>
    </row>
    <row r="55" spans="1:4" x14ac:dyDescent="0.3">
      <c r="A55" s="81">
        <v>43884</v>
      </c>
      <c r="B55" s="82">
        <v>54</v>
      </c>
      <c r="C55" s="89">
        <v>526.55889145496531</v>
      </c>
      <c r="D55">
        <v>525.05005837037027</v>
      </c>
    </row>
    <row r="56" spans="1:4" x14ac:dyDescent="0.3">
      <c r="A56" s="79">
        <v>43885</v>
      </c>
      <c r="B56" s="80">
        <v>55</v>
      </c>
      <c r="C56" s="90">
        <v>678.98383371824434</v>
      </c>
      <c r="D56">
        <v>675.90951176129363</v>
      </c>
    </row>
    <row r="57" spans="1:4" x14ac:dyDescent="0.3">
      <c r="A57" s="81">
        <v>43886</v>
      </c>
      <c r="B57" s="82">
        <v>56</v>
      </c>
      <c r="C57" s="89">
        <v>822.17090069284063</v>
      </c>
      <c r="D57">
        <v>821.90253117186467</v>
      </c>
    </row>
    <row r="58" spans="1:4" x14ac:dyDescent="0.3">
      <c r="A58" s="79">
        <v>43887</v>
      </c>
      <c r="B58" s="80">
        <v>57</v>
      </c>
      <c r="C58" s="90">
        <v>789.83833718244739</v>
      </c>
      <c r="D58">
        <v>787.83749330939816</v>
      </c>
    </row>
    <row r="59" spans="1:4" x14ac:dyDescent="0.3">
      <c r="A59" s="81">
        <v>43888</v>
      </c>
      <c r="B59" s="82">
        <v>58</v>
      </c>
      <c r="C59" s="89">
        <v>868.36027713625845</v>
      </c>
      <c r="D59">
        <v>865.70043699503606</v>
      </c>
    </row>
    <row r="60" spans="1:4" x14ac:dyDescent="0.3">
      <c r="A60" s="79">
        <v>43889</v>
      </c>
      <c r="B60" s="80">
        <v>59</v>
      </c>
      <c r="C60" s="90">
        <v>1168.5912240184759</v>
      </c>
      <c r="D60">
        <v>1167.4193437768831</v>
      </c>
    </row>
    <row r="61" spans="1:4" x14ac:dyDescent="0.3">
      <c r="A61" s="81">
        <v>43890</v>
      </c>
      <c r="B61" s="82">
        <v>60</v>
      </c>
      <c r="C61" s="89">
        <v>1048.4988452655887</v>
      </c>
      <c r="D61">
        <v>1045.7584942680737</v>
      </c>
    </row>
    <row r="62" spans="1:4" x14ac:dyDescent="0.3">
      <c r="A62" s="79">
        <v>43891</v>
      </c>
      <c r="B62" s="80">
        <v>61</v>
      </c>
      <c r="C62" s="90">
        <v>2286.3741339491917</v>
      </c>
      <c r="D62">
        <v>2286.6991592579279</v>
      </c>
    </row>
    <row r="63" spans="1:4" x14ac:dyDescent="0.3">
      <c r="A63" s="81">
        <v>43892</v>
      </c>
      <c r="B63" s="82">
        <v>62</v>
      </c>
      <c r="C63" s="89">
        <v>1870.6697459584295</v>
      </c>
      <c r="D63">
        <v>1868.1858369476242</v>
      </c>
    </row>
    <row r="64" spans="1:4" x14ac:dyDescent="0.3">
      <c r="A64" s="79">
        <v>43893</v>
      </c>
      <c r="B64" s="80">
        <v>63</v>
      </c>
      <c r="C64" s="90">
        <v>2143.1870669745958</v>
      </c>
      <c r="D64">
        <v>2140.7061398473575</v>
      </c>
    </row>
    <row r="65" spans="1:4" x14ac:dyDescent="0.3">
      <c r="A65" s="81">
        <v>43894</v>
      </c>
      <c r="B65" s="82">
        <v>64</v>
      </c>
      <c r="C65" s="89">
        <v>1879.9076212471136</v>
      </c>
      <c r="D65">
        <v>1877.9187049083289</v>
      </c>
    </row>
    <row r="66" spans="1:4" x14ac:dyDescent="0.3">
      <c r="A66" s="79">
        <v>43895</v>
      </c>
      <c r="B66" s="80">
        <v>65</v>
      </c>
      <c r="C66" s="90">
        <v>2521.9399538106236</v>
      </c>
      <c r="D66">
        <v>2520.2879903148414</v>
      </c>
    </row>
    <row r="67" spans="1:4" x14ac:dyDescent="0.3">
      <c r="A67" s="81">
        <v>43896</v>
      </c>
      <c r="B67" s="82">
        <v>66</v>
      </c>
      <c r="C67" s="89">
        <v>2872.9792147805997</v>
      </c>
      <c r="D67">
        <v>2870.6712369002125</v>
      </c>
    </row>
    <row r="68" spans="1:4" x14ac:dyDescent="0.3">
      <c r="A68" s="79">
        <v>43897</v>
      </c>
      <c r="B68" s="80">
        <v>67</v>
      </c>
      <c r="C68" s="90">
        <v>3011.5473441108543</v>
      </c>
      <c r="D68">
        <v>3011.7978223304312</v>
      </c>
    </row>
    <row r="69" spans="1:4" x14ac:dyDescent="0.3">
      <c r="A69" s="81">
        <v>43898</v>
      </c>
      <c r="B69" s="82">
        <v>68</v>
      </c>
      <c r="C69" s="89">
        <v>3487.2979214780598</v>
      </c>
      <c r="D69">
        <v>3488.7083524049631</v>
      </c>
    </row>
    <row r="70" spans="1:4" x14ac:dyDescent="0.3">
      <c r="A70" s="79">
        <v>43899</v>
      </c>
      <c r="B70" s="80">
        <v>69</v>
      </c>
      <c r="C70" s="90">
        <v>4263.2794457274822</v>
      </c>
      <c r="D70">
        <v>4262.4713552809899</v>
      </c>
    </row>
    <row r="71" spans="1:4" x14ac:dyDescent="0.3">
      <c r="A71" s="81">
        <v>43900</v>
      </c>
      <c r="B71" s="82">
        <v>70</v>
      </c>
      <c r="C71" s="89">
        <v>5842.9561200923781</v>
      </c>
      <c r="D71">
        <v>5844.0623988955094</v>
      </c>
    </row>
    <row r="72" spans="1:4" x14ac:dyDescent="0.3">
      <c r="A72" s="79">
        <v>43901</v>
      </c>
      <c r="B72" s="80">
        <v>71</v>
      </c>
      <c r="C72" s="90">
        <v>4115.4734411085446</v>
      </c>
      <c r="D72">
        <v>4116.478335870419</v>
      </c>
    </row>
    <row r="73" spans="1:4" x14ac:dyDescent="0.3">
      <c r="A73" s="81">
        <v>43902</v>
      </c>
      <c r="B73" s="82">
        <v>72</v>
      </c>
      <c r="C73" s="89">
        <v>4605.0808314087753</v>
      </c>
      <c r="D73">
        <v>4603.1217339056557</v>
      </c>
    </row>
    <row r="74" spans="1:4" x14ac:dyDescent="0.3">
      <c r="A74" s="79">
        <v>43903</v>
      </c>
      <c r="B74" s="80">
        <v>73</v>
      </c>
      <c r="C74" s="90">
        <v>4993.0715935334874</v>
      </c>
      <c r="D74">
        <v>4992.4364523338454</v>
      </c>
    </row>
    <row r="75" spans="1:4" x14ac:dyDescent="0.3">
      <c r="A75" s="81">
        <v>43904</v>
      </c>
      <c r="B75" s="82">
        <v>74</v>
      </c>
      <c r="C75" s="89">
        <v>4461.8937644341804</v>
      </c>
      <c r="D75">
        <v>4461.9951484754374</v>
      </c>
    </row>
    <row r="76" spans="1:4" x14ac:dyDescent="0.3">
      <c r="A76" s="79">
        <v>43905</v>
      </c>
      <c r="B76" s="80">
        <v>75</v>
      </c>
      <c r="C76" s="90">
        <v>5362.5866050808309</v>
      </c>
      <c r="D76">
        <v>5362.2854348406254</v>
      </c>
    </row>
    <row r="77" spans="1:4" x14ac:dyDescent="0.3">
      <c r="A77" s="81">
        <v>43906</v>
      </c>
      <c r="B77" s="82">
        <v>76</v>
      </c>
      <c r="C77" s="89">
        <v>4886.8360277136262</v>
      </c>
      <c r="D77">
        <v>4885.3749047660931</v>
      </c>
    </row>
    <row r="78" spans="1:4" x14ac:dyDescent="0.3">
      <c r="A78" s="79">
        <v>43907</v>
      </c>
      <c r="B78" s="80">
        <v>77</v>
      </c>
      <c r="C78" s="90">
        <v>4000</v>
      </c>
      <c r="D78">
        <v>3994.8174863616096</v>
      </c>
    </row>
    <row r="79" spans="1:4" x14ac:dyDescent="0.3">
      <c r="A79" s="81">
        <v>43908</v>
      </c>
      <c r="B79" s="82">
        <v>78</v>
      </c>
      <c r="C79" s="89">
        <v>4341.8013856812931</v>
      </c>
      <c r="D79">
        <v>4340.3342989666289</v>
      </c>
    </row>
    <row r="80" spans="1:4" x14ac:dyDescent="0.3">
      <c r="A80" s="79">
        <v>43909</v>
      </c>
      <c r="B80" s="80">
        <v>79</v>
      </c>
      <c r="C80" s="90">
        <v>3778.2909930715937</v>
      </c>
      <c r="D80">
        <v>3775.8279572457527</v>
      </c>
    </row>
    <row r="81" spans="1:4" x14ac:dyDescent="0.3">
      <c r="A81" s="81">
        <v>43910</v>
      </c>
      <c r="B81" s="82">
        <v>80</v>
      </c>
      <c r="C81" s="89">
        <v>5524.2494226327944</v>
      </c>
      <c r="D81">
        <v>5522.8777561922534</v>
      </c>
    </row>
    <row r="82" spans="1:4" x14ac:dyDescent="0.3">
      <c r="A82" s="79">
        <v>43911</v>
      </c>
      <c r="B82" s="80">
        <v>81</v>
      </c>
      <c r="C82" s="90">
        <v>3325.6351039260967</v>
      </c>
      <c r="D82">
        <v>3323.2495970729829</v>
      </c>
    </row>
    <row r="83" spans="1:4" x14ac:dyDescent="0.3">
      <c r="A83" s="81">
        <v>43912</v>
      </c>
      <c r="B83" s="82">
        <v>82</v>
      </c>
      <c r="C83" s="89">
        <v>3274.8267898383369</v>
      </c>
      <c r="D83">
        <v>3274.5852572694589</v>
      </c>
    </row>
    <row r="84" spans="1:4" x14ac:dyDescent="0.3">
      <c r="A84" s="79">
        <v>43913</v>
      </c>
      <c r="B84" s="80">
        <v>83</v>
      </c>
      <c r="C84" s="90">
        <v>3838.3371824480369</v>
      </c>
      <c r="D84">
        <v>3839.0915989903338</v>
      </c>
    </row>
    <row r="85" spans="1:4" x14ac:dyDescent="0.3">
      <c r="A85" s="81">
        <v>43914</v>
      </c>
      <c r="B85" s="82">
        <v>84</v>
      </c>
      <c r="C85" s="89">
        <v>3006.9284064665121</v>
      </c>
      <c r="D85">
        <v>3006.931388350079</v>
      </c>
    </row>
    <row r="86" spans="1:4" x14ac:dyDescent="0.3">
      <c r="A86" s="79">
        <v>43915</v>
      </c>
      <c r="B86" s="80">
        <v>85</v>
      </c>
      <c r="C86" s="90">
        <v>3316.3972286374137</v>
      </c>
      <c r="D86">
        <v>3313.5167291122784</v>
      </c>
    </row>
    <row r="87" spans="1:4" x14ac:dyDescent="0.3">
      <c r="A87" s="81">
        <v>43916</v>
      </c>
      <c r="B87" s="82">
        <v>86</v>
      </c>
      <c r="C87" s="89">
        <v>2762.1247113163972</v>
      </c>
      <c r="D87">
        <v>2758.7432553521076</v>
      </c>
    </row>
    <row r="88" spans="1:4" x14ac:dyDescent="0.3">
      <c r="A88" s="79">
        <v>43917</v>
      </c>
      <c r="B88" s="80">
        <v>87</v>
      </c>
      <c r="C88" s="90">
        <v>2965.3579676674367</v>
      </c>
      <c r="D88">
        <v>2963.1334825269078</v>
      </c>
    </row>
    <row r="89" spans="1:4" x14ac:dyDescent="0.3">
      <c r="A89" s="81">
        <v>43918</v>
      </c>
      <c r="B89" s="82">
        <v>88</v>
      </c>
      <c r="C89" s="89">
        <v>2581.9861431870668</v>
      </c>
      <c r="D89">
        <v>2578.6851980790702</v>
      </c>
    </row>
    <row r="90" spans="1:4" x14ac:dyDescent="0.3">
      <c r="A90" s="79">
        <v>43919</v>
      </c>
      <c r="B90" s="80">
        <v>89</v>
      </c>
      <c r="C90" s="90">
        <v>2004.6189376443417</v>
      </c>
      <c r="D90">
        <v>2004.4459883974905</v>
      </c>
    </row>
    <row r="91" spans="1:4" x14ac:dyDescent="0.3">
      <c r="A91" s="81">
        <v>43920</v>
      </c>
      <c r="B91" s="82">
        <v>90</v>
      </c>
      <c r="C91" s="89">
        <v>3039.260969976905</v>
      </c>
      <c r="D91">
        <v>3036.1299922321923</v>
      </c>
    </row>
    <row r="92" spans="1:4" x14ac:dyDescent="0.3">
      <c r="A92" s="79">
        <v>43921</v>
      </c>
      <c r="B92" s="80">
        <v>91</v>
      </c>
      <c r="C92" s="90">
        <v>2175.5196304849883</v>
      </c>
      <c r="D92">
        <v>2174.7711777098234</v>
      </c>
    </row>
    <row r="93" spans="1:4" x14ac:dyDescent="0.3">
      <c r="A93" s="81">
        <v>43922</v>
      </c>
      <c r="B93" s="82">
        <v>92</v>
      </c>
      <c r="C93" s="89">
        <v>3427.2517321016167</v>
      </c>
      <c r="D93">
        <v>3425.4447106603825</v>
      </c>
    </row>
    <row r="94" spans="1:4" x14ac:dyDescent="0.3">
      <c r="A94" s="79">
        <v>43923</v>
      </c>
      <c r="B94" s="80">
        <v>93</v>
      </c>
      <c r="C94" s="90">
        <v>2217.0900692840642</v>
      </c>
      <c r="D94">
        <v>2213.7026495526425</v>
      </c>
    </row>
    <row r="95" spans="1:4" x14ac:dyDescent="0.3">
      <c r="A95" s="81">
        <v>43924</v>
      </c>
      <c r="B95" s="82">
        <v>94</v>
      </c>
      <c r="C95" s="89">
        <v>2290.9930715935334</v>
      </c>
      <c r="D95">
        <v>2291.5655932382801</v>
      </c>
    </row>
    <row r="96" spans="1:4" x14ac:dyDescent="0.3">
      <c r="A96" s="79">
        <v>43925</v>
      </c>
      <c r="B96" s="80">
        <v>95</v>
      </c>
      <c r="C96" s="90">
        <v>1884.5265588914544</v>
      </c>
      <c r="D96">
        <v>1882.7851388886813</v>
      </c>
    </row>
    <row r="97" spans="1:4" x14ac:dyDescent="0.3">
      <c r="A97" s="81">
        <v>43926</v>
      </c>
      <c r="B97" s="82">
        <v>96</v>
      </c>
      <c r="C97" s="89">
        <v>1662.8175519630483</v>
      </c>
      <c r="D97">
        <v>1663.7956097728247</v>
      </c>
    </row>
    <row r="98" spans="1:4" x14ac:dyDescent="0.3">
      <c r="A98" s="79">
        <v>43927</v>
      </c>
      <c r="B98" s="80">
        <v>97</v>
      </c>
      <c r="C98" s="90">
        <v>1949.1916859122398</v>
      </c>
      <c r="D98">
        <v>1946.0487806332621</v>
      </c>
    </row>
    <row r="99" spans="1:4" x14ac:dyDescent="0.3">
      <c r="A99" s="81">
        <v>43928</v>
      </c>
      <c r="B99" s="82">
        <v>98</v>
      </c>
      <c r="C99" s="89">
        <v>1764.4341801385676</v>
      </c>
      <c r="D99">
        <v>1765.9907233602244</v>
      </c>
    </row>
    <row r="100" spans="1:4" x14ac:dyDescent="0.3">
      <c r="A100" s="79">
        <v>43929</v>
      </c>
      <c r="B100" s="80">
        <v>99</v>
      </c>
      <c r="C100" s="90">
        <v>1699.7690531177827</v>
      </c>
      <c r="D100">
        <v>1697.8606476352913</v>
      </c>
    </row>
    <row r="101" spans="1:4" x14ac:dyDescent="0.3">
      <c r="A101" s="81">
        <v>43930</v>
      </c>
      <c r="B101" s="82">
        <v>100</v>
      </c>
      <c r="C101" s="89">
        <v>1528.8683602771364</v>
      </c>
      <c r="D101">
        <v>1527.5354583229584</v>
      </c>
    </row>
    <row r="102" spans="1:4" x14ac:dyDescent="0.3">
      <c r="A102" s="79">
        <v>43931</v>
      </c>
      <c r="B102" s="80">
        <v>101</v>
      </c>
      <c r="C102" s="90">
        <v>2198.6143187066978</v>
      </c>
      <c r="D102">
        <v>2199.1033476115854</v>
      </c>
    </row>
    <row r="103" spans="1:4" x14ac:dyDescent="0.3">
      <c r="A103" s="81">
        <v>43932</v>
      </c>
      <c r="B103" s="82">
        <v>102</v>
      </c>
      <c r="C103" s="89">
        <v>1150.1154734411082</v>
      </c>
      <c r="D103">
        <v>1147.9536078554736</v>
      </c>
    </row>
    <row r="104" spans="1:4" x14ac:dyDescent="0.3">
      <c r="A104" s="79">
        <v>43933</v>
      </c>
      <c r="B104" s="80">
        <v>103</v>
      </c>
      <c r="C104" s="90">
        <v>1251.7321016166277</v>
      </c>
      <c r="D104">
        <v>1250.1487214428735</v>
      </c>
    </row>
    <row r="105" spans="1:4" x14ac:dyDescent="0.3">
      <c r="A105" s="81">
        <v>43934</v>
      </c>
      <c r="B105" s="82">
        <v>104</v>
      </c>
      <c r="C105" s="89">
        <v>1099.3071593533484</v>
      </c>
      <c r="D105">
        <v>1099.2892680519499</v>
      </c>
    </row>
    <row r="106" spans="1:4" x14ac:dyDescent="0.3">
      <c r="A106" s="79">
        <v>43935</v>
      </c>
      <c r="B106" s="80">
        <v>105</v>
      </c>
      <c r="C106" s="90">
        <v>1274.8267898383369</v>
      </c>
      <c r="D106">
        <v>1274.480891344635</v>
      </c>
    </row>
    <row r="107" spans="1:4" x14ac:dyDescent="0.3">
      <c r="A107" s="81">
        <v>43936</v>
      </c>
      <c r="B107" s="82">
        <v>106</v>
      </c>
      <c r="C107" s="89">
        <v>1454.9653579676672</v>
      </c>
      <c r="D107">
        <v>1454.538948617673</v>
      </c>
    </row>
    <row r="108" spans="1:4" x14ac:dyDescent="0.3">
      <c r="A108" s="79">
        <v>43937</v>
      </c>
      <c r="B108" s="80">
        <v>107</v>
      </c>
      <c r="C108" s="90">
        <v>1140.8775981524243</v>
      </c>
      <c r="D108">
        <v>1138.2207398947687</v>
      </c>
    </row>
    <row r="109" spans="1:4" x14ac:dyDescent="0.3">
      <c r="A109" s="81">
        <v>43938</v>
      </c>
      <c r="B109" s="82">
        <v>108</v>
      </c>
      <c r="C109" s="89">
        <v>1066.9745958429564</v>
      </c>
      <c r="D109">
        <v>1065.224230189483</v>
      </c>
    </row>
    <row r="110" spans="1:4" x14ac:dyDescent="0.3">
      <c r="A110" s="79">
        <v>43939</v>
      </c>
      <c r="B110" s="80">
        <v>109</v>
      </c>
      <c r="C110" s="90">
        <v>831.40877598152451</v>
      </c>
      <c r="D110">
        <v>831.63539913256955</v>
      </c>
    </row>
    <row r="111" spans="1:4" x14ac:dyDescent="0.3">
      <c r="A111" s="81">
        <v>43940</v>
      </c>
      <c r="B111" s="82">
        <v>110</v>
      </c>
      <c r="C111" s="89">
        <v>568.12933025404118</v>
      </c>
      <c r="D111">
        <v>568.84796419354154</v>
      </c>
    </row>
    <row r="112" spans="1:4" x14ac:dyDescent="0.3">
      <c r="A112" s="79">
        <v>43941</v>
      </c>
      <c r="B112" s="80">
        <v>111</v>
      </c>
      <c r="C112" s="90">
        <v>1242.4942263279449</v>
      </c>
      <c r="D112">
        <v>1240.4158534821686</v>
      </c>
    </row>
    <row r="113" spans="1:4" x14ac:dyDescent="0.3">
      <c r="A113" s="81">
        <v>43942</v>
      </c>
      <c r="B113" s="82">
        <v>112</v>
      </c>
      <c r="C113" s="89">
        <v>706.69745958429564</v>
      </c>
      <c r="D113">
        <v>705.10811564340804</v>
      </c>
    </row>
    <row r="114" spans="1:4" x14ac:dyDescent="0.3">
      <c r="A114" s="79">
        <v>43943</v>
      </c>
      <c r="B114" s="80">
        <v>113</v>
      </c>
      <c r="C114" s="90">
        <v>715.93533487297952</v>
      </c>
      <c r="D114">
        <v>714.84098360411258</v>
      </c>
    </row>
    <row r="115" spans="1:4" x14ac:dyDescent="0.3">
      <c r="A115" s="81">
        <v>43944</v>
      </c>
      <c r="B115" s="82">
        <v>114</v>
      </c>
      <c r="C115" s="89">
        <v>725.17321016166318</v>
      </c>
      <c r="D115">
        <v>724.57385156481735</v>
      </c>
    </row>
    <row r="116" spans="1:4" x14ac:dyDescent="0.3">
      <c r="A116" s="79">
        <v>43945</v>
      </c>
      <c r="B116" s="80">
        <v>115</v>
      </c>
      <c r="C116" s="90">
        <v>697.45958429561199</v>
      </c>
      <c r="D116">
        <v>695.37524768270316</v>
      </c>
    </row>
    <row r="117" spans="1:4" x14ac:dyDescent="0.3">
      <c r="A117" s="81">
        <v>43946</v>
      </c>
      <c r="B117" s="82">
        <v>116</v>
      </c>
      <c r="C117" s="89">
        <v>503.46420323325583</v>
      </c>
      <c r="D117">
        <v>505.58432244896073</v>
      </c>
    </row>
    <row r="118" spans="1:4" x14ac:dyDescent="0.3">
      <c r="A118" s="79">
        <v>43947</v>
      </c>
      <c r="B118" s="80">
        <v>117</v>
      </c>
      <c r="C118" s="90">
        <v>411.08545034642032</v>
      </c>
      <c r="D118">
        <v>408.2556428419133</v>
      </c>
    </row>
    <row r="119" spans="1:4" x14ac:dyDescent="0.3">
      <c r="A119" s="81">
        <v>43948</v>
      </c>
      <c r="B119" s="82">
        <v>118</v>
      </c>
      <c r="C119" s="89">
        <v>637.41339491916847</v>
      </c>
      <c r="D119">
        <v>636.97803991847479</v>
      </c>
    </row>
    <row r="120" spans="1:4" x14ac:dyDescent="0.3">
      <c r="A120" s="79">
        <v>43949</v>
      </c>
      <c r="B120" s="80">
        <v>119</v>
      </c>
      <c r="C120" s="90">
        <v>503.46420323325583</v>
      </c>
      <c r="D120">
        <v>495.85145448825602</v>
      </c>
    </row>
    <row r="121" spans="1:4" x14ac:dyDescent="0.3">
      <c r="A121" s="81">
        <v>43950</v>
      </c>
      <c r="B121" s="82">
        <v>120</v>
      </c>
      <c r="C121" s="89">
        <v>484.9884526558883</v>
      </c>
      <c r="D121">
        <v>486.11858652755132</v>
      </c>
    </row>
    <row r="122" spans="1:4" x14ac:dyDescent="0.3">
      <c r="A122" s="79">
        <v>43951</v>
      </c>
      <c r="B122" s="80">
        <v>121</v>
      </c>
      <c r="C122" s="90">
        <v>471.13163972286378</v>
      </c>
      <c r="D122">
        <v>471.51928458649422</v>
      </c>
    </row>
    <row r="123" spans="1:4" x14ac:dyDescent="0.3">
      <c r="A123" s="81">
        <v>43952</v>
      </c>
      <c r="B123" s="82">
        <v>122</v>
      </c>
      <c r="C123" s="89">
        <v>300.23094688221721</v>
      </c>
      <c r="D123">
        <v>301.19409527416121</v>
      </c>
    </row>
    <row r="124" spans="1:4" x14ac:dyDescent="0.3">
      <c r="A124" s="83">
        <v>43953</v>
      </c>
      <c r="B124" s="84">
        <v>123</v>
      </c>
      <c r="C124" s="84">
        <v>286.37413394919156</v>
      </c>
      <c r="D124" s="94">
        <v>281.72835935275174</v>
      </c>
    </row>
    <row r="125" spans="1:4" x14ac:dyDescent="0.3">
      <c r="A125" s="83">
        <v>43954</v>
      </c>
      <c r="B125" s="84">
        <v>124</v>
      </c>
      <c r="C125" s="84">
        <v>203.23325635103865</v>
      </c>
      <c r="D125" s="94">
        <v>198.99898168676145</v>
      </c>
    </row>
    <row r="126" spans="1:4" x14ac:dyDescent="0.3">
      <c r="A126" s="83">
        <v>43955</v>
      </c>
      <c r="B126" s="84">
        <v>125</v>
      </c>
      <c r="C126" s="84">
        <v>327.94457274826743</v>
      </c>
      <c r="D126" s="94">
        <v>325.52626517592313</v>
      </c>
    </row>
    <row r="127" spans="1:4" x14ac:dyDescent="0.3">
      <c r="A127" s="83">
        <v>43956</v>
      </c>
      <c r="B127" s="84">
        <v>126</v>
      </c>
      <c r="C127" s="84">
        <v>277.13625866050779</v>
      </c>
      <c r="D127" s="94">
        <v>276.86192537239941</v>
      </c>
    </row>
    <row r="128" spans="1:4" x14ac:dyDescent="0.3">
      <c r="A128" s="83">
        <v>43957</v>
      </c>
      <c r="B128" s="84">
        <v>127</v>
      </c>
      <c r="C128" s="84">
        <v>309.4688221708999</v>
      </c>
      <c r="D128" s="94">
        <v>306.06052925451365</v>
      </c>
    </row>
    <row r="129" spans="1:4" x14ac:dyDescent="0.3">
      <c r="A129" s="83">
        <v>43958</v>
      </c>
      <c r="B129" s="84">
        <v>128</v>
      </c>
      <c r="C129" s="84">
        <v>290.99307159353344</v>
      </c>
      <c r="D129" s="94">
        <v>286.59479333310412</v>
      </c>
    </row>
    <row r="130" spans="1:4" x14ac:dyDescent="0.3">
      <c r="A130" s="83">
        <v>43959</v>
      </c>
      <c r="B130" s="84">
        <v>129</v>
      </c>
      <c r="C130" s="84">
        <v>244.80369515011566</v>
      </c>
      <c r="D130" s="94">
        <v>242.79688750993282</v>
      </c>
    </row>
    <row r="131" spans="1:4" x14ac:dyDescent="0.3">
      <c r="A131" s="83">
        <v>43960</v>
      </c>
      <c r="B131" s="84">
        <v>130</v>
      </c>
      <c r="C131" s="84">
        <v>110.85450346420311</v>
      </c>
      <c r="D131" s="94">
        <v>106.53673606006645</v>
      </c>
    </row>
    <row r="132" spans="1:4" x14ac:dyDescent="0.3">
      <c r="A132" s="83">
        <v>43961</v>
      </c>
      <c r="B132" s="84">
        <v>131</v>
      </c>
      <c r="C132" s="84">
        <v>96.99769053117744</v>
      </c>
      <c r="D132" s="94">
        <v>91.937434119009325</v>
      </c>
    </row>
    <row r="133" spans="1:4" x14ac:dyDescent="0.3">
      <c r="A133" s="83">
        <v>43962</v>
      </c>
      <c r="B133" s="84">
        <v>132</v>
      </c>
      <c r="C133" s="84">
        <v>129.33025404157067</v>
      </c>
      <c r="D133" s="94">
        <v>126.00247198147592</v>
      </c>
    </row>
    <row r="134" spans="1:4" x14ac:dyDescent="0.3">
      <c r="A134" s="83">
        <v>43963</v>
      </c>
      <c r="B134" s="84">
        <v>133</v>
      </c>
      <c r="C134" s="84">
        <v>73.903002309469116</v>
      </c>
      <c r="D134" s="95">
        <v>67.605264217247395</v>
      </c>
    </row>
    <row r="135" spans="1:4" x14ac:dyDescent="0.3">
      <c r="A135" s="83">
        <v>43964</v>
      </c>
      <c r="B135" s="84">
        <v>134</v>
      </c>
      <c r="D135" s="95">
        <v>14.0744904333714</v>
      </c>
    </row>
    <row r="136" spans="1:4" x14ac:dyDescent="0.3">
      <c r="A136" s="83">
        <v>43965</v>
      </c>
      <c r="B136" s="84">
        <v>135</v>
      </c>
    </row>
    <row r="137" spans="1:4" x14ac:dyDescent="0.3">
      <c r="A137" s="83">
        <v>43966</v>
      </c>
      <c r="B137" s="84">
        <v>136</v>
      </c>
    </row>
    <row r="138" spans="1:4" x14ac:dyDescent="0.3">
      <c r="A138" s="85">
        <v>43967</v>
      </c>
      <c r="B138" s="86">
        <v>137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8103D-DD30-4108-8418-A53607C61685}">
  <dimension ref="B1:W95"/>
  <sheetViews>
    <sheetView workbookViewId="0">
      <selection activeCell="W12" sqref="W12"/>
    </sheetView>
  </sheetViews>
  <sheetFormatPr defaultRowHeight="14.4" x14ac:dyDescent="0.3"/>
  <cols>
    <col min="1" max="1" width="0.44140625" customWidth="1"/>
    <col min="2" max="2" width="3.21875" customWidth="1"/>
    <col min="3" max="3" width="4.21875" bestFit="1" customWidth="1"/>
    <col min="4" max="4" width="5.21875" customWidth="1"/>
    <col min="5" max="5" width="3" customWidth="1"/>
    <col min="6" max="6" width="5" customWidth="1"/>
    <col min="7" max="7" width="2.88671875" customWidth="1"/>
    <col min="8" max="8" width="1" customWidth="1"/>
    <col min="9" max="9" width="2.77734375" customWidth="1"/>
    <col min="10" max="10" width="5.109375" customWidth="1"/>
    <col min="11" max="11" width="4.44140625" customWidth="1"/>
    <col min="12" max="12" width="3.5546875" customWidth="1"/>
    <col min="13" max="13" width="1" customWidth="1"/>
    <col min="14" max="14" width="3.33203125" customWidth="1"/>
    <col min="15" max="15" width="5.109375" customWidth="1"/>
    <col min="16" max="16" width="4.44140625" customWidth="1"/>
    <col min="17" max="17" width="3.5546875" customWidth="1"/>
    <col min="18" max="18" width="2.21875" customWidth="1"/>
    <col min="19" max="19" width="28.109375" bestFit="1" customWidth="1"/>
    <col min="20" max="20" width="8.77734375" bestFit="1" customWidth="1"/>
    <col min="21" max="21" width="1.6640625" customWidth="1"/>
    <col min="22" max="22" width="26.5546875" bestFit="1" customWidth="1"/>
    <col min="23" max="23" width="14.33203125" bestFit="1" customWidth="1"/>
    <col min="24" max="24" width="26.5546875" bestFit="1" customWidth="1"/>
  </cols>
  <sheetData>
    <row r="1" spans="2:23" ht="3" customHeight="1" thickBot="1" x14ac:dyDescent="0.35"/>
    <row r="2" spans="2:23" x14ac:dyDescent="0.3">
      <c r="B2" t="s">
        <v>64</v>
      </c>
      <c r="C2" t="s">
        <v>48</v>
      </c>
      <c r="D2" t="s">
        <v>49</v>
      </c>
      <c r="E2" t="s">
        <v>50</v>
      </c>
      <c r="F2" t="s">
        <v>51</v>
      </c>
      <c r="G2" t="s">
        <v>52</v>
      </c>
      <c r="I2" t="s">
        <v>59</v>
      </c>
      <c r="J2" t="s">
        <v>56</v>
      </c>
      <c r="K2" t="s">
        <v>60</v>
      </c>
      <c r="L2" s="18" t="s">
        <v>53</v>
      </c>
      <c r="N2" t="s">
        <v>59</v>
      </c>
      <c r="O2" t="s">
        <v>56</v>
      </c>
      <c r="P2" t="s">
        <v>60</v>
      </c>
      <c r="Q2" s="18" t="s">
        <v>53</v>
      </c>
      <c r="S2" s="54" t="s">
        <v>64</v>
      </c>
      <c r="T2" s="55" t="s">
        <v>55</v>
      </c>
      <c r="U2" s="33"/>
      <c r="V2" s="54" t="s">
        <v>66</v>
      </c>
      <c r="W2" s="55" t="s">
        <v>55</v>
      </c>
    </row>
    <row r="3" spans="2:23" x14ac:dyDescent="0.3">
      <c r="B3" t="s">
        <v>58</v>
      </c>
      <c r="C3">
        <v>41</v>
      </c>
      <c r="D3">
        <v>57</v>
      </c>
      <c r="E3">
        <v>1</v>
      </c>
      <c r="F3">
        <v>54</v>
      </c>
      <c r="G3">
        <v>1</v>
      </c>
      <c r="I3" t="s">
        <v>63</v>
      </c>
      <c r="J3" s="18">
        <f>'raw data 15may'!C42</f>
        <v>60.046189376443444</v>
      </c>
      <c r="K3" s="18">
        <v>1</v>
      </c>
      <c r="L3" s="18">
        <f>Tabella4[[#This Row],[15-maggio(156673)]]-sintomaticiMaggio[[#This Row],[2:15-maggio(156673)]]</f>
        <v>3.0461893764434436</v>
      </c>
      <c r="N3" t="s">
        <v>63</v>
      </c>
      <c r="O3" s="18">
        <f>'raw data 15may'!D42</f>
        <v>57.87239625654275</v>
      </c>
      <c r="P3" s="18">
        <v>1</v>
      </c>
      <c r="Q3" s="18">
        <f>Tabella410[[#This Row],[15-maggio(156673)]]-sintomaticiMaggio[[#This Row],[2:15-maggio(156673)]]</f>
        <v>0.87239625654274988</v>
      </c>
      <c r="S3" s="56" t="s">
        <v>50</v>
      </c>
      <c r="T3" s="32" t="s">
        <v>55</v>
      </c>
      <c r="U3" s="33"/>
      <c r="V3" s="56" t="s">
        <v>60</v>
      </c>
      <c r="W3" s="32" t="s">
        <v>55</v>
      </c>
    </row>
    <row r="4" spans="2:23" x14ac:dyDescent="0.3">
      <c r="B4" t="s">
        <v>58</v>
      </c>
      <c r="C4">
        <v>42</v>
      </c>
      <c r="D4">
        <v>22</v>
      </c>
      <c r="E4">
        <v>1</v>
      </c>
      <c r="F4">
        <v>20</v>
      </c>
      <c r="G4">
        <v>1</v>
      </c>
      <c r="I4" t="s">
        <v>63</v>
      </c>
      <c r="J4" s="18">
        <f>'raw data 15may'!C43</f>
        <v>23.094688221708335</v>
      </c>
      <c r="K4" s="18">
        <v>1</v>
      </c>
      <c r="L4" s="18">
        <f>Tabella4[[#This Row],[15-maggio(156673)]]-sintomaticiMaggio[[#This Row],[2:15-maggio(156673)]]</f>
        <v>1.0946882217083349</v>
      </c>
      <c r="N4" t="s">
        <v>63</v>
      </c>
      <c r="O4" s="18">
        <f>'raw data 15may'!D43</f>
        <v>23.807358394076157</v>
      </c>
      <c r="P4" s="18">
        <v>1</v>
      </c>
      <c r="Q4" s="18">
        <f>Tabella410[[#This Row],[15-maggio(156673)]]-sintomaticiMaggio[[#This Row],[2:15-maggio(156673)]]</f>
        <v>1.8073583940761573</v>
      </c>
      <c r="S4" s="57"/>
      <c r="T4" s="32"/>
      <c r="U4" s="33"/>
      <c r="V4" s="57"/>
      <c r="W4" s="32"/>
    </row>
    <row r="5" spans="2:23" x14ac:dyDescent="0.3">
      <c r="B5" t="s">
        <v>58</v>
      </c>
      <c r="C5">
        <v>43</v>
      </c>
      <c r="D5">
        <v>36</v>
      </c>
      <c r="E5">
        <v>1</v>
      </c>
      <c r="F5">
        <v>36</v>
      </c>
      <c r="G5">
        <v>1</v>
      </c>
      <c r="I5" t="s">
        <v>63</v>
      </c>
      <c r="J5" s="18">
        <f>'raw data 15may'!C44</f>
        <v>41.570438799075895</v>
      </c>
      <c r="K5" s="18">
        <v>1</v>
      </c>
      <c r="L5" s="18">
        <f>Tabella4[[#This Row],[15-maggio(156673)]]-sintomaticiMaggio[[#This Row],[2:15-maggio(156673)]]</f>
        <v>5.5704387990758946</v>
      </c>
      <c r="N5" t="s">
        <v>63</v>
      </c>
      <c r="O5" s="18">
        <f>'raw data 15may'!D44</f>
        <v>38.406660335133267</v>
      </c>
      <c r="P5" s="18">
        <v>1</v>
      </c>
      <c r="Q5" s="18">
        <f>Tabella410[[#This Row],[15-maggio(156673)]]-sintomaticiMaggio[[#This Row],[2:15-maggio(156673)]]</f>
        <v>2.4066603351332674</v>
      </c>
      <c r="S5" s="57" t="s">
        <v>54</v>
      </c>
      <c r="T5" s="32"/>
      <c r="U5" s="33"/>
      <c r="V5" s="57" t="s">
        <v>57</v>
      </c>
      <c r="W5" s="32" t="s">
        <v>61</v>
      </c>
    </row>
    <row r="6" spans="2:23" ht="15" thickBot="1" x14ac:dyDescent="0.35">
      <c r="B6" t="s">
        <v>58</v>
      </c>
      <c r="C6">
        <v>44</v>
      </c>
      <c r="D6">
        <v>40</v>
      </c>
      <c r="E6">
        <v>1</v>
      </c>
      <c r="F6">
        <v>41</v>
      </c>
      <c r="G6">
        <v>1</v>
      </c>
      <c r="I6" t="s">
        <v>63</v>
      </c>
      <c r="J6" s="18">
        <f>'raw data 15may'!C45</f>
        <v>46.189376443417778</v>
      </c>
      <c r="K6" s="18">
        <v>1</v>
      </c>
      <c r="L6" s="18">
        <f>Tabella4[[#This Row],[15-maggio(156673)]]-sintomaticiMaggio[[#This Row],[2:15-maggio(156673)]]</f>
        <v>6.1893764434177783</v>
      </c>
      <c r="N6" t="s">
        <v>63</v>
      </c>
      <c r="O6" s="18">
        <f>'raw data 15may'!D45</f>
        <v>43.273094315485643</v>
      </c>
      <c r="P6" s="18">
        <v>1</v>
      </c>
      <c r="Q6" s="18">
        <f>Tabella410[[#This Row],[15-maggio(156673)]]-sintomaticiMaggio[[#This Row],[2:15-maggio(156673)]]</f>
        <v>3.2730943154856433</v>
      </c>
      <c r="S6" s="58">
        <v>156472</v>
      </c>
      <c r="T6" s="41"/>
      <c r="U6" s="33"/>
      <c r="V6" s="58">
        <v>156597</v>
      </c>
      <c r="W6" s="59">
        <v>125</v>
      </c>
    </row>
    <row r="7" spans="2:23" ht="15" thickBot="1" x14ac:dyDescent="0.35">
      <c r="B7" t="s">
        <v>58</v>
      </c>
      <c r="C7">
        <v>45</v>
      </c>
      <c r="D7">
        <v>61</v>
      </c>
      <c r="E7">
        <v>1</v>
      </c>
      <c r="F7">
        <v>60</v>
      </c>
      <c r="G7">
        <v>1</v>
      </c>
      <c r="I7" t="s">
        <v>63</v>
      </c>
      <c r="J7" s="18">
        <f>'raw data 15may'!C46</f>
        <v>64.665127020785334</v>
      </c>
      <c r="K7" s="18">
        <v>1</v>
      </c>
      <c r="L7" s="18">
        <f>Tabella4[[#This Row],[15-maggio(156673)]]-sintomaticiMaggio[[#This Row],[2:15-maggio(156673)]]</f>
        <v>3.6651270207853344</v>
      </c>
      <c r="N7" t="s">
        <v>63</v>
      </c>
      <c r="O7" s="18">
        <f>'raw data 15may'!D46</f>
        <v>62.738830236895119</v>
      </c>
      <c r="P7" s="18">
        <v>1</v>
      </c>
      <c r="Q7" s="18">
        <f>Tabella410[[#This Row],[15-maggio(156673)]]-sintomaticiMaggio[[#This Row],[2:15-maggio(156673)]]</f>
        <v>1.7388302368951187</v>
      </c>
    </row>
    <row r="8" spans="2:23" x14ac:dyDescent="0.3">
      <c r="B8" t="s">
        <v>58</v>
      </c>
      <c r="C8">
        <v>46</v>
      </c>
      <c r="D8">
        <v>123</v>
      </c>
      <c r="E8">
        <v>1</v>
      </c>
      <c r="F8">
        <v>117</v>
      </c>
      <c r="G8">
        <v>1</v>
      </c>
      <c r="I8" t="s">
        <v>63</v>
      </c>
      <c r="J8" s="18">
        <f>'raw data 15may'!C47</f>
        <v>129.33025404156956</v>
      </c>
      <c r="K8" s="18">
        <v>1</v>
      </c>
      <c r="L8" s="18">
        <f>Tabella4[[#This Row],[15-maggio(156673)]]-sintomaticiMaggio[[#This Row],[2:15-maggio(156673)]]</f>
        <v>6.3302540415695603</v>
      </c>
      <c r="N8" t="s">
        <v>63</v>
      </c>
      <c r="O8" s="18">
        <f>'raw data 15may'!D47</f>
        <v>126.00247198147592</v>
      </c>
      <c r="P8" s="18">
        <v>1</v>
      </c>
      <c r="Q8" s="18">
        <f>Tabella410[[#This Row],[15-maggio(156673)]]-sintomaticiMaggio[[#This Row],[2:15-maggio(156673)]]</f>
        <v>3.0024719814759209</v>
      </c>
      <c r="V8" s="54" t="s">
        <v>67</v>
      </c>
      <c r="W8" s="55" t="s">
        <v>55</v>
      </c>
    </row>
    <row r="9" spans="2:23" x14ac:dyDescent="0.3">
      <c r="B9" t="s">
        <v>58</v>
      </c>
      <c r="C9">
        <v>47</v>
      </c>
      <c r="D9">
        <v>75</v>
      </c>
      <c r="E9">
        <v>1</v>
      </c>
      <c r="F9">
        <v>78</v>
      </c>
      <c r="G9">
        <v>1</v>
      </c>
      <c r="I9" t="s">
        <v>63</v>
      </c>
      <c r="J9" s="18">
        <f>'raw data 15may'!C48</f>
        <v>78.521939953809891</v>
      </c>
      <c r="K9" s="18">
        <v>1</v>
      </c>
      <c r="L9" s="18">
        <f>Tabella4[[#This Row],[15-maggio(156673)]]-sintomaticiMaggio[[#This Row],[2:15-maggio(156673)]]</f>
        <v>3.5219399538098912</v>
      </c>
      <c r="N9" t="s">
        <v>63</v>
      </c>
      <c r="O9" s="18">
        <f>'raw data 15may'!D48</f>
        <v>77.338132177952218</v>
      </c>
      <c r="P9" s="18">
        <v>1</v>
      </c>
      <c r="Q9" s="18">
        <f>Tabella410[[#This Row],[15-maggio(156673)]]-sintomaticiMaggio[[#This Row],[2:15-maggio(156673)]]</f>
        <v>2.3381321779522182</v>
      </c>
      <c r="V9" s="56" t="s">
        <v>60</v>
      </c>
      <c r="W9" s="32" t="s">
        <v>55</v>
      </c>
    </row>
    <row r="10" spans="2:23" x14ac:dyDescent="0.3">
      <c r="B10" t="s">
        <v>58</v>
      </c>
      <c r="C10">
        <v>48</v>
      </c>
      <c r="D10">
        <v>124</v>
      </c>
      <c r="E10">
        <v>1</v>
      </c>
      <c r="F10">
        <v>123</v>
      </c>
      <c r="G10">
        <v>1</v>
      </c>
      <c r="I10" t="s">
        <v>63</v>
      </c>
      <c r="J10" s="18">
        <f>'raw data 15may'!C49</f>
        <v>129.33025404157067</v>
      </c>
      <c r="K10" s="18">
        <v>1</v>
      </c>
      <c r="L10" s="18">
        <f>Tabella4[[#This Row],[15-maggio(156673)]]-sintomaticiMaggio[[#This Row],[2:15-maggio(156673)]]</f>
        <v>5.3302540415706687</v>
      </c>
      <c r="N10" t="s">
        <v>63</v>
      </c>
      <c r="O10" s="18">
        <f>'raw data 15may'!D49</f>
        <v>126.00247198147592</v>
      </c>
      <c r="P10" s="18">
        <v>1</v>
      </c>
      <c r="Q10" s="18">
        <f>Tabella410[[#This Row],[15-maggio(156673)]]-sintomaticiMaggio[[#This Row],[2:15-maggio(156673)]]</f>
        <v>2.0024719814759209</v>
      </c>
      <c r="V10" s="57"/>
      <c r="W10" s="32"/>
    </row>
    <row r="11" spans="2:23" x14ac:dyDescent="0.3">
      <c r="B11" t="s">
        <v>58</v>
      </c>
      <c r="C11">
        <v>49</v>
      </c>
      <c r="D11">
        <v>157</v>
      </c>
      <c r="E11">
        <v>1</v>
      </c>
      <c r="F11">
        <v>156</v>
      </c>
      <c r="G11">
        <v>1</v>
      </c>
      <c r="I11" t="s">
        <v>63</v>
      </c>
      <c r="J11" s="18">
        <f>'raw data 15may'!C50</f>
        <v>161.66281755196277</v>
      </c>
      <c r="K11" s="18">
        <v>1</v>
      </c>
      <c r="L11" s="18">
        <f>Tabella4[[#This Row],[15-maggio(156673)]]-sintomaticiMaggio[[#This Row],[2:15-maggio(156673)]]</f>
        <v>4.6628175519627746</v>
      </c>
      <c r="N11" t="s">
        <v>63</v>
      </c>
      <c r="O11" s="18">
        <f>'raw data 15may'!D50</f>
        <v>160.0675098439425</v>
      </c>
      <c r="P11" s="18">
        <v>1</v>
      </c>
      <c r="Q11" s="18">
        <f>Tabella410[[#This Row],[15-maggio(156673)]]-sintomaticiMaggio[[#This Row],[2:15-maggio(156673)]]</f>
        <v>3.0675098439425028</v>
      </c>
      <c r="V11" s="57" t="s">
        <v>57</v>
      </c>
      <c r="W11" s="32" t="s">
        <v>61</v>
      </c>
    </row>
    <row r="12" spans="2:23" ht="15" thickBot="1" x14ac:dyDescent="0.35">
      <c r="B12" t="s">
        <v>58</v>
      </c>
      <c r="C12">
        <v>50</v>
      </c>
      <c r="D12">
        <v>125</v>
      </c>
      <c r="E12">
        <v>1</v>
      </c>
      <c r="F12">
        <v>123</v>
      </c>
      <c r="G12">
        <v>1</v>
      </c>
      <c r="I12" t="s">
        <v>63</v>
      </c>
      <c r="J12" s="18">
        <f>'raw data 15may'!C51</f>
        <v>129.33025404157067</v>
      </c>
      <c r="K12" s="18">
        <v>1</v>
      </c>
      <c r="L12" s="18">
        <f>Tabella4[[#This Row],[15-maggio(156673)]]-sintomaticiMaggio[[#This Row],[2:15-maggio(156673)]]</f>
        <v>4.3302540415706687</v>
      </c>
      <c r="N12" t="s">
        <v>63</v>
      </c>
      <c r="O12" s="18">
        <f>'raw data 15may'!D51</f>
        <v>126.00247198147592</v>
      </c>
      <c r="P12" s="18">
        <v>1</v>
      </c>
      <c r="Q12" s="18">
        <f>Tabella410[[#This Row],[15-maggio(156673)]]-sintomaticiMaggio[[#This Row],[2:15-maggio(156673)]]</f>
        <v>1.0024719814759209</v>
      </c>
      <c r="V12" s="92">
        <v>156445.97646995677</v>
      </c>
      <c r="W12" s="93">
        <v>-26.023530043269659</v>
      </c>
    </row>
    <row r="13" spans="2:23" x14ac:dyDescent="0.3">
      <c r="B13" t="s">
        <v>58</v>
      </c>
      <c r="C13">
        <v>51</v>
      </c>
      <c r="D13">
        <v>389</v>
      </c>
      <c r="E13">
        <v>1</v>
      </c>
      <c r="F13">
        <v>375</v>
      </c>
      <c r="G13">
        <v>1</v>
      </c>
      <c r="I13" t="s">
        <v>63</v>
      </c>
      <c r="J13" s="18">
        <f>'raw data 15may'!C52</f>
        <v>387.9907621247109</v>
      </c>
      <c r="K13" s="18">
        <v>1</v>
      </c>
      <c r="L13" s="18">
        <f>Tabella4[[#This Row],[15-maggio(156673)]]-sintomaticiMaggio[[#This Row],[2:15-maggio(156673)]]</f>
        <v>-1.0092378752891022</v>
      </c>
      <c r="N13" t="s">
        <v>63</v>
      </c>
      <c r="O13" s="18">
        <f>'raw data 15may'!D52</f>
        <v>388.78990692050388</v>
      </c>
      <c r="P13" s="18">
        <v>1</v>
      </c>
      <c r="Q13" s="18">
        <f>Tabella410[[#This Row],[15-maggio(156673)]]-sintomaticiMaggio[[#This Row],[2:15-maggio(156673)]]</f>
        <v>-0.21009307949611866</v>
      </c>
    </row>
    <row r="14" spans="2:23" x14ac:dyDescent="0.3">
      <c r="B14" t="s">
        <v>58</v>
      </c>
      <c r="C14">
        <v>52</v>
      </c>
      <c r="D14">
        <v>298</v>
      </c>
      <c r="E14">
        <v>1</v>
      </c>
      <c r="F14">
        <v>292</v>
      </c>
      <c r="G14">
        <v>1</v>
      </c>
      <c r="I14" t="s">
        <v>63</v>
      </c>
      <c r="J14" s="18">
        <f>'raw data 15may'!C53</f>
        <v>304.84988452655915</v>
      </c>
      <c r="K14" s="18">
        <v>1</v>
      </c>
      <c r="L14" s="18">
        <f>Tabella4[[#This Row],[15-maggio(156673)]]-sintomaticiMaggio[[#This Row],[2:15-maggio(156673)]]</f>
        <v>6.8498845265591513</v>
      </c>
      <c r="N14" t="s">
        <v>63</v>
      </c>
      <c r="O14" s="18">
        <f>'raw data 15may'!D53</f>
        <v>301.19409527416121</v>
      </c>
      <c r="P14" s="18">
        <v>1</v>
      </c>
      <c r="Q14" s="18">
        <f>Tabella410[[#This Row],[15-maggio(156673)]]-sintomaticiMaggio[[#This Row],[2:15-maggio(156673)]]</f>
        <v>3.1940952741612136</v>
      </c>
    </row>
    <row r="15" spans="2:23" x14ac:dyDescent="0.3">
      <c r="B15" t="s">
        <v>58</v>
      </c>
      <c r="C15">
        <v>53</v>
      </c>
      <c r="D15">
        <v>381</v>
      </c>
      <c r="E15">
        <v>1</v>
      </c>
      <c r="F15">
        <v>357</v>
      </c>
      <c r="G15">
        <v>1</v>
      </c>
      <c r="I15" t="s">
        <v>63</v>
      </c>
      <c r="J15" s="18">
        <f>'raw data 15may'!C54</f>
        <v>387.9907621247109</v>
      </c>
      <c r="K15" s="18">
        <v>1</v>
      </c>
      <c r="L15" s="18">
        <f>Tabella4[[#This Row],[15-maggio(156673)]]-sintomaticiMaggio[[#This Row],[2:15-maggio(156673)]]</f>
        <v>6.9907621247108978</v>
      </c>
      <c r="N15" t="s">
        <v>63</v>
      </c>
      <c r="O15" s="18">
        <f>'raw data 15may'!D54</f>
        <v>383.92347294015156</v>
      </c>
      <c r="P15" s="18">
        <v>1</v>
      </c>
      <c r="Q15" s="18">
        <f>Tabella410[[#This Row],[15-maggio(156673)]]-sintomaticiMaggio[[#This Row],[2:15-maggio(156673)]]</f>
        <v>2.9234729401515551</v>
      </c>
    </row>
    <row r="16" spans="2:23" x14ac:dyDescent="0.3">
      <c r="B16" t="s">
        <v>58</v>
      </c>
      <c r="C16">
        <v>54</v>
      </c>
      <c r="D16">
        <v>522</v>
      </c>
      <c r="E16">
        <v>1</v>
      </c>
      <c r="F16">
        <v>503</v>
      </c>
      <c r="G16">
        <v>1</v>
      </c>
      <c r="I16" t="s">
        <v>63</v>
      </c>
      <c r="J16" s="18">
        <f>'raw data 15may'!C55</f>
        <v>526.55889145496531</v>
      </c>
      <c r="K16" s="18">
        <v>1</v>
      </c>
      <c r="L16" s="18">
        <f>Tabella4[[#This Row],[15-maggio(156673)]]-sintomaticiMaggio[[#This Row],[2:15-maggio(156673)]]</f>
        <v>4.5588914549653055</v>
      </c>
      <c r="N16" t="s">
        <v>63</v>
      </c>
      <c r="O16" s="18">
        <f>'raw data 15may'!D55</f>
        <v>525.05005837037027</v>
      </c>
      <c r="P16" s="18">
        <v>1</v>
      </c>
      <c r="Q16" s="18">
        <f>Tabella410[[#This Row],[15-maggio(156673)]]-sintomaticiMaggio[[#This Row],[2:15-maggio(156673)]]</f>
        <v>3.0500583703702659</v>
      </c>
    </row>
    <row r="17" spans="2:17" x14ac:dyDescent="0.3">
      <c r="B17" t="s">
        <v>58</v>
      </c>
      <c r="C17">
        <v>55</v>
      </c>
      <c r="D17">
        <v>673</v>
      </c>
      <c r="E17">
        <v>1</v>
      </c>
      <c r="F17">
        <v>640</v>
      </c>
      <c r="G17">
        <v>1</v>
      </c>
      <c r="I17" t="s">
        <v>63</v>
      </c>
      <c r="J17" s="18">
        <f>'raw data 15may'!C56</f>
        <v>678.98383371824434</v>
      </c>
      <c r="K17" s="18">
        <v>1</v>
      </c>
      <c r="L17" s="18">
        <f>Tabella4[[#This Row],[15-maggio(156673)]]-sintomaticiMaggio[[#This Row],[2:15-maggio(156673)]]</f>
        <v>5.9838337182443411</v>
      </c>
      <c r="N17" t="s">
        <v>63</v>
      </c>
      <c r="O17" s="18">
        <f>'raw data 15may'!D56</f>
        <v>675.90951176129363</v>
      </c>
      <c r="P17" s="18">
        <v>1</v>
      </c>
      <c r="Q17" s="18">
        <f>Tabella410[[#This Row],[15-maggio(156673)]]-sintomaticiMaggio[[#This Row],[2:15-maggio(156673)]]</f>
        <v>2.9095117612936292</v>
      </c>
    </row>
    <row r="18" spans="2:17" x14ac:dyDescent="0.3">
      <c r="B18" t="s">
        <v>58</v>
      </c>
      <c r="C18">
        <v>56</v>
      </c>
      <c r="D18">
        <v>822</v>
      </c>
      <c r="E18">
        <v>1</v>
      </c>
      <c r="F18">
        <v>787</v>
      </c>
      <c r="G18">
        <v>1</v>
      </c>
      <c r="I18" t="s">
        <v>63</v>
      </c>
      <c r="J18" s="18">
        <f>'raw data 15may'!C57</f>
        <v>822.17090069284063</v>
      </c>
      <c r="K18" s="18">
        <v>1</v>
      </c>
      <c r="L18" s="18">
        <f>Tabella4[[#This Row],[15-maggio(156673)]]-sintomaticiMaggio[[#This Row],[2:15-maggio(156673)]]</f>
        <v>0.17090069284063247</v>
      </c>
      <c r="N18" t="s">
        <v>63</v>
      </c>
      <c r="O18" s="18">
        <f>'raw data 15may'!D57</f>
        <v>821.90253117186467</v>
      </c>
      <c r="P18" s="18">
        <v>1</v>
      </c>
      <c r="Q18" s="18">
        <f>Tabella410[[#This Row],[15-maggio(156673)]]-sintomaticiMaggio[[#This Row],[2:15-maggio(156673)]]</f>
        <v>-9.7468828135333752E-2</v>
      </c>
    </row>
    <row r="19" spans="2:17" x14ac:dyDescent="0.3">
      <c r="B19" t="s">
        <v>58</v>
      </c>
      <c r="C19">
        <v>57</v>
      </c>
      <c r="D19">
        <v>788</v>
      </c>
      <c r="E19">
        <v>1</v>
      </c>
      <c r="F19">
        <v>764</v>
      </c>
      <c r="G19">
        <v>1</v>
      </c>
      <c r="I19" t="s">
        <v>63</v>
      </c>
      <c r="J19" s="18">
        <f>'raw data 15may'!C58</f>
        <v>789.83833718244739</v>
      </c>
      <c r="K19" s="18">
        <v>1</v>
      </c>
      <c r="L19" s="18">
        <f>Tabella4[[#This Row],[15-maggio(156673)]]-sintomaticiMaggio[[#This Row],[2:15-maggio(156673)]]</f>
        <v>1.8383371824473898</v>
      </c>
      <c r="N19" t="s">
        <v>63</v>
      </c>
      <c r="O19" s="18">
        <f>'raw data 15may'!D58</f>
        <v>787.83749330939816</v>
      </c>
      <c r="P19" s="18">
        <v>1</v>
      </c>
      <c r="Q19" s="18">
        <f>Tabella410[[#This Row],[15-maggio(156673)]]-sintomaticiMaggio[[#This Row],[2:15-maggio(156673)]]</f>
        <v>-0.16250669060184464</v>
      </c>
    </row>
    <row r="20" spans="2:17" x14ac:dyDescent="0.3">
      <c r="B20" t="s">
        <v>58</v>
      </c>
      <c r="C20">
        <v>58</v>
      </c>
      <c r="D20">
        <v>863</v>
      </c>
      <c r="E20">
        <v>1</v>
      </c>
      <c r="F20">
        <v>837</v>
      </c>
      <c r="G20">
        <v>1</v>
      </c>
      <c r="I20" t="s">
        <v>63</v>
      </c>
      <c r="J20" s="18">
        <f>'raw data 15may'!C59</f>
        <v>868.36027713625845</v>
      </c>
      <c r="K20" s="18">
        <v>1</v>
      </c>
      <c r="L20" s="18">
        <f>Tabella4[[#This Row],[15-maggio(156673)]]-sintomaticiMaggio[[#This Row],[2:15-maggio(156673)]]</f>
        <v>5.3602771362584463</v>
      </c>
      <c r="N20" t="s">
        <v>63</v>
      </c>
      <c r="O20" s="18">
        <f>'raw data 15may'!D59</f>
        <v>865.70043699503606</v>
      </c>
      <c r="P20" s="18">
        <v>1</v>
      </c>
      <c r="Q20" s="18">
        <f>Tabella410[[#This Row],[15-maggio(156673)]]-sintomaticiMaggio[[#This Row],[2:15-maggio(156673)]]</f>
        <v>2.7004369950360569</v>
      </c>
    </row>
    <row r="21" spans="2:17" x14ac:dyDescent="0.3">
      <c r="B21" t="s">
        <v>58</v>
      </c>
      <c r="C21">
        <v>59</v>
      </c>
      <c r="D21">
        <v>1169</v>
      </c>
      <c r="E21">
        <v>1</v>
      </c>
      <c r="F21">
        <v>1088</v>
      </c>
      <c r="G21">
        <v>1</v>
      </c>
      <c r="I21" t="s">
        <v>63</v>
      </c>
      <c r="J21" s="18">
        <f>'raw data 15may'!C60</f>
        <v>1168.5912240184759</v>
      </c>
      <c r="K21" s="18">
        <v>1</v>
      </c>
      <c r="L21" s="18">
        <f>Tabella4[[#This Row],[15-maggio(156673)]]-sintomaticiMaggio[[#This Row],[2:15-maggio(156673)]]</f>
        <v>-0.40877598152405881</v>
      </c>
      <c r="N21" t="s">
        <v>63</v>
      </c>
      <c r="O21" s="18">
        <f>'raw data 15may'!D60</f>
        <v>1167.4193437768831</v>
      </c>
      <c r="P21" s="18">
        <v>1</v>
      </c>
      <c r="Q21" s="18">
        <f>Tabella410[[#This Row],[15-maggio(156673)]]-sintomaticiMaggio[[#This Row],[2:15-maggio(156673)]]</f>
        <v>-1.5806562231168755</v>
      </c>
    </row>
    <row r="22" spans="2:17" x14ac:dyDescent="0.3">
      <c r="B22" t="s">
        <v>58</v>
      </c>
      <c r="C22">
        <v>60</v>
      </c>
      <c r="D22">
        <v>1047</v>
      </c>
      <c r="E22">
        <v>1</v>
      </c>
      <c r="F22">
        <v>975</v>
      </c>
      <c r="G22">
        <v>1</v>
      </c>
      <c r="I22" t="s">
        <v>63</v>
      </c>
      <c r="J22" s="18">
        <f>'raw data 15may'!C61</f>
        <v>1048.4988452655887</v>
      </c>
      <c r="K22" s="18">
        <v>1</v>
      </c>
      <c r="L22" s="18">
        <f>Tabella4[[#This Row],[15-maggio(156673)]]-sintomaticiMaggio[[#This Row],[2:15-maggio(156673)]]</f>
        <v>1.4988452655886704</v>
      </c>
      <c r="N22" t="s">
        <v>63</v>
      </c>
      <c r="O22" s="18">
        <f>'raw data 15may'!D61</f>
        <v>1045.7584942680737</v>
      </c>
      <c r="P22" s="18">
        <v>1</v>
      </c>
      <c r="Q22" s="18">
        <f>Tabella410[[#This Row],[15-maggio(156673)]]-sintomaticiMaggio[[#This Row],[2:15-maggio(156673)]]</f>
        <v>-1.2415057319262814</v>
      </c>
    </row>
    <row r="23" spans="2:17" x14ac:dyDescent="0.3">
      <c r="B23" t="s">
        <v>58</v>
      </c>
      <c r="C23">
        <v>61</v>
      </c>
      <c r="D23">
        <v>2289</v>
      </c>
      <c r="E23">
        <v>1</v>
      </c>
      <c r="F23">
        <v>2132</v>
      </c>
      <c r="G23">
        <v>1</v>
      </c>
      <c r="I23" t="s">
        <v>63</v>
      </c>
      <c r="J23" s="18">
        <f>'raw data 15may'!C62</f>
        <v>2286.3741339491917</v>
      </c>
      <c r="K23" s="18">
        <v>1</v>
      </c>
      <c r="L23" s="18">
        <f>Tabella4[[#This Row],[15-maggio(156673)]]-sintomaticiMaggio[[#This Row],[2:15-maggio(156673)]]</f>
        <v>-2.6258660508083267</v>
      </c>
      <c r="N23" t="s">
        <v>63</v>
      </c>
      <c r="O23" s="18">
        <f>'raw data 15may'!D62</f>
        <v>2286.6991592579279</v>
      </c>
      <c r="P23" s="18">
        <v>1</v>
      </c>
      <c r="Q23" s="18">
        <f>Tabella410[[#This Row],[15-maggio(156673)]]-sintomaticiMaggio[[#This Row],[2:15-maggio(156673)]]</f>
        <v>-2.3008407420720687</v>
      </c>
    </row>
    <row r="24" spans="2:17" x14ac:dyDescent="0.3">
      <c r="B24" t="s">
        <v>58</v>
      </c>
      <c r="C24">
        <v>62</v>
      </c>
      <c r="D24">
        <v>1869</v>
      </c>
      <c r="E24">
        <v>1</v>
      </c>
      <c r="F24">
        <v>1725</v>
      </c>
      <c r="G24">
        <v>1</v>
      </c>
      <c r="I24" t="s">
        <v>63</v>
      </c>
      <c r="J24" s="18">
        <f>'raw data 15may'!C63</f>
        <v>1870.6697459584295</v>
      </c>
      <c r="K24" s="18">
        <v>1</v>
      </c>
      <c r="L24" s="18">
        <f>Tabella4[[#This Row],[15-maggio(156673)]]-sintomaticiMaggio[[#This Row],[2:15-maggio(156673)]]</f>
        <v>1.6697459584295302</v>
      </c>
      <c r="N24" t="s">
        <v>63</v>
      </c>
      <c r="O24" s="18">
        <f>'raw data 15may'!D63</f>
        <v>1868.1858369476242</v>
      </c>
      <c r="P24" s="18">
        <v>1</v>
      </c>
      <c r="Q24" s="18">
        <f>Tabella410[[#This Row],[15-maggio(156673)]]-sintomaticiMaggio[[#This Row],[2:15-maggio(156673)]]</f>
        <v>-0.81416305237576125</v>
      </c>
    </row>
    <row r="25" spans="2:17" x14ac:dyDescent="0.3">
      <c r="B25" t="s">
        <v>58</v>
      </c>
      <c r="C25">
        <v>63</v>
      </c>
      <c r="D25">
        <v>2142</v>
      </c>
      <c r="E25">
        <v>1</v>
      </c>
      <c r="F25">
        <v>1979</v>
      </c>
      <c r="G25">
        <v>1</v>
      </c>
      <c r="I25" t="s">
        <v>63</v>
      </c>
      <c r="J25" s="18">
        <f>'raw data 15may'!C64</f>
        <v>2143.1870669745958</v>
      </c>
      <c r="K25" s="18">
        <v>1</v>
      </c>
      <c r="L25" s="18">
        <f>Tabella4[[#This Row],[15-maggio(156673)]]-sintomaticiMaggio[[#This Row],[2:15-maggio(156673)]]</f>
        <v>1.1870669745958367</v>
      </c>
      <c r="N25" t="s">
        <v>63</v>
      </c>
      <c r="O25" s="18">
        <f>'raw data 15may'!D64</f>
        <v>2140.7061398473575</v>
      </c>
      <c r="P25" s="18">
        <v>1</v>
      </c>
      <c r="Q25" s="18">
        <f>Tabella410[[#This Row],[15-maggio(156673)]]-sintomaticiMaggio[[#This Row],[2:15-maggio(156673)]]</f>
        <v>-1.2938601526425373</v>
      </c>
    </row>
    <row r="26" spans="2:17" x14ac:dyDescent="0.3">
      <c r="B26" t="s">
        <v>58</v>
      </c>
      <c r="C26">
        <v>64</v>
      </c>
      <c r="D26">
        <v>1880</v>
      </c>
      <c r="E26">
        <v>1</v>
      </c>
      <c r="F26">
        <v>1730</v>
      </c>
      <c r="G26">
        <v>1</v>
      </c>
      <c r="I26" t="s">
        <v>63</v>
      </c>
      <c r="J26" s="18">
        <f>'raw data 15may'!C65</f>
        <v>1879.9076212471136</v>
      </c>
      <c r="K26" s="18">
        <v>1</v>
      </c>
      <c r="L26" s="18">
        <f>Tabella4[[#This Row],[15-maggio(156673)]]-sintomaticiMaggio[[#This Row],[2:15-maggio(156673)]]</f>
        <v>-9.2378752886361326E-2</v>
      </c>
      <c r="N26" t="s">
        <v>63</v>
      </c>
      <c r="O26" s="18">
        <f>'raw data 15may'!D65</f>
        <v>1877.9187049083289</v>
      </c>
      <c r="P26" s="18">
        <v>1</v>
      </c>
      <c r="Q26" s="18">
        <f>Tabella410[[#This Row],[15-maggio(156673)]]-sintomaticiMaggio[[#This Row],[2:15-maggio(156673)]]</f>
        <v>-2.0812950916711088</v>
      </c>
    </row>
    <row r="27" spans="2:17" x14ac:dyDescent="0.3">
      <c r="B27" t="s">
        <v>58</v>
      </c>
      <c r="C27">
        <v>65</v>
      </c>
      <c r="D27">
        <v>2521</v>
      </c>
      <c r="E27">
        <v>1</v>
      </c>
      <c r="F27">
        <v>2280</v>
      </c>
      <c r="G27">
        <v>1</v>
      </c>
      <c r="I27" t="s">
        <v>63</v>
      </c>
      <c r="J27" s="18">
        <f>'raw data 15may'!C66</f>
        <v>2521.9399538106236</v>
      </c>
      <c r="K27" s="18">
        <v>1</v>
      </c>
      <c r="L27" s="18">
        <f>Tabella4[[#This Row],[15-maggio(156673)]]-sintomaticiMaggio[[#This Row],[2:15-maggio(156673)]]</f>
        <v>0.93995381062359229</v>
      </c>
      <c r="N27" t="s">
        <v>63</v>
      </c>
      <c r="O27" s="18">
        <f>'raw data 15may'!D66</f>
        <v>2520.2879903148414</v>
      </c>
      <c r="P27" s="18">
        <v>1</v>
      </c>
      <c r="Q27" s="18">
        <f>Tabella410[[#This Row],[15-maggio(156673)]]-sintomaticiMaggio[[#This Row],[2:15-maggio(156673)]]</f>
        <v>-0.71200968515859131</v>
      </c>
    </row>
    <row r="28" spans="2:17" x14ac:dyDescent="0.3">
      <c r="B28" t="s">
        <v>58</v>
      </c>
      <c r="C28">
        <v>66</v>
      </c>
      <c r="D28">
        <v>2872</v>
      </c>
      <c r="E28">
        <v>1</v>
      </c>
      <c r="F28">
        <v>2625</v>
      </c>
      <c r="G28">
        <v>1</v>
      </c>
      <c r="I28" t="s">
        <v>63</v>
      </c>
      <c r="J28" s="18">
        <f>'raw data 15may'!C67</f>
        <v>2872.9792147805997</v>
      </c>
      <c r="K28" s="18">
        <v>1</v>
      </c>
      <c r="L28" s="18">
        <f>Tabella4[[#This Row],[15-maggio(156673)]]-sintomaticiMaggio[[#This Row],[2:15-maggio(156673)]]</f>
        <v>0.97921478059970468</v>
      </c>
      <c r="N28" t="s">
        <v>63</v>
      </c>
      <c r="O28" s="18">
        <f>'raw data 15may'!D67</f>
        <v>2870.6712369002125</v>
      </c>
      <c r="P28" s="18">
        <v>1</v>
      </c>
      <c r="Q28" s="18">
        <f>Tabella410[[#This Row],[15-maggio(156673)]]-sintomaticiMaggio[[#This Row],[2:15-maggio(156673)]]</f>
        <v>-1.3287630997874658</v>
      </c>
    </row>
    <row r="29" spans="2:17" x14ac:dyDescent="0.3">
      <c r="B29" t="s">
        <v>58</v>
      </c>
      <c r="C29">
        <v>67</v>
      </c>
      <c r="D29">
        <v>3016</v>
      </c>
      <c r="E29">
        <v>1</v>
      </c>
      <c r="F29">
        <v>2733</v>
      </c>
      <c r="G29">
        <v>1</v>
      </c>
      <c r="I29" t="s">
        <v>63</v>
      </c>
      <c r="J29" s="18">
        <f>'raw data 15may'!C68</f>
        <v>3011.5473441108543</v>
      </c>
      <c r="K29" s="18">
        <v>1</v>
      </c>
      <c r="L29" s="18">
        <f>Tabella4[[#This Row],[15-maggio(156673)]]-sintomaticiMaggio[[#This Row],[2:15-maggio(156673)]]</f>
        <v>-4.4526558891457171</v>
      </c>
      <c r="N29" t="s">
        <v>63</v>
      </c>
      <c r="O29" s="18">
        <f>'raw data 15may'!D68</f>
        <v>3011.7978223304312</v>
      </c>
      <c r="P29" s="18">
        <v>1</v>
      </c>
      <c r="Q29" s="18">
        <f>Tabella410[[#This Row],[15-maggio(156673)]]-sintomaticiMaggio[[#This Row],[2:15-maggio(156673)]]</f>
        <v>-4.2021776695687549</v>
      </c>
    </row>
    <row r="30" spans="2:17" x14ac:dyDescent="0.3">
      <c r="B30" t="s">
        <v>58</v>
      </c>
      <c r="C30">
        <v>68</v>
      </c>
      <c r="D30">
        <v>3492</v>
      </c>
      <c r="E30">
        <v>1</v>
      </c>
      <c r="F30">
        <v>3170</v>
      </c>
      <c r="G30">
        <v>1</v>
      </c>
      <c r="I30" t="s">
        <v>63</v>
      </c>
      <c r="J30" s="18">
        <f>'raw data 15may'!C69</f>
        <v>3487.2979214780598</v>
      </c>
      <c r="K30" s="18">
        <v>1</v>
      </c>
      <c r="L30" s="18">
        <f>Tabella4[[#This Row],[15-maggio(156673)]]-sintomaticiMaggio[[#This Row],[2:15-maggio(156673)]]</f>
        <v>-4.702078521940166</v>
      </c>
      <c r="N30" t="s">
        <v>63</v>
      </c>
      <c r="O30" s="18">
        <f>'raw data 15may'!D69</f>
        <v>3488.7083524049631</v>
      </c>
      <c r="P30" s="18">
        <v>1</v>
      </c>
      <c r="Q30" s="18">
        <f>Tabella410[[#This Row],[15-maggio(156673)]]-sintomaticiMaggio[[#This Row],[2:15-maggio(156673)]]</f>
        <v>-3.2916475950369204</v>
      </c>
    </row>
    <row r="31" spans="2:17" x14ac:dyDescent="0.3">
      <c r="B31" t="s">
        <v>58</v>
      </c>
      <c r="C31">
        <v>69</v>
      </c>
      <c r="D31">
        <v>4265</v>
      </c>
      <c r="E31">
        <v>1</v>
      </c>
      <c r="F31">
        <v>3782</v>
      </c>
      <c r="G31">
        <v>1</v>
      </c>
      <c r="I31" t="s">
        <v>63</v>
      </c>
      <c r="J31" s="18">
        <f>'raw data 15may'!C70</f>
        <v>4263.2794457274822</v>
      </c>
      <c r="K31" s="18">
        <v>1</v>
      </c>
      <c r="L31" s="18">
        <f>Tabella4[[#This Row],[15-maggio(156673)]]-sintomaticiMaggio[[#This Row],[2:15-maggio(156673)]]</f>
        <v>-1.720554272517802</v>
      </c>
      <c r="N31" t="s">
        <v>63</v>
      </c>
      <c r="O31" s="18">
        <f>'raw data 15may'!D70</f>
        <v>4262.4713552809899</v>
      </c>
      <c r="P31" s="18">
        <v>1</v>
      </c>
      <c r="Q31" s="18">
        <f>Tabella410[[#This Row],[15-maggio(156673)]]-sintomaticiMaggio[[#This Row],[2:15-maggio(156673)]]</f>
        <v>-2.5286447190101171</v>
      </c>
    </row>
    <row r="32" spans="2:17" x14ac:dyDescent="0.3">
      <c r="B32" t="s">
        <v>58</v>
      </c>
      <c r="C32">
        <v>70</v>
      </c>
      <c r="D32">
        <v>5849</v>
      </c>
      <c r="E32">
        <v>1</v>
      </c>
      <c r="F32">
        <v>5292</v>
      </c>
      <c r="G32">
        <v>1</v>
      </c>
      <c r="I32" t="s">
        <v>63</v>
      </c>
      <c r="J32" s="18">
        <f>'raw data 15may'!C71</f>
        <v>5842.9561200923781</v>
      </c>
      <c r="K32" s="18">
        <v>1</v>
      </c>
      <c r="L32" s="18">
        <f>Tabella4[[#This Row],[15-maggio(156673)]]-sintomaticiMaggio[[#This Row],[2:15-maggio(156673)]]</f>
        <v>-6.0438799076218856</v>
      </c>
      <c r="N32" t="s">
        <v>63</v>
      </c>
      <c r="O32" s="18">
        <f>'raw data 15may'!D71</f>
        <v>5844.0623988955094</v>
      </c>
      <c r="P32" s="18">
        <v>1</v>
      </c>
      <c r="Q32" s="18">
        <f>Tabella410[[#This Row],[15-maggio(156673)]]-sintomaticiMaggio[[#This Row],[2:15-maggio(156673)]]</f>
        <v>-4.9376011044905681</v>
      </c>
    </row>
    <row r="33" spans="2:17" x14ac:dyDescent="0.3">
      <c r="B33" t="s">
        <v>58</v>
      </c>
      <c r="C33">
        <v>71</v>
      </c>
      <c r="D33">
        <v>4121</v>
      </c>
      <c r="E33">
        <v>1</v>
      </c>
      <c r="F33">
        <v>3683</v>
      </c>
      <c r="G33">
        <v>1</v>
      </c>
      <c r="I33" t="s">
        <v>63</v>
      </c>
      <c r="J33" s="18">
        <f>'raw data 15may'!C72</f>
        <v>4115.4734411085446</v>
      </c>
      <c r="K33" s="18">
        <v>1</v>
      </c>
      <c r="L33" s="18">
        <f>Tabella4[[#This Row],[15-maggio(156673)]]-sintomaticiMaggio[[#This Row],[2:15-maggio(156673)]]</f>
        <v>-5.5265588914553518</v>
      </c>
      <c r="N33" t="s">
        <v>63</v>
      </c>
      <c r="O33" s="18">
        <f>'raw data 15may'!D72</f>
        <v>4116.478335870419</v>
      </c>
      <c r="P33" s="18">
        <v>1</v>
      </c>
      <c r="Q33" s="18">
        <f>Tabella410[[#This Row],[15-maggio(156673)]]-sintomaticiMaggio[[#This Row],[2:15-maggio(156673)]]</f>
        <v>-4.5216641295810405</v>
      </c>
    </row>
    <row r="34" spans="2:17" x14ac:dyDescent="0.3">
      <c r="B34" t="s">
        <v>58</v>
      </c>
      <c r="C34">
        <v>72</v>
      </c>
      <c r="D34">
        <v>4608</v>
      </c>
      <c r="E34">
        <v>1</v>
      </c>
      <c r="F34">
        <v>4161</v>
      </c>
      <c r="G34">
        <v>1</v>
      </c>
      <c r="I34" t="s">
        <v>63</v>
      </c>
      <c r="J34" s="18">
        <f>'raw data 15may'!C73</f>
        <v>4605.0808314087753</v>
      </c>
      <c r="K34" s="18">
        <v>1</v>
      </c>
      <c r="L34" s="18">
        <f>Tabella4[[#This Row],[15-maggio(156673)]]-sintomaticiMaggio[[#This Row],[2:15-maggio(156673)]]</f>
        <v>-2.9191685912246612</v>
      </c>
      <c r="N34" t="s">
        <v>63</v>
      </c>
      <c r="O34" s="18">
        <f>'raw data 15may'!D73</f>
        <v>4603.1217339056557</v>
      </c>
      <c r="P34" s="18">
        <v>1</v>
      </c>
      <c r="Q34" s="18">
        <f>Tabella410[[#This Row],[15-maggio(156673)]]-sintomaticiMaggio[[#This Row],[2:15-maggio(156673)]]</f>
        <v>-4.8782660943443261</v>
      </c>
    </row>
    <row r="35" spans="2:17" x14ac:dyDescent="0.3">
      <c r="B35" t="s">
        <v>58</v>
      </c>
      <c r="C35">
        <v>73</v>
      </c>
      <c r="D35">
        <v>4998</v>
      </c>
      <c r="E35">
        <v>1</v>
      </c>
      <c r="F35">
        <v>4432</v>
      </c>
      <c r="G35">
        <v>1</v>
      </c>
      <c r="I35" t="s">
        <v>63</v>
      </c>
      <c r="J35" s="18">
        <f>'raw data 15may'!C74</f>
        <v>4993.0715935334874</v>
      </c>
      <c r="K35" s="18">
        <v>1</v>
      </c>
      <c r="L35" s="18">
        <f>Tabella4[[#This Row],[15-maggio(156673)]]-sintomaticiMaggio[[#This Row],[2:15-maggio(156673)]]</f>
        <v>-4.9284064665125698</v>
      </c>
      <c r="N35" t="s">
        <v>63</v>
      </c>
      <c r="O35" s="18">
        <f>'raw data 15may'!D74</f>
        <v>4992.4364523338454</v>
      </c>
      <c r="P35" s="18">
        <v>1</v>
      </c>
      <c r="Q35" s="18">
        <f>Tabella410[[#This Row],[15-maggio(156673)]]-sintomaticiMaggio[[#This Row],[2:15-maggio(156673)]]</f>
        <v>-5.5635476661545908</v>
      </c>
    </row>
    <row r="36" spans="2:17" x14ac:dyDescent="0.3">
      <c r="B36" t="s">
        <v>58</v>
      </c>
      <c r="C36">
        <v>74</v>
      </c>
      <c r="D36">
        <v>4464</v>
      </c>
      <c r="E36">
        <v>1</v>
      </c>
      <c r="F36">
        <v>3988</v>
      </c>
      <c r="G36">
        <v>1</v>
      </c>
      <c r="I36" t="s">
        <v>63</v>
      </c>
      <c r="J36" s="18">
        <f>'raw data 15may'!C75</f>
        <v>4461.8937644341804</v>
      </c>
      <c r="K36" s="18">
        <v>1</v>
      </c>
      <c r="L36" s="18">
        <f>Tabella4[[#This Row],[15-maggio(156673)]]-sintomaticiMaggio[[#This Row],[2:15-maggio(156673)]]</f>
        <v>-2.1062355658195884</v>
      </c>
      <c r="N36" t="s">
        <v>63</v>
      </c>
      <c r="O36" s="18">
        <f>'raw data 15may'!D75</f>
        <v>4461.9951484754374</v>
      </c>
      <c r="P36" s="18">
        <v>1</v>
      </c>
      <c r="Q36" s="18">
        <f>Tabella410[[#This Row],[15-maggio(156673)]]-sintomaticiMaggio[[#This Row],[2:15-maggio(156673)]]</f>
        <v>-2.0048515245625822</v>
      </c>
    </row>
    <row r="37" spans="2:17" x14ac:dyDescent="0.3">
      <c r="B37" t="s">
        <v>58</v>
      </c>
      <c r="C37">
        <v>75</v>
      </c>
      <c r="D37">
        <v>5365</v>
      </c>
      <c r="E37">
        <v>1</v>
      </c>
      <c r="F37">
        <v>4710</v>
      </c>
      <c r="G37">
        <v>1</v>
      </c>
      <c r="I37" t="s">
        <v>63</v>
      </c>
      <c r="J37" s="18">
        <f>'raw data 15may'!C76</f>
        <v>5362.5866050808309</v>
      </c>
      <c r="K37" s="18">
        <v>1</v>
      </c>
      <c r="L37" s="18">
        <f>Tabella4[[#This Row],[15-maggio(156673)]]-sintomaticiMaggio[[#This Row],[2:15-maggio(156673)]]</f>
        <v>-2.4133949191691499</v>
      </c>
      <c r="N37" t="s">
        <v>63</v>
      </c>
      <c r="O37" s="18">
        <f>'raw data 15may'!D76</f>
        <v>5362.2854348406254</v>
      </c>
      <c r="P37" s="18">
        <v>1</v>
      </c>
      <c r="Q37" s="18">
        <f>Tabella410[[#This Row],[15-maggio(156673)]]-sintomaticiMaggio[[#This Row],[2:15-maggio(156673)]]</f>
        <v>-2.7145651593746152</v>
      </c>
    </row>
    <row r="38" spans="2:17" x14ac:dyDescent="0.3">
      <c r="B38" t="s">
        <v>58</v>
      </c>
      <c r="C38">
        <v>76</v>
      </c>
      <c r="D38">
        <v>4890</v>
      </c>
      <c r="E38">
        <v>1</v>
      </c>
      <c r="F38">
        <v>4350</v>
      </c>
      <c r="G38">
        <v>1</v>
      </c>
      <c r="I38" t="s">
        <v>63</v>
      </c>
      <c r="J38" s="18">
        <f>'raw data 15may'!C77</f>
        <v>4886.8360277136262</v>
      </c>
      <c r="K38" s="18">
        <v>1</v>
      </c>
      <c r="L38" s="18">
        <f>Tabella4[[#This Row],[15-maggio(156673)]]-sintomaticiMaggio[[#This Row],[2:15-maggio(156673)]]</f>
        <v>-3.1639722863737916</v>
      </c>
      <c r="N38" t="s">
        <v>63</v>
      </c>
      <c r="O38" s="18">
        <f>'raw data 15may'!D77</f>
        <v>4885.3749047660931</v>
      </c>
      <c r="P38" s="18">
        <v>1</v>
      </c>
      <c r="Q38" s="18">
        <f>Tabella410[[#This Row],[15-maggio(156673)]]-sintomaticiMaggio[[#This Row],[2:15-maggio(156673)]]</f>
        <v>-4.6250952339069045</v>
      </c>
    </row>
    <row r="39" spans="2:17" x14ac:dyDescent="0.3">
      <c r="B39" t="s">
        <v>58</v>
      </c>
      <c r="C39">
        <v>77</v>
      </c>
      <c r="D39">
        <v>4000</v>
      </c>
      <c r="E39">
        <v>1</v>
      </c>
      <c r="F39">
        <v>3567</v>
      </c>
      <c r="G39">
        <v>1</v>
      </c>
      <c r="I39" t="s">
        <v>63</v>
      </c>
      <c r="J39" s="18">
        <f>'raw data 15may'!C78</f>
        <v>4000</v>
      </c>
      <c r="K39" s="18">
        <v>1</v>
      </c>
      <c r="L39" s="18">
        <f>Tabella4[[#This Row],[15-maggio(156673)]]-sintomaticiMaggio[[#This Row],[2:15-maggio(156673)]]</f>
        <v>0</v>
      </c>
      <c r="N39" t="s">
        <v>63</v>
      </c>
      <c r="O39" s="18">
        <f>'raw data 15may'!D78</f>
        <v>3994.8174863616096</v>
      </c>
      <c r="P39" s="18">
        <v>1</v>
      </c>
      <c r="Q39" s="18">
        <f>Tabella410[[#This Row],[15-maggio(156673)]]-sintomaticiMaggio[[#This Row],[2:15-maggio(156673)]]</f>
        <v>-5.1825136383904464</v>
      </c>
    </row>
    <row r="40" spans="2:17" x14ac:dyDescent="0.3">
      <c r="B40" t="s">
        <v>58</v>
      </c>
      <c r="C40">
        <v>78</v>
      </c>
      <c r="D40">
        <v>4342</v>
      </c>
      <c r="E40">
        <v>1</v>
      </c>
      <c r="F40">
        <v>3852</v>
      </c>
      <c r="G40">
        <v>1</v>
      </c>
      <c r="I40" t="s">
        <v>63</v>
      </c>
      <c r="J40" s="18">
        <f>'raw data 15may'!C79</f>
        <v>4341.8013856812931</v>
      </c>
      <c r="K40" s="18">
        <v>1</v>
      </c>
      <c r="L40" s="18">
        <f>Tabella4[[#This Row],[15-maggio(156673)]]-sintomaticiMaggio[[#This Row],[2:15-maggio(156673)]]</f>
        <v>-0.19861431870685919</v>
      </c>
      <c r="N40" t="s">
        <v>63</v>
      </c>
      <c r="O40" s="18">
        <f>'raw data 15may'!D79</f>
        <v>4340.3342989666289</v>
      </c>
      <c r="P40" s="18">
        <v>1</v>
      </c>
      <c r="Q40" s="18">
        <f>Tabella410[[#This Row],[15-maggio(156673)]]-sintomaticiMaggio[[#This Row],[2:15-maggio(156673)]]</f>
        <v>-1.6657010333710787</v>
      </c>
    </row>
    <row r="41" spans="2:17" x14ac:dyDescent="0.3">
      <c r="B41" t="s">
        <v>58</v>
      </c>
      <c r="C41">
        <v>79</v>
      </c>
      <c r="D41">
        <v>3780</v>
      </c>
      <c r="E41">
        <v>1</v>
      </c>
      <c r="F41">
        <v>3377</v>
      </c>
      <c r="G41">
        <v>1</v>
      </c>
      <c r="I41" t="s">
        <v>63</v>
      </c>
      <c r="J41" s="18">
        <f>'raw data 15may'!C80</f>
        <v>3778.2909930715937</v>
      </c>
      <c r="K41" s="18">
        <v>1</v>
      </c>
      <c r="L41" s="18">
        <f>Tabella4[[#This Row],[15-maggio(156673)]]-sintomaticiMaggio[[#This Row],[2:15-maggio(156673)]]</f>
        <v>-1.7090069284063247</v>
      </c>
      <c r="N41" t="s">
        <v>63</v>
      </c>
      <c r="O41" s="18">
        <f>'raw data 15may'!D80</f>
        <v>3775.8279572457527</v>
      </c>
      <c r="P41" s="18">
        <v>1</v>
      </c>
      <c r="Q41" s="18">
        <f>Tabella410[[#This Row],[15-maggio(156673)]]-sintomaticiMaggio[[#This Row],[2:15-maggio(156673)]]</f>
        <v>-4.1720427542472862</v>
      </c>
    </row>
    <row r="42" spans="2:17" x14ac:dyDescent="0.3">
      <c r="B42" t="s">
        <v>58</v>
      </c>
      <c r="C42">
        <v>80</v>
      </c>
      <c r="D42">
        <v>5528</v>
      </c>
      <c r="E42">
        <v>1</v>
      </c>
      <c r="F42">
        <v>4889</v>
      </c>
      <c r="G42">
        <v>1</v>
      </c>
      <c r="I42" t="s">
        <v>63</v>
      </c>
      <c r="J42" s="18">
        <f>'raw data 15may'!C81</f>
        <v>5524.2494226327944</v>
      </c>
      <c r="K42" s="18">
        <v>1</v>
      </c>
      <c r="L42" s="18">
        <f>Tabella4[[#This Row],[15-maggio(156673)]]-sintomaticiMaggio[[#This Row],[2:15-maggio(156673)]]</f>
        <v>-3.7505773672055511</v>
      </c>
      <c r="N42" t="s">
        <v>63</v>
      </c>
      <c r="O42" s="18">
        <f>'raw data 15may'!D81</f>
        <v>5522.8777561922534</v>
      </c>
      <c r="P42" s="18">
        <v>1</v>
      </c>
      <c r="Q42" s="18">
        <f>Tabella410[[#This Row],[15-maggio(156673)]]-sintomaticiMaggio[[#This Row],[2:15-maggio(156673)]]</f>
        <v>-5.1222438077465995</v>
      </c>
    </row>
    <row r="43" spans="2:17" x14ac:dyDescent="0.3">
      <c r="B43" t="s">
        <v>58</v>
      </c>
      <c r="C43">
        <v>81</v>
      </c>
      <c r="D43">
        <v>3325</v>
      </c>
      <c r="E43">
        <v>1</v>
      </c>
      <c r="F43">
        <v>2966</v>
      </c>
      <c r="G43">
        <v>1</v>
      </c>
      <c r="I43" t="s">
        <v>63</v>
      </c>
      <c r="J43" s="18">
        <f>'raw data 15may'!C82</f>
        <v>3325.6351039260967</v>
      </c>
      <c r="K43" s="18">
        <v>1</v>
      </c>
      <c r="L43" s="18">
        <f>Tabella4[[#This Row],[15-maggio(156673)]]-sintomaticiMaggio[[#This Row],[2:15-maggio(156673)]]</f>
        <v>0.63510392609668997</v>
      </c>
      <c r="N43" t="s">
        <v>63</v>
      </c>
      <c r="O43" s="18">
        <f>'raw data 15may'!D82</f>
        <v>3323.2495970729829</v>
      </c>
      <c r="P43" s="18">
        <v>1</v>
      </c>
      <c r="Q43" s="18">
        <f>Tabella410[[#This Row],[15-maggio(156673)]]-sintomaticiMaggio[[#This Row],[2:15-maggio(156673)]]</f>
        <v>-1.7504029270171486</v>
      </c>
    </row>
    <row r="44" spans="2:17" x14ac:dyDescent="0.3">
      <c r="B44" t="s">
        <v>58</v>
      </c>
      <c r="C44">
        <v>82</v>
      </c>
      <c r="D44">
        <v>3276</v>
      </c>
      <c r="E44">
        <v>1</v>
      </c>
      <c r="F44">
        <v>2930</v>
      </c>
      <c r="G44">
        <v>1</v>
      </c>
      <c r="I44" t="s">
        <v>63</v>
      </c>
      <c r="J44" s="18">
        <f>'raw data 15may'!C83</f>
        <v>3274.8267898383369</v>
      </c>
      <c r="K44" s="18">
        <v>1</v>
      </c>
      <c r="L44" s="18">
        <f>Tabella4[[#This Row],[15-maggio(156673)]]-sintomaticiMaggio[[#This Row],[2:15-maggio(156673)]]</f>
        <v>-1.1732101616630644</v>
      </c>
      <c r="N44" t="s">
        <v>63</v>
      </c>
      <c r="O44" s="18">
        <f>'raw data 15may'!D83</f>
        <v>3274.5852572694589</v>
      </c>
      <c r="P44" s="18">
        <v>1</v>
      </c>
      <c r="Q44" s="18">
        <f>Tabella410[[#This Row],[15-maggio(156673)]]-sintomaticiMaggio[[#This Row],[2:15-maggio(156673)]]</f>
        <v>-1.4147427305410929</v>
      </c>
    </row>
    <row r="45" spans="2:17" x14ac:dyDescent="0.3">
      <c r="B45" t="s">
        <v>58</v>
      </c>
      <c r="C45">
        <v>83</v>
      </c>
      <c r="D45">
        <v>3842</v>
      </c>
      <c r="E45">
        <v>1</v>
      </c>
      <c r="F45">
        <v>3360</v>
      </c>
      <c r="G45">
        <v>1</v>
      </c>
      <c r="I45" t="s">
        <v>63</v>
      </c>
      <c r="J45" s="18">
        <f>'raw data 15may'!C84</f>
        <v>3838.3371824480369</v>
      </c>
      <c r="K45" s="18">
        <v>1</v>
      </c>
      <c r="L45" s="18">
        <f>Tabella4[[#This Row],[15-maggio(156673)]]-sintomaticiMaggio[[#This Row],[2:15-maggio(156673)]]</f>
        <v>-3.6628175519631441</v>
      </c>
      <c r="N45" t="s">
        <v>63</v>
      </c>
      <c r="O45" s="18">
        <f>'raw data 15may'!D84</f>
        <v>3839.0915989903338</v>
      </c>
      <c r="P45" s="18">
        <v>1</v>
      </c>
      <c r="Q45" s="18">
        <f>Tabella410[[#This Row],[15-maggio(156673)]]-sintomaticiMaggio[[#This Row],[2:15-maggio(156673)]]</f>
        <v>-2.9084010096662496</v>
      </c>
    </row>
    <row r="46" spans="2:17" x14ac:dyDescent="0.3">
      <c r="B46" t="s">
        <v>58</v>
      </c>
      <c r="C46">
        <v>84</v>
      </c>
      <c r="D46">
        <v>3010</v>
      </c>
      <c r="E46">
        <v>1</v>
      </c>
      <c r="F46">
        <v>2580</v>
      </c>
      <c r="G46">
        <v>1</v>
      </c>
      <c r="I46" t="s">
        <v>63</v>
      </c>
      <c r="J46" s="18">
        <f>'raw data 15may'!C85</f>
        <v>3006.9284064665121</v>
      </c>
      <c r="K46" s="18">
        <v>1</v>
      </c>
      <c r="L46" s="18">
        <f>Tabella4[[#This Row],[15-maggio(156673)]]-sintomaticiMaggio[[#This Row],[2:15-maggio(156673)]]</f>
        <v>-3.071593533487885</v>
      </c>
      <c r="N46" t="s">
        <v>63</v>
      </c>
      <c r="O46" s="18">
        <f>'raw data 15may'!D85</f>
        <v>3006.931388350079</v>
      </c>
      <c r="P46" s="18">
        <v>1</v>
      </c>
      <c r="Q46" s="18">
        <f>Tabella410[[#This Row],[15-maggio(156673)]]-sintomaticiMaggio[[#This Row],[2:15-maggio(156673)]]</f>
        <v>-3.0686116499209675</v>
      </c>
    </row>
    <row r="47" spans="2:17" x14ac:dyDescent="0.3">
      <c r="B47" t="s">
        <v>58</v>
      </c>
      <c r="C47">
        <v>85</v>
      </c>
      <c r="D47">
        <v>3317</v>
      </c>
      <c r="E47">
        <v>1</v>
      </c>
      <c r="F47">
        <v>2848</v>
      </c>
      <c r="G47">
        <v>1</v>
      </c>
      <c r="I47" t="s">
        <v>63</v>
      </c>
      <c r="J47" s="18">
        <f>'raw data 15may'!C86</f>
        <v>3316.3972286374137</v>
      </c>
      <c r="K47" s="18">
        <v>1</v>
      </c>
      <c r="L47" s="18">
        <f>Tabella4[[#This Row],[15-maggio(156673)]]-sintomaticiMaggio[[#This Row],[2:15-maggio(156673)]]</f>
        <v>-0.60277136258628161</v>
      </c>
      <c r="N47" t="s">
        <v>63</v>
      </c>
      <c r="O47" s="18">
        <f>'raw data 15may'!D86</f>
        <v>3313.5167291122784</v>
      </c>
      <c r="P47" s="18">
        <v>1</v>
      </c>
      <c r="Q47" s="18">
        <f>Tabella410[[#This Row],[15-maggio(156673)]]-sintomaticiMaggio[[#This Row],[2:15-maggio(156673)]]</f>
        <v>-3.4832708877215737</v>
      </c>
    </row>
    <row r="48" spans="2:17" x14ac:dyDescent="0.3">
      <c r="B48" t="s">
        <v>58</v>
      </c>
      <c r="C48">
        <v>86</v>
      </c>
      <c r="D48">
        <v>2760</v>
      </c>
      <c r="E48">
        <v>1</v>
      </c>
      <c r="F48">
        <v>2350</v>
      </c>
      <c r="G48">
        <v>1</v>
      </c>
      <c r="I48" t="s">
        <v>63</v>
      </c>
      <c r="J48" s="18">
        <f>'raw data 15may'!C87</f>
        <v>2762.1247113163972</v>
      </c>
      <c r="K48" s="18">
        <v>1</v>
      </c>
      <c r="L48" s="18">
        <f>Tabella4[[#This Row],[15-maggio(156673)]]-sintomaticiMaggio[[#This Row],[2:15-maggio(156673)]]</f>
        <v>2.1247113163972244</v>
      </c>
      <c r="N48" t="s">
        <v>63</v>
      </c>
      <c r="O48" s="18">
        <f>'raw data 15may'!D87</f>
        <v>2758.7432553521076</v>
      </c>
      <c r="P48" s="18">
        <v>1</v>
      </c>
      <c r="Q48" s="18">
        <f>Tabella410[[#This Row],[15-maggio(156673)]]-sintomaticiMaggio[[#This Row],[2:15-maggio(156673)]]</f>
        <v>-1.2567446478924467</v>
      </c>
    </row>
    <row r="49" spans="2:17" x14ac:dyDescent="0.3">
      <c r="B49" t="s">
        <v>58</v>
      </c>
      <c r="C49">
        <v>87</v>
      </c>
      <c r="D49">
        <v>2964</v>
      </c>
      <c r="E49">
        <v>1</v>
      </c>
      <c r="F49">
        <v>2370</v>
      </c>
      <c r="G49">
        <v>1</v>
      </c>
      <c r="I49" t="s">
        <v>63</v>
      </c>
      <c r="J49" s="18">
        <f>'raw data 15may'!C88</f>
        <v>2965.3579676674367</v>
      </c>
      <c r="K49" s="18">
        <v>1</v>
      </c>
      <c r="L49" s="18">
        <f>Tabella4[[#This Row],[15-maggio(156673)]]-sintomaticiMaggio[[#This Row],[2:15-maggio(156673)]]</f>
        <v>1.3579676674366965</v>
      </c>
      <c r="N49" t="s">
        <v>63</v>
      </c>
      <c r="O49" s="18">
        <f>'raw data 15may'!D88</f>
        <v>2963.1334825269078</v>
      </c>
      <c r="P49" s="18">
        <v>1</v>
      </c>
      <c r="Q49" s="18">
        <f>Tabella410[[#This Row],[15-maggio(156673)]]-sintomaticiMaggio[[#This Row],[2:15-maggio(156673)]]</f>
        <v>-0.86651747309224447</v>
      </c>
    </row>
    <row r="50" spans="2:17" x14ac:dyDescent="0.3">
      <c r="B50" t="s">
        <v>58</v>
      </c>
      <c r="C50">
        <v>88</v>
      </c>
      <c r="D50">
        <v>2580</v>
      </c>
      <c r="E50">
        <v>1</v>
      </c>
      <c r="F50">
        <v>2138</v>
      </c>
      <c r="G50">
        <v>1</v>
      </c>
      <c r="I50" t="s">
        <v>63</v>
      </c>
      <c r="J50" s="18">
        <f>'raw data 15may'!C89</f>
        <v>2581.9861431870668</v>
      </c>
      <c r="K50" s="18">
        <v>1</v>
      </c>
      <c r="L50" s="18">
        <f>Tabella4[[#This Row],[15-maggio(156673)]]-sintomaticiMaggio[[#This Row],[2:15-maggio(156673)]]</f>
        <v>1.986143187066773</v>
      </c>
      <c r="N50" t="s">
        <v>63</v>
      </c>
      <c r="O50" s="18">
        <f>'raw data 15may'!D89</f>
        <v>2578.6851980790702</v>
      </c>
      <c r="P50" s="18">
        <v>1</v>
      </c>
      <c r="Q50" s="18">
        <f>Tabella410[[#This Row],[15-maggio(156673)]]-sintomaticiMaggio[[#This Row],[2:15-maggio(156673)]]</f>
        <v>-1.3148019209297672</v>
      </c>
    </row>
    <row r="51" spans="2:17" x14ac:dyDescent="0.3">
      <c r="B51" t="s">
        <v>58</v>
      </c>
      <c r="C51">
        <v>89</v>
      </c>
      <c r="D51">
        <v>2007</v>
      </c>
      <c r="E51">
        <v>1</v>
      </c>
      <c r="F51">
        <v>1668</v>
      </c>
      <c r="G51">
        <v>1</v>
      </c>
      <c r="I51" t="s">
        <v>63</v>
      </c>
      <c r="J51" s="18">
        <f>'raw data 15may'!C90</f>
        <v>2004.6189376443417</v>
      </c>
      <c r="K51" s="18">
        <v>1</v>
      </c>
      <c r="L51" s="18">
        <f>Tabella4[[#This Row],[15-maggio(156673)]]-sintomaticiMaggio[[#This Row],[2:15-maggio(156673)]]</f>
        <v>-2.3810623556582868</v>
      </c>
      <c r="N51" t="s">
        <v>63</v>
      </c>
      <c r="O51" s="18">
        <f>'raw data 15may'!D90</f>
        <v>2004.4459883974905</v>
      </c>
      <c r="P51" s="18">
        <v>1</v>
      </c>
      <c r="Q51" s="18">
        <f>Tabella410[[#This Row],[15-maggio(156673)]]-sintomaticiMaggio[[#This Row],[2:15-maggio(156673)]]</f>
        <v>-2.5540116025094903</v>
      </c>
    </row>
    <row r="52" spans="2:17" x14ac:dyDescent="0.3">
      <c r="B52" t="s">
        <v>58</v>
      </c>
      <c r="C52">
        <v>90</v>
      </c>
      <c r="D52">
        <v>3035</v>
      </c>
      <c r="E52">
        <v>1</v>
      </c>
      <c r="F52">
        <v>2407</v>
      </c>
      <c r="G52">
        <v>1</v>
      </c>
      <c r="I52" t="s">
        <v>63</v>
      </c>
      <c r="J52" s="18">
        <f>'raw data 15may'!C91</f>
        <v>3039.260969976905</v>
      </c>
      <c r="K52" s="18">
        <v>1</v>
      </c>
      <c r="L52" s="18">
        <f>Tabella4[[#This Row],[15-maggio(156673)]]-sintomaticiMaggio[[#This Row],[2:15-maggio(156673)]]</f>
        <v>4.2609699769050167</v>
      </c>
      <c r="N52" t="s">
        <v>63</v>
      </c>
      <c r="O52" s="18">
        <f>'raw data 15may'!D91</f>
        <v>3036.1299922321923</v>
      </c>
      <c r="P52" s="18">
        <v>1</v>
      </c>
      <c r="Q52" s="18">
        <f>Tabella410[[#This Row],[15-maggio(156673)]]-sintomaticiMaggio[[#This Row],[2:15-maggio(156673)]]</f>
        <v>1.1299922321923077</v>
      </c>
    </row>
    <row r="53" spans="2:17" x14ac:dyDescent="0.3">
      <c r="B53" t="s">
        <v>58</v>
      </c>
      <c r="C53">
        <v>91</v>
      </c>
      <c r="D53">
        <v>2175</v>
      </c>
      <c r="E53">
        <v>1</v>
      </c>
      <c r="F53">
        <v>1760</v>
      </c>
      <c r="G53">
        <v>1</v>
      </c>
      <c r="I53" t="s">
        <v>63</v>
      </c>
      <c r="J53" s="18">
        <f>'raw data 15may'!C92</f>
        <v>2175.5196304849883</v>
      </c>
      <c r="K53" s="18">
        <v>1</v>
      </c>
      <c r="L53" s="18">
        <f>Tabella4[[#This Row],[15-maggio(156673)]]-sintomaticiMaggio[[#This Row],[2:15-maggio(156673)]]</f>
        <v>0.51963048498828357</v>
      </c>
      <c r="N53" t="s">
        <v>63</v>
      </c>
      <c r="O53" s="18">
        <f>'raw data 15may'!D92</f>
        <v>2174.7711777098234</v>
      </c>
      <c r="P53" s="18">
        <v>1</v>
      </c>
      <c r="Q53" s="18">
        <f>Tabella410[[#This Row],[15-maggio(156673)]]-sintomaticiMaggio[[#This Row],[2:15-maggio(156673)]]</f>
        <v>-0.22882229017659483</v>
      </c>
    </row>
    <row r="54" spans="2:17" x14ac:dyDescent="0.3">
      <c r="B54" t="s">
        <v>58</v>
      </c>
      <c r="C54">
        <v>92</v>
      </c>
      <c r="D54">
        <v>3427</v>
      </c>
      <c r="E54">
        <v>1</v>
      </c>
      <c r="F54">
        <v>2528</v>
      </c>
      <c r="G54">
        <v>1</v>
      </c>
      <c r="I54" t="s">
        <v>63</v>
      </c>
      <c r="J54" s="18">
        <f>'raw data 15may'!C93</f>
        <v>3427.2517321016167</v>
      </c>
      <c r="K54" s="18">
        <v>1</v>
      </c>
      <c r="L54" s="18">
        <f>Tabella4[[#This Row],[15-maggio(156673)]]-sintomaticiMaggio[[#This Row],[2:15-maggio(156673)]]</f>
        <v>0.25173210161665338</v>
      </c>
      <c r="N54" t="s">
        <v>63</v>
      </c>
      <c r="O54" s="18">
        <f>'raw data 15may'!D93</f>
        <v>3425.4447106603825</v>
      </c>
      <c r="P54" s="18">
        <v>1</v>
      </c>
      <c r="Q54" s="18">
        <f>Tabella410[[#This Row],[15-maggio(156673)]]-sintomaticiMaggio[[#This Row],[2:15-maggio(156673)]]</f>
        <v>-1.5552893396175023</v>
      </c>
    </row>
    <row r="55" spans="2:17" x14ac:dyDescent="0.3">
      <c r="B55" t="s">
        <v>58</v>
      </c>
      <c r="C55">
        <v>93</v>
      </c>
      <c r="D55">
        <v>2214</v>
      </c>
      <c r="E55">
        <v>1</v>
      </c>
      <c r="F55">
        <v>1639</v>
      </c>
      <c r="G55">
        <v>1</v>
      </c>
      <c r="I55" t="s">
        <v>63</v>
      </c>
      <c r="J55" s="18">
        <f>'raw data 15may'!C94</f>
        <v>2217.0900692840642</v>
      </c>
      <c r="K55" s="18">
        <v>1</v>
      </c>
      <c r="L55" s="18">
        <f>Tabella4[[#This Row],[15-maggio(156673)]]-sintomaticiMaggio[[#This Row],[2:15-maggio(156673)]]</f>
        <v>3.0900692840641568</v>
      </c>
      <c r="N55" t="s">
        <v>63</v>
      </c>
      <c r="O55" s="18">
        <f>'raw data 15may'!D94</f>
        <v>2213.7026495526425</v>
      </c>
      <c r="P55" s="18">
        <v>1</v>
      </c>
      <c r="Q55" s="18">
        <f>Tabella410[[#This Row],[15-maggio(156673)]]-sintomaticiMaggio[[#This Row],[2:15-maggio(156673)]]</f>
        <v>-0.29735044735753036</v>
      </c>
    </row>
    <row r="56" spans="2:17" x14ac:dyDescent="0.3">
      <c r="B56" t="s">
        <v>58</v>
      </c>
      <c r="C56">
        <v>94</v>
      </c>
      <c r="D56">
        <v>2290</v>
      </c>
      <c r="E56">
        <v>1</v>
      </c>
      <c r="F56">
        <v>1662</v>
      </c>
      <c r="G56">
        <v>1</v>
      </c>
      <c r="I56" t="s">
        <v>63</v>
      </c>
      <c r="J56" s="18">
        <f>'raw data 15may'!C95</f>
        <v>2290.9930715935334</v>
      </c>
      <c r="K56" s="18">
        <v>1</v>
      </c>
      <c r="L56" s="18">
        <f>Tabella4[[#This Row],[15-maggio(156673)]]-sintomaticiMaggio[[#This Row],[2:15-maggio(156673)]]</f>
        <v>0.99307159353338648</v>
      </c>
      <c r="N56" t="s">
        <v>63</v>
      </c>
      <c r="O56" s="18">
        <f>'raw data 15may'!D95</f>
        <v>2291.5655932382801</v>
      </c>
      <c r="P56" s="18">
        <v>1</v>
      </c>
      <c r="Q56" s="18">
        <f>Tabella410[[#This Row],[15-maggio(156673)]]-sintomaticiMaggio[[#This Row],[2:15-maggio(156673)]]</f>
        <v>1.5655932382801439</v>
      </c>
    </row>
    <row r="57" spans="2:17" x14ac:dyDescent="0.3">
      <c r="B57" t="s">
        <v>58</v>
      </c>
      <c r="C57">
        <v>95</v>
      </c>
      <c r="D57">
        <v>1883</v>
      </c>
      <c r="E57">
        <v>1</v>
      </c>
      <c r="F57">
        <v>1387</v>
      </c>
      <c r="G57">
        <v>1</v>
      </c>
      <c r="I57" t="s">
        <v>63</v>
      </c>
      <c r="J57" s="18">
        <f>'raw data 15may'!C96</f>
        <v>1884.5265588914544</v>
      </c>
      <c r="K57" s="18">
        <v>1</v>
      </c>
      <c r="L57" s="18">
        <f>Tabella4[[#This Row],[15-maggio(156673)]]-sintomaticiMaggio[[#This Row],[2:15-maggio(156673)]]</f>
        <v>1.5265588914544423</v>
      </c>
      <c r="N57" t="s">
        <v>63</v>
      </c>
      <c r="O57" s="18">
        <f>'raw data 15may'!D96</f>
        <v>1882.7851388886813</v>
      </c>
      <c r="P57" s="18">
        <v>1</v>
      </c>
      <c r="Q57" s="18">
        <f>Tabella410[[#This Row],[15-maggio(156673)]]-sintomaticiMaggio[[#This Row],[2:15-maggio(156673)]]</f>
        <v>-0.21486111131866892</v>
      </c>
    </row>
    <row r="58" spans="2:17" x14ac:dyDescent="0.3">
      <c r="B58" t="s">
        <v>58</v>
      </c>
      <c r="C58">
        <v>96</v>
      </c>
      <c r="D58">
        <v>1666</v>
      </c>
      <c r="E58">
        <v>1</v>
      </c>
      <c r="F58">
        <v>1196</v>
      </c>
      <c r="G58">
        <v>1</v>
      </c>
      <c r="I58" t="s">
        <v>63</v>
      </c>
      <c r="J58" s="18">
        <f>'raw data 15may'!C97</f>
        <v>1662.8175519630483</v>
      </c>
      <c r="K58" s="18">
        <v>1</v>
      </c>
      <c r="L58" s="18">
        <f>Tabella4[[#This Row],[15-maggio(156673)]]-sintomaticiMaggio[[#This Row],[2:15-maggio(156673)]]</f>
        <v>-3.182448036951655</v>
      </c>
      <c r="N58" t="s">
        <v>63</v>
      </c>
      <c r="O58" s="18">
        <f>'raw data 15may'!D97</f>
        <v>1663.7956097728247</v>
      </c>
      <c r="P58" s="18">
        <v>1</v>
      </c>
      <c r="Q58" s="18">
        <f>Tabella410[[#This Row],[15-maggio(156673)]]-sintomaticiMaggio[[#This Row],[2:15-maggio(156673)]]</f>
        <v>-2.2043902271752813</v>
      </c>
    </row>
    <row r="59" spans="2:17" x14ac:dyDescent="0.3">
      <c r="B59" t="s">
        <v>58</v>
      </c>
      <c r="C59">
        <v>97</v>
      </c>
      <c r="D59">
        <v>1947</v>
      </c>
      <c r="E59">
        <v>1</v>
      </c>
      <c r="F59">
        <v>1331</v>
      </c>
      <c r="G59">
        <v>1</v>
      </c>
      <c r="I59" t="s">
        <v>63</v>
      </c>
      <c r="J59" s="18">
        <f>'raw data 15may'!C98</f>
        <v>1949.1916859122398</v>
      </c>
      <c r="K59" s="18">
        <v>1</v>
      </c>
      <c r="L59" s="18">
        <f>Tabella4[[#This Row],[15-maggio(156673)]]-sintomaticiMaggio[[#This Row],[2:15-maggio(156673)]]</f>
        <v>2.1916859122397909</v>
      </c>
      <c r="N59" t="s">
        <v>63</v>
      </c>
      <c r="O59" s="18">
        <f>'raw data 15may'!D98</f>
        <v>1946.0487806332621</v>
      </c>
      <c r="P59" s="18">
        <v>1</v>
      </c>
      <c r="Q59" s="18">
        <f>Tabella410[[#This Row],[15-maggio(156673)]]-sintomaticiMaggio[[#This Row],[2:15-maggio(156673)]]</f>
        <v>-0.95121936673785967</v>
      </c>
    </row>
    <row r="60" spans="2:17" x14ac:dyDescent="0.3">
      <c r="B60" t="s">
        <v>58</v>
      </c>
      <c r="C60">
        <v>98</v>
      </c>
      <c r="D60">
        <v>1766</v>
      </c>
      <c r="E60">
        <v>1</v>
      </c>
      <c r="F60">
        <v>1113</v>
      </c>
      <c r="G60">
        <v>1</v>
      </c>
      <c r="I60" t="s">
        <v>63</v>
      </c>
      <c r="J60" s="18">
        <f>'raw data 15may'!C99</f>
        <v>1764.4341801385676</v>
      </c>
      <c r="K60" s="18">
        <v>1</v>
      </c>
      <c r="L60" s="18">
        <f>Tabella4[[#This Row],[15-maggio(156673)]]-sintomaticiMaggio[[#This Row],[2:15-maggio(156673)]]</f>
        <v>-1.5658198614323737</v>
      </c>
      <c r="N60" t="s">
        <v>63</v>
      </c>
      <c r="O60" s="18">
        <f>'raw data 15may'!D99</f>
        <v>1765.9907233602244</v>
      </c>
      <c r="P60" s="18">
        <v>1</v>
      </c>
      <c r="Q60" s="18">
        <f>Tabella410[[#This Row],[15-maggio(156673)]]-sintomaticiMaggio[[#This Row],[2:15-maggio(156673)]]</f>
        <v>-9.2766397756349761E-3</v>
      </c>
    </row>
    <row r="61" spans="2:17" x14ac:dyDescent="0.3">
      <c r="B61" t="s">
        <v>58</v>
      </c>
      <c r="C61">
        <v>99</v>
      </c>
      <c r="D61">
        <v>1696</v>
      </c>
      <c r="E61">
        <v>1</v>
      </c>
      <c r="F61">
        <v>1131</v>
      </c>
      <c r="G61">
        <v>1</v>
      </c>
      <c r="I61" t="s">
        <v>63</v>
      </c>
      <c r="J61" s="18">
        <f>'raw data 15may'!C100</f>
        <v>1699.7690531177827</v>
      </c>
      <c r="K61" s="18">
        <v>1</v>
      </c>
      <c r="L61" s="18">
        <f>Tabella4[[#This Row],[15-maggio(156673)]]-sintomaticiMaggio[[#This Row],[2:15-maggio(156673)]]</f>
        <v>3.7690531177827324</v>
      </c>
      <c r="N61" t="s">
        <v>63</v>
      </c>
      <c r="O61" s="18">
        <f>'raw data 15may'!D100</f>
        <v>1697.8606476352913</v>
      </c>
      <c r="P61" s="18">
        <v>1</v>
      </c>
      <c r="Q61" s="18">
        <f>Tabella410[[#This Row],[15-maggio(156673)]]-sintomaticiMaggio[[#This Row],[2:15-maggio(156673)]]</f>
        <v>1.8606476352913432</v>
      </c>
    </row>
    <row r="62" spans="2:17" x14ac:dyDescent="0.3">
      <c r="B62" t="s">
        <v>58</v>
      </c>
      <c r="C62">
        <v>100</v>
      </c>
      <c r="D62">
        <v>1528</v>
      </c>
      <c r="E62">
        <v>1</v>
      </c>
      <c r="F62">
        <v>1004</v>
      </c>
      <c r="G62">
        <v>1</v>
      </c>
      <c r="I62" t="s">
        <v>63</v>
      </c>
      <c r="J62" s="18">
        <f>'raw data 15may'!C101</f>
        <v>1528.8683602771364</v>
      </c>
      <c r="K62" s="18">
        <v>1</v>
      </c>
      <c r="L62" s="18">
        <f>Tabella4[[#This Row],[15-maggio(156673)]]-sintomaticiMaggio[[#This Row],[2:15-maggio(156673)]]</f>
        <v>0.86836027713638941</v>
      </c>
      <c r="N62" t="s">
        <v>63</v>
      </c>
      <c r="O62" s="18">
        <f>'raw data 15may'!D101</f>
        <v>1527.5354583229584</v>
      </c>
      <c r="P62" s="18">
        <v>1</v>
      </c>
      <c r="Q62" s="18">
        <f>Tabella410[[#This Row],[15-maggio(156673)]]-sintomaticiMaggio[[#This Row],[2:15-maggio(156673)]]</f>
        <v>-0.46454167704155225</v>
      </c>
    </row>
    <row r="63" spans="2:17" x14ac:dyDescent="0.3">
      <c r="B63" t="s">
        <v>58</v>
      </c>
      <c r="C63">
        <v>101</v>
      </c>
      <c r="D63">
        <v>2200</v>
      </c>
      <c r="E63">
        <v>1</v>
      </c>
      <c r="F63">
        <v>1429</v>
      </c>
      <c r="G63">
        <v>1</v>
      </c>
      <c r="I63" t="s">
        <v>63</v>
      </c>
      <c r="J63" s="18">
        <f>'raw data 15may'!C102</f>
        <v>2198.6143187066978</v>
      </c>
      <c r="K63" s="18">
        <v>1</v>
      </c>
      <c r="L63" s="18">
        <f>Tabella4[[#This Row],[15-maggio(156673)]]-sintomaticiMaggio[[#This Row],[2:15-maggio(156673)]]</f>
        <v>-1.3856812933022411</v>
      </c>
      <c r="N63" t="s">
        <v>63</v>
      </c>
      <c r="O63" s="18">
        <f>'raw data 15may'!D102</f>
        <v>2199.1033476115854</v>
      </c>
      <c r="P63" s="18">
        <v>1</v>
      </c>
      <c r="Q63" s="18">
        <f>Tabella410[[#This Row],[15-maggio(156673)]]-sintomaticiMaggio[[#This Row],[2:15-maggio(156673)]]</f>
        <v>-0.89665238841462269</v>
      </c>
    </row>
    <row r="64" spans="2:17" x14ac:dyDescent="0.3">
      <c r="B64" t="s">
        <v>58</v>
      </c>
      <c r="C64">
        <v>102</v>
      </c>
      <c r="D64">
        <v>1148</v>
      </c>
      <c r="E64">
        <v>1</v>
      </c>
      <c r="F64">
        <v>783</v>
      </c>
      <c r="G64">
        <v>1</v>
      </c>
      <c r="I64" t="s">
        <v>63</v>
      </c>
      <c r="J64" s="18">
        <f>'raw data 15may'!C103</f>
        <v>1150.1154734411082</v>
      </c>
      <c r="K64" s="18">
        <v>1</v>
      </c>
      <c r="L64" s="18">
        <f>Tabella4[[#This Row],[15-maggio(156673)]]-sintomaticiMaggio[[#This Row],[2:15-maggio(156673)]]</f>
        <v>2.115473441108179</v>
      </c>
      <c r="N64" t="s">
        <v>63</v>
      </c>
      <c r="O64" s="18">
        <f>'raw data 15may'!D103</f>
        <v>1147.9536078554736</v>
      </c>
      <c r="P64" s="18">
        <v>1</v>
      </c>
      <c r="Q64" s="18">
        <f>Tabella410[[#This Row],[15-maggio(156673)]]-sintomaticiMaggio[[#This Row],[2:15-maggio(156673)]]</f>
        <v>-4.6392144526407719E-2</v>
      </c>
    </row>
    <row r="65" spans="2:17" x14ac:dyDescent="0.3">
      <c r="B65" t="s">
        <v>58</v>
      </c>
      <c r="C65">
        <v>103</v>
      </c>
      <c r="D65">
        <v>1250</v>
      </c>
      <c r="E65">
        <v>1</v>
      </c>
      <c r="F65">
        <v>861</v>
      </c>
      <c r="G65">
        <v>1</v>
      </c>
      <c r="I65" t="s">
        <v>63</v>
      </c>
      <c r="J65" s="18">
        <f>'raw data 15may'!C104</f>
        <v>1251.7321016166277</v>
      </c>
      <c r="K65" s="18">
        <v>1</v>
      </c>
      <c r="L65" s="18">
        <f>Tabella4[[#This Row],[15-maggio(156673)]]-sintomaticiMaggio[[#This Row],[2:15-maggio(156673)]]</f>
        <v>1.7321016166276877</v>
      </c>
      <c r="N65" t="s">
        <v>63</v>
      </c>
      <c r="O65" s="18">
        <f>'raw data 15may'!D104</f>
        <v>1250.1487214428735</v>
      </c>
      <c r="P65" s="18">
        <v>1</v>
      </c>
      <c r="Q65" s="18">
        <f>Tabella410[[#This Row],[15-maggio(156673)]]-sintomaticiMaggio[[#This Row],[2:15-maggio(156673)]]</f>
        <v>0.148721442873466</v>
      </c>
    </row>
    <row r="66" spans="2:17" x14ac:dyDescent="0.3">
      <c r="B66" t="s">
        <v>58</v>
      </c>
      <c r="C66">
        <v>104</v>
      </c>
      <c r="D66">
        <v>1097</v>
      </c>
      <c r="E66">
        <v>1</v>
      </c>
      <c r="F66">
        <v>712</v>
      </c>
      <c r="G66">
        <v>1</v>
      </c>
      <c r="I66" t="s">
        <v>63</v>
      </c>
      <c r="J66" s="18">
        <f>'raw data 15may'!C105</f>
        <v>1099.3071593533484</v>
      </c>
      <c r="K66" s="18">
        <v>1</v>
      </c>
      <c r="L66" s="18">
        <f>Tabella4[[#This Row],[15-maggio(156673)]]-sintomaticiMaggio[[#This Row],[2:15-maggio(156673)]]</f>
        <v>2.3071593533484247</v>
      </c>
      <c r="N66" t="s">
        <v>63</v>
      </c>
      <c r="O66" s="18">
        <f>'raw data 15may'!D105</f>
        <v>1099.2892680519499</v>
      </c>
      <c r="P66" s="18">
        <v>1</v>
      </c>
      <c r="Q66" s="18">
        <f>Tabella410[[#This Row],[15-maggio(156673)]]-sintomaticiMaggio[[#This Row],[2:15-maggio(156673)]]</f>
        <v>2.2892680519498754</v>
      </c>
    </row>
    <row r="67" spans="2:17" x14ac:dyDescent="0.3">
      <c r="B67" t="s">
        <v>58</v>
      </c>
      <c r="C67">
        <v>105</v>
      </c>
      <c r="D67">
        <v>1273</v>
      </c>
      <c r="E67">
        <v>1</v>
      </c>
      <c r="F67">
        <v>796</v>
      </c>
      <c r="G67">
        <v>1</v>
      </c>
      <c r="I67" t="s">
        <v>63</v>
      </c>
      <c r="J67" s="18">
        <f>'raw data 15may'!C106</f>
        <v>1274.8267898383369</v>
      </c>
      <c r="K67" s="18">
        <v>1</v>
      </c>
      <c r="L67" s="18">
        <f>Tabella4[[#This Row],[15-maggio(156673)]]-sintomaticiMaggio[[#This Row],[2:15-maggio(156673)]]</f>
        <v>1.8267898383369356</v>
      </c>
      <c r="N67" t="s">
        <v>63</v>
      </c>
      <c r="O67" s="18">
        <f>'raw data 15may'!D106</f>
        <v>1274.480891344635</v>
      </c>
      <c r="P67" s="18">
        <v>1</v>
      </c>
      <c r="Q67" s="18">
        <f>Tabella410[[#This Row],[15-maggio(156673)]]-sintomaticiMaggio[[#This Row],[2:15-maggio(156673)]]</f>
        <v>1.4808913446349834</v>
      </c>
    </row>
    <row r="68" spans="2:17" x14ac:dyDescent="0.3">
      <c r="B68" t="s">
        <v>58</v>
      </c>
      <c r="C68">
        <v>106</v>
      </c>
      <c r="D68">
        <v>1455</v>
      </c>
      <c r="E68">
        <v>1</v>
      </c>
      <c r="F68">
        <v>824</v>
      </c>
      <c r="G68">
        <v>1</v>
      </c>
      <c r="I68" t="s">
        <v>63</v>
      </c>
      <c r="J68" s="18">
        <f>'raw data 15may'!C107</f>
        <v>1454.9653579676672</v>
      </c>
      <c r="K68" s="18">
        <v>1</v>
      </c>
      <c r="L68" s="18">
        <f>Tabella4[[#This Row],[15-maggio(156673)]]-sintomaticiMaggio[[#This Row],[2:15-maggio(156673)]]</f>
        <v>-3.4642032332840245E-2</v>
      </c>
      <c r="N68" t="s">
        <v>63</v>
      </c>
      <c r="O68" s="18">
        <f>'raw data 15may'!D107</f>
        <v>1454.538948617673</v>
      </c>
      <c r="P68" s="18">
        <v>1</v>
      </c>
      <c r="Q68" s="18">
        <f>Tabella410[[#This Row],[15-maggio(156673)]]-sintomaticiMaggio[[#This Row],[2:15-maggio(156673)]]</f>
        <v>-0.46105138232701393</v>
      </c>
    </row>
    <row r="69" spans="2:17" x14ac:dyDescent="0.3">
      <c r="B69" t="s">
        <v>58</v>
      </c>
      <c r="C69">
        <v>107</v>
      </c>
      <c r="D69">
        <v>1137</v>
      </c>
      <c r="E69">
        <v>1</v>
      </c>
      <c r="F69">
        <v>712</v>
      </c>
      <c r="G69">
        <v>1</v>
      </c>
      <c r="I69" t="s">
        <v>63</v>
      </c>
      <c r="J69" s="18">
        <f>'raw data 15may'!C108</f>
        <v>1140.8775981524243</v>
      </c>
      <c r="K69" s="18">
        <v>1</v>
      </c>
      <c r="L69" s="18">
        <f>Tabella4[[#This Row],[15-maggio(156673)]]-sintomaticiMaggio[[#This Row],[2:15-maggio(156673)]]</f>
        <v>3.877598152424298</v>
      </c>
      <c r="N69" t="s">
        <v>63</v>
      </c>
      <c r="O69" s="18">
        <f>'raw data 15may'!D108</f>
        <v>1138.2207398947687</v>
      </c>
      <c r="P69" s="18">
        <v>1</v>
      </c>
      <c r="Q69" s="18">
        <f>Tabella410[[#This Row],[15-maggio(156673)]]-sintomaticiMaggio[[#This Row],[2:15-maggio(156673)]]</f>
        <v>1.2207398947687125</v>
      </c>
    </row>
    <row r="70" spans="2:17" x14ac:dyDescent="0.3">
      <c r="B70" t="s">
        <v>58</v>
      </c>
      <c r="C70">
        <v>108</v>
      </c>
      <c r="D70">
        <v>1065</v>
      </c>
      <c r="E70">
        <v>1</v>
      </c>
      <c r="F70">
        <v>596</v>
      </c>
      <c r="G70">
        <v>0</v>
      </c>
      <c r="I70" t="s">
        <v>63</v>
      </c>
      <c r="J70" s="18">
        <f>'raw data 15may'!C109</f>
        <v>1066.9745958429564</v>
      </c>
      <c r="K70" s="18">
        <v>1</v>
      </c>
      <c r="L70" s="18">
        <f>Tabella4[[#This Row],[15-maggio(156673)]]-sintomaticiMaggio[[#This Row],[2:15-maggio(156673)]]</f>
        <v>1.9745958429564325</v>
      </c>
      <c r="N70" t="s">
        <v>63</v>
      </c>
      <c r="O70" s="18">
        <f>'raw data 15may'!D109</f>
        <v>1065.224230189483</v>
      </c>
      <c r="P70" s="18">
        <v>1</v>
      </c>
      <c r="Q70" s="18">
        <f>Tabella410[[#This Row],[15-maggio(156673)]]-sintomaticiMaggio[[#This Row],[2:15-maggio(156673)]]</f>
        <v>0.22423018948302342</v>
      </c>
    </row>
    <row r="71" spans="2:17" x14ac:dyDescent="0.3">
      <c r="B71" t="s">
        <v>58</v>
      </c>
      <c r="C71">
        <v>109</v>
      </c>
      <c r="D71">
        <v>831</v>
      </c>
      <c r="E71">
        <v>1</v>
      </c>
      <c r="F71">
        <v>507</v>
      </c>
      <c r="G71">
        <v>0</v>
      </c>
      <c r="I71" t="s">
        <v>63</v>
      </c>
      <c r="J71" s="18">
        <f>'raw data 15may'!C110</f>
        <v>831.40877598152451</v>
      </c>
      <c r="K71" s="18">
        <v>1</v>
      </c>
      <c r="L71" s="18">
        <f>Tabella4[[#This Row],[15-maggio(156673)]]-sintomaticiMaggio[[#This Row],[2:15-maggio(156673)]]</f>
        <v>0.40877598152451355</v>
      </c>
      <c r="N71" t="s">
        <v>63</v>
      </c>
      <c r="O71" s="18">
        <f>'raw data 15may'!D110</f>
        <v>831.63539913256955</v>
      </c>
      <c r="P71" s="18">
        <v>1</v>
      </c>
      <c r="Q71" s="18">
        <f>Tabella410[[#This Row],[15-maggio(156673)]]-sintomaticiMaggio[[#This Row],[2:15-maggio(156673)]]</f>
        <v>0.63539913256954605</v>
      </c>
    </row>
    <row r="72" spans="2:17" x14ac:dyDescent="0.3">
      <c r="B72" t="s">
        <v>58</v>
      </c>
      <c r="C72">
        <v>110</v>
      </c>
      <c r="D72">
        <v>568</v>
      </c>
      <c r="E72">
        <v>1</v>
      </c>
      <c r="F72">
        <v>321</v>
      </c>
      <c r="G72">
        <v>0</v>
      </c>
      <c r="I72" t="s">
        <v>63</v>
      </c>
      <c r="J72" s="18">
        <f>'raw data 15may'!C111</f>
        <v>568.12933025404118</v>
      </c>
      <c r="K72" s="18">
        <v>1</v>
      </c>
      <c r="L72" s="18">
        <f>Tabella4[[#This Row],[15-maggio(156673)]]-sintomaticiMaggio[[#This Row],[2:15-maggio(156673)]]</f>
        <v>0.1293302540411787</v>
      </c>
      <c r="N72" t="s">
        <v>63</v>
      </c>
      <c r="O72" s="18">
        <f>'raw data 15may'!D111</f>
        <v>568.84796419354154</v>
      </c>
      <c r="P72" s="18">
        <v>1</v>
      </c>
      <c r="Q72" s="18">
        <f>Tabella410[[#This Row],[15-maggio(156673)]]-sintomaticiMaggio[[#This Row],[2:15-maggio(156673)]]</f>
        <v>0.84796419354154295</v>
      </c>
    </row>
    <row r="73" spans="2:17" x14ac:dyDescent="0.3">
      <c r="B73" t="s">
        <v>58</v>
      </c>
      <c r="C73">
        <v>111</v>
      </c>
      <c r="D73">
        <v>1238</v>
      </c>
      <c r="E73">
        <v>1</v>
      </c>
      <c r="F73">
        <v>503</v>
      </c>
      <c r="G73">
        <v>0</v>
      </c>
      <c r="I73" t="s">
        <v>63</v>
      </c>
      <c r="J73" s="18">
        <f>'raw data 15may'!C112</f>
        <v>1242.4942263279449</v>
      </c>
      <c r="K73" s="18">
        <v>1</v>
      </c>
      <c r="L73" s="18">
        <f>Tabella4[[#This Row],[15-maggio(156673)]]-sintomaticiMaggio[[#This Row],[2:15-maggio(156673)]]</f>
        <v>4.4942263279449435</v>
      </c>
      <c r="N73" t="s">
        <v>63</v>
      </c>
      <c r="O73" s="18">
        <f>'raw data 15may'!D112</f>
        <v>1240.4158534821686</v>
      </c>
      <c r="P73" s="18">
        <v>1</v>
      </c>
      <c r="Q73" s="18">
        <f>Tabella410[[#This Row],[15-maggio(156673)]]-sintomaticiMaggio[[#This Row],[2:15-maggio(156673)]]</f>
        <v>2.4158534821685862</v>
      </c>
    </row>
    <row r="74" spans="2:17" x14ac:dyDescent="0.3">
      <c r="B74" t="s">
        <v>58</v>
      </c>
      <c r="C74">
        <v>112</v>
      </c>
      <c r="D74">
        <v>704</v>
      </c>
      <c r="E74">
        <v>1</v>
      </c>
      <c r="F74">
        <v>349</v>
      </c>
      <c r="G74">
        <v>0</v>
      </c>
      <c r="I74" t="s">
        <v>63</v>
      </c>
      <c r="J74" s="18">
        <f>'raw data 15may'!C113</f>
        <v>706.69745958429564</v>
      </c>
      <c r="K74" s="18">
        <v>1</v>
      </c>
      <c r="L74" s="18">
        <f>Tabella4[[#This Row],[15-maggio(156673)]]-sintomaticiMaggio[[#This Row],[2:15-maggio(156673)]]</f>
        <v>2.6974595842956433</v>
      </c>
      <c r="N74" t="s">
        <v>63</v>
      </c>
      <c r="O74" s="18">
        <f>'raw data 15may'!D113</f>
        <v>705.10811564340804</v>
      </c>
      <c r="P74" s="18">
        <v>1</v>
      </c>
      <c r="Q74" s="18">
        <f>Tabella410[[#This Row],[15-maggio(156673)]]-sintomaticiMaggio[[#This Row],[2:15-maggio(156673)]]</f>
        <v>1.1081156434080413</v>
      </c>
    </row>
    <row r="75" spans="2:17" x14ac:dyDescent="0.3">
      <c r="B75" t="s">
        <v>58</v>
      </c>
      <c r="C75">
        <v>113</v>
      </c>
      <c r="D75">
        <v>715</v>
      </c>
      <c r="E75">
        <v>1</v>
      </c>
      <c r="F75">
        <v>289</v>
      </c>
      <c r="G75">
        <v>0</v>
      </c>
      <c r="I75" t="s">
        <v>63</v>
      </c>
      <c r="J75" s="18">
        <f>'raw data 15may'!C114</f>
        <v>715.93533487297952</v>
      </c>
      <c r="K75" s="18">
        <v>1</v>
      </c>
      <c r="L75" s="18">
        <f>Tabella4[[#This Row],[15-maggio(156673)]]-sintomaticiMaggio[[#This Row],[2:15-maggio(156673)]]</f>
        <v>0.93533487297952433</v>
      </c>
      <c r="N75" t="s">
        <v>63</v>
      </c>
      <c r="O75" s="18">
        <f>'raw data 15may'!D114</f>
        <v>714.84098360411258</v>
      </c>
      <c r="P75" s="18">
        <v>1</v>
      </c>
      <c r="Q75" s="18">
        <f>Tabella410[[#This Row],[15-maggio(156673)]]-sintomaticiMaggio[[#This Row],[2:15-maggio(156673)]]</f>
        <v>-0.15901639588742</v>
      </c>
    </row>
    <row r="76" spans="2:17" x14ac:dyDescent="0.3">
      <c r="B76" t="s">
        <v>58</v>
      </c>
      <c r="C76">
        <v>114</v>
      </c>
      <c r="D76">
        <v>724</v>
      </c>
      <c r="E76">
        <v>1</v>
      </c>
      <c r="F76">
        <v>251</v>
      </c>
      <c r="G76">
        <v>0</v>
      </c>
      <c r="I76" t="s">
        <v>63</v>
      </c>
      <c r="J76" s="18">
        <f>'raw data 15may'!C115</f>
        <v>725.17321016166318</v>
      </c>
      <c r="K76" s="18">
        <v>1</v>
      </c>
      <c r="L76" s="18">
        <f>Tabella4[[#This Row],[15-maggio(156673)]]-sintomaticiMaggio[[#This Row],[2:15-maggio(156673)]]</f>
        <v>1.173210161663178</v>
      </c>
      <c r="N76" t="s">
        <v>63</v>
      </c>
      <c r="O76" s="18">
        <f>'raw data 15may'!D115</f>
        <v>724.57385156481735</v>
      </c>
      <c r="P76" s="18">
        <v>1</v>
      </c>
      <c r="Q76" s="18">
        <f>Tabella410[[#This Row],[15-maggio(156673)]]-sintomaticiMaggio[[#This Row],[2:15-maggio(156673)]]</f>
        <v>0.57385156481734612</v>
      </c>
    </row>
    <row r="77" spans="2:17" x14ac:dyDescent="0.3">
      <c r="B77" t="s">
        <v>58</v>
      </c>
      <c r="C77">
        <v>115</v>
      </c>
      <c r="D77">
        <v>694</v>
      </c>
      <c r="E77">
        <v>1</v>
      </c>
      <c r="F77">
        <v>196</v>
      </c>
      <c r="G77">
        <v>0</v>
      </c>
      <c r="I77" t="s">
        <v>63</v>
      </c>
      <c r="J77" s="18">
        <f>'raw data 15may'!C116</f>
        <v>697.45958429561199</v>
      </c>
      <c r="K77" s="18">
        <v>1</v>
      </c>
      <c r="L77" s="18">
        <f>Tabella4[[#This Row],[15-maggio(156673)]]-sintomaticiMaggio[[#This Row],[2:15-maggio(156673)]]</f>
        <v>3.4595842956119895</v>
      </c>
      <c r="N77" t="s">
        <v>63</v>
      </c>
      <c r="O77" s="18">
        <f>'raw data 15may'!D116</f>
        <v>695.37524768270316</v>
      </c>
      <c r="P77" s="18">
        <v>1</v>
      </c>
      <c r="Q77" s="18">
        <f>Tabella410[[#This Row],[15-maggio(156673)]]-sintomaticiMaggio[[#This Row],[2:15-maggio(156673)]]</f>
        <v>1.3752476827031614</v>
      </c>
    </row>
    <row r="78" spans="2:17" x14ac:dyDescent="0.3">
      <c r="B78" t="s">
        <v>58</v>
      </c>
      <c r="C78">
        <v>116</v>
      </c>
      <c r="D78">
        <v>504</v>
      </c>
      <c r="E78">
        <v>1</v>
      </c>
      <c r="F78">
        <v>144</v>
      </c>
      <c r="G78">
        <v>0</v>
      </c>
      <c r="I78" t="s">
        <v>63</v>
      </c>
      <c r="J78" s="18">
        <f>'raw data 15may'!C117</f>
        <v>503.46420323325583</v>
      </c>
      <c r="K78" s="18">
        <v>1</v>
      </c>
      <c r="L78" s="18">
        <f>Tabella4[[#This Row],[15-maggio(156673)]]-sintomaticiMaggio[[#This Row],[2:15-maggio(156673)]]</f>
        <v>-0.53579676674416987</v>
      </c>
      <c r="N78" t="s">
        <v>63</v>
      </c>
      <c r="O78" s="18">
        <f>'raw data 15may'!D117</f>
        <v>505.58432244896073</v>
      </c>
      <c r="P78" s="18">
        <v>1</v>
      </c>
      <c r="Q78" s="18">
        <f>Tabella410[[#This Row],[15-maggio(156673)]]-sintomaticiMaggio[[#This Row],[2:15-maggio(156673)]]</f>
        <v>1.5843224489607337</v>
      </c>
    </row>
    <row r="79" spans="2:17" x14ac:dyDescent="0.3">
      <c r="B79" t="s">
        <v>58</v>
      </c>
      <c r="C79">
        <v>117</v>
      </c>
      <c r="D79">
        <v>408</v>
      </c>
      <c r="E79">
        <v>1</v>
      </c>
      <c r="F79">
        <v>98</v>
      </c>
      <c r="G79">
        <v>0</v>
      </c>
      <c r="I79" t="s">
        <v>63</v>
      </c>
      <c r="J79" s="18">
        <f>'raw data 15may'!C118</f>
        <v>411.08545034642032</v>
      </c>
      <c r="K79" s="18">
        <v>1</v>
      </c>
      <c r="L79" s="18">
        <f>Tabella4[[#This Row],[15-maggio(156673)]]-sintomaticiMaggio[[#This Row],[2:15-maggio(156673)]]</f>
        <v>3.0854503464203162</v>
      </c>
      <c r="N79" t="s">
        <v>63</v>
      </c>
      <c r="O79" s="18">
        <f>'raw data 15may'!D118</f>
        <v>408.2556428419133</v>
      </c>
      <c r="P79" s="18">
        <v>1</v>
      </c>
      <c r="Q79" s="18">
        <f>Tabella410[[#This Row],[15-maggio(156673)]]-sintomaticiMaggio[[#This Row],[2:15-maggio(156673)]]</f>
        <v>0.25564284191329989</v>
      </c>
    </row>
    <row r="80" spans="2:17" x14ac:dyDescent="0.3">
      <c r="B80" t="s">
        <v>58</v>
      </c>
      <c r="C80">
        <v>118</v>
      </c>
      <c r="D80">
        <v>634</v>
      </c>
      <c r="E80">
        <v>1</v>
      </c>
      <c r="F80">
        <v>79</v>
      </c>
      <c r="G80">
        <v>0</v>
      </c>
      <c r="I80" t="s">
        <v>63</v>
      </c>
      <c r="J80" s="18">
        <f>'raw data 15may'!C119</f>
        <v>637.41339491916847</v>
      </c>
      <c r="K80" s="18">
        <v>1</v>
      </c>
      <c r="L80" s="18">
        <f>Tabella4[[#This Row],[15-maggio(156673)]]-sintomaticiMaggio[[#This Row],[2:15-maggio(156673)]]</f>
        <v>3.4133949191684678</v>
      </c>
      <c r="N80" t="s">
        <v>63</v>
      </c>
      <c r="O80" s="18">
        <f>'raw data 15may'!D119</f>
        <v>636.97803991847479</v>
      </c>
      <c r="P80" s="18">
        <v>1</v>
      </c>
      <c r="Q80" s="18">
        <f>Tabella410[[#This Row],[15-maggio(156673)]]-sintomaticiMaggio[[#This Row],[2:15-maggio(156673)]]</f>
        <v>2.9780399184747921</v>
      </c>
    </row>
    <row r="81" spans="2:17" x14ac:dyDescent="0.3">
      <c r="B81" t="s">
        <v>58</v>
      </c>
      <c r="C81">
        <v>119</v>
      </c>
      <c r="D81">
        <v>500</v>
      </c>
      <c r="E81">
        <v>1</v>
      </c>
      <c r="F81">
        <v>46</v>
      </c>
      <c r="G81">
        <v>0</v>
      </c>
      <c r="I81" t="s">
        <v>63</v>
      </c>
      <c r="J81" s="18">
        <f>'raw data 15may'!C120</f>
        <v>503.46420323325583</v>
      </c>
      <c r="K81" s="18">
        <v>1</v>
      </c>
      <c r="L81" s="18">
        <f>Tabella4[[#This Row],[15-maggio(156673)]]-sintomaticiMaggio[[#This Row],[2:15-maggio(156673)]]</f>
        <v>3.4642032332558301</v>
      </c>
      <c r="N81" t="s">
        <v>63</v>
      </c>
      <c r="O81" s="18">
        <f>'raw data 15may'!D120</f>
        <v>495.85145448825602</v>
      </c>
      <c r="P81" s="18">
        <v>1</v>
      </c>
      <c r="Q81" s="18">
        <f>Tabella410[[#This Row],[15-maggio(156673)]]-sintomaticiMaggio[[#This Row],[2:15-maggio(156673)]]</f>
        <v>-4.1485455117439756</v>
      </c>
    </row>
    <row r="82" spans="2:17" x14ac:dyDescent="0.3">
      <c r="B82" t="s">
        <v>58</v>
      </c>
      <c r="C82">
        <v>120</v>
      </c>
      <c r="D82">
        <v>485</v>
      </c>
      <c r="E82">
        <v>1</v>
      </c>
      <c r="F82">
        <v>19</v>
      </c>
      <c r="G82">
        <v>0</v>
      </c>
      <c r="I82" t="s">
        <v>63</v>
      </c>
      <c r="J82" s="18">
        <f>'raw data 15may'!C121</f>
        <v>484.9884526558883</v>
      </c>
      <c r="K82" s="18">
        <v>1</v>
      </c>
      <c r="L82" s="18">
        <f>Tabella4[[#This Row],[15-maggio(156673)]]-sintomaticiMaggio[[#This Row],[2:15-maggio(156673)]]</f>
        <v>-1.154734411170466E-2</v>
      </c>
      <c r="N82" t="s">
        <v>63</v>
      </c>
      <c r="O82" s="18">
        <f>'raw data 15may'!D121</f>
        <v>486.11858652755132</v>
      </c>
      <c r="P82" s="18">
        <v>1</v>
      </c>
      <c r="Q82" s="18">
        <f>Tabella410[[#This Row],[15-maggio(156673)]]-sintomaticiMaggio[[#This Row],[2:15-maggio(156673)]]</f>
        <v>1.1185865275513152</v>
      </c>
    </row>
    <row r="83" spans="2:17" x14ac:dyDescent="0.3">
      <c r="B83" t="s">
        <v>58</v>
      </c>
      <c r="C83">
        <v>121</v>
      </c>
      <c r="D83">
        <v>469</v>
      </c>
      <c r="E83">
        <v>1</v>
      </c>
      <c r="I83" t="s">
        <v>63</v>
      </c>
      <c r="J83" s="18">
        <f>'raw data 15may'!C122</f>
        <v>471.13163972286378</v>
      </c>
      <c r="K83" s="18">
        <v>1</v>
      </c>
      <c r="L83" s="18">
        <f>Tabella4[[#This Row],[15-maggio(156673)]]-sintomaticiMaggio[[#This Row],[2:15-maggio(156673)]]</f>
        <v>2.1316397228637811</v>
      </c>
      <c r="N83" t="s">
        <v>63</v>
      </c>
      <c r="O83" s="18">
        <f>'raw data 15may'!D122</f>
        <v>471.51928458649422</v>
      </c>
      <c r="P83" s="18">
        <v>1</v>
      </c>
      <c r="Q83" s="18">
        <f>Tabella410[[#This Row],[15-maggio(156673)]]-sintomaticiMaggio[[#This Row],[2:15-maggio(156673)]]</f>
        <v>2.5192845864942228</v>
      </c>
    </row>
    <row r="84" spans="2:17" x14ac:dyDescent="0.3">
      <c r="B84" t="s">
        <v>58</v>
      </c>
      <c r="C84">
        <v>122</v>
      </c>
      <c r="D84">
        <v>300</v>
      </c>
      <c r="E84">
        <v>1</v>
      </c>
      <c r="I84" t="s">
        <v>63</v>
      </c>
      <c r="J84" s="18">
        <f>'raw data 15may'!C123</f>
        <v>300.23094688221721</v>
      </c>
      <c r="K84" s="18">
        <v>1</v>
      </c>
      <c r="L84" s="18">
        <f>Tabella4[[#This Row],[15-maggio(156673)]]-sintomaticiMaggio[[#This Row],[2:15-maggio(156673)]]</f>
        <v>0.23094688221721071</v>
      </c>
      <c r="N84" t="s">
        <v>63</v>
      </c>
      <c r="O84" s="18">
        <f>'raw data 15may'!D123</f>
        <v>301.19409527416121</v>
      </c>
      <c r="P84" s="18">
        <v>1</v>
      </c>
      <c r="Q84" s="18">
        <f>Tabella410[[#This Row],[15-maggio(156673)]]-sintomaticiMaggio[[#This Row],[2:15-maggio(156673)]]</f>
        <v>1.1940952741612136</v>
      </c>
    </row>
    <row r="85" spans="2:17" x14ac:dyDescent="0.3">
      <c r="B85" t="s">
        <v>58</v>
      </c>
      <c r="C85">
        <v>123</v>
      </c>
      <c r="D85">
        <v>281</v>
      </c>
      <c r="E85">
        <v>0</v>
      </c>
      <c r="I85" t="s">
        <v>63</v>
      </c>
      <c r="J85" s="18">
        <f>'raw data 15may'!C124</f>
        <v>286.37413394919156</v>
      </c>
      <c r="K85" s="53">
        <v>0</v>
      </c>
      <c r="L85" s="18">
        <f>J85-sintomaticiMaggio[[#This Row],[2:15-maggio(156673)]]</f>
        <v>5.3741339491915596</v>
      </c>
      <c r="N85" t="s">
        <v>63</v>
      </c>
      <c r="O85" s="18">
        <f>'raw data 15may'!D124</f>
        <v>281.72835935275174</v>
      </c>
      <c r="P85" s="53">
        <v>0</v>
      </c>
      <c r="Q85" s="18">
        <f>O85-sintomaticiMaggio[[#This Row],[2:15-maggio(156673)]]</f>
        <v>0.72835935275173824</v>
      </c>
    </row>
    <row r="86" spans="2:17" x14ac:dyDescent="0.3">
      <c r="B86" t="s">
        <v>58</v>
      </c>
      <c r="C86">
        <v>124</v>
      </c>
      <c r="D86">
        <v>196</v>
      </c>
      <c r="E86">
        <v>0</v>
      </c>
      <c r="I86" t="s">
        <v>63</v>
      </c>
      <c r="J86" s="18">
        <f>'raw data 15may'!C125</f>
        <v>203.23325635103865</v>
      </c>
      <c r="K86" s="53">
        <v>0</v>
      </c>
      <c r="L86" s="18">
        <f>J86-sintomaticiMaggio[[#This Row],[2:15-maggio(156673)]]</f>
        <v>7.2332563510386478</v>
      </c>
      <c r="N86" t="s">
        <v>63</v>
      </c>
      <c r="O86" s="18">
        <f>'raw data 15may'!D125</f>
        <v>198.99898168676145</v>
      </c>
      <c r="P86" s="53">
        <v>0</v>
      </c>
      <c r="Q86" s="18">
        <f>O86-sintomaticiMaggio[[#This Row],[2:15-maggio(156673)]]</f>
        <v>2.9989816867614536</v>
      </c>
    </row>
    <row r="87" spans="2:17" x14ac:dyDescent="0.3">
      <c r="B87" t="s">
        <v>58</v>
      </c>
      <c r="C87">
        <v>125</v>
      </c>
      <c r="D87">
        <v>323</v>
      </c>
      <c r="E87">
        <v>0</v>
      </c>
      <c r="I87" t="s">
        <v>63</v>
      </c>
      <c r="J87" s="18">
        <f>'raw data 15may'!C126</f>
        <v>327.94457274826743</v>
      </c>
      <c r="K87" s="53">
        <v>0</v>
      </c>
      <c r="L87" s="18">
        <f>J87-sintomaticiMaggio[[#This Row],[2:15-maggio(156673)]]</f>
        <v>4.9445727482674329</v>
      </c>
      <c r="N87" t="s">
        <v>63</v>
      </c>
      <c r="O87" s="18">
        <f>'raw data 15may'!D126</f>
        <v>325.52626517592313</v>
      </c>
      <c r="P87" s="53">
        <v>0</v>
      </c>
      <c r="Q87" s="18">
        <f>O87-sintomaticiMaggio[[#This Row],[2:15-maggio(156673)]]</f>
        <v>2.5262651759231289</v>
      </c>
    </row>
    <row r="88" spans="2:17" x14ac:dyDescent="0.3">
      <c r="B88" t="s">
        <v>58</v>
      </c>
      <c r="C88">
        <v>126</v>
      </c>
      <c r="D88">
        <v>276</v>
      </c>
      <c r="E88">
        <v>0</v>
      </c>
      <c r="I88" t="s">
        <v>63</v>
      </c>
      <c r="J88" s="18">
        <f>'raw data 15may'!C127</f>
        <v>277.13625866050779</v>
      </c>
      <c r="K88" s="53">
        <v>0</v>
      </c>
      <c r="L88" s="18">
        <f>J88-sintomaticiMaggio[[#This Row],[2:15-maggio(156673)]]</f>
        <v>1.1362586605077922</v>
      </c>
      <c r="N88" t="s">
        <v>63</v>
      </c>
      <c r="O88" s="18">
        <f>'raw data 15may'!D127</f>
        <v>276.86192537239941</v>
      </c>
      <c r="P88" s="53">
        <v>0</v>
      </c>
      <c r="Q88" s="18">
        <f>O88-sintomaticiMaggio[[#This Row],[2:15-maggio(156673)]]</f>
        <v>0.86192537239941203</v>
      </c>
    </row>
    <row r="89" spans="2:17" x14ac:dyDescent="0.3">
      <c r="B89" t="s">
        <v>58</v>
      </c>
      <c r="C89">
        <v>127</v>
      </c>
      <c r="D89">
        <v>306</v>
      </c>
      <c r="E89">
        <v>0</v>
      </c>
      <c r="I89" t="s">
        <v>63</v>
      </c>
      <c r="J89" s="18">
        <f>'raw data 15may'!C128</f>
        <v>309.4688221708999</v>
      </c>
      <c r="K89" s="53">
        <v>0</v>
      </c>
      <c r="L89" s="18">
        <f>J89-sintomaticiMaggio[[#This Row],[2:15-maggio(156673)]]</f>
        <v>3.4688221708998981</v>
      </c>
      <c r="N89" t="s">
        <v>63</v>
      </c>
      <c r="O89" s="18">
        <f>'raw data 15may'!D128</f>
        <v>306.06052925451365</v>
      </c>
      <c r="P89" s="53">
        <v>0</v>
      </c>
      <c r="Q89" s="18">
        <f>O89-sintomaticiMaggio[[#This Row],[2:15-maggio(156673)]]</f>
        <v>6.0529254513653541E-2</v>
      </c>
    </row>
    <row r="90" spans="2:17" x14ac:dyDescent="0.3">
      <c r="B90" t="s">
        <v>58</v>
      </c>
      <c r="C90">
        <v>128</v>
      </c>
      <c r="D90">
        <v>286</v>
      </c>
      <c r="E90">
        <v>0</v>
      </c>
      <c r="I90" t="s">
        <v>63</v>
      </c>
      <c r="J90" s="18">
        <f>'raw data 15may'!C129</f>
        <v>290.99307159353344</v>
      </c>
      <c r="K90" s="53">
        <v>0</v>
      </c>
      <c r="L90" s="18">
        <f>J90-sintomaticiMaggio[[#This Row],[2:15-maggio(156673)]]</f>
        <v>4.9930715935334433</v>
      </c>
      <c r="N90" t="s">
        <v>63</v>
      </c>
      <c r="O90" s="18">
        <f>'raw data 15may'!D129</f>
        <v>286.59479333310412</v>
      </c>
      <c r="P90" s="53">
        <v>0</v>
      </c>
      <c r="Q90" s="18">
        <f>O90-sintomaticiMaggio[[#This Row],[2:15-maggio(156673)]]</f>
        <v>0.5947933331041213</v>
      </c>
    </row>
    <row r="91" spans="2:17" x14ac:dyDescent="0.3">
      <c r="B91" t="s">
        <v>58</v>
      </c>
      <c r="C91">
        <v>129</v>
      </c>
      <c r="D91">
        <v>242</v>
      </c>
      <c r="E91">
        <v>0</v>
      </c>
      <c r="I91" t="s">
        <v>63</v>
      </c>
      <c r="J91" s="18">
        <f>'raw data 15may'!C130</f>
        <v>244.80369515011566</v>
      </c>
      <c r="K91" s="53">
        <v>0</v>
      </c>
      <c r="L91" s="18">
        <f>J91-sintomaticiMaggio[[#This Row],[2:15-maggio(156673)]]</f>
        <v>2.803695150115658</v>
      </c>
      <c r="N91" t="s">
        <v>63</v>
      </c>
      <c r="O91" s="18">
        <f>'raw data 15may'!D130</f>
        <v>242.79688750993282</v>
      </c>
      <c r="P91" s="53">
        <v>0</v>
      </c>
      <c r="Q91" s="18">
        <f>O91-sintomaticiMaggio[[#This Row],[2:15-maggio(156673)]]</f>
        <v>0.79688750993281587</v>
      </c>
    </row>
    <row r="92" spans="2:17" x14ac:dyDescent="0.3">
      <c r="B92" t="s">
        <v>58</v>
      </c>
      <c r="C92">
        <v>130</v>
      </c>
      <c r="D92">
        <v>106</v>
      </c>
      <c r="E92">
        <v>0</v>
      </c>
      <c r="I92" t="s">
        <v>63</v>
      </c>
      <c r="J92" s="18">
        <f>'raw data 15may'!C131</f>
        <v>110.85450346420311</v>
      </c>
      <c r="K92" s="53">
        <v>0</v>
      </c>
      <c r="L92" s="18">
        <f>J92-sintomaticiMaggio[[#This Row],[2:15-maggio(156673)]]</f>
        <v>4.8545034642031055</v>
      </c>
      <c r="N92" t="s">
        <v>63</v>
      </c>
      <c r="O92" s="18">
        <f>'raw data 15may'!D131</f>
        <v>106.53673606006645</v>
      </c>
      <c r="P92" s="53">
        <v>0</v>
      </c>
      <c r="Q92" s="18">
        <f>O92-sintomaticiMaggio[[#This Row],[2:15-maggio(156673)]]</f>
        <v>0.53673606006644548</v>
      </c>
    </row>
    <row r="93" spans="2:17" x14ac:dyDescent="0.3">
      <c r="B93" t="s">
        <v>58</v>
      </c>
      <c r="C93">
        <v>131</v>
      </c>
      <c r="D93">
        <v>91</v>
      </c>
      <c r="E93">
        <v>0</v>
      </c>
      <c r="I93" t="s">
        <v>63</v>
      </c>
      <c r="J93" s="18">
        <f>'raw data 15may'!C132</f>
        <v>96.99769053117744</v>
      </c>
      <c r="K93" s="53">
        <v>0</v>
      </c>
      <c r="L93" s="18">
        <f>J93-sintomaticiMaggio[[#This Row],[2:15-maggio(156673)]]</f>
        <v>5.9976905311774402</v>
      </c>
      <c r="N93" t="s">
        <v>63</v>
      </c>
      <c r="O93" s="18">
        <f>'raw data 15may'!D132</f>
        <v>91.937434119009325</v>
      </c>
      <c r="P93" s="53">
        <v>0</v>
      </c>
      <c r="Q93" s="18">
        <f>O93-sintomaticiMaggio[[#This Row],[2:15-maggio(156673)]]</f>
        <v>0.93743411900932472</v>
      </c>
    </row>
    <row r="94" spans="2:17" x14ac:dyDescent="0.3">
      <c r="B94" t="s">
        <v>58</v>
      </c>
      <c r="C94">
        <v>132</v>
      </c>
      <c r="D94">
        <v>125</v>
      </c>
      <c r="E94">
        <v>0</v>
      </c>
      <c r="I94" t="s">
        <v>63</v>
      </c>
      <c r="J94" s="18">
        <f>'raw data 15may'!C133</f>
        <v>129.33025404157067</v>
      </c>
      <c r="K94" s="53">
        <v>0</v>
      </c>
      <c r="L94" s="18">
        <f>J94-sintomaticiMaggio[[#This Row],[2:15-maggio(156673)]]</f>
        <v>4.3302540415706687</v>
      </c>
      <c r="N94" t="s">
        <v>63</v>
      </c>
      <c r="O94" s="18">
        <f>'raw data 15may'!D133</f>
        <v>126.00247198147592</v>
      </c>
      <c r="P94" s="53">
        <v>0</v>
      </c>
      <c r="Q94" s="18">
        <f>O94-sintomaticiMaggio[[#This Row],[2:15-maggio(156673)]]</f>
        <v>1.0024719814759209</v>
      </c>
    </row>
    <row r="95" spans="2:17" x14ac:dyDescent="0.3">
      <c r="B95" t="s">
        <v>58</v>
      </c>
      <c r="C95">
        <v>133</v>
      </c>
      <c r="D95">
        <v>70</v>
      </c>
      <c r="E95">
        <v>0</v>
      </c>
      <c r="I95" t="s">
        <v>63</v>
      </c>
      <c r="J95" s="18">
        <f>'raw data 15may'!C134</f>
        <v>73.903002309469116</v>
      </c>
      <c r="K95" s="53">
        <v>0</v>
      </c>
      <c r="L95" s="18">
        <f>J95-sintomaticiMaggio[[#This Row],[2:15-maggio(156673)]]</f>
        <v>3.903002309469116</v>
      </c>
      <c r="N95" t="s">
        <v>63</v>
      </c>
      <c r="O95" s="18">
        <f>'raw data 15may'!D134</f>
        <v>67.605264217247395</v>
      </c>
      <c r="P95" s="53">
        <v>0</v>
      </c>
      <c r="Q95" s="18">
        <f>O95-sintomaticiMaggio[[#This Row],[2:15-maggio(156673)]]</f>
        <v>-2.3947357827526048</v>
      </c>
    </row>
  </sheetData>
  <phoneticPr fontId="24" type="noConversion"/>
  <pageMargins left="0.7" right="0.7" top="0.75" bottom="0.75" header="0.3" footer="0.3"/>
  <tableParts count="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t g m 1 U A Z x k S K o A A A A + A A A A B I A H A B D b 2 5 m a W c v U G F j a 2 F n Z S 5 4 b W w g o h g A K K A U A A A A A A A A A A A A A A A A A A A A A A A A A A A A h Y / B C o J A F E V / R W b v v F E J T J 7 j o l W Q E B T R d h g n H d I x d G z 8 t x Z 9 U r + Q U F a 7 l v d y L p z 7 u N 0 x G 5 v a u 6 q u 1 6 1 J S U A Z 8 Z S R b a F N m Z L B n v y Y Z B y 3 Q p 5 F q b w J N n 0 y 9 j o l l b W X B M A 5 R 1 1 E 2 6 6 E k L E A j v l m J y v V C F + b 3 g o j F f m s i v 8 r w v H w k u E h j R l d x C y i S x Y g z D X m 2 n y R c D K m D O G n x N V Q 2 6 F T X F t / v U e Y I 8 L 7 B X 8 C U E s D B B Q A A g A I A L Y J 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C b V Q q s A t w 8 o B A A A O C w A A E w A c A E Z v c m 1 1 b G F z L 1 N l Y 3 R p b 2 4 x L m 0 g o h g A K K A U A A A A A A A A A A A A A A A A A A A A A A A A A A A A 7 Z V P b 9 o w F M D v S H w H K 1 w S K U R y q J l K l c N E N q 2 H r p t A u 7 Q 9 v I Y H s + T Y l f 3 C S i u + + 0 w p K 4 W o a w f a Y S M X x + / 5 / f s 9 P 9 l h Q d J o N l i u / K T Z a D b c d 7 A 4 Y q 0 g x z F U i l g O B A 4 p Y B l T S M 0 G 8 9 + 5 l R O p 0 Y v 6 b p r k p q h K 1 B R + l A q T v t H k N y 4 M 8 t 5 l / / z b a d 7 m x 5 c b 3 p L C T Y M o v s h R y V I S 2 i w 4 C W L W N 6 o q t c v S m H 3 Q h R l J P c l 4 K v z 2 a 2 U I B z R T m D 3 9 J p + N x q s o X i b V C s 6 8 x V g W w E j e m E X C Q 7 j 2 p 4 Y W t B s b W y 7 d D 2 c 3 6 M L H E u L 7 + 2 A p 5 j 4 + e R U j v K V 5 z F b y d C X X V X m N d j 6 P m g 2 p 6 0 O u E 3 R S k y m B Z C H P Y D K R Z j e A W + 4 S u q U N h G w N o f g z h K c + t i O 4 8 / d B M l B 3 Q M h G k i k 5 R a X W m H 6 x p v Q + P i G M 0 D 7 R Z B e P i v d K D Q p Q Y F 1 G t q p r E p n X t O m 3 G S 0 a 2 P J 1 + 2 P d o 2 R h 9 N A 7 3 v O I r D b b m j T u 9 L h o l w 8 Q Q y 6 6 3 X e d a P v Y t u Q o F j 3 + y y 4 V x 0 J s 2 N V f j V W h L 4 4 X C 9 P o M G J v H L E a i p 0 D x b d T t P C j z U U J s z Z U Z H Y E + N z Z f 8 h v D 6 N 8 Y L j 7 I P 9 N h q 9 7 y / Z M s f 5 d e V 5 2 u l e I 6 b 9 M 8 S d Q S w E C L Q A U A A I A C A C 2 C b V Q B n G R I q g A A A D 4 A A A A E g A A A A A A A A A A A A A A A A A A A A A A Q 2 9 u Z m l n L 1 B h Y 2 t h Z 2 U u e G 1 s U E s B A i 0 A F A A C A A g A t g m 1 U A / K 6 a u k A A A A 6 Q A A A B M A A A A A A A A A A A A A A A A A 9 A A A A F t D b 2 5 0 Z W 5 0 X 1 R 5 c G V z X S 5 4 b W x Q S w E C L Q A U A A I A C A C 2 C b V Q q s A t w 8 o B A A A O C w A A E w A A A A A A A A A A A A A A A A D l A Q A A R m 9 y b X V s Y X M v U 2 V j d G l v b j E u b V B L B Q Y A A A A A A w A D A M I A A A D 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Q Q A A A A A A A G B 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Z h d W x 0 J T I w 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0 Y W x 5 I G N h c 2 V z I G J 5 I H N 5 b X B 0 b 2 0 g b 2 5 z Z X Q g Z G E i I C 8 + P E V u d H J 5 I F R 5 c G U 9 I l J l Y 2 9 2 Z X J 5 V G F y Z 2 V 0 Q 2 9 s d W 1 u I i B W Y W x 1 Z T 0 i b D I 0 I i A v P j x F b n R y e S B U e X B l P S J S Z W N v d m V y e V R h c m d l d F J v d y I g V m F s d W U 9 I m w 3 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C 0 w N S 0 x N l Q y M j o z M j o 1 M y 4 z N z M x O T Y x 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V m Y X V s d C B E Y X R h c 2 V 0 L 0 1 v Z G l m a W N h I H R p c G 8 u e 0 N v b H V t b j E s M H 0 m c X V v d D s s J n F 1 b 3 Q 7 U 2 V j d G l v b j E v R G V m Y X V s d C B E Y X R h c 2 V 0 L 0 1 v Z G l m a W N h I H R p c G 8 u e 0 N v b H V t b j I s M X 0 m c X V v d D t d L C Z x d W 9 0 O 0 N v b H V t b k N v d W 5 0 J n F 1 b 3 Q 7 O j I s J n F 1 b 3 Q 7 S 2 V 5 Q 2 9 s d W 1 u T m F t Z X M m c X V v d D s 6 W 1 0 s J n F 1 b 3 Q 7 Q 2 9 s d W 1 u S W R l b n R p d G l l c y Z x d W 9 0 O z p b J n F 1 b 3 Q 7 U 2 V j d G l v b j E v R G V m Y X V s d C B E Y X R h c 2 V 0 L 0 1 v Z G l m a W N h I H R p c G 8 u e 0 N v b H V t b j E s M H 0 m c X V v d D s s J n F 1 b 3 Q 7 U 2 V j d G l v b j E v R G V m Y X V s d C B E Y X R h c 2 V 0 L 0 1 v Z G l m a W N h I H R p c G 8 u e 0 N v b H V t b j I s M X 0 m c X V v d D t d L C Z x d W 9 0 O 1 J l b G F 0 a W 9 u c 2 h p c E l u Z m 8 m c X V v d D s 6 W 1 1 9 I i A v P j w v U 3 R h Y m x l R W 5 0 c m l l c z 4 8 L 0 l 0 Z W 0 + P E l 0 Z W 0 + P E l 0 Z W 1 M b 2 N h d G l v b j 4 8 S X R l b V R 5 c G U + R m 9 y b X V s Y T w v S X R l b V R 5 c G U + P E l 0 Z W 1 Q Y X R o P l N l Y 3 R p b 2 4 x L 0 R l Z m F 1 b H Q l M j B E Y X R h c 2 V 0 L 0 9 y a W d p b m U 8 L 0 l 0 Z W 1 Q Y X R o P j w v S X R l b U x v Y 2 F 0 a W 9 u P j x T d G F i b G V F b n R y a W V z I C 8 + P C 9 J d G V t P j x J d G V t P j x J d G V t T G 9 j Y X R p b 2 4 + P E l 0 Z W 1 U e X B l P k Z v c m 1 1 b G E 8 L 0 l 0 Z W 1 U e X B l P j x J d G V t U G F 0 a D 5 T Z W N 0 a W 9 u M S 9 E Z W Z h d W x 0 J T I w R G F 0 Y X N l d C 9 N b 2 R p Z m l j Y S U y M H R p c G 8 8 L 0 l 0 Z W 1 Q Y X R o P j w v S X R l b U x v Y 2 F 0 a W 9 u P j x T d G F i b G V F b n R y a W V z I C 8 + P C 9 J d G V t P j x J d G V t P j x J d G V t T G 9 j Y X R p b 2 4 + P E l 0 Z W 1 U e X B l P k Z v c m 1 1 b G E 8 L 0 l 0 Z W 1 U e X B l P j x J d G V t U G F 0 a D 5 T Z W N 0 a W 9 u M S 9 z a W 5 0 b 2 1 h d G l j a U 1 h Z 2 d 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v b W U g Z 3 J v d X A i I C 8 + P E V u d H J 5 I F R 5 c G U 9 I l J l Y 2 9 2 Z X J 5 V G F y Z 2 V 0 Q 2 9 s d W 1 u I i B W Y W x 1 Z T 0 i b D E i I C 8 + P E V u d H J 5 I F R 5 c G U 9 I l J l Y 2 9 2 Z X J 5 V G F y Z 2 V 0 U m 9 3 I i B W Y W x 1 Z T 0 i b D E i I C 8 + P E V u d H J 5 I F R 5 c G U 9 I k Z p b G x U Y X J n Z X Q i I F Z h b H V l P S J z c 2 l u d G 9 t Y X R p Y 2 l N Y W d n a W 8 i I C 8 + P E V u d H J 5 I F R 5 c G U 9 I k Z p b G x l Z E N v b X B s Z X R l U m V z d W x 0 V G 9 X b 3 J r c 2 h l Z X Q i I F Z h b H V l P S J s M S I g L z 4 8 R W 5 0 c n k g V H l w Z T 0 i Q W R k Z W R U b 0 R h d G F N b 2 R l b C I g V m F s d W U 9 I m w w I i A v P j x F b n R y e S B U e X B l P S J G a W x s Q 2 9 1 b n Q i I F Z h b H V l P S J s O T M i I C 8 + P E V u d H J 5 I F R 5 c G U 9 I k Z p b G x F c n J v c k N v Z G U i I F Z h b H V l P S J z V W 5 r b m 9 3 b i I g L z 4 8 R W 5 0 c n k g V H l w Z T 0 i R m l s b E V y c m 9 y Q 2 9 1 b n Q i I F Z h b H V l P S J s M C I g L z 4 8 R W 5 0 c n k g V H l w Z T 0 i R m l s b E x h c 3 R V c G R h d G V k I i B W Y W x 1 Z T 0 i Z D I w M j A t M D U t M T h U M T k 6 N T A 6 N T Q u N j E y N T I z M l o i I C 8 + P E V u d H J 5 I F R 5 c G U 9 I k Z p b G x D b 2 x 1 b W 5 U e X B l c y I g V m F s d W U 9 I n N B d 0 1 E Q X d N P S I g L z 4 8 R W 5 0 c n k g V H l w Z T 0 i R m l s b E N v b H V t b k 5 h b W V z I i B W Y W x 1 Z T 0 i c 1 s m c X V v d D s j J n F 1 b 3 Q 7 L C Z x d W 9 0 O z E 6 Z 2 l v c m 5 v J n F 1 b 3 Q 7 L C Z x d W 9 0 O z I s M z o x N S 1 t Y W d n a W 8 o M T U 2 N j c z K S Z x d W 9 0 O y w m c X V v d D t D b 2 x 1 b W 4 x J n F 1 b 3 Q 7 L C Z x d W 9 0 O z Q s N T o x L W 1 h Z 2 d p b y g x M j U 5 N T U 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2 l u d G 9 t Y X R p Y 2 l N Y W d n a W 8 v T W 9 k a W Z p Y 2 F 0 b y B 0 a X B v L n s j L D B 9 J n F 1 b 3 Q 7 L C Z x d W 9 0 O 1 N l Y 3 R p b 2 4 x L 3 N p b n R v b W F 0 a W N p T W F n Z 2 l v L 0 1 v Z G l m a W N h d G 8 g d G l w b y 5 7 M T p n a W 9 y b m 8 s M X 0 m c X V v d D s s J n F 1 b 3 Q 7 U 2 V j d G l v b j E v c 2 l u d G 9 t Y X R p Y 2 l N Y W d n a W 8 v T W 9 k a W Z p Y 2 F 0 b y B 0 a X B v L n s y L D M 6 M T U t b W F n Z 2 l v K D E 1 N j Y 3 M y k s M n 0 m c X V v d D s s J n F 1 b 3 Q 7 U 2 V j d G l v b j E v c 2 l u d G 9 t Y X R p Y 2 l N Y W d n a W 8 v T W 9 k a W Z p Y 2 F 0 b y B 0 a X B v L n s s M 3 0 m c X V v d D s s J n F 1 b 3 Q 7 U 2 V j d G l v b j E v c 2 l u d G 9 t Y X R p Y 2 l N Y W d n a W 8 v T W 9 k a W Z p Y 2 F 0 b y B 0 a X B v L n s 0 L D U 6 M S 1 t Y W d n a W 8 o M T I 1 O T U 1 K S w 0 f S Z x d W 9 0 O 1 0 s J n F 1 b 3 Q 7 Q 2 9 s d W 1 u Q 2 9 1 b n Q m c X V v d D s 6 N S w m c X V v d D t L Z X l D b 2 x 1 b W 5 O Y W 1 l c y Z x d W 9 0 O z p b X S w m c X V v d D t D b 2 x 1 b W 5 J Z G V u d G l 0 a W V z J n F 1 b 3 Q 7 O l s m c X V v d D t T Z W N 0 a W 9 u M S 9 z a W 5 0 b 2 1 h d G l j a U 1 h Z 2 d p b y 9 N b 2 R p Z m l j Y X R v I H R p c G 8 u e y M s M H 0 m c X V v d D s s J n F 1 b 3 Q 7 U 2 V j d G l v b j E v c 2 l u d G 9 t Y X R p Y 2 l N Y W d n a W 8 v T W 9 k a W Z p Y 2 F 0 b y B 0 a X B v L n s x O m d p b 3 J u b y w x f S Z x d W 9 0 O y w m c X V v d D t T Z W N 0 a W 9 u M S 9 z a W 5 0 b 2 1 h d G l j a U 1 h Z 2 d p b y 9 N b 2 R p Z m l j Y X R v I H R p c G 8 u e z I s M z o x N S 1 t Y W d n a W 8 o M T U 2 N j c z K S w y f S Z x d W 9 0 O y w m c X V v d D t T Z W N 0 a W 9 u M S 9 z a W 5 0 b 2 1 h d G l j a U 1 h Z 2 d p b y 9 N b 2 R p Z m l j Y X R v I H R p c G 8 u e y w z f S Z x d W 9 0 O y w m c X V v d D t T Z W N 0 a W 9 u M S 9 z a W 5 0 b 2 1 h d G l j a U 1 h Z 2 d p b y 9 N b 2 R p Z m l j Y X R v I H R p c G 8 u e z Q s N T o x L W 1 h Z 2 d p b y g x M j U 5 N T U p L D R 9 J n F 1 b 3 Q 7 X S w m c X V v d D t S Z W x h d G l v b n N o a X B J b m Z v J n F 1 b 3 Q 7 O l t d f S I g L z 4 8 L 1 N 0 Y W J s Z U V u d H J p Z X M + P C 9 J d G V t P j x J d G V t P j x J d G V t T G 9 j Y X R p b 2 4 + P E l 0 Z W 1 U e X B l P k Z v c m 1 1 b G E 8 L 0 l 0 Z W 1 U e X B l P j x J d G V t U G F 0 a D 5 T Z W N 0 a W 9 u M S 9 z a W 5 0 b 2 1 h d G l j a U 1 h Z 2 d p b y 9 P c m l n a W 5 l P C 9 J d G V t U G F 0 a D 4 8 L 0 l 0 Z W 1 M b 2 N h d G l v b j 4 8 U 3 R h Y m x l R W 5 0 c m l l c y A v P j w v S X R l b T 4 8 S X R l b T 4 8 S X R l b U x v Y 2 F 0 a W 9 u P j x J d G V t V H l w Z T 5 G b 3 J t d W x h P C 9 J d G V t V H l w Z T 4 8 S X R l b V B h d G g + U 2 V j d G l v b j E v c 2 l u d G 9 t Y X R p Y 2 l N Y W d n a W 8 v S W 5 0 Z X N 0 Y X p p b 2 5 p J T I w Y W x 6 Y X R l J T I w Z G k l M j B s a X Z l b G x v P C 9 J d G V t U G F 0 a D 4 8 L 0 l 0 Z W 1 M b 2 N h d G l v b j 4 8 U 3 R h Y m x l R W 5 0 c m l l c y A v P j w v S X R l b T 4 8 S X R l b T 4 8 S X R l b U x v Y 2 F 0 a W 9 u P j x J d G V t V H l w Z T 5 G b 3 J t d W x h P C 9 J d G V t V H l w Z T 4 8 S X R l b V B h d G g + U 2 V j d G l v b j E v c 2 l u d G 9 t Y X R p Y 2 l N Y W d n a W 8 v T W 9 k a W Z p Y 2 F 0 b y U y M H R p c G 8 8 L 0 l 0 Z W 1 Q Y X R o P j w v S X R l b U x v Y 2 F 0 a W 9 u P j x T d G F i b G V F b n R y a W V z I C 8 + P C 9 J d G V t P j x J d G V t P j x J d G V t T G 9 j Y X R p b 2 4 + P E l 0 Z W 1 U e X B l P k Z v c m 1 1 b G E 8 L 0 l 0 Z W 1 U e X B l P j x J d G V t U G F 0 a D 5 T Z W N 0 a W 9 u M S 9 E Z W Z h d W x 0 J T I w R G F 0 Y X N l 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Z v Z 2 x p b z M 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M j E 2 I i A v P j x F b n R y e S B U e X B l P S J G a W x s R X J y b 3 J D b 2 R l I i B W Y W x 1 Z T 0 i c 1 V u a 2 5 v d 2 4 i I C 8 + P E V u d H J 5 I F R 5 c G U 9 I k Z p b G x F c n J v c k N v d W 5 0 I i B W Y W x 1 Z T 0 i b D A i I C 8 + P E V u d H J 5 I F R 5 c G U 9 I k Z p b G x M Y X N 0 V X B k Y X R l Z C I g V m F s d W U 9 I m Q y M D I w L T A 1 L T E 5 V D A w O j E 3 O j A z L j A y N T Y w M z Z 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W Z h d W x 0 I E R h d G F z Z X Q g K D I p L 0 1 v Z G l m a W N h I H R p c G 8 u e 0 N v b H V t b j E s M H 0 m c X V v d D s s J n F 1 b 3 Q 7 U 2 V j d G l v b j E v R G V m Y X V s d C B E Y X R h c 2 V 0 I C g y K S 9 N b 2 R p Z m l j Y S B 0 a X B v L n t D b 2 x 1 b W 4 y L D F 9 J n F 1 b 3 Q 7 X S w m c X V v d D t D b 2 x 1 b W 5 D b 3 V u d C Z x d W 9 0 O z o y L C Z x d W 9 0 O 0 t l e U N v b H V t b k 5 h b W V z J n F 1 b 3 Q 7 O l t d L C Z x d W 9 0 O 0 N v b H V t b k l k Z W 5 0 a X R p Z X M m c X V v d D s 6 W y Z x d W 9 0 O 1 N l Y 3 R p b 2 4 x L 0 R l Z m F 1 b H Q g R G F 0 Y X N l d C A o M i k v T W 9 k a W Z p Y 2 E g d G l w b y 5 7 Q 2 9 s d W 1 u M S w w f S Z x d W 9 0 O y w m c X V v d D t T Z W N 0 a W 9 u M S 9 E Z W Z h d W x 0 I E R h d G F z Z X Q g K D I p L 0 1 v Z G l m a W N h I H R p c G 8 u e 0 N v b H V t b j I s M X 0 m c X V v d D t d L C Z x d W 9 0 O 1 J l b G F 0 a W 9 u c 2 h p c E l u Z m 8 m c X V v d D s 6 W 1 1 9 I i A v P j w v U 3 R h Y m x l R W 5 0 c m l l c z 4 8 L 0 l 0 Z W 0 + P E l 0 Z W 0 + P E l 0 Z W 1 M b 2 N h d G l v b j 4 8 S X R l b V R 5 c G U + R m 9 y b X V s Y T w v S X R l b V R 5 c G U + P E l 0 Z W 1 Q Y X R o P l N l Y 3 R p b 2 4 x L 0 R l Z m F 1 b H Q l M j B E Y X R h c 2 V 0 J T I w K D I p L 0 9 y a W d p b m U 8 L 0 l 0 Z W 1 Q Y X R o P j w v S X R l b U x v Y 2 F 0 a W 9 u P j x T d G F i b G V F b n R y a W V z I C 8 + P C 9 J d G V t P j x J d G V t P j x J d G V t T G 9 j Y X R p b 2 4 + P E l 0 Z W 1 U e X B l P k Z v c m 1 1 b G E 8 L 0 l 0 Z W 1 U e X B l P j x J d G V t U G F 0 a D 5 T Z W N 0 a W 9 u M S 9 E Z W Z h d W x 0 J T I w R G F 0 Y X N l d C U y M C g y K S 9 N b 2 R p Z m l j Y S U y M H R p c G 8 8 L 0 l 0 Z W 1 Q Y X R o P j w v S X R l b U x v Y 2 F 0 a W 9 u P j x T d G F i b G V F b n R y a W V z I C 8 + P C 9 J d G V t P j x J d G V t P j x J d G V t T G 9 j Y X R p b 2 4 + P E l 0 Z W 1 U e X B l P k Z v c m 1 1 b G E 8 L 0 l 0 Z W 1 U e X B l P j x J d G V t U G F 0 a D 5 T Z W N 0 a W 9 u M S 9 E Z W Z h d W x 0 J T I w R G F 0 Y X N l 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Z v Z 2 x p b z M 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M j E 2 I i A v P j x F b n R y e S B U e X B l P S J G a W x s R X J y b 3 J D b 2 R l I i B W Y W x 1 Z T 0 i c 1 V u a 2 5 v d 2 4 i I C 8 + P E V u d H J 5 I F R 5 c G U 9 I k Z p b G x F c n J v c k N v d W 5 0 I i B W Y W x 1 Z T 0 i b D A i I C 8 + P E V u d H J 5 I F R 5 c G U 9 I k Z p b G x M Y X N 0 V X B k Y X R l Z C I g V m F s d W U 9 I m Q y M D I w L T A 1 L T E 5 V D A w O j I y O j U 1 L j c w O D A y N z V 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W Z h d W x 0 I E R h d G F z Z X Q g K D M p L 0 1 v Z G l m a W N h I H R p c G 8 u e 0 N v b H V t b j E s M H 0 m c X V v d D s s J n F 1 b 3 Q 7 U 2 V j d G l v b j E v R G V m Y X V s d C B E Y X R h c 2 V 0 I C g z K S 9 N b 2 R p Z m l j Y S B 0 a X B v L n t D b 2 x 1 b W 4 y L D F 9 J n F 1 b 3 Q 7 X S w m c X V v d D t D b 2 x 1 b W 5 D b 3 V u d C Z x d W 9 0 O z o y L C Z x d W 9 0 O 0 t l e U N v b H V t b k 5 h b W V z J n F 1 b 3 Q 7 O l t d L C Z x d W 9 0 O 0 N v b H V t b k l k Z W 5 0 a X R p Z X M m c X V v d D s 6 W y Z x d W 9 0 O 1 N l Y 3 R p b 2 4 x L 0 R l Z m F 1 b H Q g R G F 0 Y X N l d C A o M y k v T W 9 k a W Z p Y 2 E g d G l w b y 5 7 Q 2 9 s d W 1 u M S w w f S Z x d W 9 0 O y w m c X V v d D t T Z W N 0 a W 9 u M S 9 E Z W Z h d W x 0 I E R h d G F z Z X Q g K D M p L 0 1 v Z G l m a W N h I H R p c G 8 u e 0 N v b H V t b j I s M X 0 m c X V v d D t d L C Z x d W 9 0 O 1 J l b G F 0 a W 9 u c 2 h p c E l u Z m 8 m c X V v d D s 6 W 1 1 9 I i A v P j w v U 3 R h Y m x l R W 5 0 c m l l c z 4 8 L 0 l 0 Z W 0 + P E l 0 Z W 0 + P E l 0 Z W 1 M b 2 N h d G l v b j 4 8 S X R l b V R 5 c G U + R m 9 y b X V s Y T w v S X R l b V R 5 c G U + P E l 0 Z W 1 Q Y X R o P l N l Y 3 R p b 2 4 x L 0 R l Z m F 1 b H Q l M j B E Y X R h c 2 V 0 J T I w K D M p L 0 9 y a W d p b m U 8 L 0 l 0 Z W 1 Q Y X R o P j w v S X R l b U x v Y 2 F 0 a W 9 u P j x T d G F i b G V F b n R y a W V z I C 8 + P C 9 J d G V t P j x J d G V t P j x J d G V t T G 9 j Y X R p b 2 4 + P E l 0 Z W 1 U e X B l P k Z v c m 1 1 b G E 8 L 0 l 0 Z W 1 U e X B l P j x J d G V t U G F 0 a D 5 T Z W N 0 a W 9 u M S 9 E Z W Z h d W x 0 J T I w R G F 0 Y X N l d C U y M C g z K S 9 N b 2 R p Z m l j Y S U y M H R p c G 8 8 L 0 l 0 Z W 1 Q Y X R o P j w v S X R l b U x v Y 2 F 0 a W 9 u P j x T d G F i b G V F b n R y a W V z I C 8 + P C 9 J d G V t P j x J d G V t P j x J d G V t T G 9 j Y X R p b 2 4 + P E l 0 Z W 1 U e X B l P k Z v c m 1 1 b G E 8 L 0 l 0 Z W 1 U e X B l P j x J d G V t U G F 0 a D 5 T Z W N 0 a W 9 u M S 9 y Y X c t M T V t Y X k t Y X V 0 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C 0 g Y X V 0 b 2 1 h d G l j I i A v P j x F b n R y e S B U e X B l P S J S Z W N v d m V y e V R h c m d l d E N v b H V t b i I g V m F s d W U 9 I m w 2 I i A v P j x F b n R y e S B U e X B l P S J S Z W N v d m V y e V R h c m d l d F J v d y I g V m F s d W U 9 I m w 0 I i A v P j x F b n R y e S B U e X B l P S J G a W x s Z W R D b 2 1 w b G V 0 Z V J l c 3 V s d F R v V 2 9 y a 3 N o Z W V 0 I i B W Y W x 1 Z T 0 i b D E i I C 8 + P E V u d H J 5 I F R 5 c G U 9 I k F k Z G V k V G 9 E Y X R h T W 9 k Z W w i I F Z h b H V l P S J s M C I g L z 4 8 R W 5 0 c n k g V H l w Z T 0 i R m l s b E N v d W 5 0 I i B W Y W x 1 Z T 0 i b D k 0 I i A v P j x F b n R y e S B U e X B l P S J G a W x s R X J y b 3 J D b 2 R l I i B W Y W x 1 Z T 0 i c 1 V u a 2 5 v d 2 4 i I C 8 + P E V u d H J 5 I F R 5 c G U 9 I k Z p b G x F c n J v c k N v d W 5 0 I i B W Y W x 1 Z T 0 i b D A i I C 8 + P E V u d H J 5 I F R 5 c G U 9 I k Z p b G x M Y X N 0 V X B k Y X R l Z C I g V m F s d W U 9 I m Q y M D I w L T A 1 L T I w V D I y O j U z O j I 3 L j g 4 N D Q 1 M z F 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M T V t Y X k t Y X V 0 b y 9 N b 2 R p Z m l j Y S B 0 a X B v L n t D b 2 x 1 b W 4 x L D B 9 J n F 1 b 3 Q 7 L C Z x d W 9 0 O 1 N l Y 3 R p b 2 4 x L 3 J h d y 0 x N W 1 h e S 1 h d X R v L 0 1 v Z G l m a W N h I H R p c G 8 u e 0 N v b H V t b j I s M X 0 m c X V v d D t d L C Z x d W 9 0 O 0 N v b H V t b k N v d W 5 0 J n F 1 b 3 Q 7 O j I s J n F 1 b 3 Q 7 S 2 V 5 Q 2 9 s d W 1 u T m F t Z X M m c X V v d D s 6 W 1 0 s J n F 1 b 3 Q 7 Q 2 9 s d W 1 u S W R l b n R p d G l l c y Z x d W 9 0 O z p b J n F 1 b 3 Q 7 U 2 V j d G l v b j E v c m F 3 L T E 1 b W F 5 L W F 1 d G 8 v T W 9 k a W Z p Y 2 E g d G l w b y 5 7 Q 2 9 s d W 1 u M S w w f S Z x d W 9 0 O y w m c X V v d D t T Z W N 0 a W 9 u M S 9 y Y X c t M T V t Y X k t Y X V 0 b y 9 N b 2 R p Z m l j Y S B 0 a X B v L n t D b 2 x 1 b W 4 y L D F 9 J n F 1 b 3 Q 7 X S w m c X V v d D t S Z W x h d G l v b n N o a X B J b m Z v J n F 1 b 3 Q 7 O l t d f S I g L z 4 8 L 1 N 0 Y W J s Z U V u d H J p Z X M + P C 9 J d G V t P j x J d G V t P j x J d G V t T G 9 j Y X R p b 2 4 + P E l 0 Z W 1 U e X B l P k Z v c m 1 1 b G E 8 L 0 l 0 Z W 1 U e X B l P j x J d G V t U G F 0 a D 5 T Z W N 0 a W 9 u M S 9 y Y X c t M T V t Y X k t Y X V 0 b y 9 P c m l n a W 5 l P C 9 J d G V t U G F 0 a D 4 8 L 0 l 0 Z W 1 M b 2 N h d G l v b j 4 8 U 3 R h Y m x l R W 5 0 c m l l c y A v P j w v S X R l b T 4 8 S X R l b T 4 8 S X R l b U x v Y 2 F 0 a W 9 u P j x J d G V t V H l w Z T 5 G b 3 J t d W x h P C 9 J d G V t V H l w Z T 4 8 S X R l b V B h d G g + U 2 V j d G l v b j E v c m F 3 L T E 1 b W F 5 L W F 1 d G 8 v T W 9 k a W Z p Y 2 E l M j B 0 a X B v P C 9 J d G V t U G F 0 a D 4 8 L 0 l 0 Z W 1 M b 2 N h d G l v b j 4 8 U 3 R h Y m x l R W 5 0 c m l l c y A v P j w v S X R l b T 4 8 S X R l b T 4 8 S X R l b U x v Y 2 F 0 a W 9 u P j x J d G V t V H l w Z T 5 G b 3 J t d W x h P C 9 J d G V t V H l w Z T 4 8 S X R l b V B h d G g + U 2 V j d G l v b j E v c m F 3 L T E 1 b W F 5 L W F 1 d G 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t I G F 1 d G 9 t Y X R p Y y I g L z 4 8 R W 5 0 c n k g V H l w Z T 0 i U m V j b 3 Z l c n l U Y X J n Z X R D b 2 x 1 b W 4 i I F Z h b H V l P S J s N i I g L z 4 8 R W 5 0 c n k g V H l w Z T 0 i U m V j b 3 Z l c n l U Y X J n Z X R S b 3 c i I F Z h b H V l P S J s M z I i I C 8 + P E V u d H J 5 I F R 5 c G U 9 I k Z p b G x l Z E N v b X B s Z X R l U m V z d W x 0 V G 9 X b 3 J r c 2 h l Z X Q i I F Z h b H V l P S J s M S I g L z 4 8 R W 5 0 c n k g V H l w Z T 0 i Q W R k Z W R U b 0 R h d G F N b 2 R l b C I g V m F s d W U 9 I m w w I i A v P j x F b n R y e S B U e X B l P S J G a W x s Q 2 9 1 b n Q i I F Z h b H V l P S J s O T Q i I C 8 + P E V u d H J 5 I F R 5 c G U 9 I k Z p b G x F c n J v c k N v Z G U i I F Z h b H V l P S J z V W 5 r b m 9 3 b i I g L z 4 8 R W 5 0 c n k g V H l w Z T 0 i R m l s b E V y c m 9 y Q 2 9 1 b n Q i I F Z h b H V l P S J s M C I g L z 4 8 R W 5 0 c n k g V H l w Z T 0 i R m l s b E x h c 3 R V c G R h d G V k I i B W Y W x 1 Z T 0 i Z D I w M j A t M D U t M j B U M j I 6 N T Q 6 M z g u M D Y y N T M w M 1 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x N W 1 h e S 1 h d X R v I C g y K S 9 N b 2 R p Z m l j Y S B 0 a X B v L n t D b 2 x 1 b W 4 x L D B 9 J n F 1 b 3 Q 7 L C Z x d W 9 0 O 1 N l Y 3 R p b 2 4 x L 3 J h d y 0 x N W 1 h e S 1 h d X R v I C g y K S 9 N b 2 R p Z m l j Y S B 0 a X B v L n t D b 2 x 1 b W 4 y L D F 9 J n F 1 b 3 Q 7 X S w m c X V v d D t D b 2 x 1 b W 5 D b 3 V u d C Z x d W 9 0 O z o y L C Z x d W 9 0 O 0 t l e U N v b H V t b k 5 h b W V z J n F 1 b 3 Q 7 O l t d L C Z x d W 9 0 O 0 N v b H V t b k l k Z W 5 0 a X R p Z X M m c X V v d D s 6 W y Z x d W 9 0 O 1 N l Y 3 R p b 2 4 x L 3 J h d y 0 x N W 1 h e S 1 h d X R v I C g y K S 9 N b 2 R p Z m l j Y S B 0 a X B v L n t D b 2 x 1 b W 4 x L D B 9 J n F 1 b 3 Q 7 L C Z x d W 9 0 O 1 N l Y 3 R p b 2 4 x L 3 J h d y 0 x N W 1 h e S 1 h d X R v I C g y K S 9 N b 2 R p Z m l j Y S B 0 a X B v L n t D b 2 x 1 b W 4 y L D F 9 J n F 1 b 3 Q 7 X S w m c X V v d D t S Z W x h d G l v b n N o a X B J b m Z v J n F 1 b 3 Q 7 O l t d f S I g L z 4 8 L 1 N 0 Y W J s Z U V u d H J p Z X M + P C 9 J d G V t P j x J d G V t P j x J d G V t T G 9 j Y X R p b 2 4 + P E l 0 Z W 1 U e X B l P k Z v c m 1 1 b G E 8 L 0 l 0 Z W 1 U e X B l P j x J d G V t U G F 0 a D 5 T Z W N 0 a W 9 u M S 9 y Y X c t M T V t Y X k t Y X V 0 b y U y M C g y K S 9 P c m l n a W 5 l P C 9 J d G V t U G F 0 a D 4 8 L 0 l 0 Z W 1 M b 2 N h d G l v b j 4 8 U 3 R h Y m x l R W 5 0 c m l l c y A v P j w v S X R l b T 4 8 S X R l b T 4 8 S X R l b U x v Y 2 F 0 a W 9 u P j x J d G V t V H l w Z T 5 G b 3 J t d W x h P C 9 J d G V t V H l w Z T 4 8 S X R l b V B h d G g + U 2 V j d G l v b j E v c m F 3 L T E 1 b W F 5 L W F 1 d G 8 l M j A o M i k v T W 9 k a W Z p Y 2 E l M j B 0 a X B v P C 9 J d G V t U G F 0 a D 4 8 L 0 l 0 Z W 1 M b 2 N h d G l v b j 4 8 U 3 R h Y m x l R W 5 0 c m l l c y A v P j w v S X R l b T 4 8 S X R l b T 4 8 S X R l b U x v Y 2 F 0 a W 9 u P j x J d G V t V H l w Z T 5 G b 3 J t d W x h P C 9 J d G V t V H l w Z T 4 8 S X R l b V B h d G g + U 2 V j d G l v b j E v c m F 3 L T E 1 b W F 5 L W F 1 d G 8 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t I G F 1 d G 9 t Y X R p Y y I g L z 4 8 R W 5 0 c n k g V H l w Z T 0 i U m V j b 3 Z l c n l U Y X J n Z X R D b 2 x 1 b W 4 i I F Z h b H V l P S J s N i I g L z 4 8 R W 5 0 c n k g V H l w Z T 0 i U m V j b 3 Z l c n l U Y X J n Z X R S b 3 c i I F Z h b H V l P S J s M z E i I C 8 + P E V u d H J 5 I F R 5 c G U 9 I k Z p b G x U Y X J n Z X Q i I F Z h b H V l P S J z c m F 3 X z E 1 b W F 5 X 2 F 1 d G 9 f X z M i I C 8 + P E V u d H J 5 I F R 5 c G U 9 I k Z p b G x l Z E N v b X B s Z X R l U m V z d W x 0 V G 9 X b 3 J r c 2 h l Z X Q i I F Z h b H V l P S J s M S I g L z 4 8 R W 5 0 c n k g V H l w Z T 0 i Q W R k Z W R U b 0 R h d G F N b 2 R l b C I g V m F s d W U 9 I m w w I i A v P j x F b n R y e S B U e X B l P S J G a W x s Q 2 9 1 b n Q i I F Z h b H V l P S J s O T Q i I C 8 + P E V u d H J 5 I F R 5 c G U 9 I k Z p b G x F c n J v c k N v Z G U i I F Z h b H V l P S J z V W 5 r b m 9 3 b i I g L z 4 8 R W 5 0 c n k g V H l w Z T 0 i R m l s b E V y c m 9 y Q 2 9 1 b n Q i I F Z h b H V l P S J s M C I g L z 4 8 R W 5 0 c n k g V H l w Z T 0 i R m l s b E x h c 3 R V c G R h d G V k I i B W Y W x 1 Z T 0 i Z D I w M j A t M D U t M j B U M j I 6 N T U 6 N D Y u M j U 1 M z E 1 N F 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x N W 1 h e S 1 h d X R v I C g z K S 9 N b 2 R p Z m l j Y X R v I H R p c G 8 u e 0 N v b H V t b j E s M H 0 m c X V v d D s s J n F 1 b 3 Q 7 U 2 V j d G l v b j E v c m F 3 L T E 1 b W F 5 L W F 1 d G 8 g K D M p L 0 1 v Z G l m a W N h d G 8 g d G l w b y 5 7 Q 2 9 s d W 1 u M i w x f S Z x d W 9 0 O 1 0 s J n F 1 b 3 Q 7 Q 2 9 s d W 1 u Q 2 9 1 b n Q m c X V v d D s 6 M i w m c X V v d D t L Z X l D b 2 x 1 b W 5 O Y W 1 l c y Z x d W 9 0 O z p b X S w m c X V v d D t D b 2 x 1 b W 5 J Z G V u d G l 0 a W V z J n F 1 b 3 Q 7 O l s m c X V v d D t T Z W N 0 a W 9 u M S 9 y Y X c t M T V t Y X k t Y X V 0 b y A o M y k v T W 9 k a W Z p Y 2 F 0 b y B 0 a X B v L n t D b 2 x 1 b W 4 x L D B 9 J n F 1 b 3 Q 7 L C Z x d W 9 0 O 1 N l Y 3 R p b 2 4 x L 3 J h d y 0 x N W 1 h e S 1 h d X R v I C g z K S 9 N b 2 R p Z m l j Y X R v I H R p c G 8 u e 0 N v b H V t b j I s M X 0 m c X V v d D t d L C Z x d W 9 0 O 1 J l b G F 0 a W 9 u c 2 h p c E l u Z m 8 m c X V v d D s 6 W 1 1 9 I i A v P j w v U 3 R h Y m x l R W 5 0 c m l l c z 4 8 L 0 l 0 Z W 0 + P E l 0 Z W 0 + P E l 0 Z W 1 M b 2 N h d G l v b j 4 8 S X R l b V R 5 c G U + R m 9 y b X V s Y T w v S X R l b V R 5 c G U + P E l 0 Z W 1 Q Y X R o P l N l Y 3 R p b 2 4 x L 3 J h d y 0 x N W 1 h e S 1 h d X R v J T I w K D M p L 0 9 y a W d p b m U 8 L 0 l 0 Z W 1 Q Y X R o P j w v S X R l b U x v Y 2 F 0 a W 9 u P j x T d G F i b G V F b n R y a W V z I C 8 + P C 9 J d G V t P j x J d G V t P j x J d G V t T G 9 j Y X R p b 2 4 + P E l 0 Z W 1 U e X B l P k Z v c m 1 1 b G E 8 L 0 l 0 Z W 1 U e X B l P j x J d G V t U G F 0 a D 5 T Z W N 0 a W 9 u M S 9 y Y X c t M T V t Y X k t Y X V 0 b y U y M C g z K S 9 N b 2 R p Z m l j Y X R v J T I w d G l w b z w v S X R l b V B h d G g + P C 9 J d G V t T G 9 j Y X R p b 2 4 + P F N 0 Y W J s Z U V u d H J p Z X M g L z 4 8 L 0 l 0 Z W 0 + P E l 0 Z W 0 + P E l 0 Z W 1 M b 2 N h d G l v b j 4 8 S X R l b V R 5 c G U + R m 9 y b X V s Y T w v S X R l b V R 5 c G U + P E l 0 Z W 1 Q Y X R o P l N l Y 3 R p b 2 4 x L 3 J h d y 0 x N W 1 h e S 1 h d X R v 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C 0 g Y X V 0 b 2 1 h d G l j I i A v P j x F b n R y e S B U e X B l P S J S Z W N v d m V y e V R h c m d l d E N v b H V t b i I g V m F s d W U 9 I m w 4 I i A v P j x F b n R y e S B U e X B l P S J S Z W N v d m V y e V R h c m d l d F J v d y I g V m F s d W U 9 I m w x M j U 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A t M D U t M j B U M j M 6 M D c 6 M j k u N D Q 5 O T E w N l 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x N W 1 h e S 1 h d X R v M i 9 N b 2 R p Z m l j Y X R v I H R p c G 8 u e 0 N v b H V t b j E s M H 0 m c X V v d D s s J n F 1 b 3 Q 7 U 2 V j d G l v b j E v c m F 3 L T E 1 b W F 5 L W F 1 d G 8 y L 0 1 v Z G l m a W N h d G 8 g d G l w b y 5 7 Q 2 9 s d W 1 u M i w x f S Z x d W 9 0 O 1 0 s J n F 1 b 3 Q 7 Q 2 9 s d W 1 u Q 2 9 1 b n Q m c X V v d D s 6 M i w m c X V v d D t L Z X l D b 2 x 1 b W 5 O Y W 1 l c y Z x d W 9 0 O z p b X S w m c X V v d D t D b 2 x 1 b W 5 J Z G V u d G l 0 a W V z J n F 1 b 3 Q 7 O l s m c X V v d D t T Z W N 0 a W 9 u M S 9 y Y X c t M T V t Y X k t Y X V 0 b z I v T W 9 k a W Z p Y 2 F 0 b y B 0 a X B v L n t D b 2 x 1 b W 4 x L D B 9 J n F 1 b 3 Q 7 L C Z x d W 9 0 O 1 N l Y 3 R p b 2 4 x L 3 J h d y 0 x N W 1 h e S 1 h d X R v M i 9 N b 2 R p Z m l j Y X R v I H R p c G 8 u e 0 N v b H V t b j I s M X 0 m c X V v d D t d L C Z x d W 9 0 O 1 J l b G F 0 a W 9 u c 2 h p c E l u Z m 8 m c X V v d D s 6 W 1 1 9 I i A v P j w v U 3 R h Y m x l R W 5 0 c m l l c z 4 8 L 0 l 0 Z W 0 + P E l 0 Z W 0 + P E l 0 Z W 1 M b 2 N h d G l v b j 4 8 S X R l b V R 5 c G U + R m 9 y b X V s Y T w v S X R l b V R 5 c G U + P E l 0 Z W 1 Q Y X R o P l N l Y 3 R p b 2 4 x L 3 J h d y 0 x N W 1 h e S 1 h d X R v M i 9 P c m l n a W 5 l P C 9 J d G V t U G F 0 a D 4 8 L 0 l 0 Z W 1 M b 2 N h d G l v b j 4 8 U 3 R h Y m x l R W 5 0 c m l l c y A v P j w v S X R l b T 4 8 S X R l b T 4 8 S X R l b U x v Y 2 F 0 a W 9 u P j x J d G V t V H l w Z T 5 G b 3 J t d W x h P C 9 J d G V t V H l w Z T 4 8 S X R l b V B h d G g + U 2 V j d G l v b j E v c m F 3 L T E 1 b W F 5 L W F 1 d G 8 y L 0 1 v Z G l m a W N h d G 8 l M j B 0 a X B v P C 9 J d G V t U G F 0 a D 4 8 L 0 l 0 Z W 1 M b 2 N h d G l v b j 4 8 U 3 R h Y m x l R W 5 0 c m l l c y A v P j w v S X R l b T 4 8 L 0 l 0 Z W 1 z P j w v T G 9 j Y W x Q Y W N r Y W d l T W V 0 Y W R h d G F G a W x l P h Y A A A B Q S w U G A A A A A A A A A A A A A A A A A A A A A A A A J g E A A A E A A A D Q j J 3 f A R X R E Y x 6 A M B P w p f r A Q A A A B i M x 5 4 S q G V K v v y P 3 U a O S j c A A A A A A g A A A A A A E G Y A A A A B A A A g A A A A y B H I O m W I U 4 y f 2 L 8 I N I 6 / 0 X Z 3 X 3 O 6 6 K I g V 1 Z 8 W f V y s J 8 A A A A A D o A A A A A C A A A g A A A A q m 1 8 s s w K L 5 b N A d o 6 B k N 4 z W 6 o m f N 3 y r 8 3 w 0 z K D W 5 n A B F Q A A A A q h t A 4 b p a C F T G Q j 8 E r 3 p K 3 w k i x B 4 3 G Z z K d N M Q X G j w 5 3 6 S i z K r Z 7 p p f L X C b Y r X c P M I n r a m j c b C p / R a F H d O C I y + A 8 7 f s Z n k n + a V 1 V h n R 4 6 B X D d A A A A A O r 8 / E b k 2 1 T K l 2 q n K r e S Y g c E i / 0 z 9 1 Z I W / t 2 b A N C q 5 k X / C p W s O Z m 5 U P Z c 2 d T y A 5 W G B l i a Y d 4 k 3 6 J 6 Z 0 P 4 n Y W t i w = = < / D a t a M a s h u p > 
</file>

<file path=customXml/itemProps1.xml><?xml version="1.0" encoding="utf-8"?>
<ds:datastoreItem xmlns:ds="http://schemas.openxmlformats.org/officeDocument/2006/customXml" ds:itemID="{139758BF-59B4-482A-B8BE-9A675CDFA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6</vt:i4>
      </vt:variant>
    </vt:vector>
  </HeadingPairs>
  <TitlesOfParts>
    <vt:vector size="10" baseType="lpstr">
      <vt:lpstr>ISS reports summary</vt:lpstr>
      <vt:lpstr>Italy cases by symp. ons. 15may</vt:lpstr>
      <vt:lpstr>raw data 15may</vt:lpstr>
      <vt:lpstr>Roma group check</vt:lpstr>
      <vt:lpstr>Ext_blue_area_sample_sz</vt:lpstr>
      <vt:lpstr>Extracted_sample_size</vt:lpstr>
      <vt:lpstr>Mean_of_extr_blue_area_samp</vt:lpstr>
      <vt:lpstr>Mean_of_extr_sample</vt:lpstr>
      <vt:lpstr>Median_of_extr_sample</vt:lpstr>
      <vt:lpstr>Mode_of_extr_sample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2020-05-21T00:05:15Z</dcterms:modified>
</cp:coreProperties>
</file>