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F6F87556-89E4-4D38-A16E-1B23CE2F908B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dpc-covid19-ita-andamento-naz" sheetId="18" r:id="rId1"/>
    <sheet name="dpc-covid19-ita-regioni" sheetId="20" r:id="rId2"/>
    <sheet name="Cumul_deaths - Power law fit" sheetId="12" r:id="rId3"/>
    <sheet name="New_deaths - Power law fit" sheetId="21" r:id="rId4"/>
  </sheets>
  <definedNames>
    <definedName name="_xlcn.WorksheetConnection_COVID19ItalycasestrendBfit.xlsxdpc_covid19_ita_andamento_nazionale1" hidden="1">dpc_covid19_ita_andamento_nazionale</definedName>
    <definedName name="CI">'Cumul_deaths - Power law fit'!$R$15</definedName>
    <definedName name="CIa">'New_deaths - Power law fit'!$X$39</definedName>
    <definedName name="CIl">'New_deaths - Power law fit'!$X$27</definedName>
    <definedName name="CIo">'Cumul_deaths - Power law fit'!$R$37</definedName>
    <definedName name="CIr">'Cumul_deaths - Power law fit'!$R$26</definedName>
    <definedName name="CIw">'New_deaths - Power law fit'!$X$15</definedName>
    <definedName name="Critical_t">'Cumul_deaths - Power law fit'!$R$14</definedName>
    <definedName name="Critical_ta">'New_deaths - Power law fit'!$X$38</definedName>
    <definedName name="Critical_tl">'New_deaths - Power law fit'!$X$26</definedName>
    <definedName name="Critical_to">'Cumul_deaths - Power law fit'!$R$36</definedName>
    <definedName name="Critical_tr">'Cumul_deaths - Power law fit'!$R$25</definedName>
    <definedName name="Critical_tw">'New_deaths - Power law fit'!$X$14</definedName>
    <definedName name="DatiEsterni_1" localSheetId="0" hidden="1">'dpc-covid19-ita-andamento-naz'!$A$1:$O$41</definedName>
    <definedName name="DatiEsterni_1" localSheetId="1" hidden="1">'dpc-covid19-ita-regioni'!$A$1:$S$841</definedName>
    <definedName name="DatiEsterni_2" localSheetId="0" hidden="1">'dpc-covid19-ita-andamento-naz'!#REF!</definedName>
    <definedName name="df">'Cumul_deaths - Power law fit'!$R$11</definedName>
    <definedName name="dfa">'New_deaths - Power law fit'!$X$35</definedName>
    <definedName name="dfl">'New_deaths - Power law fit'!$X$23</definedName>
    <definedName name="dfo">'Cumul_deaths - Power law fit'!$R$33</definedName>
    <definedName name="dfr">'Cumul_deaths - Power law fit'!$R$22</definedName>
    <definedName name="dfw">'New_deaths - Power law fit'!$X$11</definedName>
    <definedName name="dpc_covid19_ita_andamento_nazionale_1" localSheetId="2" hidden="1">'Cumul_deaths - Power law fit'!#REF!</definedName>
    <definedName name="K">'Cumul_deaths - Power law fit'!$R$7</definedName>
    <definedName name="Ka">'New_deaths - Power law fit'!$X$31</definedName>
    <definedName name="Kl">'New_deaths - Power law fit'!$X$19</definedName>
    <definedName name="Ko">'Cumul_deaths - Power law fit'!$R$29</definedName>
    <definedName name="Kr">'Cumul_deaths - Power law fit'!$R$18</definedName>
    <definedName name="Kw">'New_deaths - Power law fit'!$X$7</definedName>
    <definedName name="Mean_of_y">'Cumul_deaths - Power law fit'!$R$10</definedName>
    <definedName name="Mean_of_ya">'New_deaths - Power law fit'!$X$34</definedName>
    <definedName name="Mean_of_yl">'New_deaths - Power law fit'!$X$22</definedName>
    <definedName name="Mean_of_yo">'Cumul_deaths - Power law fit'!$R$32</definedName>
    <definedName name="Mean_of_yr">'Cumul_deaths - Power law fit'!$R$21</definedName>
    <definedName name="Mean_of_yw">'New_deaths - Power law fit'!$X$10</definedName>
    <definedName name="N_outside">'New_deaths - Power law fit'!$Q$6</definedName>
    <definedName name="N_region">'New_deaths - Power law fit'!$K$6</definedName>
    <definedName name="outside">'Cumul_deaths - Power law fit'!$L$6</definedName>
    <definedName name="outside_fit">'Cumul_deaths - Power law fit'!$M$6</definedName>
    <definedName name="region">'Cumul_deaths - Power law fit'!$H$6</definedName>
    <definedName name="region_fit">'Cumul_deaths - Power law fit'!$I$6</definedName>
    <definedName name="RSQ">'Cumul_deaths - Power law fit'!$R$13</definedName>
    <definedName name="RSQa">'New_deaths - Power law fit'!$X$37</definedName>
    <definedName name="RSQl">'New_deaths - Power law fit'!$X$25</definedName>
    <definedName name="RSQo">'Cumul_deaths - Power law fit'!$R$35</definedName>
    <definedName name="RSQr">'Cumul_deaths - Power law fit'!$R$24</definedName>
    <definedName name="RSQw">'New_deaths - Power law fit'!$X$13</definedName>
    <definedName name="SE_of_y">'Cumul_deaths - Power law fit'!$R$12</definedName>
    <definedName name="SE_of_ya">'New_deaths - Power law fit'!$X$36</definedName>
    <definedName name="SE_of_yl">'New_deaths - Power law fit'!$X$24</definedName>
    <definedName name="SE_of_yo">'Cumul_deaths - Power law fit'!$R$34</definedName>
    <definedName name="SE_of_yr">'Cumul_deaths - Power law fit'!$R$23</definedName>
    <definedName name="SE_of_yw">'New_deaths - Power law fit'!$X$12</definedName>
    <definedName name="solver_adj" localSheetId="2" hidden="1">'Cumul_deaths - Power law fit'!$R$30,'Cumul_deaths - Power law fit'!$R$31</definedName>
    <definedName name="solver_adj" localSheetId="3" hidden="1">'New_deaths - Power law fit'!$X$32,'New_deaths - Power law fit'!$X$33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Power law fit'!$R$8</definedName>
    <definedName name="solver_lhs1" localSheetId="3" hidden="1">'New_deaths - Power law fit'!$X$32</definedName>
    <definedName name="solver_lhs2" localSheetId="2" hidden="1">'Cumul_deaths - Power law fit'!$R$8</definedName>
    <definedName name="solver_lhs2" localSheetId="3" hidden="1">'New_deaths - Power law fit'!$X$32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'Cumul_deaths - Power law fit'!$R$35</definedName>
    <definedName name="solver_opt" localSheetId="3" hidden="1">'New_deaths - Power law fit'!$X$37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4</definedName>
    <definedName name="solver_rel1" localSheetId="3" hidden="1">4</definedName>
    <definedName name="solver_rel2" localSheetId="2" hidden="1">4</definedName>
    <definedName name="solver_rel2" localSheetId="3" hidden="1">4</definedName>
    <definedName name="solver_rhs1" localSheetId="2" hidden="1">intero</definedName>
    <definedName name="solver_rhs1" localSheetId="3" hidden="1">intero</definedName>
    <definedName name="solver_rhs2" localSheetId="2" hidden="1">intero</definedName>
    <definedName name="solver_rhs2" localSheetId="3" hidden="1">intero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t0">'Cumul_deaths - Power law fit'!$R$8</definedName>
    <definedName name="t0a">'New_deaths - Power law fit'!$X$32</definedName>
    <definedName name="t0l">'New_deaths - Power law fit'!$X$20</definedName>
    <definedName name="t0n">'New_deaths - Power law fit'!$R$8</definedName>
    <definedName name="t0o">'Cumul_deaths - Power law fit'!$R$30</definedName>
    <definedName name="t0r">'Cumul_deaths - Power law fit'!$R$19</definedName>
    <definedName name="t0w">'New_deaths - Power law fit'!$X$8</definedName>
    <definedName name="w">'Cumul_deaths - Power law fit'!$R$9</definedName>
    <definedName name="wa">'New_deaths - Power law fit'!$X$33</definedName>
    <definedName name="wl">'New_deaths - Power law fit'!$X$21</definedName>
    <definedName name="wn">'New_deaths - Power law fit'!$R$9</definedName>
    <definedName name="wo">'Cumul_deaths - Power law fit'!$R$31</definedName>
    <definedName name="wr">'Cumul_deaths - Power law fit'!$R$20</definedName>
    <definedName name="ww">'New_deaths - Power law fit'!$X$9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5" i="21" l="1"/>
  <c r="X34" i="21"/>
  <c r="X23" i="21"/>
  <c r="X22" i="21"/>
  <c r="X11" i="21"/>
  <c r="X10" i="21"/>
  <c r="Q43" i="21"/>
  <c r="Q44" i="21"/>
  <c r="Q45" i="21"/>
  <c r="Q46" i="21"/>
  <c r="P43" i="21"/>
  <c r="P44" i="21"/>
  <c r="P45" i="21"/>
  <c r="P46" i="21"/>
  <c r="K43" i="21"/>
  <c r="K44" i="21"/>
  <c r="K45" i="21"/>
  <c r="K46" i="21"/>
  <c r="J43" i="21"/>
  <c r="J44" i="21"/>
  <c r="J45" i="21"/>
  <c r="J46" i="21"/>
  <c r="E43" i="21"/>
  <c r="E44" i="21"/>
  <c r="E45" i="21"/>
  <c r="E46" i="21"/>
  <c r="D43" i="21"/>
  <c r="D44" i="21"/>
  <c r="D45" i="21"/>
  <c r="D46" i="21"/>
  <c r="R33" i="12"/>
  <c r="R32" i="12"/>
  <c r="R22" i="12"/>
  <c r="R21" i="12"/>
  <c r="R11" i="12"/>
  <c r="R10" i="12"/>
  <c r="L45" i="12"/>
  <c r="L46" i="12"/>
  <c r="D43" i="12"/>
  <c r="D44" i="12"/>
  <c r="D45" i="12"/>
  <c r="D46" i="12"/>
  <c r="R38" i="12" l="1"/>
  <c r="L44" i="12"/>
  <c r="X41" i="21"/>
  <c r="X29" i="21"/>
  <c r="X40" i="21"/>
  <c r="X28" i="21"/>
  <c r="S8" i="21" l="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5" i="21"/>
  <c r="S56" i="21"/>
  <c r="S57" i="21"/>
  <c r="S58" i="21"/>
  <c r="S59" i="21"/>
  <c r="S60" i="21"/>
  <c r="S61" i="21"/>
  <c r="S62" i="21"/>
  <c r="S63" i="21"/>
  <c r="S64" i="21"/>
  <c r="S65" i="21"/>
  <c r="S66" i="21"/>
  <c r="S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8" i="21"/>
  <c r="R49" i="21"/>
  <c r="R50" i="21"/>
  <c r="R51" i="21"/>
  <c r="R52" i="21"/>
  <c r="R53" i="21"/>
  <c r="R54" i="21"/>
  <c r="R55" i="21"/>
  <c r="R56" i="21"/>
  <c r="R57" i="21"/>
  <c r="R58" i="21"/>
  <c r="R59" i="21"/>
  <c r="R60" i="21"/>
  <c r="R61" i="21"/>
  <c r="R62" i="21"/>
  <c r="R63" i="21"/>
  <c r="R64" i="21"/>
  <c r="R65" i="21"/>
  <c r="R66" i="21"/>
  <c r="R7" i="21"/>
  <c r="M8" i="21"/>
  <c r="G8" i="21" s="1"/>
  <c r="M9" i="21"/>
  <c r="G9" i="21" s="1"/>
  <c r="M10" i="21"/>
  <c r="G10" i="21" s="1"/>
  <c r="M11" i="21"/>
  <c r="G11" i="21" s="1"/>
  <c r="M12" i="21"/>
  <c r="G12" i="21" s="1"/>
  <c r="M13" i="21"/>
  <c r="G13" i="21" s="1"/>
  <c r="M14" i="21"/>
  <c r="G14" i="21" s="1"/>
  <c r="M15" i="21"/>
  <c r="G15" i="21" s="1"/>
  <c r="M16" i="21"/>
  <c r="G16" i="21" s="1"/>
  <c r="M17" i="21"/>
  <c r="M18" i="21"/>
  <c r="G18" i="21" s="1"/>
  <c r="M19" i="21"/>
  <c r="M20" i="21"/>
  <c r="G20" i="21" s="1"/>
  <c r="M21" i="21"/>
  <c r="G21" i="21" s="1"/>
  <c r="M22" i="21"/>
  <c r="G22" i="21" s="1"/>
  <c r="M23" i="21"/>
  <c r="G23" i="21" s="1"/>
  <c r="M24" i="21"/>
  <c r="G24" i="21" s="1"/>
  <c r="M25" i="21"/>
  <c r="G25" i="21" s="1"/>
  <c r="M26" i="21"/>
  <c r="G26" i="21" s="1"/>
  <c r="M27" i="21"/>
  <c r="G27" i="21" s="1"/>
  <c r="M28" i="21"/>
  <c r="G28" i="21" s="1"/>
  <c r="M29" i="21"/>
  <c r="M30" i="21"/>
  <c r="M31" i="21"/>
  <c r="M32" i="21"/>
  <c r="G32" i="21" s="1"/>
  <c r="M33" i="21"/>
  <c r="G33" i="21" s="1"/>
  <c r="M34" i="21"/>
  <c r="G34" i="21" s="1"/>
  <c r="M35" i="21"/>
  <c r="G35" i="21" s="1"/>
  <c r="M36" i="21"/>
  <c r="G36" i="21" s="1"/>
  <c r="M37" i="21"/>
  <c r="G37" i="21" s="1"/>
  <c r="M38" i="21"/>
  <c r="G38" i="21" s="1"/>
  <c r="M39" i="21"/>
  <c r="G39" i="21" s="1"/>
  <c r="M40" i="21"/>
  <c r="M41" i="21"/>
  <c r="M42" i="21"/>
  <c r="G42" i="21" s="1"/>
  <c r="M43" i="21"/>
  <c r="M44" i="21"/>
  <c r="G44" i="21" s="1"/>
  <c r="M45" i="21"/>
  <c r="G45" i="21" s="1"/>
  <c r="M46" i="21"/>
  <c r="G46" i="21" s="1"/>
  <c r="M47" i="21"/>
  <c r="G47" i="21" s="1"/>
  <c r="M48" i="21"/>
  <c r="G48" i="21" s="1"/>
  <c r="M49" i="21"/>
  <c r="G49" i="21" s="1"/>
  <c r="M50" i="21"/>
  <c r="G50" i="21" s="1"/>
  <c r="M51" i="21"/>
  <c r="M52" i="21"/>
  <c r="G52" i="21" s="1"/>
  <c r="M53" i="21"/>
  <c r="M54" i="21"/>
  <c r="G54" i="21" s="1"/>
  <c r="M55" i="21"/>
  <c r="M56" i="21"/>
  <c r="G56" i="21" s="1"/>
  <c r="M57" i="21"/>
  <c r="G57" i="21" s="1"/>
  <c r="M58" i="21"/>
  <c r="G58" i="21" s="1"/>
  <c r="M59" i="21"/>
  <c r="G59" i="21" s="1"/>
  <c r="M60" i="21"/>
  <c r="G60" i="21" s="1"/>
  <c r="M61" i="21"/>
  <c r="G61" i="21" s="1"/>
  <c r="M62" i="21"/>
  <c r="G62" i="21" s="1"/>
  <c r="M63" i="21"/>
  <c r="G63" i="21" s="1"/>
  <c r="M64" i="21"/>
  <c r="G64" i="21" s="1"/>
  <c r="M65" i="21"/>
  <c r="M66" i="21"/>
  <c r="G66" i="21" s="1"/>
  <c r="M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7" i="21"/>
  <c r="R27" i="12"/>
  <c r="R16" i="12" s="1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M7" i="12"/>
  <c r="I7" i="12"/>
  <c r="X36" i="21" l="1" a="1"/>
  <c r="X36" i="21" s="1"/>
  <c r="X37" i="21" a="1"/>
  <c r="X37" i="21" s="1"/>
  <c r="X25" i="21" a="1"/>
  <c r="X25" i="21" s="1"/>
  <c r="X24" i="21" a="1"/>
  <c r="X24" i="21" s="1"/>
  <c r="R35" i="12" a="1"/>
  <c r="R35" i="12" s="1"/>
  <c r="R34" i="12" a="1"/>
  <c r="R34" i="12" s="1"/>
  <c r="R24" i="12" a="1"/>
  <c r="R24" i="12" s="1"/>
  <c r="R23" i="12" a="1"/>
  <c r="R23" i="12" s="1"/>
  <c r="G65" i="21"/>
  <c r="G51" i="21"/>
  <c r="G41" i="21"/>
  <c r="G29" i="21"/>
  <c r="G7" i="21"/>
  <c r="G43" i="21"/>
  <c r="G19" i="21"/>
  <c r="G55" i="21"/>
  <c r="G40" i="21"/>
  <c r="G53" i="21"/>
  <c r="G30" i="21"/>
  <c r="G31" i="21"/>
  <c r="G17" i="21"/>
  <c r="X12" i="21" l="1" a="1"/>
  <c r="X12" i="21" s="1"/>
  <c r="X13" i="21" a="1"/>
  <c r="X13" i="21" s="1"/>
  <c r="X16" i="21"/>
  <c r="X17" i="21" s="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J42" i="21"/>
  <c r="F42" i="21"/>
  <c r="D42" i="21"/>
  <c r="J41" i="21"/>
  <c r="F41" i="21"/>
  <c r="D41" i="21"/>
  <c r="J40" i="21"/>
  <c r="F40" i="21"/>
  <c r="D40" i="21"/>
  <c r="J39" i="21"/>
  <c r="F39" i="21"/>
  <c r="D39" i="21"/>
  <c r="J38" i="21"/>
  <c r="F38" i="21"/>
  <c r="D38" i="21"/>
  <c r="J37" i="21"/>
  <c r="F37" i="21"/>
  <c r="D37" i="21"/>
  <c r="E38" i="21" s="1"/>
  <c r="J36" i="21"/>
  <c r="F36" i="21"/>
  <c r="D36" i="21"/>
  <c r="J35" i="21"/>
  <c r="F35" i="21"/>
  <c r="D35" i="21"/>
  <c r="J34" i="21"/>
  <c r="F34" i="21"/>
  <c r="D34" i="21"/>
  <c r="J33" i="21"/>
  <c r="F33" i="21"/>
  <c r="D33" i="21"/>
  <c r="J32" i="21"/>
  <c r="K32" i="21" s="1"/>
  <c r="F32" i="21"/>
  <c r="D32" i="21"/>
  <c r="J31" i="21"/>
  <c r="F31" i="21"/>
  <c r="D31" i="21"/>
  <c r="J30" i="21"/>
  <c r="F30" i="21"/>
  <c r="D30" i="21"/>
  <c r="J29" i="21"/>
  <c r="F29" i="21"/>
  <c r="D29" i="21"/>
  <c r="J28" i="21"/>
  <c r="F28" i="21"/>
  <c r="D28" i="21"/>
  <c r="J27" i="21"/>
  <c r="F27" i="21"/>
  <c r="D27" i="21"/>
  <c r="J26" i="21"/>
  <c r="F26" i="21"/>
  <c r="D26" i="21"/>
  <c r="J25" i="21"/>
  <c r="F25" i="21"/>
  <c r="D25" i="21"/>
  <c r="J24" i="21"/>
  <c r="F24" i="21"/>
  <c r="D24" i="21"/>
  <c r="J23" i="21"/>
  <c r="F23" i="21"/>
  <c r="D23" i="21"/>
  <c r="J22" i="21"/>
  <c r="F22" i="21"/>
  <c r="D22" i="21"/>
  <c r="J21" i="21"/>
  <c r="F21" i="21"/>
  <c r="D21" i="21"/>
  <c r="J20" i="21"/>
  <c r="K20" i="21" s="1"/>
  <c r="F20" i="21"/>
  <c r="D20" i="21"/>
  <c r="J19" i="21"/>
  <c r="F19" i="21"/>
  <c r="D19" i="21"/>
  <c r="J18" i="21"/>
  <c r="F18" i="21"/>
  <c r="D18" i="21"/>
  <c r="J17" i="21"/>
  <c r="F17" i="21"/>
  <c r="D17" i="21"/>
  <c r="J16" i="21"/>
  <c r="K17" i="21" s="1"/>
  <c r="F16" i="21"/>
  <c r="D16" i="21"/>
  <c r="J15" i="21"/>
  <c r="F15" i="21"/>
  <c r="D15" i="21"/>
  <c r="J14" i="21"/>
  <c r="F14" i="21"/>
  <c r="D14" i="21"/>
  <c r="J13" i="21"/>
  <c r="F13" i="21"/>
  <c r="D13" i="21"/>
  <c r="J12" i="21"/>
  <c r="F12" i="21"/>
  <c r="D12" i="21"/>
  <c r="J11" i="21"/>
  <c r="F11" i="21"/>
  <c r="D11" i="21"/>
  <c r="J10" i="21"/>
  <c r="F10" i="21"/>
  <c r="D10" i="21"/>
  <c r="J9" i="21"/>
  <c r="F9" i="21"/>
  <c r="D9" i="21"/>
  <c r="J8" i="21"/>
  <c r="K8" i="21" s="1"/>
  <c r="F8" i="21"/>
  <c r="D8" i="21"/>
  <c r="J7" i="21"/>
  <c r="K7" i="21" s="1"/>
  <c r="F7" i="21"/>
  <c r="D7" i="21"/>
  <c r="E7" i="21" s="1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D42" i="12"/>
  <c r="L42" i="12" s="1"/>
  <c r="P42" i="21" s="1"/>
  <c r="E41" i="12"/>
  <c r="D41" i="12"/>
  <c r="L41" i="12" s="1"/>
  <c r="P41" i="21" s="1"/>
  <c r="D40" i="12"/>
  <c r="L40" i="12" s="1"/>
  <c r="P40" i="21" s="1"/>
  <c r="E39" i="12"/>
  <c r="D39" i="12"/>
  <c r="L39" i="12" s="1"/>
  <c r="P39" i="21" s="1"/>
  <c r="D38" i="12"/>
  <c r="L38" i="12" s="1"/>
  <c r="P38" i="21" s="1"/>
  <c r="E37" i="12"/>
  <c r="D37" i="12"/>
  <c r="L37" i="12" s="1"/>
  <c r="P37" i="21" s="1"/>
  <c r="D36" i="12"/>
  <c r="L36" i="12" s="1"/>
  <c r="P36" i="21" s="1"/>
  <c r="E35" i="12"/>
  <c r="D35" i="12"/>
  <c r="L35" i="12" s="1"/>
  <c r="P35" i="21" s="1"/>
  <c r="D34" i="12"/>
  <c r="L34" i="12" s="1"/>
  <c r="P34" i="21" s="1"/>
  <c r="E33" i="12"/>
  <c r="D33" i="12"/>
  <c r="L33" i="12" s="1"/>
  <c r="P33" i="21" s="1"/>
  <c r="E32" i="12"/>
  <c r="D32" i="12"/>
  <c r="L32" i="12" s="1"/>
  <c r="P32" i="21" s="1"/>
  <c r="E31" i="12"/>
  <c r="D31" i="12"/>
  <c r="L31" i="12" s="1"/>
  <c r="P31" i="21" s="1"/>
  <c r="E30" i="12"/>
  <c r="D30" i="12"/>
  <c r="L30" i="12" s="1"/>
  <c r="P30" i="21" s="1"/>
  <c r="D29" i="12"/>
  <c r="L29" i="12" s="1"/>
  <c r="P29" i="21" s="1"/>
  <c r="E28" i="12"/>
  <c r="D28" i="12"/>
  <c r="L28" i="12" s="1"/>
  <c r="P28" i="21" s="1"/>
  <c r="D27" i="12"/>
  <c r="L27" i="12" s="1"/>
  <c r="P27" i="21" s="1"/>
  <c r="E26" i="12"/>
  <c r="D26" i="12"/>
  <c r="L26" i="12" s="1"/>
  <c r="P26" i="21" s="1"/>
  <c r="D25" i="12"/>
  <c r="L25" i="12" s="1"/>
  <c r="P25" i="21" s="1"/>
  <c r="E24" i="12"/>
  <c r="D24" i="12"/>
  <c r="L24" i="12" s="1"/>
  <c r="P24" i="21" s="1"/>
  <c r="D23" i="12"/>
  <c r="L23" i="12" s="1"/>
  <c r="P23" i="21" s="1"/>
  <c r="E22" i="12"/>
  <c r="D22" i="12"/>
  <c r="L22" i="12" s="1"/>
  <c r="P22" i="21" s="1"/>
  <c r="R25" i="12"/>
  <c r="E21" i="12"/>
  <c r="D21" i="12"/>
  <c r="L21" i="12" s="1"/>
  <c r="P21" i="21" s="1"/>
  <c r="D20" i="12"/>
  <c r="L20" i="12" s="1"/>
  <c r="P20" i="21" s="1"/>
  <c r="E19" i="12"/>
  <c r="D19" i="12"/>
  <c r="L19" i="12" s="1"/>
  <c r="P19" i="21" s="1"/>
  <c r="E18" i="12"/>
  <c r="D18" i="12"/>
  <c r="L18" i="12" s="1"/>
  <c r="P18" i="21" s="1"/>
  <c r="E17" i="12"/>
  <c r="D17" i="12"/>
  <c r="L17" i="12" s="1"/>
  <c r="P17" i="21" s="1"/>
  <c r="E16" i="12"/>
  <c r="D16" i="12"/>
  <c r="L16" i="12" s="1"/>
  <c r="P16" i="21" s="1"/>
  <c r="E15" i="12"/>
  <c r="D15" i="12"/>
  <c r="L15" i="12" s="1"/>
  <c r="P15" i="21" s="1"/>
  <c r="E14" i="12"/>
  <c r="D14" i="12"/>
  <c r="L14" i="12" s="1"/>
  <c r="P14" i="21" s="1"/>
  <c r="E13" i="12"/>
  <c r="D13" i="12"/>
  <c r="L13" i="12" s="1"/>
  <c r="P13" i="21" s="1"/>
  <c r="E12" i="12"/>
  <c r="D12" i="12"/>
  <c r="L12" i="12" s="1"/>
  <c r="P12" i="21" s="1"/>
  <c r="E11" i="12"/>
  <c r="D11" i="12"/>
  <c r="L11" i="12" s="1"/>
  <c r="P11" i="21" s="1"/>
  <c r="D10" i="12"/>
  <c r="E9" i="12"/>
  <c r="D9" i="12"/>
  <c r="L9" i="12" s="1"/>
  <c r="P9" i="21" s="1"/>
  <c r="D8" i="12"/>
  <c r="L8" i="12" s="1"/>
  <c r="P8" i="21" s="1"/>
  <c r="D7" i="12"/>
  <c r="E42" i="21" l="1"/>
  <c r="R14" i="12"/>
  <c r="L43" i="12"/>
  <c r="K9" i="21"/>
  <c r="E21" i="21"/>
  <c r="E33" i="21"/>
  <c r="E13" i="21"/>
  <c r="E25" i="21"/>
  <c r="E32" i="21"/>
  <c r="E12" i="21"/>
  <c r="E20" i="21"/>
  <c r="E24" i="21"/>
  <c r="E10" i="21"/>
  <c r="E35" i="21"/>
  <c r="E14" i="21"/>
  <c r="E18" i="21"/>
  <c r="E22" i="21"/>
  <c r="E26" i="21"/>
  <c r="K29" i="21"/>
  <c r="Q38" i="21"/>
  <c r="E11" i="21"/>
  <c r="E30" i="21"/>
  <c r="K18" i="21"/>
  <c r="K26" i="21"/>
  <c r="E15" i="21"/>
  <c r="E19" i="21"/>
  <c r="E23" i="21"/>
  <c r="E27" i="21"/>
  <c r="E8" i="21"/>
  <c r="E39" i="21"/>
  <c r="K19" i="21"/>
  <c r="E17" i="21"/>
  <c r="E9" i="21"/>
  <c r="K13" i="21"/>
  <c r="E29" i="21"/>
  <c r="E36" i="21"/>
  <c r="E41" i="21"/>
  <c r="K24" i="21"/>
  <c r="K39" i="21"/>
  <c r="E28" i="21"/>
  <c r="E31" i="21"/>
  <c r="E34" i="21"/>
  <c r="E37" i="21"/>
  <c r="E40" i="21"/>
  <c r="K10" i="21"/>
  <c r="E16" i="21"/>
  <c r="K33" i="21"/>
  <c r="K23" i="21"/>
  <c r="K21" i="21"/>
  <c r="Q35" i="21"/>
  <c r="K42" i="21"/>
  <c r="K12" i="21"/>
  <c r="K28" i="21"/>
  <c r="K37" i="21"/>
  <c r="K14" i="21"/>
  <c r="Q21" i="21"/>
  <c r="K27" i="21"/>
  <c r="Q16" i="21"/>
  <c r="K38" i="21"/>
  <c r="K15" i="21"/>
  <c r="K30" i="21"/>
  <c r="K40" i="21"/>
  <c r="K31" i="21"/>
  <c r="K41" i="21"/>
  <c r="Q29" i="21"/>
  <c r="K16" i="21"/>
  <c r="L7" i="12"/>
  <c r="Q30" i="21"/>
  <c r="K25" i="21"/>
  <c r="K34" i="21"/>
  <c r="Q26" i="21"/>
  <c r="Q33" i="21"/>
  <c r="K35" i="21"/>
  <c r="Q37" i="21"/>
  <c r="K36" i="21"/>
  <c r="Q39" i="21"/>
  <c r="Q36" i="21"/>
  <c r="Q40" i="21"/>
  <c r="Q22" i="21"/>
  <c r="Q34" i="21"/>
  <c r="Q41" i="21"/>
  <c r="Q28" i="21"/>
  <c r="Q12" i="21"/>
  <c r="Q18" i="21"/>
  <c r="Q42" i="21"/>
  <c r="Q27" i="21"/>
  <c r="Q23" i="21"/>
  <c r="Q19" i="21"/>
  <c r="Q17" i="21"/>
  <c r="Q13" i="21"/>
  <c r="Q14" i="21"/>
  <c r="Q31" i="21"/>
  <c r="Q9" i="21"/>
  <c r="Q20" i="21"/>
  <c r="Q24" i="21"/>
  <c r="Q15" i="21"/>
  <c r="Q25" i="21"/>
  <c r="Q32" i="21"/>
  <c r="L10" i="12"/>
  <c r="P10" i="21" s="1"/>
  <c r="Q10" i="21" s="1"/>
  <c r="K11" i="21"/>
  <c r="K22" i="21"/>
  <c r="E20" i="12"/>
  <c r="R26" i="12"/>
  <c r="E8" i="12"/>
  <c r="E10" i="12"/>
  <c r="E23" i="12"/>
  <c r="E25" i="12"/>
  <c r="E27" i="12"/>
  <c r="E29" i="12"/>
  <c r="E34" i="12"/>
  <c r="E36" i="12"/>
  <c r="E38" i="12"/>
  <c r="E40" i="12"/>
  <c r="E7" i="12"/>
  <c r="R12" i="12" l="1" a="1"/>
  <c r="R12" i="12" s="1"/>
  <c r="R15" i="12" s="1"/>
  <c r="R13" i="12" a="1"/>
  <c r="R13" i="12" s="1"/>
  <c r="J46" i="12"/>
  <c r="K46" i="12"/>
  <c r="X26" i="21"/>
  <c r="X14" i="21"/>
  <c r="P7" i="21"/>
  <c r="Q7" i="21" s="1"/>
  <c r="K43" i="12"/>
  <c r="J44" i="12"/>
  <c r="K44" i="12"/>
  <c r="J45" i="12"/>
  <c r="K45" i="12"/>
  <c r="J43" i="12"/>
  <c r="Q8" i="21"/>
  <c r="R36" i="12"/>
  <c r="Q11" i="21"/>
  <c r="J32" i="12"/>
  <c r="K41" i="12"/>
  <c r="J12" i="12"/>
  <c r="J17" i="12"/>
  <c r="J37" i="12"/>
  <c r="K12" i="12"/>
  <c r="J41" i="12"/>
  <c r="J25" i="12"/>
  <c r="K31" i="12"/>
  <c r="K19" i="12"/>
  <c r="K30" i="12"/>
  <c r="J10" i="12"/>
  <c r="J40" i="12"/>
  <c r="J16" i="12"/>
  <c r="J13" i="12"/>
  <c r="J33" i="12"/>
  <c r="K42" i="12"/>
  <c r="K9" i="12"/>
  <c r="K32" i="12"/>
  <c r="K23" i="12"/>
  <c r="K35" i="12"/>
  <c r="J19" i="12"/>
  <c r="K37" i="12"/>
  <c r="J15" i="12"/>
  <c r="J36" i="12"/>
  <c r="J35" i="12"/>
  <c r="J8" i="12"/>
  <c r="J34" i="12"/>
  <c r="J38" i="12"/>
  <c r="K24" i="12"/>
  <c r="K18" i="12"/>
  <c r="J11" i="12"/>
  <c r="J7" i="12"/>
  <c r="K36" i="12"/>
  <c r="K13" i="12"/>
  <c r="K7" i="12"/>
  <c r="K39" i="12"/>
  <c r="K25" i="12"/>
  <c r="K27" i="12"/>
  <c r="J21" i="12"/>
  <c r="K40" i="12"/>
  <c r="J24" i="12"/>
  <c r="K38" i="12"/>
  <c r="J20" i="12"/>
  <c r="J18" i="12"/>
  <c r="K26" i="12"/>
  <c r="J14" i="12"/>
  <c r="K17" i="12"/>
  <c r="J39" i="12"/>
  <c r="J26" i="12"/>
  <c r="K8" i="12"/>
  <c r="J28" i="12"/>
  <c r="J9" i="12"/>
  <c r="K22" i="12"/>
  <c r="K14" i="12"/>
  <c r="J30" i="12"/>
  <c r="J42" i="12"/>
  <c r="K29" i="12"/>
  <c r="K10" i="12"/>
  <c r="J23" i="12"/>
  <c r="J27" i="12"/>
  <c r="K15" i="12"/>
  <c r="J31" i="12"/>
  <c r="J22" i="12"/>
  <c r="K20" i="12"/>
  <c r="K21" i="12"/>
  <c r="J29" i="12"/>
  <c r="K33" i="12"/>
  <c r="K11" i="12"/>
  <c r="K28" i="12"/>
  <c r="K34" i="12"/>
  <c r="K16" i="12"/>
  <c r="F46" i="12" l="1"/>
  <c r="G46" i="12"/>
  <c r="F15" i="12"/>
  <c r="F16" i="12"/>
  <c r="F17" i="12"/>
  <c r="F43" i="12"/>
  <c r="G44" i="12"/>
  <c r="G45" i="12"/>
  <c r="G43" i="12"/>
  <c r="F44" i="12"/>
  <c r="F45" i="12"/>
  <c r="X15" i="21"/>
  <c r="R37" i="12"/>
  <c r="X27" i="21"/>
  <c r="G21" i="12"/>
  <c r="F22" i="12"/>
  <c r="F30" i="12"/>
  <c r="G13" i="12"/>
  <c r="G24" i="12"/>
  <c r="G20" i="12"/>
  <c r="F21" i="12"/>
  <c r="G41" i="12"/>
  <c r="G9" i="12"/>
  <c r="G18" i="12"/>
  <c r="F19" i="12"/>
  <c r="F40" i="12"/>
  <c r="G40" i="12"/>
  <c r="F12" i="12"/>
  <c r="G22" i="12"/>
  <c r="G19" i="12"/>
  <c r="G42" i="12"/>
  <c r="G25" i="12"/>
  <c r="F20" i="12"/>
  <c r="F18" i="12"/>
  <c r="G12" i="12"/>
  <c r="F24" i="12"/>
  <c r="F29" i="12"/>
  <c r="G38" i="12"/>
  <c r="F13" i="12"/>
  <c r="F39" i="12"/>
  <c r="F37" i="12"/>
  <c r="F41" i="12"/>
  <c r="F42" i="12"/>
  <c r="F11" i="12"/>
  <c r="G37" i="12"/>
  <c r="F33" i="12"/>
  <c r="G11" i="12"/>
  <c r="F10" i="12"/>
  <c r="F35" i="12"/>
  <c r="G30" i="12"/>
  <c r="F9" i="12"/>
  <c r="G28" i="12"/>
  <c r="G39" i="12"/>
  <c r="G35" i="12"/>
  <c r="G31" i="12"/>
  <c r="G15" i="12"/>
  <c r="G14" i="12"/>
  <c r="G10" i="12"/>
  <c r="G32" i="12"/>
  <c r="G34" i="12"/>
  <c r="G17" i="12"/>
  <c r="F34" i="12"/>
  <c r="F14" i="12"/>
  <c r="G33" i="12"/>
  <c r="F38" i="12"/>
  <c r="F8" i="12"/>
  <c r="F26" i="12"/>
  <c r="F23" i="12"/>
  <c r="G29" i="12"/>
  <c r="F32" i="12"/>
  <c r="F25" i="12"/>
  <c r="F28" i="12"/>
  <c r="G16" i="12"/>
  <c r="G26" i="12"/>
  <c r="F31" i="12"/>
  <c r="F36" i="12"/>
  <c r="G7" i="12"/>
  <c r="G27" i="12"/>
  <c r="G8" i="12"/>
  <c r="G36" i="12"/>
  <c r="G23" i="12"/>
  <c r="F7" i="12"/>
  <c r="F27" i="12"/>
  <c r="O44" i="21" l="1"/>
  <c r="U46" i="21"/>
  <c r="O45" i="21"/>
  <c r="T46" i="21"/>
  <c r="O46" i="21"/>
  <c r="N43" i="21"/>
  <c r="N44" i="21"/>
  <c r="N45" i="21"/>
  <c r="O43" i="21"/>
  <c r="N46" i="21"/>
  <c r="I43" i="21" a="1"/>
  <c r="I43" i="21" s="1"/>
  <c r="I46" i="21" a="1"/>
  <c r="I46" i="21" s="1"/>
  <c r="H44" i="21" a="1"/>
  <c r="H44" i="21" s="1"/>
  <c r="H46" i="21" a="1"/>
  <c r="H46" i="21" s="1"/>
  <c r="I44" i="21" a="1"/>
  <c r="I44" i="21" s="1"/>
  <c r="H43" i="21" a="1"/>
  <c r="H43" i="21" s="1"/>
  <c r="I45" i="21" a="1"/>
  <c r="I45" i="21" s="1"/>
  <c r="H45" i="21" a="1"/>
  <c r="H45" i="21" s="1"/>
  <c r="N46" i="12"/>
  <c r="O46" i="12"/>
  <c r="X38" i="21"/>
  <c r="X39" i="21" s="1"/>
  <c r="T7" i="21" s="1" a="1"/>
  <c r="T7" i="21" s="1"/>
  <c r="N44" i="12"/>
  <c r="O45" i="12"/>
  <c r="O44" i="12"/>
  <c r="N45" i="12"/>
  <c r="T45" i="21"/>
  <c r="U45" i="21"/>
  <c r="I34" i="21" a="1"/>
  <c r="I34" i="21" s="1"/>
  <c r="I21" i="21" a="1"/>
  <c r="I21" i="21" s="1"/>
  <c r="H14" i="21" a="1"/>
  <c r="H14" i="21" s="1"/>
  <c r="H21" i="21" a="1"/>
  <c r="H21" i="21" s="1"/>
  <c r="I19" i="21" a="1"/>
  <c r="I19" i="21" s="1"/>
  <c r="H19" i="21" a="1"/>
  <c r="H19" i="21" s="1"/>
  <c r="I24" i="21" a="1"/>
  <c r="I24" i="21" s="1"/>
  <c r="I17" i="21" a="1"/>
  <c r="I17" i="21" s="1"/>
  <c r="I27" i="21" a="1"/>
  <c r="I27" i="21" s="1"/>
  <c r="H36" i="21" a="1"/>
  <c r="H36" i="21" s="1"/>
  <c r="I41" i="21" a="1"/>
  <c r="I41" i="21" s="1"/>
  <c r="H37" i="21" a="1"/>
  <c r="H37" i="21" s="1"/>
  <c r="H18" i="21" a="1"/>
  <c r="H18" i="21" s="1"/>
  <c r="I39" i="21" a="1"/>
  <c r="I39" i="21" s="1"/>
  <c r="I13" i="21" a="1"/>
  <c r="I13" i="21" s="1"/>
  <c r="H26" i="21" a="1"/>
  <c r="H26" i="21" s="1"/>
  <c r="I28" i="21" a="1"/>
  <c r="I28" i="21" s="1"/>
  <c r="H33" i="21" a="1"/>
  <c r="H33" i="21" s="1"/>
  <c r="H7" i="21" a="1"/>
  <c r="H7" i="21" s="1"/>
  <c r="H30" i="21" a="1"/>
  <c r="H30" i="21" s="1"/>
  <c r="I36" i="21" a="1"/>
  <c r="I36" i="21" s="1"/>
  <c r="H9" i="21" a="1"/>
  <c r="H9" i="21" s="1"/>
  <c r="I8" i="21" a="1"/>
  <c r="I8" i="21" s="1"/>
  <c r="I40" i="21" a="1"/>
  <c r="I40" i="21" s="1"/>
  <c r="H38" i="21" a="1"/>
  <c r="H38" i="21" s="1"/>
  <c r="I22" i="21" a="1"/>
  <c r="I22" i="21" s="1"/>
  <c r="H8" i="21" a="1"/>
  <c r="H8" i="21" s="1"/>
  <c r="I25" i="21" a="1"/>
  <c r="I25" i="21" s="1"/>
  <c r="I26" i="21" a="1"/>
  <c r="I26" i="21" s="1"/>
  <c r="I14" i="21" a="1"/>
  <c r="I14" i="21" s="1"/>
  <c r="I9" i="21" a="1"/>
  <c r="I9" i="21" s="1"/>
  <c r="I11" i="21" a="1"/>
  <c r="I11" i="21" s="1"/>
  <c r="I37" i="21" a="1"/>
  <c r="I37" i="21" s="1"/>
  <c r="H15" i="21" a="1"/>
  <c r="H15" i="21" s="1"/>
  <c r="H12" i="21" a="1"/>
  <c r="H12" i="21" s="1"/>
  <c r="H13" i="21" a="1"/>
  <c r="H13" i="21" s="1"/>
  <c r="H22" i="21" a="1"/>
  <c r="H22" i="21" s="1"/>
  <c r="I23" i="21" a="1"/>
  <c r="I23" i="21" s="1"/>
  <c r="H29" i="21" a="1"/>
  <c r="H29" i="21" s="1"/>
  <c r="I42" i="21" a="1"/>
  <c r="I42" i="21" s="1"/>
  <c r="H28" i="21" a="1"/>
  <c r="H28" i="21" s="1"/>
  <c r="H16" i="21" a="1"/>
  <c r="H16" i="21" s="1"/>
  <c r="H41" i="21" a="1"/>
  <c r="H41" i="21" s="1"/>
  <c r="H20" i="21" a="1"/>
  <c r="H20" i="21" s="1"/>
  <c r="I35" i="21" a="1"/>
  <c r="I35" i="21" s="1"/>
  <c r="H23" i="21" a="1"/>
  <c r="H23" i="21" s="1"/>
  <c r="I33" i="21" a="1"/>
  <c r="I33" i="21" s="1"/>
  <c r="H24" i="21" a="1"/>
  <c r="H24" i="21" s="1"/>
  <c r="H27" i="21" a="1"/>
  <c r="H27" i="21" s="1"/>
  <c r="I12" i="21" a="1"/>
  <c r="I12" i="21" s="1"/>
  <c r="I29" i="21" a="1"/>
  <c r="I29" i="21" s="1"/>
  <c r="H11" i="21" a="1"/>
  <c r="H11" i="21" s="1"/>
  <c r="I32" i="21" a="1"/>
  <c r="I32" i="21" s="1"/>
  <c r="H35" i="21" a="1"/>
  <c r="H35" i="21" s="1"/>
  <c r="H17" i="21" a="1"/>
  <c r="H17" i="21" s="1"/>
  <c r="I18" i="21" a="1"/>
  <c r="I18" i="21" s="1"/>
  <c r="H31" i="21" a="1"/>
  <c r="H31" i="21" s="1"/>
  <c r="I15" i="21" a="1"/>
  <c r="I15" i="21" s="1"/>
  <c r="H34" i="21" a="1"/>
  <c r="H34" i="21" s="1"/>
  <c r="H10" i="21" a="1"/>
  <c r="H10" i="21" s="1"/>
  <c r="I38" i="21" a="1"/>
  <c r="I38" i="21" s="1"/>
  <c r="H42" i="21" a="1"/>
  <c r="H42" i="21" s="1"/>
  <c r="I30" i="21" a="1"/>
  <c r="I30" i="21" s="1"/>
  <c r="H39" i="21" a="1"/>
  <c r="H39" i="21" s="1"/>
  <c r="I20" i="21" a="1"/>
  <c r="I20" i="21" s="1"/>
  <c r="H25" i="21" a="1"/>
  <c r="H25" i="21" s="1"/>
  <c r="I7" i="21" a="1"/>
  <c r="I7" i="21" s="1"/>
  <c r="H40" i="21" a="1"/>
  <c r="H40" i="21" s="1"/>
  <c r="I10" i="21" a="1"/>
  <c r="I10" i="21" s="1"/>
  <c r="H32" i="21" a="1"/>
  <c r="H32" i="21" s="1"/>
  <c r="I16" i="21" a="1"/>
  <c r="I16" i="21" s="1"/>
  <c r="I31" i="21" a="1"/>
  <c r="I31" i="21" s="1"/>
  <c r="U44" i="21"/>
  <c r="U41" i="21"/>
  <c r="U38" i="21"/>
  <c r="O36" i="21"/>
  <c r="T33" i="21"/>
  <c r="U30" i="21"/>
  <c r="N24" i="21"/>
  <c r="U22" i="21"/>
  <c r="N20" i="21"/>
  <c r="N17" i="21"/>
  <c r="N13" i="21"/>
  <c r="U11" i="21"/>
  <c r="N9" i="21"/>
  <c r="T43" i="21"/>
  <c r="T44" i="21"/>
  <c r="T41" i="21"/>
  <c r="T38" i="21"/>
  <c r="N36" i="21"/>
  <c r="T30" i="21"/>
  <c r="U27" i="21"/>
  <c r="O25" i="21"/>
  <c r="T22" i="21"/>
  <c r="U19" i="21"/>
  <c r="U16" i="21"/>
  <c r="O14" i="21"/>
  <c r="T11" i="21"/>
  <c r="U8" i="21"/>
  <c r="T40" i="21"/>
  <c r="U10" i="21"/>
  <c r="O17" i="21"/>
  <c r="O40" i="21"/>
  <c r="U34" i="21"/>
  <c r="O32" i="21"/>
  <c r="O29" i="21"/>
  <c r="T27" i="21"/>
  <c r="N25" i="21"/>
  <c r="T19" i="21"/>
  <c r="T16" i="21"/>
  <c r="N14" i="21"/>
  <c r="T8" i="21"/>
  <c r="U33" i="21"/>
  <c r="N40" i="21"/>
  <c r="O37" i="21"/>
  <c r="T34" i="21"/>
  <c r="N32" i="21"/>
  <c r="N29" i="21"/>
  <c r="U23" i="21"/>
  <c r="O21" i="21"/>
  <c r="O18" i="21"/>
  <c r="U12" i="21"/>
  <c r="O10" i="21"/>
  <c r="U42" i="21"/>
  <c r="U39" i="21"/>
  <c r="N37" i="21"/>
  <c r="U35" i="21"/>
  <c r="U31" i="21"/>
  <c r="U28" i="21"/>
  <c r="O26" i="21"/>
  <c r="T23" i="21"/>
  <c r="N21" i="21"/>
  <c r="N18" i="21"/>
  <c r="O15" i="21"/>
  <c r="T12" i="21"/>
  <c r="N10" i="21"/>
  <c r="T32" i="21"/>
  <c r="U18" i="21"/>
  <c r="O13" i="21"/>
  <c r="T42" i="21"/>
  <c r="T39" i="21"/>
  <c r="T35" i="21"/>
  <c r="O33" i="21"/>
  <c r="T31" i="21"/>
  <c r="T28" i="21"/>
  <c r="N26" i="21"/>
  <c r="U24" i="21"/>
  <c r="U20" i="21"/>
  <c r="U17" i="21"/>
  <c r="N15" i="21"/>
  <c r="U13" i="21"/>
  <c r="U9" i="21"/>
  <c r="O7" i="21"/>
  <c r="U21" i="21"/>
  <c r="N31" i="21"/>
  <c r="O41" i="21"/>
  <c r="O38" i="21"/>
  <c r="U36" i="21"/>
  <c r="N33" i="21"/>
  <c r="O30" i="21"/>
  <c r="T24" i="21"/>
  <c r="O22" i="21"/>
  <c r="T20" i="21"/>
  <c r="T17" i="21"/>
  <c r="T13" i="21"/>
  <c r="O11" i="21"/>
  <c r="T9" i="21"/>
  <c r="N7" i="21"/>
  <c r="U37" i="21"/>
  <c r="T29" i="21"/>
  <c r="O24" i="21"/>
  <c r="O20" i="21"/>
  <c r="N41" i="21"/>
  <c r="N38" i="21"/>
  <c r="T36" i="21"/>
  <c r="N30" i="21"/>
  <c r="O27" i="21"/>
  <c r="U25" i="21"/>
  <c r="N22" i="21"/>
  <c r="O19" i="21"/>
  <c r="O16" i="21"/>
  <c r="U14" i="21"/>
  <c r="N11" i="21"/>
  <c r="O8" i="21"/>
  <c r="O23" i="21"/>
  <c r="U43" i="21"/>
  <c r="U40" i="21"/>
  <c r="O34" i="21"/>
  <c r="U32" i="21"/>
  <c r="U29" i="21"/>
  <c r="N27" i="21"/>
  <c r="T25" i="21"/>
  <c r="N19" i="21"/>
  <c r="N16" i="21"/>
  <c r="T14" i="21"/>
  <c r="N8" i="21"/>
  <c r="N34" i="21"/>
  <c r="O12" i="21"/>
  <c r="T26" i="21"/>
  <c r="T15" i="21"/>
  <c r="O9" i="21"/>
  <c r="O42" i="21"/>
  <c r="O39" i="21"/>
  <c r="T37" i="21"/>
  <c r="O35" i="21"/>
  <c r="O31" i="21"/>
  <c r="O28" i="21"/>
  <c r="U26" i="21"/>
  <c r="N23" i="21"/>
  <c r="T21" i="21"/>
  <c r="T18" i="21"/>
  <c r="U15" i="21"/>
  <c r="N12" i="21"/>
  <c r="T10" i="21"/>
  <c r="N42" i="21"/>
  <c r="N39" i="21"/>
  <c r="N35" i="21"/>
  <c r="N28" i="21"/>
  <c r="N11" i="12"/>
  <c r="N35" i="12"/>
  <c r="O31" i="12"/>
  <c r="N40" i="12"/>
  <c r="O18" i="12"/>
  <c r="O39" i="12"/>
  <c r="O42" i="12"/>
  <c r="O9" i="12"/>
  <c r="O21" i="12"/>
  <c r="N17" i="12"/>
  <c r="O38" i="12"/>
  <c r="N41" i="12"/>
  <c r="N29" i="12"/>
  <c r="N9" i="12"/>
  <c r="O24" i="12"/>
  <c r="N38" i="12"/>
  <c r="O10" i="12"/>
  <c r="N37" i="12"/>
  <c r="N43" i="12"/>
  <c r="N30" i="12"/>
  <c r="N15" i="12"/>
  <c r="O43" i="12"/>
  <c r="O29" i="12"/>
  <c r="O22" i="12"/>
  <c r="O32" i="12"/>
  <c r="N7" i="12"/>
  <c r="N13" i="12"/>
  <c r="N18" i="12"/>
  <c r="N42" i="12"/>
  <c r="O37" i="12"/>
  <c r="O13" i="12"/>
  <c r="O11" i="12"/>
  <c r="O40" i="12"/>
  <c r="N33" i="12"/>
  <c r="O14" i="12"/>
  <c r="N27" i="12"/>
  <c r="N16" i="12"/>
  <c r="N12" i="12"/>
  <c r="N23" i="12"/>
  <c r="O17" i="12"/>
  <c r="O27" i="12"/>
  <c r="N19" i="12"/>
  <c r="O25" i="12"/>
  <c r="N28" i="12"/>
  <c r="O26" i="12"/>
  <c r="O19" i="12"/>
  <c r="O23" i="12"/>
  <c r="O35" i="12"/>
  <c r="O34" i="12"/>
  <c r="N22" i="12"/>
  <c r="N21" i="12"/>
  <c r="O36" i="12"/>
  <c r="O33" i="12"/>
  <c r="O28" i="12"/>
  <c r="N34" i="12"/>
  <c r="N26" i="12"/>
  <c r="N31" i="12"/>
  <c r="N20" i="12"/>
  <c r="O16" i="12"/>
  <c r="N25" i="12"/>
  <c r="N8" i="12"/>
  <c r="N10" i="12"/>
  <c r="N24" i="12"/>
  <c r="N14" i="12"/>
  <c r="O12" i="12"/>
  <c r="O8" i="12"/>
  <c r="N39" i="12"/>
  <c r="O15" i="12"/>
  <c r="O7" i="12"/>
  <c r="N36" i="12"/>
  <c r="O41" i="12"/>
  <c r="N32" i="12"/>
  <c r="O30" i="12"/>
  <c r="O20" i="12"/>
  <c r="U7" i="21" l="1" a="1"/>
  <c r="U7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tc={19E7DD1C-55F3-4F43-AAB8-3F4E23E66EDC}</author>
    <author>tc={055C4C70-8F86-4499-BA4D-E7CBFC8A88A1}</author>
    <author>tc={2A637702-C960-4825-8A78-262EECDE26C6}</author>
    <author>tc={12697371-0C24-477C-8EF9-7236B8C32ABF}</author>
    <author>tc={F40CA115-F801-4BA9-9BB6-5855BA2BF760}</author>
    <author>tc={6BDD1C3A-930A-492D-8B28-10428022CA93}</author>
    <author>tc={FF098C69-9CB4-4D89-9636-D31E83BF1FF1}</author>
  </authors>
  <commentList>
    <comment ref="B7" authorId="0" shapeId="0" xr:uid="{19E7DD1C-55F3-4F43-AAB8-3F4E23E66E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3" authorId="1" shapeId="0" xr:uid="{055C4C70-8F86-4499-BA4D-E7CBFC8A88A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A637702-C960-4825-8A78-262EECDE26C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2697371-0C24-477C-8EF9-7236B8C32AB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2" authorId="4" shapeId="0" xr:uid="{F40CA115-F801-4BA9-9BB6-5855BA2BF76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6BDD1C3A-930A-492D-8B28-10428022CA9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FF098C69-9CB4-4D89-9636-D31E83BF1FF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0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1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2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3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4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<sst xmlns="http://schemas.openxmlformats.org/spreadsheetml/2006/main" count="3623" uniqueCount="128">
  <si>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</si>
  <si>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</si>
  <si>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</si>
  <si>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</si>
  <si>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</si>
  <si>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</si>
  <si>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</si>
  <si>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</si>
  <si>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</si>
  <si>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</si>
  <si>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</si>
  <si>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</si>
  <si>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</si>
  <si>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</si>
  <si>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</si>
  <si>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</si>
  <si>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</si>
  <si>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</si>
  <si>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</si>
  <si>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</si>
  <si>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</si>
  <si>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</si>
  <si>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</si>
  <si>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</si>
  <si>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</si>
  <si>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</si>
  <si>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</si>
  <si>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</si>
  <si>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</si>
  <si>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</si>
  <si>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</si>
  <si>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</si>
  <si>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</si>
  <si>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</si>
  <si>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</si>
  <si>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</si>
  <si>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</si>
  <si>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</si>
  <si>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</si>
  <si>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</si>
  <si>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</si>
  <si>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</si>
  <si>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</si>
  <si>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</si>
  <si>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</si>
  <si>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</si>
  <si>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</si>
  <si>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</si>
  <si>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</si>
  <si>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</si>
  <si>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</si>
  <si>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</si>
  <si>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</si>
  <si>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</si>
  <si>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</si>
  <si>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</si>
  <si>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</si>
  <si>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</si>
  <si>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</si>
  <si>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</si>
  <si>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</si>
  <si>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</si>
  <si>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</si>
  <si>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</si>
  <si>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</si>
  <si>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</si>
  <si>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</si>
  <si>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</si>
  <si>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</si>
  <si>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</si>
  <si>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</si>
  <si>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</si>
  <si>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</si>
  <si>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</si>
  <si>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</si>
  <si>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</si>
  <si>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</si>
  <si>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</si>
  <si>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</si>
  <si>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</si>
  <si>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</si>
  <si>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</si>
  <si>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region fit</t>
  </si>
  <si>
    <t>r. Upper CI</t>
  </si>
  <si>
    <t>r. Lower CI</t>
  </si>
  <si>
    <t>outside r. fit</t>
  </si>
  <si>
    <t>o.r. Upper CI</t>
  </si>
  <si>
    <t>o.r. Lower CI</t>
  </si>
  <si>
    <t>Whole country</t>
  </si>
  <si>
    <t>outside</t>
  </si>
  <si>
    <t>Lombardy</t>
  </si>
  <si>
    <t>Italy cumulative</t>
  </si>
  <si>
    <t>Italy fit</t>
  </si>
  <si>
    <t xml:space="preserve">outside 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</si>
  <si>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</si>
  <si>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</si>
  <si>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</si>
  <si>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</si>
  <si>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</si>
  <si>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</si>
  <si>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</si>
  <si>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</si>
  <si>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</si>
  <si>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</si>
  <si>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</si>
  <si>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</si>
  <si>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</si>
  <si>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</si>
  <si>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Wh_c_fit</t>
  </si>
  <si>
    <t>Wh_c_Upper CI</t>
  </si>
  <si>
    <t>Wh_c_Lower CI</t>
  </si>
  <si>
    <t>Cum_Lom</t>
  </si>
  <si>
    <t>Lomb_fit</t>
  </si>
  <si>
    <t>Cum_L_fit</t>
  </si>
  <si>
    <t>Cum_o</t>
  </si>
  <si>
    <t>Cum_o_fit</t>
  </si>
  <si>
    <t>outside_r_fit</t>
  </si>
  <si>
    <t>o_r_Upper CI</t>
  </si>
  <si>
    <t>o_r_Lower CI</t>
  </si>
  <si>
    <t>r_Upper CI</t>
  </si>
  <si>
    <t>r_Lower CI</t>
  </si>
  <si>
    <t>Peak value</t>
  </si>
  <si>
    <t>Modeling function: Power law with exponential cut-off</t>
  </si>
  <si>
    <t>Solver method: GRG non linear engine - option: default</t>
  </si>
  <si>
    <t>fitting parameter - constraint (none)</t>
  </si>
  <si>
    <t>K</t>
  </si>
  <si>
    <t>saturation value</t>
  </si>
  <si>
    <t>t-Peak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</si>
</sst>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4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10" fillId="0" borderId="0" xfId="0" applyFont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/>
    <xf numFmtId="0" fontId="12" fillId="0" borderId="0" xfId="0" applyFont="1"/>
    <xf numFmtId="165" fontId="0" fillId="2" borderId="0" xfId="0" applyNumberFormat="1" applyFill="1"/>
    <xf numFmtId="1" fontId="12" fillId="0" borderId="0" xfId="0" applyNumberFormat="1" applyFont="1"/>
    <xf numFmtId="0" fontId="13" fillId="0" borderId="0" xfId="0" applyFont="1" applyAlignment="1">
      <alignment horizontal="center" wrapText="1"/>
    </xf>
    <xf numFmtId="0" fontId="13" fillId="0" borderId="0" xfId="0" applyFont="1"/>
    <xf numFmtId="1" fontId="13" fillId="0" borderId="0" xfId="0" applyNumberFormat="1" applyFont="1"/>
    <xf numFmtId="0" fontId="14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1" fontId="14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0" fillId="0" borderId="0" xfId="0" applyFont="1" applyFill="1"/>
    <xf numFmtId="1" fontId="10" fillId="0" borderId="0" xfId="0" applyNumberFormat="1" applyFont="1"/>
    <xf numFmtId="2" fontId="0" fillId="2" borderId="0" xfId="0" applyNumberFormat="1" applyFill="1"/>
    <xf numFmtId="1" fontId="11" fillId="0" borderId="0" xfId="0" applyNumberFormat="1" applyFont="1"/>
    <xf numFmtId="166" fontId="0" fillId="0" borderId="0" xfId="0" applyNumberFormat="1" applyAlignment="1">
      <alignment horizontal="center"/>
    </xf>
    <xf numFmtId="0" fontId="15" fillId="0" borderId="0" xfId="0" applyFont="1"/>
  </cellXfs>
  <cellStyles count="2">
    <cellStyle name="Normale" xfId="0" builtinId="0"/>
    <cellStyle name="Nota" xfId="1" builtinId="1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Power law fit'!$D$6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fit'!$D$7:$D$66</c:f>
              <c:numCache>
                <c:formatCode>0</c:formatCode>
                <c:ptCount val="60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Power law fit'!$E$6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fit'!$E$7:$E$66</c:f>
              <c:numCache>
                <c:formatCode>0</c:formatCode>
                <c:ptCount val="60"/>
                <c:pt idx="0">
                  <c:v>3.1161762951165522E-6</c:v>
                </c:pt>
                <c:pt idx="1">
                  <c:v>5.4638046418819955E-4</c:v>
                </c:pt>
                <c:pt idx="2">
                  <c:v>1.0459212130528896E-2</c:v>
                </c:pt>
                <c:pt idx="3">
                  <c:v>8.0878717478310547E-2</c:v>
                </c:pt>
                <c:pt idx="4">
                  <c:v>0.38069421002683157</c:v>
                </c:pt>
                <c:pt idx="5">
                  <c:v>1.3093291141470986</c:v>
                </c:pt>
                <c:pt idx="6">
                  <c:v>3.6271780943471863</c:v>
                </c:pt>
                <c:pt idx="7">
                  <c:v>8.5782468106543579</c:v>
                </c:pt>
                <c:pt idx="8">
                  <c:v>17.981861319451276</c:v>
                </c:pt>
                <c:pt idx="9">
                  <c:v>34.277298376248538</c:v>
                </c:pt>
                <c:pt idx="10">
                  <c:v>60.513784631703842</c:v>
                </c:pt>
                <c:pt idx="11">
                  <c:v>100.28640569870802</c:v>
                </c:pt>
                <c:pt idx="12">
                  <c:v>157.62486795237544</c:v>
                </c:pt>
                <c:pt idx="13">
                  <c:v>236.84630583972813</c:v>
                </c:pt>
                <c:pt idx="14">
                  <c:v>342.38545414386078</c:v>
                </c:pt>
                <c:pt idx="15">
                  <c:v>478.61581991651792</c:v>
                </c:pt>
                <c:pt idx="16">
                  <c:v>649.67443163439168</c:v>
                </c:pt>
                <c:pt idx="17">
                  <c:v>859.30077382699437</c:v>
                </c:pt>
                <c:pt idx="18">
                  <c:v>1110.6980515946175</c:v>
                </c:pt>
                <c:pt idx="19">
                  <c:v>1406.4223135477935</c:v>
                </c:pt>
                <c:pt idx="20">
                  <c:v>1748.3024502622161</c:v>
                </c:pt>
                <c:pt idx="21">
                  <c:v>2137.3918518287746</c:v>
                </c:pt>
                <c:pt idx="22">
                  <c:v>2573.9506535235028</c:v>
                </c:pt>
                <c:pt idx="23">
                  <c:v>3057.4560656290796</c:v>
                </c:pt>
                <c:pt idx="24">
                  <c:v>3586.6372707894361</c:v>
                </c:pt>
                <c:pt idx="25">
                  <c:v>4159.530748464058</c:v>
                </c:pt>
                <c:pt idx="26">
                  <c:v>4773.5516008492914</c:v>
                </c:pt>
                <c:pt idx="27">
                  <c:v>5425.5764484033198</c:v>
                </c:pt>
                <c:pt idx="28">
                  <c:v>6112.0336737862854</c:v>
                </c:pt>
                <c:pt idx="29">
                  <c:v>6828.9971610779667</c:v>
                </c:pt>
                <c:pt idx="30">
                  <c:v>7572.2801487761108</c:v>
                </c:pt>
                <c:pt idx="31">
                  <c:v>8337.5263440724357</c:v>
                </c:pt>
                <c:pt idx="32">
                  <c:v>9120.2959943088226</c:v>
                </c:pt>
                <c:pt idx="33">
                  <c:v>9916.1451496613117</c:v>
                </c:pt>
                <c:pt idx="34">
                  <c:v>10720.696857041687</c:v>
                </c:pt>
                <c:pt idx="35">
                  <c:v>11529.70348387651</c:v>
                </c:pt>
                <c:pt idx="36">
                  <c:v>12339.099772612364</c:v>
                </c:pt>
                <c:pt idx="37">
                  <c:v>13145.04656809301</c:v>
                </c:pt>
                <c:pt idx="38">
                  <c:v>13943.965439720927</c:v>
                </c:pt>
                <c:pt idx="39">
                  <c:v>14732.564640746143</c:v>
                </c:pt>
                <c:pt idx="40">
                  <c:v>15507.857012313281</c:v>
                </c:pt>
                <c:pt idx="41">
                  <c:v>16267.170555540741</c:v>
                </c:pt>
                <c:pt idx="42">
                  <c:v>17008.152467123124</c:v>
                </c:pt>
                <c:pt idx="43">
                  <c:v>17728.767469235958</c:v>
                </c:pt>
                <c:pt idx="44">
                  <c:v>18427.291269297886</c:v>
                </c:pt>
                <c:pt idx="45">
                  <c:v>19102.299965513546</c:v>
                </c:pt>
                <c:pt idx="46">
                  <c:v>19752.65617568688</c:v>
                </c:pt>
                <c:pt idx="47">
                  <c:v>20377.492614579063</c:v>
                </c:pt>
                <c:pt idx="48">
                  <c:v>20976.193783461506</c:v>
                </c:pt>
                <c:pt idx="49">
                  <c:v>21548.37636820411</c:v>
                </c:pt>
                <c:pt idx="50">
                  <c:v>22093.868872328687</c:v>
                </c:pt>
                <c:pt idx="51">
                  <c:v>22612.690941442044</c:v>
                </c:pt>
                <c:pt idx="52">
                  <c:v>23105.032767291334</c:v>
                </c:pt>
                <c:pt idx="53">
                  <c:v>23571.234894828463</c:v>
                </c:pt>
                <c:pt idx="54">
                  <c:v>24011.768695180057</c:v>
                </c:pt>
                <c:pt idx="55">
                  <c:v>24427.217711992947</c:v>
                </c:pt>
                <c:pt idx="56">
                  <c:v>24818.260038661043</c:v>
                </c:pt>
                <c:pt idx="57">
                  <c:v>25185.651839600279</c:v>
                </c:pt>
                <c:pt idx="58">
                  <c:v>25530.212089993634</c:v>
                </c:pt>
                <c:pt idx="59">
                  <c:v>25852.808575103416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4"/>
          <c:order val="4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fit'!$H$7:$H$66</c:f>
              <c:numCache>
                <c:formatCode>0</c:formatCode>
                <c:ptCount val="6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5"/>
          <c:order val="5"/>
          <c:tx>
            <c:strRef>
              <c:f>[0]!region_fit</c:f>
              <c:strCache>
                <c:ptCount val="1"/>
                <c:pt idx="0">
                  <c:v>region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fit'!$I$7:$I$66</c:f>
              <c:numCache>
                <c:formatCode>General</c:formatCode>
                <c:ptCount val="60"/>
                <c:pt idx="0">
                  <c:v>2.363128558899961E-6</c:v>
                </c:pt>
                <c:pt idx="1">
                  <c:v>4.1344305828852715E-4</c:v>
                </c:pt>
                <c:pt idx="2">
                  <c:v>7.880606822973809E-3</c:v>
                </c:pt>
                <c:pt idx="3">
                  <c:v>6.0623555775507723E-2</c:v>
                </c:pt>
                <c:pt idx="4">
                  <c:v>0.28372427104748515</c:v>
                </c:pt>
                <c:pt idx="5">
                  <c:v>0.96988289322661247</c:v>
                </c:pt>
                <c:pt idx="6">
                  <c:v>2.6697113459748985</c:v>
                </c:pt>
                <c:pt idx="7">
                  <c:v>6.2721455624357123</c:v>
                </c:pt>
                <c:pt idx="8">
                  <c:v>13.058292615737084</c:v>
                </c:pt>
                <c:pt idx="9">
                  <c:v>24.718091153850818</c:v>
                </c:pt>
                <c:pt idx="10">
                  <c:v>43.326091522959807</c:v>
                </c:pt>
                <c:pt idx="11">
                  <c:v>71.278832648638755</c:v>
                </c:pt>
                <c:pt idx="12">
                  <c:v>111.20086814591448</c:v>
                </c:pt>
                <c:pt idx="13">
                  <c:v>165.82922507992672</c:v>
                </c:pt>
                <c:pt idx="14">
                  <c:v>237.88709394878222</c:v>
                </c:pt>
                <c:pt idx="15">
                  <c:v>329.95717835091494</c:v>
                </c:pt>
                <c:pt idx="16">
                  <c:v>444.36378200635198</c:v>
                </c:pt>
                <c:pt idx="17">
                  <c:v>583.07077511045918</c:v>
                </c:pt>
                <c:pt idx="18">
                  <c:v>747.60040169912941</c:v>
                </c:pt>
                <c:pt idx="19">
                  <c:v>938.97572905605773</c:v>
                </c:pt>
                <c:pt idx="20">
                  <c:v>1157.6875842264242</c:v>
                </c:pt>
                <c:pt idx="21">
                  <c:v>1403.6851843403551</c:v>
                </c:pt>
                <c:pt idx="22">
                  <c:v>1676.3883998324479</c:v>
                </c:pt>
                <c:pt idx="23">
                  <c:v>1974.7187001650991</c:v>
                </c:pt>
                <c:pt idx="24">
                  <c:v>2297.1452955608675</c:v>
                </c:pt>
                <c:pt idx="25">
                  <c:v>2641.7427605191438</c:v>
                </c:pt>
                <c:pt idx="26">
                  <c:v>3006.256450003993</c:v>
                </c:pt>
                <c:pt idx="27">
                  <c:v>3388.1722384880827</c:v>
                </c:pt>
                <c:pt idx="28">
                  <c:v>3784.7874690063577</c:v>
                </c:pt>
                <c:pt idx="29">
                  <c:v>4193.2804430526512</c:v>
                </c:pt>
                <c:pt idx="30">
                  <c:v>4610.7762690666323</c:v>
                </c:pt>
                <c:pt idx="31">
                  <c:v>5034.4073822019982</c:v>
                </c:pt>
                <c:pt idx="32">
                  <c:v>5461.3675240713665</c:v>
                </c:pt>
                <c:pt idx="33">
                  <c:v>5888.958408915325</c:v>
                </c:pt>
                <c:pt idx="34">
                  <c:v>6314.6286895720459</c:v>
                </c:pt>
                <c:pt idx="35">
                  <c:v>6736.005165826793</c:v>
                </c:pt>
                <c:pt idx="36">
                  <c:v>7150.9164468523777</c:v>
                </c:pt>
                <c:pt idx="37">
                  <c:v>7557.4094896564256</c:v>
                </c:pt>
                <c:pt idx="38">
                  <c:v>7953.7595903971214</c:v>
                </c:pt>
                <c:pt idx="39">
                  <c:v>8338.4745104710237</c:v>
                </c:pt>
                <c:pt idx="40">
                  <c:v>8710.2934807557813</c:v>
                </c:pt>
                <c:pt idx="41">
                  <c:v>9068.1818520814377</c:v>
                </c:pt>
                <c:pt idx="42">
                  <c:v>9411.322154678508</c:v>
                </c:pt>
                <c:pt idx="43">
                  <c:v>9739.1023004760973</c:v>
                </c:pt>
                <c:pt idx="44">
                  <c:v>10051.101615635216</c:v>
                </c:pt>
                <c:pt idx="45">
                  <c:v>10347.075331889679</c:v>
                </c:pt>
                <c:pt idx="46">
                  <c:v>10626.938098691155</c:v>
                </c:pt>
                <c:pt idx="47">
                  <c:v>10890.747007646312</c:v>
                </c:pt>
                <c:pt idx="48">
                  <c:v>11138.684549407206</c:v>
                </c:pt>
                <c:pt idx="49">
                  <c:v>11371.041853478808</c:v>
                </c:pt>
                <c:pt idx="50">
                  <c:v>11588.202495187832</c:v>
                </c:pt>
                <c:pt idx="51">
                  <c:v>11790.62709263069</c:v>
                </c:pt>
                <c:pt idx="52">
                  <c:v>11978.838860650618</c:v>
                </c:pt>
                <c:pt idx="53">
                  <c:v>12153.410239272354</c:v>
                </c:pt>
                <c:pt idx="54">
                  <c:v>12314.95067072685</c:v>
                </c:pt>
                <c:pt idx="55">
                  <c:v>12464.095562169668</c:v>
                </c:pt>
                <c:pt idx="56">
                  <c:v>12601.496440192088</c:v>
                </c:pt>
                <c:pt idx="57">
                  <c:v>12727.812277869398</c:v>
                </c:pt>
                <c:pt idx="58">
                  <c:v>12843.701954923876</c:v>
                </c:pt>
                <c:pt idx="59">
                  <c:v>12949.817796084126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'Cumul_deaths - Power law fit'!$F$6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Power law fit'!$F$7:$F$66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177.37166789970172</c:v>
                      </c:pt>
                      <c:pt idx="1">
                        <c:v>177.37221116398962</c:v>
                      </c:pt>
                      <c:pt idx="2">
                        <c:v>177.38212399565597</c:v>
                      </c:pt>
                      <c:pt idx="3">
                        <c:v>177.45254350100373</c:v>
                      </c:pt>
                      <c:pt idx="4">
                        <c:v>177.75235899355226</c:v>
                      </c:pt>
                      <c:pt idx="5">
                        <c:v>178.68099389767252</c:v>
                      </c:pt>
                      <c:pt idx="6">
                        <c:v>180.99884287787262</c:v>
                      </c:pt>
                      <c:pt idx="7">
                        <c:v>185.94991159417978</c:v>
                      </c:pt>
                      <c:pt idx="8">
                        <c:v>195.3535261029767</c:v>
                      </c:pt>
                      <c:pt idx="9">
                        <c:v>211.64896315977398</c:v>
                      </c:pt>
                      <c:pt idx="10">
                        <c:v>237.88544941522929</c:v>
                      </c:pt>
                      <c:pt idx="11">
                        <c:v>277.65807048223348</c:v>
                      </c:pt>
                      <c:pt idx="12">
                        <c:v>334.99653273590087</c:v>
                      </c:pt>
                      <c:pt idx="13">
                        <c:v>414.21797062325356</c:v>
                      </c:pt>
                      <c:pt idx="14">
                        <c:v>519.75711892738627</c:v>
                      </c:pt>
                      <c:pt idx="15">
                        <c:v>655.9874847000433</c:v>
                      </c:pt>
                      <c:pt idx="16">
                        <c:v>827.04609641791717</c:v>
                      </c:pt>
                      <c:pt idx="17">
                        <c:v>1036.6724386105197</c:v>
                      </c:pt>
                      <c:pt idx="18">
                        <c:v>1288.0697163781429</c:v>
                      </c:pt>
                      <c:pt idx="19">
                        <c:v>1583.7939783313188</c:v>
                      </c:pt>
                      <c:pt idx="20">
                        <c:v>1925.6741150457415</c:v>
                      </c:pt>
                      <c:pt idx="21">
                        <c:v>2314.7635166123</c:v>
                      </c:pt>
                      <c:pt idx="22">
                        <c:v>2751.3223183070281</c:v>
                      </c:pt>
                      <c:pt idx="23">
                        <c:v>3234.827730412605</c:v>
                      </c:pt>
                      <c:pt idx="24">
                        <c:v>3764.0089355729615</c:v>
                      </c:pt>
                      <c:pt idx="25">
                        <c:v>4336.9024132475834</c:v>
                      </c:pt>
                      <c:pt idx="26">
                        <c:v>4950.9232656328168</c:v>
                      </c:pt>
                      <c:pt idx="27">
                        <c:v>5602.9481131868451</c:v>
                      </c:pt>
                      <c:pt idx="28">
                        <c:v>6289.4053385698107</c:v>
                      </c:pt>
                      <c:pt idx="29">
                        <c:v>7006.368825861492</c:v>
                      </c:pt>
                      <c:pt idx="30">
                        <c:v>7749.6518135596361</c:v>
                      </c:pt>
                      <c:pt idx="31">
                        <c:v>8514.898008855962</c:v>
                      </c:pt>
                      <c:pt idx="32">
                        <c:v>9297.6676590923489</c:v>
                      </c:pt>
                      <c:pt idx="33">
                        <c:v>10093.516814444838</c:v>
                      </c:pt>
                      <c:pt idx="34">
                        <c:v>10898.068521825213</c:v>
                      </c:pt>
                      <c:pt idx="35">
                        <c:v>11707.075148660037</c:v>
                      </c:pt>
                      <c:pt idx="36">
                        <c:v>12516.47143739589</c:v>
                      </c:pt>
                      <c:pt idx="37">
                        <c:v>13322.418232876536</c:v>
                      </c:pt>
                      <c:pt idx="38">
                        <c:v>14121.337104504453</c:v>
                      </c:pt>
                      <c:pt idx="39">
                        <c:v>14909.936305529669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FF0-4CB3-AB19-55A9226D70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fit'!$G$6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fit'!$G$7:$G$66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59.474641056202699</c:v>
                      </c:pt>
                      <c:pt idx="14">
                        <c:v>165.01378936033535</c:v>
                      </c:pt>
                      <c:pt idx="15">
                        <c:v>301.24415513299249</c:v>
                      </c:pt>
                      <c:pt idx="16">
                        <c:v>472.30276685086625</c:v>
                      </c:pt>
                      <c:pt idx="17">
                        <c:v>681.929109043469</c:v>
                      </c:pt>
                      <c:pt idx="18">
                        <c:v>933.32638681109211</c:v>
                      </c:pt>
                      <c:pt idx="19">
                        <c:v>1229.0506487642681</c:v>
                      </c:pt>
                      <c:pt idx="20">
                        <c:v>1570.9307854786907</c:v>
                      </c:pt>
                      <c:pt idx="21">
                        <c:v>1960.0201870452493</c:v>
                      </c:pt>
                      <c:pt idx="22">
                        <c:v>2396.5789887399774</c:v>
                      </c:pt>
                      <c:pt idx="23">
                        <c:v>2880.0844008455542</c:v>
                      </c:pt>
                      <c:pt idx="24">
                        <c:v>3409.2656060059107</c:v>
                      </c:pt>
                      <c:pt idx="25">
                        <c:v>3982.1590836805326</c:v>
                      </c:pt>
                      <c:pt idx="26">
                        <c:v>4596.179936065766</c:v>
                      </c:pt>
                      <c:pt idx="27">
                        <c:v>5248.2047836197944</c:v>
                      </c:pt>
                      <c:pt idx="28">
                        <c:v>5934.66200900276</c:v>
                      </c:pt>
                      <c:pt idx="29">
                        <c:v>6651.6254962944413</c:v>
                      </c:pt>
                      <c:pt idx="30">
                        <c:v>7394.9084839925854</c:v>
                      </c:pt>
                      <c:pt idx="31">
                        <c:v>8160.1546792889103</c:v>
                      </c:pt>
                      <c:pt idx="32">
                        <c:v>8942.9243295252963</c:v>
                      </c:pt>
                      <c:pt idx="33">
                        <c:v>9738.7734848777854</c:v>
                      </c:pt>
                      <c:pt idx="34">
                        <c:v>10543.32519225816</c:v>
                      </c:pt>
                      <c:pt idx="35">
                        <c:v>11352.331819092984</c:v>
                      </c:pt>
                      <c:pt idx="36">
                        <c:v>12161.728107828838</c:v>
                      </c:pt>
                      <c:pt idx="37">
                        <c:v>12967.674903309484</c:v>
                      </c:pt>
                      <c:pt idx="38">
                        <c:v>13766.593774937401</c:v>
                      </c:pt>
                      <c:pt idx="39">
                        <c:v>14555.192975962616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F0-4CB3-AB19-55A9226D705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8"/>
          <c:order val="8"/>
          <c:tx>
            <c:strRef>
              <c:f>[0]!outside</c:f>
              <c:strCache>
                <c:ptCount val="1"/>
                <c:pt idx="0">
                  <c:v>outside 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fit'!$L$7:$L$66</c:f>
              <c:numCache>
                <c:formatCode>0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ser>
          <c:idx val="9"/>
          <c:order val="9"/>
          <c:tx>
            <c:strRef>
              <c:f>[0]!outside_fit</c:f>
              <c:strCache>
                <c:ptCount val="1"/>
                <c:pt idx="0">
                  <c:v>outside r. 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Power law fit'!$M$7:$M$66</c:f>
              <c:numCache>
                <c:formatCode>General</c:formatCode>
                <c:ptCount val="60"/>
                <c:pt idx="0">
                  <c:v>7.5304773621659128E-7</c:v>
                </c:pt>
                <c:pt idx="1">
                  <c:v>1.3293740589967234E-4</c:v>
                </c:pt>
                <c:pt idx="2">
                  <c:v>2.5786053075550867E-3</c:v>
                </c:pt>
                <c:pt idx="3">
                  <c:v>2.0255161702802817E-2</c:v>
                </c:pt>
                <c:pt idx="4">
                  <c:v>9.6969938979346387E-2</c:v>
                </c:pt>
                <c:pt idx="5">
                  <c:v>0.33944622092048615</c:v>
                </c:pt>
                <c:pt idx="6">
                  <c:v>0.95746674837228773</c:v>
                </c:pt>
                <c:pt idx="7">
                  <c:v>2.3061012482186456</c:v>
                </c:pt>
                <c:pt idx="8">
                  <c:v>4.9235687037141904</c:v>
                </c:pt>
                <c:pt idx="9">
                  <c:v>9.5592072223977169</c:v>
                </c:pt>
                <c:pt idx="10">
                  <c:v>17.187693108744032</c:v>
                </c:pt>
                <c:pt idx="11">
                  <c:v>29.007573050069272</c:v>
                </c:pt>
                <c:pt idx="12">
                  <c:v>46.423999806460955</c:v>
                </c:pt>
                <c:pt idx="13">
                  <c:v>71.017080759801416</c:v>
                </c:pt>
                <c:pt idx="14">
                  <c:v>104.49836019507858</c:v>
                </c:pt>
                <c:pt idx="15">
                  <c:v>148.65864156560295</c:v>
                </c:pt>
                <c:pt idx="16">
                  <c:v>205.31064962803967</c:v>
                </c:pt>
                <c:pt idx="17">
                  <c:v>276.22999871653525</c:v>
                </c:pt>
                <c:pt idx="18">
                  <c:v>363.09764989548808</c:v>
                </c:pt>
                <c:pt idx="19">
                  <c:v>467.44658449173579</c:v>
                </c:pt>
                <c:pt idx="20">
                  <c:v>590.61486603579192</c:v>
                </c:pt>
                <c:pt idx="21">
                  <c:v>733.70666748841973</c:v>
                </c:pt>
                <c:pt idx="22">
                  <c:v>897.56225369105471</c:v>
                </c:pt>
                <c:pt idx="23">
                  <c:v>1082.7373654639807</c:v>
                </c:pt>
                <c:pt idx="24">
                  <c:v>1289.4919752285684</c:v>
                </c:pt>
                <c:pt idx="25">
                  <c:v>1517.7879879449144</c:v>
                </c:pt>
                <c:pt idx="26">
                  <c:v>1767.2951508452986</c:v>
                </c:pt>
                <c:pt idx="27">
                  <c:v>2037.4042099152373</c:v>
                </c:pt>
                <c:pt idx="28">
                  <c:v>2327.2462047799281</c:v>
                </c:pt>
                <c:pt idx="29">
                  <c:v>2635.7167180253159</c:v>
                </c:pt>
                <c:pt idx="30">
                  <c:v>2961.5038797094785</c:v>
                </c:pt>
                <c:pt idx="31">
                  <c:v>3303.1189618704375</c:v>
                </c:pt>
                <c:pt idx="32">
                  <c:v>3658.9284702374557</c:v>
                </c:pt>
                <c:pt idx="33">
                  <c:v>4027.1867407459872</c:v>
                </c:pt>
                <c:pt idx="34">
                  <c:v>4406.0681674696398</c:v>
                </c:pt>
                <c:pt idx="35">
                  <c:v>4793.6983180497173</c:v>
                </c:pt>
                <c:pt idx="36">
                  <c:v>5188.1833257599856</c:v>
                </c:pt>
                <c:pt idx="37">
                  <c:v>5587.6370784365854</c:v>
                </c:pt>
                <c:pt idx="38">
                  <c:v>5990.2058493238064</c:v>
                </c:pt>
                <c:pt idx="39">
                  <c:v>6394.0901302751199</c:v>
                </c:pt>
                <c:pt idx="40">
                  <c:v>6797.5635315575</c:v>
                </c:pt>
                <c:pt idx="41">
                  <c:v>7198.988703459303</c:v>
                </c:pt>
                <c:pt idx="42">
                  <c:v>7596.8303124446156</c:v>
                </c:pt>
                <c:pt idx="43">
                  <c:v>7989.6651687598587</c:v>
                </c:pt>
                <c:pt idx="44">
                  <c:v>8376.1896536626682</c:v>
                </c:pt>
                <c:pt idx="45">
                  <c:v>8755.2246336238677</c:v>
                </c:pt>
                <c:pt idx="46">
                  <c:v>9125.7180769957249</c:v>
                </c:pt>
                <c:pt idx="47">
                  <c:v>9486.7456069327509</c:v>
                </c:pt>
                <c:pt idx="48">
                  <c:v>9837.5092340542997</c:v>
                </c:pt>
                <c:pt idx="49">
                  <c:v>10177.3345147253</c:v>
                </c:pt>
                <c:pt idx="50">
                  <c:v>10505.666377140855</c:v>
                </c:pt>
                <c:pt idx="51">
                  <c:v>10822.063848811353</c:v>
                </c:pt>
                <c:pt idx="52">
                  <c:v>11126.193906640716</c:v>
                </c:pt>
                <c:pt idx="53">
                  <c:v>11417.824655556109</c:v>
                </c:pt>
                <c:pt idx="54">
                  <c:v>11696.818024453207</c:v>
                </c:pt>
                <c:pt idx="55">
                  <c:v>11963.122149823277</c:v>
                </c:pt>
                <c:pt idx="56">
                  <c:v>12216.763598468953</c:v>
                </c:pt>
                <c:pt idx="57">
                  <c:v>12457.839561730883</c:v>
                </c:pt>
                <c:pt idx="58">
                  <c:v>12686.510135069761</c:v>
                </c:pt>
                <c:pt idx="59">
                  <c:v>12902.99077901929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'Cumul_deaths - Power law fit'!$J$6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Power law fit'!$J$7:$J$66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161.77330946215383</c:v>
                      </c:pt>
                      <c:pt idx="1">
                        <c:v>161.77372054208354</c:v>
                      </c:pt>
                      <c:pt idx="2">
                        <c:v>161.78118770584823</c:v>
                      </c:pt>
                      <c:pt idx="3">
                        <c:v>161.83393065480078</c:v>
                      </c:pt>
                      <c:pt idx="4">
                        <c:v>162.05703137007274</c:v>
                      </c:pt>
                      <c:pt idx="5">
                        <c:v>162.74318999225187</c:v>
                      </c:pt>
                      <c:pt idx="6">
                        <c:v>164.44301844500015</c:v>
                      </c:pt>
                      <c:pt idx="7">
                        <c:v>168.04545266146098</c:v>
                      </c:pt>
                      <c:pt idx="8">
                        <c:v>174.83159971476235</c:v>
                      </c:pt>
                      <c:pt idx="9">
                        <c:v>186.49139825287608</c:v>
                      </c:pt>
                      <c:pt idx="10">
                        <c:v>205.09939862198507</c:v>
                      </c:pt>
                      <c:pt idx="11">
                        <c:v>233.052139747664</c:v>
                      </c:pt>
                      <c:pt idx="12">
                        <c:v>272.97417524493972</c:v>
                      </c:pt>
                      <c:pt idx="13">
                        <c:v>327.60253217895195</c:v>
                      </c:pt>
                      <c:pt idx="14">
                        <c:v>399.66040104780745</c:v>
                      </c:pt>
                      <c:pt idx="15">
                        <c:v>491.7304854499402</c:v>
                      </c:pt>
                      <c:pt idx="16">
                        <c:v>606.1370891053773</c:v>
                      </c:pt>
                      <c:pt idx="17">
                        <c:v>744.84408220948444</c:v>
                      </c:pt>
                      <c:pt idx="18">
                        <c:v>909.37370879815467</c:v>
                      </c:pt>
                      <c:pt idx="19">
                        <c:v>1100.7490361550831</c:v>
                      </c:pt>
                      <c:pt idx="20">
                        <c:v>1319.4608913254494</c:v>
                      </c:pt>
                      <c:pt idx="21">
                        <c:v>1565.4584914393804</c:v>
                      </c:pt>
                      <c:pt idx="22">
                        <c:v>1838.1617069314732</c:v>
                      </c:pt>
                      <c:pt idx="23">
                        <c:v>2136.4920072641244</c:v>
                      </c:pt>
                      <c:pt idx="24">
                        <c:v>2458.9186026598927</c:v>
                      </c:pt>
                      <c:pt idx="25">
                        <c:v>2803.516067618169</c:v>
                      </c:pt>
                      <c:pt idx="26">
                        <c:v>3168.0297571030183</c:v>
                      </c:pt>
                      <c:pt idx="27">
                        <c:v>3549.945545587108</c:v>
                      </c:pt>
                      <c:pt idx="28">
                        <c:v>3946.560776105383</c:v>
                      </c:pt>
                      <c:pt idx="29">
                        <c:v>4355.0537501516765</c:v>
                      </c:pt>
                      <c:pt idx="30">
                        <c:v>4772.5495761656575</c:v>
                      </c:pt>
                      <c:pt idx="31">
                        <c:v>5196.1806893010234</c:v>
                      </c:pt>
                      <c:pt idx="32">
                        <c:v>5623.1408311703917</c:v>
                      </c:pt>
                      <c:pt idx="33">
                        <c:v>6050.7317160143502</c:v>
                      </c:pt>
                      <c:pt idx="34">
                        <c:v>6476.4019966710712</c:v>
                      </c:pt>
                      <c:pt idx="35">
                        <c:v>6897.7784729258183</c:v>
                      </c:pt>
                      <c:pt idx="36">
                        <c:v>7312.689753951403</c:v>
                      </c:pt>
                      <c:pt idx="37">
                        <c:v>7719.1827967554509</c:v>
                      </c:pt>
                      <c:pt idx="38">
                        <c:v>8115.5328974961467</c:v>
                      </c:pt>
                      <c:pt idx="39">
                        <c:v>8500.2478175700489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1A0-47C8-8F55-FB83B426301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fit'!$K$6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fit'!$K$7:$K$66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4.0559179809014552</c:v>
                      </c:pt>
                      <c:pt idx="14">
                        <c:v>76.113786849756963</c:v>
                      </c:pt>
                      <c:pt idx="15">
                        <c:v>168.18387125188968</c:v>
                      </c:pt>
                      <c:pt idx="16">
                        <c:v>282.59047490732672</c:v>
                      </c:pt>
                      <c:pt idx="17">
                        <c:v>421.29746801143392</c:v>
                      </c:pt>
                      <c:pt idx="18">
                        <c:v>585.82709460010415</c:v>
                      </c:pt>
                      <c:pt idx="19">
                        <c:v>777.20242195703247</c:v>
                      </c:pt>
                      <c:pt idx="20">
                        <c:v>995.91427712739892</c:v>
                      </c:pt>
                      <c:pt idx="21">
                        <c:v>1241.9118772413299</c:v>
                      </c:pt>
                      <c:pt idx="22">
                        <c:v>1514.6150927334227</c:v>
                      </c:pt>
                      <c:pt idx="23">
                        <c:v>1812.9453930660738</c:v>
                      </c:pt>
                      <c:pt idx="24">
                        <c:v>2135.3719884618422</c:v>
                      </c:pt>
                      <c:pt idx="25">
                        <c:v>2479.9694534201185</c:v>
                      </c:pt>
                      <c:pt idx="26">
                        <c:v>2844.4831429049677</c:v>
                      </c:pt>
                      <c:pt idx="27">
                        <c:v>3226.3989313890575</c:v>
                      </c:pt>
                      <c:pt idx="28">
                        <c:v>3623.0141619073324</c:v>
                      </c:pt>
                      <c:pt idx="29">
                        <c:v>4031.5071359536259</c:v>
                      </c:pt>
                      <c:pt idx="30">
                        <c:v>4449.002961967607</c:v>
                      </c:pt>
                      <c:pt idx="31">
                        <c:v>4872.6340751029729</c:v>
                      </c:pt>
                      <c:pt idx="32">
                        <c:v>5299.5942169723412</c:v>
                      </c:pt>
                      <c:pt idx="33">
                        <c:v>5727.1851018162997</c:v>
                      </c:pt>
                      <c:pt idx="34">
                        <c:v>6152.8553824730207</c:v>
                      </c:pt>
                      <c:pt idx="35">
                        <c:v>6574.2318587277678</c:v>
                      </c:pt>
                      <c:pt idx="36">
                        <c:v>6989.1431397533524</c:v>
                      </c:pt>
                      <c:pt idx="37">
                        <c:v>7395.6361825574004</c:v>
                      </c:pt>
                      <c:pt idx="38">
                        <c:v>7791.9862832980962</c:v>
                      </c:pt>
                      <c:pt idx="39">
                        <c:v>8176.7012033719984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A0-47C8-8F55-FB83B426301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fit'!$N$6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61.751755467746413</c:v>
                      </c:pt>
                      <c:pt idx="1">
                        <c:v>61.751887652104578</c:v>
                      </c:pt>
                      <c:pt idx="2">
                        <c:v>61.754333320006232</c:v>
                      </c:pt>
                      <c:pt idx="3">
                        <c:v>61.772009876401476</c:v>
                      </c:pt>
                      <c:pt idx="4">
                        <c:v>61.848724653678026</c:v>
                      </c:pt>
                      <c:pt idx="5">
                        <c:v>62.091200935619163</c:v>
                      </c:pt>
                      <c:pt idx="6">
                        <c:v>62.709221463070968</c:v>
                      </c:pt>
                      <c:pt idx="7">
                        <c:v>64.05785596291733</c:v>
                      </c:pt>
                      <c:pt idx="8">
                        <c:v>66.675323418412873</c:v>
                      </c:pt>
                      <c:pt idx="9">
                        <c:v>71.310961937096394</c:v>
                      </c:pt>
                      <c:pt idx="10">
                        <c:v>78.939447823442705</c:v>
                      </c:pt>
                      <c:pt idx="11">
                        <c:v>90.759327764767946</c:v>
                      </c:pt>
                      <c:pt idx="12">
                        <c:v>108.17575452115963</c:v>
                      </c:pt>
                      <c:pt idx="13">
                        <c:v>132.76883547450009</c:v>
                      </c:pt>
                      <c:pt idx="14">
                        <c:v>166.25011490977727</c:v>
                      </c:pt>
                      <c:pt idx="15">
                        <c:v>210.41039628030163</c:v>
                      </c:pt>
                      <c:pt idx="16">
                        <c:v>267.06240434273832</c:v>
                      </c:pt>
                      <c:pt idx="17">
                        <c:v>337.98175343123393</c:v>
                      </c:pt>
                      <c:pt idx="18">
                        <c:v>424.84940461018675</c:v>
                      </c:pt>
                      <c:pt idx="19">
                        <c:v>529.19833920643441</c:v>
                      </c:pt>
                      <c:pt idx="20">
                        <c:v>652.3666207504906</c:v>
                      </c:pt>
                      <c:pt idx="21">
                        <c:v>795.4584222031184</c:v>
                      </c:pt>
                      <c:pt idx="22">
                        <c:v>959.31400840575338</c:v>
                      </c:pt>
                      <c:pt idx="23">
                        <c:v>1144.4891201786795</c:v>
                      </c:pt>
                      <c:pt idx="24">
                        <c:v>1351.2437299432672</c:v>
                      </c:pt>
                      <c:pt idx="25">
                        <c:v>1579.5397426596132</c:v>
                      </c:pt>
                      <c:pt idx="26">
                        <c:v>1829.0469055599974</c:v>
                      </c:pt>
                      <c:pt idx="27">
                        <c:v>2099.1559646299361</c:v>
                      </c:pt>
                      <c:pt idx="28">
                        <c:v>2388.9979594946267</c:v>
                      </c:pt>
                      <c:pt idx="29">
                        <c:v>2697.4684727400145</c:v>
                      </c:pt>
                      <c:pt idx="30">
                        <c:v>3023.2556344241771</c:v>
                      </c:pt>
                      <c:pt idx="31">
                        <c:v>3364.8707165851361</c:v>
                      </c:pt>
                      <c:pt idx="32">
                        <c:v>3720.6802249521543</c:v>
                      </c:pt>
                      <c:pt idx="33">
                        <c:v>4088.9384954606858</c:v>
                      </c:pt>
                      <c:pt idx="34">
                        <c:v>4467.8199221843388</c:v>
                      </c:pt>
                      <c:pt idx="35">
                        <c:v>4855.4500727644163</c:v>
                      </c:pt>
                      <c:pt idx="36">
                        <c:v>5249.9350804746846</c:v>
                      </c:pt>
                      <c:pt idx="37">
                        <c:v>5649.3888331512844</c:v>
                      </c:pt>
                      <c:pt idx="38">
                        <c:v>6051.9576040385055</c:v>
                      </c:pt>
                      <c:pt idx="39">
                        <c:v>6455.8418849898189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A0-47C8-8F55-FB83B426301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fit'!$O$6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fit'!$C$7:$C$66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Power law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9.2653260451027393</c:v>
                      </c:pt>
                      <c:pt idx="14">
                        <c:v>42.746605480379898</c:v>
                      </c:pt>
                      <c:pt idx="15">
                        <c:v>86.906886850904272</c:v>
                      </c:pt>
                      <c:pt idx="16">
                        <c:v>143.55889491334099</c:v>
                      </c:pt>
                      <c:pt idx="17">
                        <c:v>214.47824400183657</c:v>
                      </c:pt>
                      <c:pt idx="18">
                        <c:v>301.3458951807894</c:v>
                      </c:pt>
                      <c:pt idx="19">
                        <c:v>405.69482977703711</c:v>
                      </c:pt>
                      <c:pt idx="20">
                        <c:v>528.86311132109324</c:v>
                      </c:pt>
                      <c:pt idx="21">
                        <c:v>671.95491277372105</c:v>
                      </c:pt>
                      <c:pt idx="22">
                        <c:v>835.81049897635603</c:v>
                      </c:pt>
                      <c:pt idx="23">
                        <c:v>1020.985610749282</c:v>
                      </c:pt>
                      <c:pt idx="24">
                        <c:v>1227.7402205138696</c:v>
                      </c:pt>
                      <c:pt idx="25">
                        <c:v>1456.0362332302157</c:v>
                      </c:pt>
                      <c:pt idx="26">
                        <c:v>1705.5433961305998</c:v>
                      </c:pt>
                      <c:pt idx="27">
                        <c:v>1975.6524552005385</c:v>
                      </c:pt>
                      <c:pt idx="28">
                        <c:v>2265.4944500652296</c:v>
                      </c:pt>
                      <c:pt idx="29">
                        <c:v>2573.9649633106173</c:v>
                      </c:pt>
                      <c:pt idx="30">
                        <c:v>2899.7521249947799</c:v>
                      </c:pt>
                      <c:pt idx="31">
                        <c:v>3241.3672071557389</c:v>
                      </c:pt>
                      <c:pt idx="32">
                        <c:v>3597.1767155227571</c:v>
                      </c:pt>
                      <c:pt idx="33">
                        <c:v>3965.4349860312886</c:v>
                      </c:pt>
                      <c:pt idx="34">
                        <c:v>4344.3164127549408</c:v>
                      </c:pt>
                      <c:pt idx="35">
                        <c:v>4731.9465633350183</c:v>
                      </c:pt>
                      <c:pt idx="36">
                        <c:v>5126.4315710452865</c:v>
                      </c:pt>
                      <c:pt idx="37">
                        <c:v>5525.8853237218864</c:v>
                      </c:pt>
                      <c:pt idx="38">
                        <c:v>5928.4540946091074</c:v>
                      </c:pt>
                      <c:pt idx="39">
                        <c:v>6332.3383755604209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A0-47C8-8F55-FB83B426301B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Power law fit'!$E$6</c:f>
              <c:strCache>
                <c:ptCount val="1"/>
                <c:pt idx="0">
                  <c:v>Whole country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Power law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'New_deaths - Power law fit'!$E$7:$E$66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9-4760-BE5C-8B5D25801AFB}"/>
            </c:ext>
          </c:extLst>
        </c:ser>
        <c:ser>
          <c:idx val="1"/>
          <c:order val="1"/>
          <c:tx>
            <c:strRef>
              <c:f>'New_deaths - Power law fit'!$G$6</c:f>
              <c:strCache>
                <c:ptCount val="1"/>
                <c:pt idx="0">
                  <c:v>Wh_c_fit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fit'!$G$7:$G$66</c:f>
              <c:numCache>
                <c:formatCode>0</c:formatCode>
                <c:ptCount val="60"/>
                <c:pt idx="0">
                  <c:v>1.9773482732490092E-5</c:v>
                </c:pt>
                <c:pt idx="1">
                  <c:v>1.6993595616504489E-3</c:v>
                </c:pt>
                <c:pt idx="2">
                  <c:v>2.1277067964414049E-2</c:v>
                </c:pt>
                <c:pt idx="3">
                  <c:v>0.12107594600724347</c:v>
                </c:pt>
                <c:pt idx="4">
                  <c:v>0.44727257193580938</c:v>
                </c:pt>
                <c:pt idx="5">
                  <c:v>1.2572761600044249</c:v>
                </c:pt>
                <c:pt idx="6">
                  <c:v>2.927035487760639</c:v>
                </c:pt>
                <c:pt idx="7">
                  <c:v>5.9364691164972978</c:v>
                </c:pt>
                <c:pt idx="8">
                  <c:v>10.836752850103476</c:v>
                </c:pt>
                <c:pt idx="9">
                  <c:v>18.20601880230566</c:v>
                </c:pt>
                <c:pt idx="10">
                  <c:v>28.600669504676979</c:v>
                </c:pt>
                <c:pt idx="11">
                  <c:v>42.508738258694429</c:v>
                </c:pt>
                <c:pt idx="12">
                  <c:v>60.31020536502384</c:v>
                </c:pt>
                <c:pt idx="13">
                  <c:v>82.247413220646962</c:v>
                </c:pt>
                <c:pt idx="14">
                  <c:v>108.40704294119045</c:v>
                </c:pt>
                <c:pt idx="15">
                  <c:v>138.71370782869371</c:v>
                </c:pt>
                <c:pt idx="16">
                  <c:v>172.93416386662688</c:v>
                </c:pt>
                <c:pt idx="17">
                  <c:v>210.69044136969222</c:v>
                </c:pt>
                <c:pt idx="18">
                  <c:v>251.47982834694557</c:v>
                </c:pt>
                <c:pt idx="19">
                  <c:v>294.69952653902567</c:v>
                </c:pt>
                <c:pt idx="20">
                  <c:v>339.6738899586469</c:v>
                </c:pt>
                <c:pt idx="21">
                  <c:v>385.68238009015823</c:v>
                </c:pt>
                <c:pt idx="22">
                  <c:v>431.98667654518619</c:v>
                </c:pt>
                <c:pt idx="23">
                  <c:v>477.85572208293559</c:v>
                </c:pt>
                <c:pt idx="24">
                  <c:v>522.58782242529185</c:v>
                </c:pt>
                <c:pt idx="25">
                  <c:v>565.52924024011145</c:v>
                </c:pt>
                <c:pt idx="26">
                  <c:v>606.08900375772555</c:v>
                </c:pt>
                <c:pt idx="27">
                  <c:v>643.74988554606534</c:v>
                </c:pt>
                <c:pt idx="28">
                  <c:v>678.07569327485294</c:v>
                </c:pt>
                <c:pt idx="29">
                  <c:v>708.71515307293419</c:v>
                </c:pt>
                <c:pt idx="30">
                  <c:v>735.40276119887028</c:v>
                </c:pt>
                <c:pt idx="31">
                  <c:v>757.95703666404847</c:v>
                </c:pt>
                <c:pt idx="32">
                  <c:v>776.27663239108495</c:v>
                </c:pt>
                <c:pt idx="33">
                  <c:v>790.33476182655443</c:v>
                </c:pt>
                <c:pt idx="34">
                  <c:v>800.17237774383852</c:v>
                </c:pt>
                <c:pt idx="35">
                  <c:v>805.89050580060882</c:v>
                </c:pt>
                <c:pt idx="36">
                  <c:v>807.64209207510964</c:v>
                </c:pt>
                <c:pt idx="37">
                  <c:v>805.62367533729707</c:v>
                </c:pt>
                <c:pt idx="38">
                  <c:v>800.06714447897309</c:v>
                </c:pt>
                <c:pt idx="39">
                  <c:v>791.2317918617357</c:v>
                </c:pt>
                <c:pt idx="40">
                  <c:v>779.39682621208522</c:v>
                </c:pt>
                <c:pt idx="41">
                  <c:v>764.85446539393558</c:v>
                </c:pt>
                <c:pt idx="42">
                  <c:v>747.90369073122338</c:v>
                </c:pt>
                <c:pt idx="43">
                  <c:v>728.84471095612867</c:v>
                </c:pt>
                <c:pt idx="44">
                  <c:v>707.97415543134525</c:v>
                </c:pt>
                <c:pt idx="45">
                  <c:v>685.58099291498229</c:v>
                </c:pt>
                <c:pt idx="46">
                  <c:v>661.94315351349496</c:v>
                </c:pt>
                <c:pt idx="47">
                  <c:v>637.32481719889279</c:v>
                </c:pt>
                <c:pt idx="48">
                  <c:v>611.97432188191738</c:v>
                </c:pt>
                <c:pt idx="49">
                  <c:v>586.12263703198482</c:v>
                </c:pt>
                <c:pt idx="50">
                  <c:v>559.98234471359228</c:v>
                </c:pt>
                <c:pt idx="51">
                  <c:v>533.74706817990443</c:v>
                </c:pt>
                <c:pt idx="52">
                  <c:v>507.59128837111729</c:v>
                </c:pt>
                <c:pt idx="53">
                  <c:v>481.67049039180517</c:v>
                </c:pt>
                <c:pt idx="54">
                  <c:v>456.12158491689723</c:v>
                </c:pt>
                <c:pt idx="55">
                  <c:v>431.06355317705749</c:v>
                </c:pt>
                <c:pt idx="56">
                  <c:v>406.59826842498921</c:v>
                </c:pt>
                <c:pt idx="57">
                  <c:v>382.81145135350584</c:v>
                </c:pt>
                <c:pt idx="58">
                  <c:v>359.77372163566019</c:v>
                </c:pt>
                <c:pt idx="59">
                  <c:v>337.54171243591395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E9-4760-BE5C-8B5D25801AFB}"/>
            </c:ext>
          </c:extLst>
        </c:ser>
        <c:ser>
          <c:idx val="4"/>
          <c:order val="4"/>
          <c:tx>
            <c:strRef>
              <c:f>'New_deaths - Power law fit'!$K$6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Power law fit'!$K$7:$K$66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DE9-4760-BE5C-8B5D25801AFB}"/>
            </c:ext>
          </c:extLst>
        </c:ser>
        <c:ser>
          <c:idx val="5"/>
          <c:order val="5"/>
          <c:tx>
            <c:strRef>
              <c:f>'New_deaths - Power law fit'!$M$6</c:f>
              <c:strCache>
                <c:ptCount val="1"/>
                <c:pt idx="0">
                  <c:v>Lomb_fit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fit'!$M$7:$M$66</c:f>
              <c:numCache>
                <c:formatCode>0,000,000,000</c:formatCode>
                <c:ptCount val="60"/>
                <c:pt idx="0">
                  <c:v>1.4595499919271747E-5</c:v>
                </c:pt>
                <c:pt idx="1">
                  <c:v>1.2515172824863773E-3</c:v>
                </c:pt>
                <c:pt idx="2">
                  <c:v>1.5596981871490804E-2</c:v>
                </c:pt>
                <c:pt idx="3">
                  <c:v>8.8248552517354348E-2</c:v>
                </c:pt>
                <c:pt idx="4">
                  <c:v>0.32393992075789357</c:v>
                </c:pt>
                <c:pt idx="5">
                  <c:v>0.90440753047596034</c:v>
                </c:pt>
                <c:pt idx="6">
                  <c:v>2.0904589163404443</c:v>
                </c:pt>
                <c:pt idx="7">
                  <c:v>4.2080806638671726</c:v>
                </c:pt>
                <c:pt idx="8">
                  <c:v>7.6220819168975371</c:v>
                </c:pt>
                <c:pt idx="9">
                  <c:v>12.702634442242156</c:v>
                </c:pt>
                <c:pt idx="10">
                  <c:v>19.790258362126039</c:v>
                </c:pt>
                <c:pt idx="11">
                  <c:v>29.163951095600233</c:v>
                </c:pt>
                <c:pt idx="12">
                  <c:v>41.015811108348949</c:v>
                </c:pt>
                <c:pt idx="13">
                  <c:v>55.434060480940694</c:v>
                </c:pt>
                <c:pt idx="14">
                  <c:v>72.395065985211602</c:v>
                </c:pt>
                <c:pt idx="15">
                  <c:v>91.763923391856849</c:v>
                </c:pt>
                <c:pt idx="16">
                  <c:v>113.30244528421898</c:v>
                </c:pt>
                <c:pt idx="17">
                  <c:v>136.68296542273137</c:v>
                </c:pt>
                <c:pt idx="18">
                  <c:v>161.5061989827833</c:v>
                </c:pt>
                <c:pt idx="19">
                  <c:v>187.3214210188504</c:v>
                </c:pt>
                <c:pt idx="20">
                  <c:v>213.64738699354851</c:v>
                </c:pt>
                <c:pt idx="21">
                  <c:v>239.99266620609063</c:v>
                </c:pt>
                <c:pt idx="22">
                  <c:v>265.87434736669428</c:v>
                </c:pt>
                <c:pt idx="23">
                  <c:v>290.83437133182724</c:v>
                </c:pt>
                <c:pt idx="24">
                  <c:v>314.45302482574698</c:v>
                </c:pt>
                <c:pt idx="25">
                  <c:v>336.35937513543985</c:v>
                </c:pt>
                <c:pt idx="26">
                  <c:v>356.23863070006746</c:v>
                </c:pt>
                <c:pt idx="27">
                  <c:v>373.83657315513153</c:v>
                </c:pt>
                <c:pt idx="28">
                  <c:v>388.96132367091059</c:v>
                </c:pt>
                <c:pt idx="29">
                  <c:v>401.48278396373831</c:v>
                </c:pt>
                <c:pt idx="30">
                  <c:v>411.33013537683212</c:v>
                </c:pt>
                <c:pt idx="31">
                  <c:v>418.4877938975128</c:v>
                </c:pt>
                <c:pt idx="32">
                  <c:v>422.99021100103579</c:v>
                </c:pt>
                <c:pt idx="33">
                  <c:v>424.9158855841273</c:v>
                </c:pt>
                <c:pt idx="34">
                  <c:v>424.38091618960425</c:v>
                </c:pt>
                <c:pt idx="35">
                  <c:v>421.53237971226849</c:v>
                </c:pt>
                <c:pt idx="36">
                  <c:v>416.54177651268532</c:v>
                </c:pt>
                <c:pt idx="37">
                  <c:v>409.59873526783821</c:v>
                </c:pt>
                <c:pt idx="38">
                  <c:v>400.90512614979934</c:v>
                </c:pt>
                <c:pt idx="39">
                  <c:v>390.66968959505652</c:v>
                </c:pt>
                <c:pt idx="40">
                  <c:v>379.1032510071372</c:v>
                </c:pt>
                <c:pt idx="41">
                  <c:v>366.41455977015198</c:v>
                </c:pt>
                <c:pt idx="42">
                  <c:v>352.80676412755275</c:v>
                </c:pt>
                <c:pt idx="43">
                  <c:v>338.47451171312144</c:v>
                </c:pt>
                <c:pt idx="44">
                  <c:v>323.60164852652554</c:v>
                </c:pt>
                <c:pt idx="45">
                  <c:v>308.35947650819077</c:v>
                </c:pt>
                <c:pt idx="46">
                  <c:v>292.90552109249319</c:v>
                </c:pt>
                <c:pt idx="47">
                  <c:v>277.38275467219569</c:v>
                </c:pt>
                <c:pt idx="48">
                  <c:v>261.91921925382746</c:v>
                </c:pt>
                <c:pt idx="49">
                  <c:v>246.62799120576892</c:v>
                </c:pt>
                <c:pt idx="50">
                  <c:v>231.60743241654984</c:v>
                </c:pt>
                <c:pt idx="51">
                  <c:v>216.94167495496268</c:v>
                </c:pt>
                <c:pt idx="52">
                  <c:v>202.70129007292047</c:v>
                </c:pt>
                <c:pt idx="53">
                  <c:v>188.94409678755062</c:v>
                </c:pt>
                <c:pt idx="54">
                  <c:v>175.71607004514692</c:v>
                </c:pt>
                <c:pt idx="55">
                  <c:v>163.05231338121899</c:v>
                </c:pt>
                <c:pt idx="56">
                  <c:v>150.97806586954059</c:v>
                </c:pt>
                <c:pt idx="57">
                  <c:v>139.50971786183561</c:v>
                </c:pt>
                <c:pt idx="58">
                  <c:v>128.65581445828713</c:v>
                </c:pt>
                <c:pt idx="59">
                  <c:v>118.41802974815432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E9-4760-BE5C-8B5D25801AFB}"/>
            </c:ext>
          </c:extLst>
        </c:ser>
        <c:ser>
          <c:idx val="8"/>
          <c:order val="8"/>
          <c:tx>
            <c:strRef>
              <c:f>'New_deaths - Power law fit'!$Q$6</c:f>
              <c:strCache>
                <c:ptCount val="1"/>
                <c:pt idx="0">
                  <c:v>outside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'New_deaths - Power law fit'!$Q$7:$Q$66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'New_deaths - Power law fit'!$H$6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Power law fit'!$H$7:$H$66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125.86487091886002</c:v>
                      </c:pt>
                      <c:pt idx="1">
                        <c:v>125.86655050493894</c:v>
                      </c:pt>
                      <c:pt idx="2">
                        <c:v>125.88612821334171</c:v>
                      </c:pt>
                      <c:pt idx="3">
                        <c:v>125.98592709138453</c:v>
                      </c:pt>
                      <c:pt idx="4">
                        <c:v>126.3121237173131</c:v>
                      </c:pt>
                      <c:pt idx="5">
                        <c:v>127.12212730538171</c:v>
                      </c:pt>
                      <c:pt idx="6">
                        <c:v>128.79188663313792</c:v>
                      </c:pt>
                      <c:pt idx="7">
                        <c:v>131.80132026187459</c:v>
                      </c:pt>
                      <c:pt idx="8">
                        <c:v>136.70160399548075</c:v>
                      </c:pt>
                      <c:pt idx="9">
                        <c:v>144.07086994768295</c:v>
                      </c:pt>
                      <c:pt idx="10">
                        <c:v>154.46552065005426</c:v>
                      </c:pt>
                      <c:pt idx="11">
                        <c:v>168.37358940407171</c:v>
                      </c:pt>
                      <c:pt idx="12">
                        <c:v>186.17505651040113</c:v>
                      </c:pt>
                      <c:pt idx="13">
                        <c:v>208.11226436602425</c:v>
                      </c:pt>
                      <c:pt idx="14">
                        <c:v>234.27189408656773</c:v>
                      </c:pt>
                      <c:pt idx="15">
                        <c:v>264.57855897407103</c:v>
                      </c:pt>
                      <c:pt idx="16">
                        <c:v>298.79901501200413</c:v>
                      </c:pt>
                      <c:pt idx="17">
                        <c:v>336.55529251506948</c:v>
                      </c:pt>
                      <c:pt idx="18">
                        <c:v>377.34467949232283</c:v>
                      </c:pt>
                      <c:pt idx="19">
                        <c:v>420.56437768440298</c:v>
                      </c:pt>
                      <c:pt idx="20">
                        <c:v>465.53874110402421</c:v>
                      </c:pt>
                      <c:pt idx="21">
                        <c:v>511.54723123553549</c:v>
                      </c:pt>
                      <c:pt idx="22">
                        <c:v>557.85152769056344</c:v>
                      </c:pt>
                      <c:pt idx="23">
                        <c:v>603.7205732283129</c:v>
                      </c:pt>
                      <c:pt idx="24">
                        <c:v>648.45267357066916</c:v>
                      </c:pt>
                      <c:pt idx="25">
                        <c:v>691.39409138548876</c:v>
                      </c:pt>
                      <c:pt idx="26">
                        <c:v>731.95385490310287</c:v>
                      </c:pt>
                      <c:pt idx="27">
                        <c:v>769.61473669144266</c:v>
                      </c:pt>
                      <c:pt idx="28">
                        <c:v>803.94054442023025</c:v>
                      </c:pt>
                      <c:pt idx="29">
                        <c:v>834.5800042183115</c:v>
                      </c:pt>
                      <c:pt idx="30">
                        <c:v>861.2676123442476</c:v>
                      </c:pt>
                      <c:pt idx="31">
                        <c:v>883.82188780942579</c:v>
                      </c:pt>
                      <c:pt idx="32">
                        <c:v>902.14148353646226</c:v>
                      </c:pt>
                      <c:pt idx="33">
                        <c:v>916.19961297193174</c:v>
                      </c:pt>
                      <c:pt idx="34">
                        <c:v>926.03722888921584</c:v>
                      </c:pt>
                      <c:pt idx="35">
                        <c:v>931.75535694598614</c:v>
                      </c:pt>
                      <c:pt idx="36">
                        <c:v>933.50694322048696</c:v>
                      </c:pt>
                      <c:pt idx="37">
                        <c:v>931.48852648267439</c:v>
                      </c:pt>
                      <c:pt idx="38">
                        <c:v>925.93199562435041</c:v>
                      </c:pt>
                      <c:pt idx="39">
                        <c:v>917.09664300711302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CDE9-4760-BE5C-8B5D25801AF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fit'!$I$6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fit'!$I$7:$I$66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12.848856683316427</c:v>
                      </c:pt>
                      <c:pt idx="16">
                        <c:v>47.069312721249588</c:v>
                      </c:pt>
                      <c:pt idx="17">
                        <c:v>84.825590224314936</c:v>
                      </c:pt>
                      <c:pt idx="18">
                        <c:v>125.61497720156828</c:v>
                      </c:pt>
                      <c:pt idx="19">
                        <c:v>168.83467539364838</c:v>
                      </c:pt>
                      <c:pt idx="20">
                        <c:v>213.80903881326961</c:v>
                      </c:pt>
                      <c:pt idx="21">
                        <c:v>259.81752894478097</c:v>
                      </c:pt>
                      <c:pt idx="22">
                        <c:v>306.12182539980893</c:v>
                      </c:pt>
                      <c:pt idx="23">
                        <c:v>351.99087093755827</c:v>
                      </c:pt>
                      <c:pt idx="24">
                        <c:v>396.72297127991453</c:v>
                      </c:pt>
                      <c:pt idx="25">
                        <c:v>439.66438909473413</c:v>
                      </c:pt>
                      <c:pt idx="26">
                        <c:v>480.22415261234823</c:v>
                      </c:pt>
                      <c:pt idx="27">
                        <c:v>517.88503440068803</c:v>
                      </c:pt>
                      <c:pt idx="28">
                        <c:v>552.21084212947562</c:v>
                      </c:pt>
                      <c:pt idx="29">
                        <c:v>582.85030192755687</c:v>
                      </c:pt>
                      <c:pt idx="30">
                        <c:v>609.53791005349296</c:v>
                      </c:pt>
                      <c:pt idx="31">
                        <c:v>632.09218551867116</c:v>
                      </c:pt>
                      <c:pt idx="32">
                        <c:v>650.41178124570763</c:v>
                      </c:pt>
                      <c:pt idx="33">
                        <c:v>664.46991068117711</c:v>
                      </c:pt>
                      <c:pt idx="34">
                        <c:v>674.30752659846121</c:v>
                      </c:pt>
                      <c:pt idx="35">
                        <c:v>680.02565465523151</c:v>
                      </c:pt>
                      <c:pt idx="36">
                        <c:v>681.77724092973233</c:v>
                      </c:pt>
                      <c:pt idx="37">
                        <c:v>679.75882419191976</c:v>
                      </c:pt>
                      <c:pt idx="38">
                        <c:v>674.20229333359578</c:v>
                      </c:pt>
                      <c:pt idx="39">
                        <c:v>665.36694071635839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E9-4760-BE5C-8B5D25801AF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fit'!$N$6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117.25788869250223</c:v>
                      </c:pt>
                      <c:pt idx="1">
                        <c:v>117.2591256142848</c:v>
                      </c:pt>
                      <c:pt idx="2">
                        <c:v>117.27347107887381</c:v>
                      </c:pt>
                      <c:pt idx="3">
                        <c:v>117.34612264951967</c:v>
                      </c:pt>
                      <c:pt idx="4">
                        <c:v>117.58181401776021</c:v>
                      </c:pt>
                      <c:pt idx="5">
                        <c:v>118.16228162747828</c:v>
                      </c:pt>
                      <c:pt idx="6">
                        <c:v>119.34833301334275</c:v>
                      </c:pt>
                      <c:pt idx="7">
                        <c:v>121.46595476086949</c:v>
                      </c:pt>
                      <c:pt idx="8">
                        <c:v>124.87995601389986</c:v>
                      </c:pt>
                      <c:pt idx="9">
                        <c:v>129.96050853924447</c:v>
                      </c:pt>
                      <c:pt idx="10">
                        <c:v>137.04813245912834</c:v>
                      </c:pt>
                      <c:pt idx="11">
                        <c:v>146.42182519260254</c:v>
                      </c:pt>
                      <c:pt idx="12">
                        <c:v>158.27368520535126</c:v>
                      </c:pt>
                      <c:pt idx="13">
                        <c:v>172.69193457794302</c:v>
                      </c:pt>
                      <c:pt idx="14">
                        <c:v>189.65294008221392</c:v>
                      </c:pt>
                      <c:pt idx="15">
                        <c:v>209.02179748885916</c:v>
                      </c:pt>
                      <c:pt idx="16">
                        <c:v>230.56031938122129</c:v>
                      </c:pt>
                      <c:pt idx="17">
                        <c:v>253.94083951973369</c:v>
                      </c:pt>
                      <c:pt idx="18">
                        <c:v>278.76407307978559</c:v>
                      </c:pt>
                      <c:pt idx="19">
                        <c:v>304.57929511585269</c:v>
                      </c:pt>
                      <c:pt idx="20">
                        <c:v>330.90526109055082</c:v>
                      </c:pt>
                      <c:pt idx="21">
                        <c:v>357.25054030309298</c:v>
                      </c:pt>
                      <c:pt idx="22">
                        <c:v>383.13222146369662</c:v>
                      </c:pt>
                      <c:pt idx="23">
                        <c:v>408.09224542882953</c:v>
                      </c:pt>
                      <c:pt idx="24">
                        <c:v>431.71089892274927</c:v>
                      </c:pt>
                      <c:pt idx="25">
                        <c:v>453.61724923244219</c:v>
                      </c:pt>
                      <c:pt idx="26">
                        <c:v>473.49650479706975</c:v>
                      </c:pt>
                      <c:pt idx="27">
                        <c:v>491.09444725213382</c:v>
                      </c:pt>
                      <c:pt idx="28">
                        <c:v>506.21919776791287</c:v>
                      </c:pt>
                      <c:pt idx="29">
                        <c:v>518.74065806074066</c:v>
                      </c:pt>
                      <c:pt idx="30">
                        <c:v>528.5880094738344</c:v>
                      </c:pt>
                      <c:pt idx="31">
                        <c:v>535.74566799451509</c:v>
                      </c:pt>
                      <c:pt idx="32">
                        <c:v>540.24808509803813</c:v>
                      </c:pt>
                      <c:pt idx="33">
                        <c:v>542.17375968112958</c:v>
                      </c:pt>
                      <c:pt idx="34">
                        <c:v>541.63879028660654</c:v>
                      </c:pt>
                      <c:pt idx="35">
                        <c:v>538.79025380927078</c:v>
                      </c:pt>
                      <c:pt idx="36">
                        <c:v>533.79965060968766</c:v>
                      </c:pt>
                      <c:pt idx="37">
                        <c:v>526.85660936484055</c:v>
                      </c:pt>
                      <c:pt idx="38">
                        <c:v>518.16300024680163</c:v>
                      </c:pt>
                      <c:pt idx="39">
                        <c:v>507.92756369205881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E9-4760-BE5C-8B5D25801AF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fit'!$O$6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19.425091325729056</c:v>
                      </c:pt>
                      <c:pt idx="18">
                        <c:v>44.248324885780988</c:v>
                      </c:pt>
                      <c:pt idx="19">
                        <c:v>70.063546921848086</c:v>
                      </c:pt>
                      <c:pt idx="20">
                        <c:v>96.389512896546194</c:v>
                      </c:pt>
                      <c:pt idx="21">
                        <c:v>122.73479210908832</c:v>
                      </c:pt>
                      <c:pt idx="22">
                        <c:v>148.61647326969197</c:v>
                      </c:pt>
                      <c:pt idx="23">
                        <c:v>173.57649723482493</c:v>
                      </c:pt>
                      <c:pt idx="24">
                        <c:v>197.19515072874466</c:v>
                      </c:pt>
                      <c:pt idx="25">
                        <c:v>219.10150103843753</c:v>
                      </c:pt>
                      <c:pt idx="26">
                        <c:v>238.98075660306515</c:v>
                      </c:pt>
                      <c:pt idx="27">
                        <c:v>256.57869905812925</c:v>
                      </c:pt>
                      <c:pt idx="28">
                        <c:v>271.7034495739083</c:v>
                      </c:pt>
                      <c:pt idx="29">
                        <c:v>284.22490986673597</c:v>
                      </c:pt>
                      <c:pt idx="30">
                        <c:v>294.07226127982983</c:v>
                      </c:pt>
                      <c:pt idx="31">
                        <c:v>301.22991980051052</c:v>
                      </c:pt>
                      <c:pt idx="32">
                        <c:v>305.73233690403345</c:v>
                      </c:pt>
                      <c:pt idx="33">
                        <c:v>307.65801148712501</c:v>
                      </c:pt>
                      <c:pt idx="34">
                        <c:v>307.12304209260196</c:v>
                      </c:pt>
                      <c:pt idx="35">
                        <c:v>304.27450561526621</c:v>
                      </c:pt>
                      <c:pt idx="36">
                        <c:v>299.28390241568297</c:v>
                      </c:pt>
                      <c:pt idx="37">
                        <c:v>292.34086117083586</c:v>
                      </c:pt>
                      <c:pt idx="38">
                        <c:v>283.64725205279706</c:v>
                      </c:pt>
                      <c:pt idx="39">
                        <c:v>273.41181549805424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E9-4760-BE5C-8B5D25801AFB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9"/>
          <c:order val="9"/>
          <c:tx>
            <c:strRef>
              <c:f>'New_deaths - Power law fit'!$S$6</c:f>
              <c:strCache>
                <c:ptCount val="1"/>
                <c:pt idx="0">
                  <c:v>outside_r_fit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Power law fit'!$S$7:$S$66</c:f>
              <c:numCache>
                <c:formatCode>0,000,000,000</c:formatCode>
                <c:ptCount val="60"/>
                <c:pt idx="0">
                  <c:v>5.1779828132183427E-6</c:v>
                </c:pt>
                <c:pt idx="1">
                  <c:v>4.4784227916407158E-4</c:v>
                </c:pt>
                <c:pt idx="2">
                  <c:v>5.6800860929232455E-3</c:v>
                </c:pt>
                <c:pt idx="3">
                  <c:v>3.2827393489889126E-2</c:v>
                </c:pt>
                <c:pt idx="4">
                  <c:v>0.12333265117791578</c:v>
                </c:pt>
                <c:pt idx="5">
                  <c:v>0.35286862952846465</c:v>
                </c:pt>
                <c:pt idx="6">
                  <c:v>0.83657657142019448</c:v>
                </c:pt>
                <c:pt idx="7">
                  <c:v>1.7283884526301254</c:v>
                </c:pt>
                <c:pt idx="8">
                  <c:v>3.2146709332059396</c:v>
                </c:pt>
                <c:pt idx="9">
                  <c:v>5.503384360063504</c:v>
                </c:pt>
                <c:pt idx="10">
                  <c:v>8.8104111425509384</c:v>
                </c:pt>
                <c:pt idx="11">
                  <c:v>13.344787163094198</c:v>
                </c:pt>
                <c:pt idx="12">
                  <c:v>19.294394256674892</c:v>
                </c:pt>
                <c:pt idx="13">
                  <c:v>26.813352739706271</c:v>
                </c:pt>
                <c:pt idx="14">
                  <c:v>36.011976955978852</c:v>
                </c:pt>
                <c:pt idx="15">
                  <c:v>46.949784436836858</c:v>
                </c:pt>
                <c:pt idx="16">
                  <c:v>59.631718582407885</c:v>
                </c:pt>
                <c:pt idx="17">
                  <c:v>74.007475946960838</c:v>
                </c:pt>
                <c:pt idx="18">
                  <c:v>89.97362936416225</c:v>
                </c:pt>
                <c:pt idx="19">
                  <c:v>107.3781055201753</c:v>
                </c:pt>
                <c:pt idx="20">
                  <c:v>126.02650296509842</c:v>
                </c:pt>
                <c:pt idx="21">
                  <c:v>145.6897138840676</c:v>
                </c:pt>
                <c:pt idx="22">
                  <c:v>166.1123291784919</c:v>
                </c:pt>
                <c:pt idx="23">
                  <c:v>187.02135075110832</c:v>
                </c:pt>
                <c:pt idx="24">
                  <c:v>208.1347975995449</c:v>
                </c:pt>
                <c:pt idx="25">
                  <c:v>229.16986510467166</c:v>
                </c:pt>
                <c:pt idx="26">
                  <c:v>249.85037305765812</c:v>
                </c:pt>
                <c:pt idx="27">
                  <c:v>269.91331239093387</c:v>
                </c:pt>
                <c:pt idx="28">
                  <c:v>289.11436960394241</c:v>
                </c:pt>
                <c:pt idx="29">
                  <c:v>307.23236910919587</c:v>
                </c:pt>
                <c:pt idx="30">
                  <c:v>324.07262582203816</c:v>
                </c:pt>
                <c:pt idx="31">
                  <c:v>339.46924276653561</c:v>
                </c:pt>
                <c:pt idx="32">
                  <c:v>353.28642139004916</c:v>
                </c:pt>
                <c:pt idx="33">
                  <c:v>365.41887624242713</c:v>
                </c:pt>
                <c:pt idx="34">
                  <c:v>375.79146155423422</c:v>
                </c:pt>
                <c:pt idx="35">
                  <c:v>384.35812608834033</c:v>
                </c:pt>
                <c:pt idx="36">
                  <c:v>391.10031556242433</c:v>
                </c:pt>
                <c:pt idx="37">
                  <c:v>396.02494006945881</c:v>
                </c:pt>
                <c:pt idx="38">
                  <c:v>399.16201832917375</c:v>
                </c:pt>
                <c:pt idx="39">
                  <c:v>400.56210226667923</c:v>
                </c:pt>
                <c:pt idx="40">
                  <c:v>400.29357520494807</c:v>
                </c:pt>
                <c:pt idx="41">
                  <c:v>398.4399056237836</c:v>
                </c:pt>
                <c:pt idx="42">
                  <c:v>395.09692660367068</c:v>
                </c:pt>
                <c:pt idx="43">
                  <c:v>390.37019924300716</c:v>
                </c:pt>
                <c:pt idx="44">
                  <c:v>384.37250690481966</c:v>
                </c:pt>
                <c:pt idx="45">
                  <c:v>377.22151640679147</c:v>
                </c:pt>
                <c:pt idx="46">
                  <c:v>369.03763242100177</c:v>
                </c:pt>
                <c:pt idx="47">
                  <c:v>359.94206252669716</c:v>
                </c:pt>
                <c:pt idx="48">
                  <c:v>350.05510262808997</c:v>
                </c:pt>
                <c:pt idx="49">
                  <c:v>339.49464582621584</c:v>
                </c:pt>
                <c:pt idx="50">
                  <c:v>328.3749122970425</c:v>
                </c:pt>
                <c:pt idx="51">
                  <c:v>316.80539322494172</c:v>
                </c:pt>
                <c:pt idx="52">
                  <c:v>304.88999829819682</c:v>
                </c:pt>
                <c:pt idx="53">
                  <c:v>292.72639360425455</c:v>
                </c:pt>
                <c:pt idx="54">
                  <c:v>280.40551487175031</c:v>
                </c:pt>
                <c:pt idx="55">
                  <c:v>268.01123979583849</c:v>
                </c:pt>
                <c:pt idx="56">
                  <c:v>255.62020255544863</c:v>
                </c:pt>
                <c:pt idx="57">
                  <c:v>243.30173349167023</c:v>
                </c:pt>
                <c:pt idx="58">
                  <c:v>231.11790717737307</c:v>
                </c:pt>
                <c:pt idx="59">
                  <c:v>219.12368268775961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'New_deaths - Power law fit'!$T$6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Power law fit'!$T$7:$T$66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57.266258001748817</c:v>
                      </c:pt>
                      <c:pt idx="1">
                        <c:v>117.25832193928147</c:v>
                      </c:pt>
                      <c:pt idx="2">
                        <c:v>117.26355418309524</c:v>
                      </c:pt>
                      <c:pt idx="3">
                        <c:v>117.29070149049221</c:v>
                      </c:pt>
                      <c:pt idx="4">
                        <c:v>117.38120674818023</c:v>
                      </c:pt>
                      <c:pt idx="5">
                        <c:v>117.61074272653077</c:v>
                      </c:pt>
                      <c:pt idx="6">
                        <c:v>118.09445066842251</c:v>
                      </c:pt>
                      <c:pt idx="7">
                        <c:v>118.98626254963244</c:v>
                      </c:pt>
                      <c:pt idx="8">
                        <c:v>120.47254503020825</c:v>
                      </c:pt>
                      <c:pt idx="9">
                        <c:v>122.76125845706582</c:v>
                      </c:pt>
                      <c:pt idx="10">
                        <c:v>126.06828523955325</c:v>
                      </c:pt>
                      <c:pt idx="11">
                        <c:v>130.60266126009651</c:v>
                      </c:pt>
                      <c:pt idx="12">
                        <c:v>136.55226835367722</c:v>
                      </c:pt>
                      <c:pt idx="13">
                        <c:v>144.07122683670858</c:v>
                      </c:pt>
                      <c:pt idx="14">
                        <c:v>153.26985105298115</c:v>
                      </c:pt>
                      <c:pt idx="15">
                        <c:v>164.20765853383918</c:v>
                      </c:pt>
                      <c:pt idx="16">
                        <c:v>176.88959267941021</c:v>
                      </c:pt>
                      <c:pt idx="17">
                        <c:v>191.26535004396317</c:v>
                      </c:pt>
                      <c:pt idx="18">
                        <c:v>207.23150346116455</c:v>
                      </c:pt>
                      <c:pt idx="19">
                        <c:v>224.63597961717761</c:v>
                      </c:pt>
                      <c:pt idx="20">
                        <c:v>243.28437706210073</c:v>
                      </c:pt>
                      <c:pt idx="21">
                        <c:v>262.94758798106989</c:v>
                      </c:pt>
                      <c:pt idx="22">
                        <c:v>283.37020327549419</c:v>
                      </c:pt>
                      <c:pt idx="23">
                        <c:v>304.27922484811063</c:v>
                      </c:pt>
                      <c:pt idx="24">
                        <c:v>325.39267169654721</c:v>
                      </c:pt>
                      <c:pt idx="25">
                        <c:v>346.42773920167394</c:v>
                      </c:pt>
                      <c:pt idx="26">
                        <c:v>367.10824715466043</c:v>
                      </c:pt>
                      <c:pt idx="27">
                        <c:v>387.17118648793621</c:v>
                      </c:pt>
                      <c:pt idx="28">
                        <c:v>406.37224370094475</c:v>
                      </c:pt>
                      <c:pt idx="29">
                        <c:v>424.49024320619822</c:v>
                      </c:pt>
                      <c:pt idx="30">
                        <c:v>441.33049991904045</c:v>
                      </c:pt>
                      <c:pt idx="31">
                        <c:v>456.72711686353796</c:v>
                      </c:pt>
                      <c:pt idx="32">
                        <c:v>470.5442954870515</c:v>
                      </c:pt>
                      <c:pt idx="33">
                        <c:v>482.67675033942942</c:v>
                      </c:pt>
                      <c:pt idx="34">
                        <c:v>493.04933565123656</c:v>
                      </c:pt>
                      <c:pt idx="35">
                        <c:v>501.61600018534261</c:v>
                      </c:pt>
                      <c:pt idx="36">
                        <c:v>508.35818965942667</c:v>
                      </c:pt>
                      <c:pt idx="37">
                        <c:v>513.28281416646109</c:v>
                      </c:pt>
                      <c:pt idx="38">
                        <c:v>516.41989242617603</c:v>
                      </c:pt>
                      <c:pt idx="39">
                        <c:v>517.81997636368158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CDE9-4760-BE5C-8B5D25801AF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fit'!$U$6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Power law fit'!$U$7:$U$66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8.7686288680961013</c:v>
                      </c:pt>
                      <c:pt idx="21">
                        <c:v>28.431839787065286</c:v>
                      </c:pt>
                      <c:pt idx="22">
                        <c:v>48.85445508148959</c:v>
                      </c:pt>
                      <c:pt idx="23">
                        <c:v>69.763476654106</c:v>
                      </c:pt>
                      <c:pt idx="24">
                        <c:v>90.876923502542581</c:v>
                      </c:pt>
                      <c:pt idx="25">
                        <c:v>111.91199100766934</c:v>
                      </c:pt>
                      <c:pt idx="26">
                        <c:v>132.5924989606558</c:v>
                      </c:pt>
                      <c:pt idx="27">
                        <c:v>152.65543829393155</c:v>
                      </c:pt>
                      <c:pt idx="28">
                        <c:v>171.85649550694009</c:v>
                      </c:pt>
                      <c:pt idx="29">
                        <c:v>189.97449501219356</c:v>
                      </c:pt>
                      <c:pt idx="30">
                        <c:v>206.81475172503585</c:v>
                      </c:pt>
                      <c:pt idx="31">
                        <c:v>222.2113686695333</c:v>
                      </c:pt>
                      <c:pt idx="32">
                        <c:v>236.02854729304684</c:v>
                      </c:pt>
                      <c:pt idx="33">
                        <c:v>248.16100214542482</c:v>
                      </c:pt>
                      <c:pt idx="34">
                        <c:v>258.53358745723187</c:v>
                      </c:pt>
                      <c:pt idx="35">
                        <c:v>267.10025199133804</c:v>
                      </c:pt>
                      <c:pt idx="36">
                        <c:v>273.84244146542198</c:v>
                      </c:pt>
                      <c:pt idx="37">
                        <c:v>278.76706597245652</c:v>
                      </c:pt>
                      <c:pt idx="38">
                        <c:v>281.90414423217146</c:v>
                      </c:pt>
                      <c:pt idx="39">
                        <c:v>283.30422816967689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DE9-4760-BE5C-8B5D25801AFB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43543</xdr:colOff>
      <xdr:row>2</xdr:row>
      <xdr:rowOff>185057</xdr:rowOff>
    </xdr:from>
    <xdr:ext cx="1785257" cy="478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539343" y="762000"/>
              <a:ext cx="1785257" cy="478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539343" y="762000"/>
              <a:ext cx="1785257" cy="478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5</xdr:row>
      <xdr:rowOff>0</xdr:rowOff>
    </xdr:from>
    <xdr:to>
      <xdr:col>29</xdr:col>
      <xdr:colOff>99060</xdr:colOff>
      <xdr:row>33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AFC93BFD-4478-4D28-A3E6-2FAE9C3DFFC9}"/>
            </a:ext>
          </a:extLst>
        </xdr:cNvPr>
        <xdr:cNvGrpSpPr/>
      </xdr:nvGrpSpPr>
      <xdr:grpSpPr>
        <a:xfrm>
          <a:off x="11306991" y="1284514"/>
          <a:ext cx="6938555" cy="5576752"/>
          <a:chOff x="11306991" y="1284514"/>
          <a:chExt cx="6938555" cy="5576752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5E92B1CA-6B75-4120-A88B-8D720C416756}"/>
              </a:ext>
            </a:extLst>
          </xdr:cNvPr>
          <xdr:cNvGrpSpPr/>
        </xdr:nvGrpSpPr>
        <xdr:grpSpPr>
          <a:xfrm>
            <a:off x="11306991" y="1284514"/>
            <a:ext cx="6938555" cy="5576752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7E696076-8C22-4EC6-8C39-63B8E38294C1}"/>
                </a:ext>
              </a:extLst>
            </xdr:cNvPr>
            <xdr:cNvSpPr txBox="1"/>
          </xdr:nvSpPr>
          <xdr:spPr>
            <a:xfrm>
              <a:off x="11875408" y="4310414"/>
              <a:ext cx="1367996" cy="12423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1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rest of Italy (C)</a:t>
              </a:r>
            </a:p>
            <a:p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Cum.</a:t>
              </a:r>
              <a:r>
                <a:rPr lang="it-IT" sz="1100" b="0" i="1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deaths</a:t>
              </a:r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it-IT"/>
                <a:t>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15775</a:t>
              </a:r>
              <a:r>
                <a:rPr lang="it-IT"/>
                <a:t> </a:t>
              </a:r>
            </a:p>
            <a:p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  <a:r>
                <a:rPr lang="it-IT" sz="1100" b="0" i="1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it-IT"/>
                <a:t>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5.95</a:t>
              </a:r>
              <a:r>
                <a:rPr lang="it-IT"/>
                <a:t> </a:t>
              </a:r>
            </a:p>
            <a:p>
              <a:r>
                <a:rPr lang="it-IT" sz="1100" b="0" i="1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w=</a:t>
              </a:r>
              <a:r>
                <a:rPr lang="it-IT"/>
                <a:t>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6.68</a:t>
              </a:r>
              <a:r>
                <a:rPr lang="it-IT"/>
                <a:t> </a:t>
              </a:r>
            </a:p>
            <a:p>
              <a:r>
                <a:rPr lang="it-IT" sz="1100" i="1"/>
                <a:t>R</a:t>
              </a:r>
              <a:r>
                <a:rPr lang="it-IT" sz="1100" i="1" baseline="30000"/>
                <a:t>2</a:t>
              </a:r>
              <a:r>
                <a:rPr lang="it-IT" sz="1100" baseline="0"/>
                <a:t>= 0.9998</a:t>
              </a:r>
            </a:p>
            <a:p>
              <a:r>
                <a:rPr lang="it-IT" sz="1100" i="1" baseline="0"/>
                <a:t>CI</a:t>
              </a:r>
              <a:r>
                <a:rPr lang="it-IT" sz="1100" baseline="0"/>
                <a:t>= 62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it-I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(day</a:t>
              </a:r>
              <a:r>
                <a:rPr lang="it-I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</a:t>
              </a:r>
              <a:r>
                <a:rPr lang="it-IT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Feb 24)</a:t>
              </a:r>
              <a:endParaRPr lang="it-IT">
                <a:effectLst/>
              </a:endParaRPr>
            </a:p>
            <a:p>
              <a:endParaRPr lang="it-IT" sz="1100" baseline="300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1A934940-5F7F-4D62-A042-DA0B14BF4A18}"/>
                  </a:ext>
                </a:extLst>
              </xdr:cNvPr>
              <xdr:cNvSpPr txBox="1"/>
            </xdr:nvSpPr>
            <xdr:spPr>
              <a:xfrm>
                <a:off x="12736285" y="2601686"/>
                <a:ext cx="1785257" cy="4789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  <m:d>
                        <m:dPr>
                          <m:ctrlP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;</m:t>
                          </m:r>
                          <m:sSub>
                            <m:sSub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,</m:t>
                          </m:r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1A934940-5F7F-4D62-A042-DA0B14BF4A18}"/>
                  </a:ext>
                </a:extLst>
              </xdr:cNvPr>
              <xdr:cNvSpPr txBox="1"/>
            </xdr:nvSpPr>
            <xdr:spPr>
              <a:xfrm>
                <a:off x="12736285" y="2601686"/>
                <a:ext cx="1785257" cy="4789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𝑃(𝑡;𝑡_0,𝑤)</a:t>
                </a:r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=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CasellaDiTesto 10">
                <a:extLst>
                  <a:ext uri="{FF2B5EF4-FFF2-40B4-BE49-F238E27FC236}">
                    <a16:creationId xmlns:a16="http://schemas.microsoft.com/office/drawing/2014/main" id="{B89211A1-390B-4375-9416-329D50EC83A2}"/>
                  </a:ext>
                </a:extLst>
              </xdr:cNvPr>
              <xdr:cNvSpPr txBox="1"/>
            </xdr:nvSpPr>
            <xdr:spPr>
              <a:xfrm>
                <a:off x="12322629" y="3265715"/>
                <a:ext cx="3135086" cy="31024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y=</a:t>
                </a:r>
                <a14:m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;</m:t>
                            </m:r>
                            <m:sSub>
                              <m:sSub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d>
                      </m:e>
                    </m:nary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Γ</m:t>
                        </m:r>
                        <m:d>
                          <m:dPr>
                            <m:ctrl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Γ</m:t>
                        </m:r>
                        <m:d>
                          <m:dPr>
                            <m:ctrl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+1,</m:t>
                            </m:r>
                            <m:f>
                              <m:f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1" name="CasellaDiTesto 10">
                <a:extLst>
                  <a:ext uri="{FF2B5EF4-FFF2-40B4-BE49-F238E27FC236}">
                    <a16:creationId xmlns:a16="http://schemas.microsoft.com/office/drawing/2014/main" id="{B89211A1-390B-4375-9416-329D50EC83A2}"/>
                  </a:ext>
                </a:extLst>
              </xdr:cNvPr>
              <xdr:cNvSpPr txBox="1"/>
            </xdr:nvSpPr>
            <xdr:spPr>
              <a:xfrm>
                <a:off x="12322629" y="3265715"/>
                <a:ext cx="3135086" cy="31024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y=</a:t>
                </a:r>
                <a:r>
                  <a:rPr lang="it-IT" sz="1100" i="0">
                    <a:latin typeface="Cambria Math" panose="02040503050406030204" pitchFamily="18" charset="0"/>
                  </a:rPr>
                  <a:t>∑</a:t>
                </a:r>
                <a:r>
                  <a:rPr lang="it-IT" sz="1100" b="0" i="0">
                    <a:latin typeface="Cambria Math" panose="02040503050406030204" pitchFamily="18" charset="0"/>
                  </a:rPr>
                  <a:t>_1^𝑡▒𝑃(𝑡;𝑡_0,𝑤) 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 [</a:t>
                </a:r>
                <a:r>
                  <a:rPr lang="el-GR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Γ(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𝑤+1)−</a:t>
                </a:r>
                <a:r>
                  <a:rPr lang="el-GR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Γ(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𝑤+1,𝑡/𝑡_0 )]</a:t>
                </a:r>
                <a:endParaRPr lang="it-IT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3" name="CasellaDiTesto 12">
                <a:extLst>
                  <a:ext uri="{FF2B5EF4-FFF2-40B4-BE49-F238E27FC236}">
                    <a16:creationId xmlns:a16="http://schemas.microsoft.com/office/drawing/2014/main" id="{90CEA43D-E9FD-45EB-A0EE-435C367CF5B5}"/>
                  </a:ext>
                </a:extLst>
              </xdr:cNvPr>
              <xdr:cNvSpPr txBox="1"/>
            </xdr:nvSpPr>
            <xdr:spPr>
              <a:xfrm>
                <a:off x="13226144" y="3712029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3" name="CasellaDiTesto 12">
                <a:extLst>
                  <a:ext uri="{FF2B5EF4-FFF2-40B4-BE49-F238E27FC236}">
                    <a16:creationId xmlns:a16="http://schemas.microsoft.com/office/drawing/2014/main" id="{90CEA43D-E9FD-45EB-A0EE-435C367CF5B5}"/>
                  </a:ext>
                </a:extLst>
              </xdr:cNvPr>
              <xdr:cNvSpPr txBox="1"/>
            </xdr:nvSpPr>
            <xdr:spPr>
              <a:xfrm>
                <a:off x="13226144" y="3712029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0.78845</cdr:x>
      <cdr:y>0.27652</cdr:y>
    </cdr:from>
    <cdr:to>
      <cdr:x>0.9669</cdr:x>
      <cdr:y>0.48748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5470687" y="1542076"/>
          <a:ext cx="1238179" cy="117647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(B)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Cum. deaths=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13933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000" b="0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4.96</a:t>
          </a:r>
          <a:r>
            <a:rPr lang="it-IT" sz="1000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6.71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i="1">
              <a:solidFill>
                <a:srgbClr val="FF0000"/>
              </a:solidFill>
            </a:rPr>
            <a:t>R</a:t>
          </a:r>
          <a:r>
            <a:rPr lang="it-IT" sz="1000" i="1" baseline="30000">
              <a:solidFill>
                <a:srgbClr val="FF0000"/>
              </a:solidFill>
            </a:rPr>
            <a:t>2</a:t>
          </a:r>
          <a:r>
            <a:rPr lang="it-IT" sz="1000" baseline="0">
              <a:solidFill>
                <a:srgbClr val="FF0000"/>
              </a:solidFill>
            </a:rPr>
            <a:t>= 0.9992</a:t>
          </a:r>
        </a:p>
        <a:p xmlns:a="http://schemas.openxmlformats.org/drawingml/2006/main">
          <a:r>
            <a:rPr lang="it-IT" sz="1000" i="1" baseline="0">
              <a:solidFill>
                <a:srgbClr val="FF0000"/>
              </a:solidFill>
            </a:rPr>
            <a:t>CI</a:t>
          </a:r>
          <a:r>
            <a:rPr lang="it-IT" sz="1000" baseline="0">
              <a:solidFill>
                <a:srgbClr val="FF0000"/>
              </a:solidFill>
            </a:rPr>
            <a:t>= 162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0.15755</cdr:x>
      <cdr:y>0.55632</cdr:y>
    </cdr:from>
    <cdr:to>
      <cdr:x>0.33935</cdr:x>
      <cdr:y>0.70504</cdr:y>
    </cdr:to>
    <cdr:sp macro="" textlink="">
      <cdr:nvSpPr>
        <cdr:cNvPr id="3" name="CasellaDiTesto 6">
          <a:extLst xmlns:a="http://schemas.openxmlformats.org/drawingml/2006/main">
            <a:ext uri="{FF2B5EF4-FFF2-40B4-BE49-F238E27FC236}">
              <a16:creationId xmlns:a16="http://schemas.microsoft.com/office/drawing/2014/main" id="{A80C40D5-D5E2-4A4C-8210-D5882182A0EB}"/>
            </a:ext>
          </a:extLst>
        </cdr:cNvPr>
        <cdr:cNvSpPr txBox="1"/>
      </cdr:nvSpPr>
      <cdr:spPr>
        <a:xfrm xmlns:a="http://schemas.openxmlformats.org/drawingml/2006/main">
          <a:off x="1093169" y="3102459"/>
          <a:ext cx="1261411" cy="82937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it-IT" sz="1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(C)</a:t>
          </a:r>
        </a:p>
        <a:p xmlns:a="http://schemas.openxmlformats.org/drawingml/2006/main">
          <a:r>
            <a:rPr lang="it-IT" sz="1000" b="0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Cum.</a:t>
          </a:r>
          <a:r>
            <a:rPr lang="it-IT" sz="1000" b="0" i="1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deaths= 29708</a:t>
          </a:r>
          <a:endParaRPr lang="it-IT" sz="1000">
            <a:solidFill>
              <a:srgbClr val="0070C0"/>
            </a:solidFill>
          </a:endParaRPr>
        </a:p>
        <a:p xmlns:a="http://schemas.openxmlformats.org/drawingml/2006/main">
          <a:r>
            <a:rPr lang="it-IT" sz="1000" i="1">
              <a:solidFill>
                <a:srgbClr val="0070C0"/>
              </a:solidFill>
            </a:rPr>
            <a:t>R</a:t>
          </a:r>
          <a:r>
            <a:rPr lang="it-IT" sz="1000" i="1" baseline="30000">
              <a:solidFill>
                <a:srgbClr val="0070C0"/>
              </a:solidFill>
            </a:rPr>
            <a:t>2</a:t>
          </a:r>
          <a:r>
            <a:rPr lang="it-IT" sz="1000" baseline="0">
              <a:solidFill>
                <a:srgbClr val="0070C0"/>
              </a:solidFill>
            </a:rPr>
            <a:t>= 0.9996</a:t>
          </a:r>
        </a:p>
        <a:p xmlns:a="http://schemas.openxmlformats.org/drawingml/2006/main">
          <a:r>
            <a:rPr lang="it-IT" sz="1000" i="1" baseline="0">
              <a:solidFill>
                <a:srgbClr val="0070C0"/>
              </a:solidFill>
            </a:rPr>
            <a:t>CI</a:t>
          </a:r>
          <a:r>
            <a:rPr lang="it-IT" sz="1000" baseline="0">
              <a:solidFill>
                <a:srgbClr val="0070C0"/>
              </a:solidFill>
            </a:rPr>
            <a:t>= 177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0070C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</xdr:colOff>
      <xdr:row>4</xdr:row>
      <xdr:rowOff>182879</xdr:rowOff>
    </xdr:from>
    <xdr:to>
      <xdr:col>35</xdr:col>
      <xdr:colOff>99060</xdr:colOff>
      <xdr:row>37</xdr:row>
      <xdr:rowOff>144777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077D6D4-EDEC-4E26-9015-ADF5CEBF9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241662</xdr:colOff>
      <xdr:row>9</xdr:row>
      <xdr:rowOff>156756</xdr:rowOff>
    </xdr:from>
    <xdr:to>
      <xdr:col>29</xdr:col>
      <xdr:colOff>100148</xdr:colOff>
      <xdr:row>15</xdr:row>
      <xdr:rowOff>76201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D3DF1FEB-2E5A-41F3-8C88-8CD0BC2FD13D}"/>
            </a:ext>
          </a:extLst>
        </xdr:cNvPr>
        <xdr:cNvSpPr txBox="1"/>
      </xdr:nvSpPr>
      <xdr:spPr>
        <a:xfrm>
          <a:off x="18116005" y="2366556"/>
          <a:ext cx="1828800" cy="1051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(C)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808, 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37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0.9623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127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24</xdr:col>
      <xdr:colOff>571501</xdr:colOff>
      <xdr:row>16</xdr:row>
      <xdr:rowOff>26127</xdr:rowOff>
    </xdr:from>
    <xdr:to>
      <xdr:col>27</xdr:col>
      <xdr:colOff>571454</xdr:colOff>
      <xdr:row>23</xdr:row>
      <xdr:rowOff>145869</xdr:rowOff>
    </xdr:to>
    <xdr:sp macro="" textlink="">
      <xdr:nvSpPr>
        <xdr:cNvPr id="11" name="CasellaDiTesto 6">
          <a:extLst>
            <a:ext uri="{FF2B5EF4-FFF2-40B4-BE49-F238E27FC236}">
              <a16:creationId xmlns:a16="http://schemas.microsoft.com/office/drawing/2014/main" id="{178482DE-F64F-4045-898C-AA2FB118E0D1}"/>
            </a:ext>
          </a:extLst>
        </xdr:cNvPr>
        <xdr:cNvSpPr txBox="1"/>
      </xdr:nvSpPr>
      <xdr:spPr>
        <a:xfrm>
          <a:off x="17226644" y="3553098"/>
          <a:ext cx="1828753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</a:t>
          </a:r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425, 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34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5.15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6.70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0.9004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31</xdr:col>
      <xdr:colOff>272142</xdr:colOff>
      <xdr:row>16</xdr:row>
      <xdr:rowOff>76201</xdr:rowOff>
    </xdr:from>
    <xdr:to>
      <xdr:col>34</xdr:col>
      <xdr:colOff>272095</xdr:colOff>
      <xdr:row>24</xdr:row>
      <xdr:rowOff>21772</xdr:rowOff>
    </xdr:to>
    <xdr:sp macro="" textlink="">
      <xdr:nvSpPr>
        <xdr:cNvPr id="13" name="CasellaDiTesto 6">
          <a:extLst>
            <a:ext uri="{FF2B5EF4-FFF2-40B4-BE49-F238E27FC236}">
              <a16:creationId xmlns:a16="http://schemas.microsoft.com/office/drawing/2014/main" id="{76E6CA1B-00F1-443A-8A2A-A84809BB4117}"/>
            </a:ext>
          </a:extLst>
        </xdr:cNvPr>
        <xdr:cNvSpPr txBox="1"/>
      </xdr:nvSpPr>
      <xdr:spPr>
        <a:xfrm>
          <a:off x="21335999" y="3603172"/>
          <a:ext cx="1828753" cy="1436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 of Italy (C</a:t>
          </a:r>
          <a:r>
            <a:rPr lang="it-IT" sz="14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401, 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=40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6.04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6.67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>
              <a:solidFill>
                <a:sysClr val="windowText" lastClr="000000"/>
              </a:solidFill>
            </a:rPr>
            <a:t>R</a:t>
          </a:r>
          <a:r>
            <a:rPr lang="it-IT" sz="1100" b="1" i="1" baseline="30000">
              <a:solidFill>
                <a:sysClr val="windowText" lastClr="000000"/>
              </a:solidFill>
            </a:rPr>
            <a:t>2</a:t>
          </a:r>
          <a:r>
            <a:rPr lang="it-IT" sz="1100" b="1" baseline="0">
              <a:solidFill>
                <a:sysClr val="windowText" lastClr="000000"/>
              </a:solidFill>
            </a:rPr>
            <a:t>= 0.9682</a:t>
          </a:r>
        </a:p>
        <a:p>
          <a:r>
            <a:rPr lang="it-IT" sz="1100" b="1" i="1" baseline="0">
              <a:solidFill>
                <a:sysClr val="windowText" lastClr="000000"/>
              </a:solidFill>
            </a:rPr>
            <a:t>CI</a:t>
          </a:r>
          <a:r>
            <a:rPr lang="it-IT" sz="1100" b="1" baseline="0">
              <a:solidFill>
                <a:sysClr val="windowText" lastClr="000000"/>
              </a:solidFill>
            </a:rPr>
            <a:t>= 57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ysClr val="windowText" lastClr="00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oneCellAnchor>
    <xdr:from>
      <xdr:col>7</xdr:col>
      <xdr:colOff>598714</xdr:colOff>
      <xdr:row>2</xdr:row>
      <xdr:rowOff>174172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BB450D8D-0938-4067-A42A-44616508F5E7}"/>
                </a:ext>
              </a:extLst>
            </xdr:cNvPr>
            <xdr:cNvSpPr txBox="1"/>
          </xdr:nvSpPr>
          <xdr:spPr>
            <a:xfrm>
              <a:off x="4615543" y="751115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BB450D8D-0938-4067-A42A-44616508F5E7}"/>
                </a:ext>
              </a:extLst>
            </xdr:cNvPr>
            <xdr:cNvSpPr txBox="1"/>
          </xdr:nvSpPr>
          <xdr:spPr>
            <a:xfrm>
              <a:off x="4615543" y="751115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31</xdr:col>
      <xdr:colOff>87086</xdr:colOff>
      <xdr:row>10</xdr:row>
      <xdr:rowOff>43543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6984279-1368-4058-BEED-8AF59CD17AFE}"/>
                </a:ext>
              </a:extLst>
            </xdr:cNvPr>
            <xdr:cNvSpPr txBox="1"/>
          </xdr:nvSpPr>
          <xdr:spPr>
            <a:xfrm>
              <a:off x="20214772" y="2438400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6984279-1368-4058-BEED-8AF59CD17AFE}"/>
                </a:ext>
              </a:extLst>
            </xdr:cNvPr>
            <xdr:cNvSpPr txBox="1"/>
          </xdr:nvSpPr>
          <xdr:spPr>
            <a:xfrm>
              <a:off x="20214772" y="2438400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AEAAB223-859E-46BD-A66F-967662EBB832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A69EC77B-AF09-493D-BF0E-D10DB12B8AB8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7D94A-7AD5-4FE9-94C3-0706BD07B071}" name="dpc_covid19_ita_andamento_nazionale__8" displayName="dpc_covid19_ita_andamento_nazionale__8" ref="A1:O41" tableType="queryTable" totalsRowShown="0">
  <autoFilter ref="A1:O41" xr:uid="{9A5C524D-9A30-41A6-823D-E079155CE053}"/>
  <tableColumns count="15">
    <tableColumn id="1" xr3:uid="{1D298275-4E10-445F-B3AB-79EED929D8AD}" uniqueName="1" name="data" queryTableFieldId="1" dataDxfId="8"/>
    <tableColumn id="2" xr3:uid="{202540E8-4E5E-466B-A12C-1E72F180BBB5}" uniqueName="2" name="stato" queryTableFieldId="2" dataDxfId="7"/>
    <tableColumn id="3" xr3:uid="{D95607CF-2610-41D5-BE56-56A0078079D5}" uniqueName="3" name="ricoverati_con_sintomi" queryTableFieldId="3"/>
    <tableColumn id="4" xr3:uid="{92927C44-1534-4580-AD0B-3B5E7C245452}" uniqueName="4" name="terapia_intensiva" queryTableFieldId="4"/>
    <tableColumn id="5" xr3:uid="{FB3F62BA-C247-4FA8-8249-E1DE8AAC6B3C}" uniqueName="5" name="totale_ospedalizzati" queryTableFieldId="5"/>
    <tableColumn id="6" xr3:uid="{995EE387-7F91-4C14-AFD1-8906C9179AE5}" uniqueName="6" name="isolamento_domiciliare" queryTableFieldId="6"/>
    <tableColumn id="7" xr3:uid="{CF339ED8-0AD1-4588-A81B-FD092080766E}" uniqueName="7" name="totale_positivi" queryTableFieldId="7"/>
    <tableColumn id="8" xr3:uid="{22E2BF9D-795D-4309-9AE0-DF10A9EEDF75}" uniqueName="8" name="variazione_totale_positivi" queryTableFieldId="8"/>
    <tableColumn id="9" xr3:uid="{588678B1-6859-4FEC-B4E8-8C2ACAD7F2D5}" uniqueName="9" name="nuovi_positivi" queryTableFieldId="9"/>
    <tableColumn id="10" xr3:uid="{16ADA977-6861-40F4-9F34-3FBFCFC732F8}" uniqueName="10" name="dimessi_guariti" queryTableFieldId="10"/>
    <tableColumn id="11" xr3:uid="{9DD17E9C-74D4-457C-8590-7F60A123B972}" uniqueName="11" name="deceduti" queryTableFieldId="11"/>
    <tableColumn id="12" xr3:uid="{35E9A356-07B8-42B1-80CD-AEC1259C3945}" uniqueName="12" name="totale_casi" queryTableFieldId="12"/>
    <tableColumn id="13" xr3:uid="{5FC2BD1B-933A-4A3C-84D5-87295F56B76F}" uniqueName="13" name="tamponi" queryTableFieldId="13"/>
    <tableColumn id="14" xr3:uid="{2C18933E-0139-45B4-A810-D79B5996021D}" uniqueName="14" name="note_it" queryTableFieldId="14" dataDxfId="6"/>
    <tableColumn id="15" xr3:uid="{99FE8338-E2AC-480E-9F08-C411B316B4A3}" uniqueName="15" name="note_en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70B58-7A14-4887-913E-D5BB18C20154}" name="dpc_covid19_ita_regioni__3" displayName="dpc_covid19_ita_regioni__3" ref="A1:S841" tableType="queryTable" totalsRowShown="0">
  <autoFilter ref="A1:S841" xr:uid="{BE6FD4DB-7129-4CAF-963D-BCE207F5EDDD}">
    <filterColumn colId="2">
      <filters>
        <filter val="3"/>
      </filters>
    </filterColumn>
  </autoFilter>
  <tableColumns count="19">
    <tableColumn id="1" xr3:uid="{EB8CAD7F-E291-4530-ACA9-CE3E09DE1E7D}" uniqueName="1" name="data" queryTableFieldId="1" dataDxfId="4"/>
    <tableColumn id="2" xr3:uid="{9052FF2F-9E16-4D55-AC00-99F391BBD475}" uniqueName="2" name="stato" queryTableFieldId="2" dataDxfId="3"/>
    <tableColumn id="3" xr3:uid="{967AD533-7BAA-48C5-8FEA-F308E7F24B80}" uniqueName="3" name="codice_regione" queryTableFieldId="3"/>
    <tableColumn id="4" xr3:uid="{FD0C15AB-7D85-42B0-97E5-ACD0563E716B}" uniqueName="4" name="denominazione_regione" queryTableFieldId="4" dataDxfId="2"/>
    <tableColumn id="5" xr3:uid="{300855AC-3331-4C6B-8396-79047F6B024D}" uniqueName="5" name="lat" queryTableFieldId="5"/>
    <tableColumn id="6" xr3:uid="{B3409497-BC03-406C-A86D-151E28F38BB0}" uniqueName="6" name="long" queryTableFieldId="6"/>
    <tableColumn id="7" xr3:uid="{1BE0132A-0F7E-4EB3-AFAE-4A5632A3E4C2}" uniqueName="7" name="ricoverati_con_sintomi" queryTableFieldId="7"/>
    <tableColumn id="8" xr3:uid="{CE3DF88F-668A-46AE-AA3D-16F7443FC1E8}" uniqueName="8" name="terapia_intensiva" queryTableFieldId="8"/>
    <tableColumn id="9" xr3:uid="{E91DC4B8-0B17-4E99-ACC6-F3633E7ABA8F}" uniqueName="9" name="totale_ospedalizzati" queryTableFieldId="9"/>
    <tableColumn id="10" xr3:uid="{E04A13D6-C882-4E67-A709-E5063301C0FA}" uniqueName="10" name="isolamento_domiciliare" queryTableFieldId="10"/>
    <tableColumn id="11" xr3:uid="{0E67941D-5953-478C-9A26-E70E0BAC79F1}" uniqueName="11" name="totale_positivi" queryTableFieldId="11"/>
    <tableColumn id="12" xr3:uid="{E62BE055-4E48-4D80-AAFA-620EF64F4CB4}" uniqueName="12" name="variazione_totale_positivi" queryTableFieldId="12"/>
    <tableColumn id="13" xr3:uid="{6AEB36A7-A2A0-4D23-BCDB-9EE1F094FB52}" uniqueName="13" name="nuovi_positivi" queryTableFieldId="13"/>
    <tableColumn id="14" xr3:uid="{B7AFFC37-EC44-49A8-976E-2AD67F706CE2}" uniqueName="14" name="dimessi_guariti" queryTableFieldId="14"/>
    <tableColumn id="15" xr3:uid="{2011D9D3-D3D6-40AC-AF78-5E2AD240609F}" uniqueName="15" name="deceduti" queryTableFieldId="15"/>
    <tableColumn id="16" xr3:uid="{2C6903BD-FECA-46B5-AE91-8BF85B400401}" uniqueName="16" name="totale_casi" queryTableFieldId="16"/>
    <tableColumn id="17" xr3:uid="{52A66FAE-44AF-4664-AEFB-854CE456CD3B}" uniqueName="17" name="tamponi" queryTableFieldId="17"/>
    <tableColumn id="18" xr3:uid="{1676696A-E6BA-4190-B844-87601C53296D}" uniqueName="18" name="note_it" queryTableFieldId="18" dataDxfId="1"/>
    <tableColumn id="19" xr3:uid="{755779B5-FD6B-40CE-B52D-5F5E4F54F7B3}" uniqueName="19" name="note_en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19E7DD1C-55F3-4F43-AAB8-3F4E23E66EDC}">
    <text>first red zones</text>
  </threadedComment>
  <threadedComment ref="B13" dT="2020-03-21T22:12:51.46" personId="{46504131-ADD3-4530-BCC7-16E4FED1C2C4}" id="{055C4C70-8F86-4499-BA4D-E7CBFC8A88A1}">
    <text>partial lockdown (north)</text>
  </threadedComment>
  <threadedComment ref="B17" dT="2020-03-21T22:13:52.19" personId="{46504131-ADD3-4530-BCC7-16E4FED1C2C4}" id="{2A637702-C960-4825-8A78-262EECDE26C6}">
    <text>school closure (Italy)</text>
  </threadedComment>
  <threadedComment ref="B20" dT="2020-03-21T22:14:24.84" personId="{46504131-ADD3-4530-BCC7-16E4FED1C2C4}" id="{12697371-0C24-477C-8EF9-7236B8C32ABF}">
    <text>lockdown (northern Italy)</text>
  </threadedComment>
  <threadedComment ref="B22" dT="2020-03-21T22:14:52.14" personId="{46504131-ADD3-4530-BCC7-16E4FED1C2C4}" id="{F40CA115-F801-4BA9-9BB6-5855BA2BF760}">
    <text>partial lockdown (Italy)</text>
  </threadedComment>
  <threadedComment ref="B24" dT="2020-03-21T22:15:16.77" personId="{46504131-ADD3-4530-BCC7-16E4FED1C2C4}" id="{6BDD1C3A-930A-492D-8B28-10428022CA93}">
    <text>lockdown (Italy)</text>
  </threadedComment>
  <threadedComment ref="B35" dT="2020-03-23T21:41:16.67" personId="{46504131-ADD3-4530-BCC7-16E4FED1C2C4}" id="{FF098C69-9CB4-4D89-9636-D31E83BF1FF1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1"/>
  <sheetViews>
    <sheetView topLeftCell="A16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98</v>
      </c>
      <c r="H1" t="s">
        <v>99</v>
      </c>
      <c r="I1" t="s">
        <v>100</v>
      </c>
      <c r="J1" t="s">
        <v>19</v>
      </c>
      <c r="K1" t="s">
        <v>20</v>
      </c>
      <c r="L1" t="s">
        <v>21</v>
      </c>
      <c r="M1" t="s">
        <v>22</v>
      </c>
      <c r="N1" t="s">
        <v>26</v>
      </c>
      <c r="O1" t="s">
        <v>27</v>
      </c>
    </row>
    <row r="2" spans="1:15" x14ac:dyDescent="0.3">
      <c r="A2" s="18">
        <v>43885.75</v>
      </c>
      <c r="B2" s="17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28</v>
      </c>
      <c r="O2" s="17" t="s">
        <v>28</v>
      </c>
    </row>
    <row r="3" spans="1:15" x14ac:dyDescent="0.3">
      <c r="A3" s="18">
        <v>43886.75</v>
      </c>
      <c r="B3" s="17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28</v>
      </c>
      <c r="O3" s="17" t="s">
        <v>28</v>
      </c>
    </row>
    <row r="4" spans="1:15" x14ac:dyDescent="0.3">
      <c r="A4" s="18">
        <v>43887.75</v>
      </c>
      <c r="B4" s="17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28</v>
      </c>
      <c r="O4" s="17" t="s">
        <v>28</v>
      </c>
    </row>
    <row r="5" spans="1:15" x14ac:dyDescent="0.3">
      <c r="A5" s="18">
        <v>43888.75</v>
      </c>
      <c r="B5" s="17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28</v>
      </c>
      <c r="O5" s="17" t="s">
        <v>28</v>
      </c>
    </row>
    <row r="6" spans="1:15" x14ac:dyDescent="0.3">
      <c r="A6" s="18">
        <v>43889.75</v>
      </c>
      <c r="B6" s="17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28</v>
      </c>
      <c r="O6" s="17" t="s">
        <v>28</v>
      </c>
    </row>
    <row r="7" spans="1:15" x14ac:dyDescent="0.3">
      <c r="A7" s="18">
        <v>43890.75</v>
      </c>
      <c r="B7" s="17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28</v>
      </c>
      <c r="O7" s="17" t="s">
        <v>28</v>
      </c>
    </row>
    <row r="8" spans="1:15" x14ac:dyDescent="0.3">
      <c r="A8" s="18">
        <v>43891.75</v>
      </c>
      <c r="B8" s="17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28</v>
      </c>
      <c r="O8" s="17" t="s">
        <v>28</v>
      </c>
    </row>
    <row r="9" spans="1:15" x14ac:dyDescent="0.3">
      <c r="A9" s="18">
        <v>43892.75</v>
      </c>
      <c r="B9" s="17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28</v>
      </c>
      <c r="O9" s="17" t="s">
        <v>28</v>
      </c>
    </row>
    <row r="10" spans="1:15" x14ac:dyDescent="0.3">
      <c r="A10" s="18">
        <v>43893.75</v>
      </c>
      <c r="B10" s="17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28</v>
      </c>
      <c r="O10" s="17" t="s">
        <v>28</v>
      </c>
    </row>
    <row r="11" spans="1:15" x14ac:dyDescent="0.3">
      <c r="A11" s="18">
        <v>43894.75</v>
      </c>
      <c r="B11" s="17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28</v>
      </c>
      <c r="O11" s="17" t="s">
        <v>28</v>
      </c>
    </row>
    <row r="12" spans="1:15" x14ac:dyDescent="0.3">
      <c r="A12" s="18">
        <v>43895.75</v>
      </c>
      <c r="B12" s="17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28</v>
      </c>
      <c r="O12" s="17" t="s">
        <v>28</v>
      </c>
    </row>
    <row r="13" spans="1:15" x14ac:dyDescent="0.3">
      <c r="A13" s="18">
        <v>43896.75</v>
      </c>
      <c r="B13" s="17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28</v>
      </c>
      <c r="O13" s="17" t="s">
        <v>28</v>
      </c>
    </row>
    <row r="14" spans="1:15" x14ac:dyDescent="0.3">
      <c r="A14" s="18">
        <v>43897.75</v>
      </c>
      <c r="B14" s="17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29</v>
      </c>
      <c r="O14" s="17" t="s">
        <v>30</v>
      </c>
    </row>
    <row r="15" spans="1:15" x14ac:dyDescent="0.3">
      <c r="A15" s="18">
        <v>43898.75</v>
      </c>
      <c r="B15" s="17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28</v>
      </c>
      <c r="O15" s="17" t="s">
        <v>28</v>
      </c>
    </row>
    <row r="16" spans="1:15" x14ac:dyDescent="0.3">
      <c r="A16" s="18">
        <v>43899.75</v>
      </c>
      <c r="B16" s="17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28</v>
      </c>
      <c r="O16" s="17" t="s">
        <v>28</v>
      </c>
    </row>
    <row r="17" spans="1:15" x14ac:dyDescent="0.3">
      <c r="A17" s="18">
        <v>43900.75</v>
      </c>
      <c r="B17" s="17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31</v>
      </c>
      <c r="O17" s="17" t="s">
        <v>32</v>
      </c>
    </row>
    <row r="18" spans="1:15" x14ac:dyDescent="0.3">
      <c r="A18" s="18">
        <v>43901.708333333336</v>
      </c>
      <c r="B18" s="17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33</v>
      </c>
      <c r="O18" s="17" t="s">
        <v>34</v>
      </c>
    </row>
    <row r="19" spans="1:15" x14ac:dyDescent="0.3">
      <c r="A19" s="18">
        <v>43902.708333333336</v>
      </c>
      <c r="B19" s="17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28</v>
      </c>
      <c r="O19" s="17" t="s">
        <v>28</v>
      </c>
    </row>
    <row r="20" spans="1:15" x14ac:dyDescent="0.3">
      <c r="A20" s="18">
        <v>43903.708333333336</v>
      </c>
      <c r="B20" s="17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28</v>
      </c>
      <c r="O20" s="17" t="s">
        <v>28</v>
      </c>
    </row>
    <row r="21" spans="1:15" x14ac:dyDescent="0.3">
      <c r="A21" s="18">
        <v>43904.708333333336</v>
      </c>
      <c r="B21" s="17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28</v>
      </c>
      <c r="O21" s="17" t="s">
        <v>28</v>
      </c>
    </row>
    <row r="22" spans="1:15" x14ac:dyDescent="0.3">
      <c r="A22" s="18">
        <v>43905.708333333336</v>
      </c>
      <c r="B22" s="17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28</v>
      </c>
      <c r="O22" s="17" t="s">
        <v>28</v>
      </c>
    </row>
    <row r="23" spans="1:15" x14ac:dyDescent="0.3">
      <c r="A23" s="18">
        <v>43906.708333333336</v>
      </c>
      <c r="B23" s="17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35</v>
      </c>
      <c r="O23" s="17" t="s">
        <v>36</v>
      </c>
    </row>
    <row r="24" spans="1:15" x14ac:dyDescent="0.3">
      <c r="A24" s="18">
        <v>43907.708333333336</v>
      </c>
      <c r="B24" s="17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37</v>
      </c>
      <c r="O24" s="17" t="s">
        <v>38</v>
      </c>
    </row>
    <row r="25" spans="1:15" x14ac:dyDescent="0.3">
      <c r="A25" s="18">
        <v>43908.708333333336</v>
      </c>
      <c r="B25" s="17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39</v>
      </c>
      <c r="O25" s="17" t="s">
        <v>40</v>
      </c>
    </row>
    <row r="26" spans="1:15" x14ac:dyDescent="0.3">
      <c r="A26" s="18">
        <v>43909.708333333336</v>
      </c>
      <c r="B26" s="17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28</v>
      </c>
      <c r="O26" s="17" t="s">
        <v>28</v>
      </c>
    </row>
    <row r="27" spans="1:15" x14ac:dyDescent="0.3">
      <c r="A27" s="18">
        <v>43910.708333333336</v>
      </c>
      <c r="B27" s="17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28</v>
      </c>
      <c r="O27" s="17" t="s">
        <v>28</v>
      </c>
    </row>
    <row r="28" spans="1:15" x14ac:dyDescent="0.3">
      <c r="A28" s="18">
        <v>43911.708333333336</v>
      </c>
      <c r="B28" s="17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28</v>
      </c>
      <c r="O28" s="17" t="s">
        <v>28</v>
      </c>
    </row>
    <row r="29" spans="1:15" x14ac:dyDescent="0.3">
      <c r="A29" s="18">
        <v>43912.708333333336</v>
      </c>
      <c r="B29" s="17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28</v>
      </c>
      <c r="O29" s="17" t="s">
        <v>28</v>
      </c>
    </row>
    <row r="30" spans="1:15" x14ac:dyDescent="0.3">
      <c r="A30" s="18">
        <v>43913.708333333336</v>
      </c>
      <c r="B30" s="17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28</v>
      </c>
      <c r="O30" s="17" t="s">
        <v>28</v>
      </c>
    </row>
    <row r="31" spans="1:15" x14ac:dyDescent="0.3">
      <c r="A31" s="18">
        <v>43914.708333333336</v>
      </c>
      <c r="B31" s="17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28</v>
      </c>
      <c r="O31" s="17" t="s">
        <v>28</v>
      </c>
    </row>
    <row r="32" spans="1:15" x14ac:dyDescent="0.3">
      <c r="A32" s="18">
        <v>43915.708333333336</v>
      </c>
      <c r="B32" s="17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28</v>
      </c>
      <c r="O32" s="17" t="s">
        <v>28</v>
      </c>
    </row>
    <row r="33" spans="1:15" x14ac:dyDescent="0.3">
      <c r="A33" s="18">
        <v>43916.708333333336</v>
      </c>
      <c r="B33" s="17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94</v>
      </c>
      <c r="O33" s="17" t="s">
        <v>95</v>
      </c>
    </row>
    <row r="34" spans="1:15" x14ac:dyDescent="0.3">
      <c r="A34" s="18">
        <v>43917.708333333336</v>
      </c>
      <c r="B34" s="17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28</v>
      </c>
      <c r="O34" s="17" t="s">
        <v>28</v>
      </c>
    </row>
    <row r="35" spans="1:15" x14ac:dyDescent="0.3">
      <c r="A35" s="18">
        <v>43918.708333333336</v>
      </c>
      <c r="B35" s="17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28</v>
      </c>
      <c r="O35" s="17" t="s">
        <v>28</v>
      </c>
    </row>
    <row r="36" spans="1:15" x14ac:dyDescent="0.3">
      <c r="A36" s="18">
        <v>43919.708333333336</v>
      </c>
      <c r="B36" s="17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101</v>
      </c>
      <c r="O36" s="17" t="s">
        <v>102</v>
      </c>
    </row>
    <row r="37" spans="1:15" x14ac:dyDescent="0.3">
      <c r="A37" s="18">
        <v>43920.708333333336</v>
      </c>
      <c r="B37" s="17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28</v>
      </c>
      <c r="O37" s="17" t="s">
        <v>28</v>
      </c>
    </row>
    <row r="38" spans="1:15" x14ac:dyDescent="0.3">
      <c r="A38" s="18">
        <v>43921.708333333336</v>
      </c>
      <c r="B38" s="17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28</v>
      </c>
      <c r="O38" s="17" t="s">
        <v>28</v>
      </c>
    </row>
    <row r="39" spans="1:15" x14ac:dyDescent="0.3">
      <c r="A39" s="18">
        <v>43922.708333333336</v>
      </c>
      <c r="B39" s="17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28</v>
      </c>
      <c r="O39" s="17" t="s">
        <v>28</v>
      </c>
    </row>
    <row r="40" spans="1:15" x14ac:dyDescent="0.3">
      <c r="A40" s="18">
        <v>43923.708333333336</v>
      </c>
      <c r="B40" s="17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28</v>
      </c>
      <c r="O40" s="17" t="s">
        <v>28</v>
      </c>
    </row>
    <row r="41" spans="1:15" x14ac:dyDescent="0.3">
      <c r="A41" s="18">
        <v>43924.708333333336</v>
      </c>
      <c r="B41" s="17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28</v>
      </c>
      <c r="O41" s="17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841"/>
  <sheetViews>
    <sheetView topLeftCell="H263" workbookViewId="0">
      <selection activeCell="O830" sqref="O83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41</v>
      </c>
      <c r="D1" t="s">
        <v>42</v>
      </c>
      <c r="E1" t="s">
        <v>43</v>
      </c>
      <c r="F1" t="s">
        <v>44</v>
      </c>
      <c r="G1" t="s">
        <v>15</v>
      </c>
      <c r="H1" t="s">
        <v>16</v>
      </c>
      <c r="I1" t="s">
        <v>17</v>
      </c>
      <c r="J1" t="s">
        <v>18</v>
      </c>
      <c r="K1" t="s">
        <v>98</v>
      </c>
      <c r="L1" t="s">
        <v>99</v>
      </c>
      <c r="M1" t="s">
        <v>100</v>
      </c>
      <c r="N1" t="s">
        <v>19</v>
      </c>
      <c r="O1" t="s">
        <v>20</v>
      </c>
      <c r="P1" t="s">
        <v>21</v>
      </c>
      <c r="Q1" t="s">
        <v>22</v>
      </c>
      <c r="R1" t="s">
        <v>26</v>
      </c>
      <c r="S1" t="s">
        <v>27</v>
      </c>
    </row>
    <row r="2" spans="1:19" hidden="1" x14ac:dyDescent="0.3">
      <c r="A2" s="18">
        <v>43885.75</v>
      </c>
      <c r="B2" s="17" t="s">
        <v>23</v>
      </c>
      <c r="C2" s="2">
        <v>13</v>
      </c>
      <c r="D2" s="17" t="s">
        <v>45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7" t="s">
        <v>28</v>
      </c>
      <c r="S2" s="17" t="s">
        <v>28</v>
      </c>
    </row>
    <row r="3" spans="1:19" hidden="1" x14ac:dyDescent="0.3">
      <c r="A3" s="18">
        <v>43885.75</v>
      </c>
      <c r="B3" s="17" t="s">
        <v>23</v>
      </c>
      <c r="C3" s="2">
        <v>17</v>
      </c>
      <c r="D3" s="17" t="s">
        <v>46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7" t="s">
        <v>28</v>
      </c>
      <c r="S3" s="17" t="s">
        <v>28</v>
      </c>
    </row>
    <row r="4" spans="1:19" hidden="1" x14ac:dyDescent="0.3">
      <c r="A4" s="18">
        <v>43885.75</v>
      </c>
      <c r="B4" s="17" t="s">
        <v>23</v>
      </c>
      <c r="C4" s="2">
        <v>4</v>
      </c>
      <c r="D4" s="17" t="s">
        <v>47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7" t="s">
        <v>28</v>
      </c>
      <c r="S4" s="17" t="s">
        <v>28</v>
      </c>
    </row>
    <row r="5" spans="1:19" hidden="1" x14ac:dyDescent="0.3">
      <c r="A5" s="18">
        <v>43885.75</v>
      </c>
      <c r="B5" s="17" t="s">
        <v>23</v>
      </c>
      <c r="C5" s="2">
        <v>18</v>
      </c>
      <c r="D5" s="17" t="s">
        <v>48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7" t="s">
        <v>28</v>
      </c>
      <c r="S5" s="17" t="s">
        <v>28</v>
      </c>
    </row>
    <row r="6" spans="1:19" hidden="1" x14ac:dyDescent="0.3">
      <c r="A6" s="18">
        <v>43885.75</v>
      </c>
      <c r="B6" s="17" t="s">
        <v>23</v>
      </c>
      <c r="C6" s="2">
        <v>15</v>
      </c>
      <c r="D6" s="17" t="s">
        <v>49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7" t="s">
        <v>28</v>
      </c>
      <c r="S6" s="17" t="s">
        <v>28</v>
      </c>
    </row>
    <row r="7" spans="1:19" hidden="1" x14ac:dyDescent="0.3">
      <c r="A7" s="18">
        <v>43885.75</v>
      </c>
      <c r="B7" s="17" t="s">
        <v>23</v>
      </c>
      <c r="C7" s="2">
        <v>8</v>
      </c>
      <c r="D7" s="17" t="s">
        <v>103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7" t="s">
        <v>28</v>
      </c>
      <c r="S7" s="17" t="s">
        <v>28</v>
      </c>
    </row>
    <row r="8" spans="1:19" hidden="1" x14ac:dyDescent="0.3">
      <c r="A8" s="18">
        <v>43885.75</v>
      </c>
      <c r="B8" s="17" t="s">
        <v>23</v>
      </c>
      <c r="C8" s="2">
        <v>6</v>
      </c>
      <c r="D8" s="17" t="s">
        <v>50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7" t="s">
        <v>28</v>
      </c>
      <c r="S8" s="17" t="s">
        <v>28</v>
      </c>
    </row>
    <row r="9" spans="1:19" hidden="1" x14ac:dyDescent="0.3">
      <c r="A9" s="18">
        <v>43885.75</v>
      </c>
      <c r="B9" s="17" t="s">
        <v>23</v>
      </c>
      <c r="C9" s="2">
        <v>12</v>
      </c>
      <c r="D9" s="17" t="s">
        <v>51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7" t="s">
        <v>28</v>
      </c>
      <c r="S9" s="17" t="s">
        <v>28</v>
      </c>
    </row>
    <row r="10" spans="1:19" hidden="1" x14ac:dyDescent="0.3">
      <c r="A10" s="18">
        <v>43885.75</v>
      </c>
      <c r="B10" s="17" t="s">
        <v>23</v>
      </c>
      <c r="C10" s="2">
        <v>7</v>
      </c>
      <c r="D10" s="17" t="s">
        <v>52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7" t="s">
        <v>28</v>
      </c>
      <c r="S10" s="17" t="s">
        <v>28</v>
      </c>
    </row>
    <row r="11" spans="1:19" x14ac:dyDescent="0.3">
      <c r="A11" s="18">
        <v>43885.75</v>
      </c>
      <c r="B11" s="17" t="s">
        <v>23</v>
      </c>
      <c r="C11" s="2">
        <v>3</v>
      </c>
      <c r="D11" s="17" t="s">
        <v>53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7" t="s">
        <v>28</v>
      </c>
      <c r="S11" s="17" t="s">
        <v>28</v>
      </c>
    </row>
    <row r="12" spans="1:19" hidden="1" x14ac:dyDescent="0.3">
      <c r="A12" s="18">
        <v>43885.75</v>
      </c>
      <c r="B12" s="17" t="s">
        <v>23</v>
      </c>
      <c r="C12" s="2">
        <v>11</v>
      </c>
      <c r="D12" s="17" t="s">
        <v>54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7" t="s">
        <v>28</v>
      </c>
      <c r="S12" s="17" t="s">
        <v>28</v>
      </c>
    </row>
    <row r="13" spans="1:19" hidden="1" x14ac:dyDescent="0.3">
      <c r="A13" s="18">
        <v>43885.75</v>
      </c>
      <c r="B13" s="17" t="s">
        <v>23</v>
      </c>
      <c r="C13" s="2">
        <v>14</v>
      </c>
      <c r="D13" s="17" t="s">
        <v>55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7" t="s">
        <v>28</v>
      </c>
      <c r="S13" s="17" t="s">
        <v>28</v>
      </c>
    </row>
    <row r="14" spans="1:19" hidden="1" x14ac:dyDescent="0.3">
      <c r="A14" s="18">
        <v>43885.75</v>
      </c>
      <c r="B14" s="17" t="s">
        <v>23</v>
      </c>
      <c r="C14" s="2">
        <v>1</v>
      </c>
      <c r="D14" s="17" t="s">
        <v>56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7" t="s">
        <v>28</v>
      </c>
      <c r="S14" s="17" t="s">
        <v>28</v>
      </c>
    </row>
    <row r="15" spans="1:19" hidden="1" x14ac:dyDescent="0.3">
      <c r="A15" s="18">
        <v>43885.75</v>
      </c>
      <c r="B15" s="17" t="s">
        <v>23</v>
      </c>
      <c r="C15" s="2">
        <v>16</v>
      </c>
      <c r="D15" s="17" t="s">
        <v>57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7" t="s">
        <v>28</v>
      </c>
      <c r="S15" s="17" t="s">
        <v>28</v>
      </c>
    </row>
    <row r="16" spans="1:19" hidden="1" x14ac:dyDescent="0.3">
      <c r="A16" s="18">
        <v>43885.75</v>
      </c>
      <c r="B16" s="17" t="s">
        <v>23</v>
      </c>
      <c r="C16" s="2">
        <v>20</v>
      </c>
      <c r="D16" s="17" t="s">
        <v>58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7" t="s">
        <v>28</v>
      </c>
      <c r="S16" s="17" t="s">
        <v>28</v>
      </c>
    </row>
    <row r="17" spans="1:19" hidden="1" x14ac:dyDescent="0.3">
      <c r="A17" s="18">
        <v>43885.75</v>
      </c>
      <c r="B17" s="17" t="s">
        <v>23</v>
      </c>
      <c r="C17" s="2">
        <v>19</v>
      </c>
      <c r="D17" s="17" t="s">
        <v>59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7" t="s">
        <v>28</v>
      </c>
      <c r="S17" s="17" t="s">
        <v>28</v>
      </c>
    </row>
    <row r="18" spans="1:19" hidden="1" x14ac:dyDescent="0.3">
      <c r="A18" s="18">
        <v>43885.75</v>
      </c>
      <c r="B18" s="17" t="s">
        <v>23</v>
      </c>
      <c r="C18" s="2">
        <v>9</v>
      </c>
      <c r="D18" s="17" t="s">
        <v>60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7" t="s">
        <v>28</v>
      </c>
      <c r="S18" s="17" t="s">
        <v>28</v>
      </c>
    </row>
    <row r="19" spans="1:19" hidden="1" x14ac:dyDescent="0.3">
      <c r="A19" s="18">
        <v>43885.75</v>
      </c>
      <c r="B19" s="17" t="s">
        <v>23</v>
      </c>
      <c r="C19" s="2">
        <v>4</v>
      </c>
      <c r="D19" s="17" t="s">
        <v>61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7" t="s">
        <v>28</v>
      </c>
      <c r="S19" s="17" t="s">
        <v>28</v>
      </c>
    </row>
    <row r="20" spans="1:19" hidden="1" x14ac:dyDescent="0.3">
      <c r="A20" s="18">
        <v>43885.75</v>
      </c>
      <c r="B20" s="17" t="s">
        <v>23</v>
      </c>
      <c r="C20" s="2">
        <v>10</v>
      </c>
      <c r="D20" s="17" t="s">
        <v>62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7" t="s">
        <v>28</v>
      </c>
      <c r="S20" s="17" t="s">
        <v>28</v>
      </c>
    </row>
    <row r="21" spans="1:19" hidden="1" x14ac:dyDescent="0.3">
      <c r="A21" s="18">
        <v>43885.75</v>
      </c>
      <c r="B21" s="17" t="s">
        <v>23</v>
      </c>
      <c r="C21" s="2">
        <v>2</v>
      </c>
      <c r="D21" s="17" t="s">
        <v>63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7" t="s">
        <v>28</v>
      </c>
      <c r="S21" s="17" t="s">
        <v>28</v>
      </c>
    </row>
    <row r="22" spans="1:19" hidden="1" x14ac:dyDescent="0.3">
      <c r="A22" s="18">
        <v>43885.75</v>
      </c>
      <c r="B22" s="17" t="s">
        <v>23</v>
      </c>
      <c r="C22" s="2">
        <v>5</v>
      </c>
      <c r="D22" s="17" t="s">
        <v>64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7" t="s">
        <v>28</v>
      </c>
      <c r="S22" s="17" t="s">
        <v>28</v>
      </c>
    </row>
    <row r="23" spans="1:19" hidden="1" x14ac:dyDescent="0.3">
      <c r="A23" s="18">
        <v>43886.75</v>
      </c>
      <c r="B23" s="17" t="s">
        <v>23</v>
      </c>
      <c r="C23" s="2">
        <v>13</v>
      </c>
      <c r="D23" s="17" t="s">
        <v>45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7" t="s">
        <v>28</v>
      </c>
      <c r="S23" s="17" t="s">
        <v>28</v>
      </c>
    </row>
    <row r="24" spans="1:19" hidden="1" x14ac:dyDescent="0.3">
      <c r="A24" s="18">
        <v>43886.75</v>
      </c>
      <c r="B24" s="17" t="s">
        <v>23</v>
      </c>
      <c r="C24" s="2">
        <v>17</v>
      </c>
      <c r="D24" s="17" t="s">
        <v>46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7" t="s">
        <v>28</v>
      </c>
      <c r="S24" s="17" t="s">
        <v>28</v>
      </c>
    </row>
    <row r="25" spans="1:19" hidden="1" x14ac:dyDescent="0.3">
      <c r="A25" s="18">
        <v>43886.75</v>
      </c>
      <c r="B25" s="17" t="s">
        <v>23</v>
      </c>
      <c r="C25" s="2">
        <v>4</v>
      </c>
      <c r="D25" s="17" t="s">
        <v>47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7" t="s">
        <v>28</v>
      </c>
      <c r="S25" s="17" t="s">
        <v>28</v>
      </c>
    </row>
    <row r="26" spans="1:19" hidden="1" x14ac:dyDescent="0.3">
      <c r="A26" s="18">
        <v>43886.75</v>
      </c>
      <c r="B26" s="17" t="s">
        <v>23</v>
      </c>
      <c r="C26" s="2">
        <v>18</v>
      </c>
      <c r="D26" s="17" t="s">
        <v>48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7" t="s">
        <v>28</v>
      </c>
      <c r="S26" s="17" t="s">
        <v>28</v>
      </c>
    </row>
    <row r="27" spans="1:19" hidden="1" x14ac:dyDescent="0.3">
      <c r="A27" s="18">
        <v>43886.75</v>
      </c>
      <c r="B27" s="17" t="s">
        <v>23</v>
      </c>
      <c r="C27" s="2">
        <v>15</v>
      </c>
      <c r="D27" s="17" t="s">
        <v>49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7" t="s">
        <v>28</v>
      </c>
      <c r="S27" s="17" t="s">
        <v>28</v>
      </c>
    </row>
    <row r="28" spans="1:19" hidden="1" x14ac:dyDescent="0.3">
      <c r="A28" s="18">
        <v>43886.75</v>
      </c>
      <c r="B28" s="17" t="s">
        <v>23</v>
      </c>
      <c r="C28" s="2">
        <v>8</v>
      </c>
      <c r="D28" s="17" t="s">
        <v>103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7" t="s">
        <v>28</v>
      </c>
      <c r="S28" s="17" t="s">
        <v>28</v>
      </c>
    </row>
    <row r="29" spans="1:19" hidden="1" x14ac:dyDescent="0.3">
      <c r="A29" s="18">
        <v>43886.75</v>
      </c>
      <c r="B29" s="17" t="s">
        <v>23</v>
      </c>
      <c r="C29" s="2">
        <v>6</v>
      </c>
      <c r="D29" s="17" t="s">
        <v>50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7" t="s">
        <v>28</v>
      </c>
      <c r="S29" s="17" t="s">
        <v>28</v>
      </c>
    </row>
    <row r="30" spans="1:19" hidden="1" x14ac:dyDescent="0.3">
      <c r="A30" s="18">
        <v>43886.75</v>
      </c>
      <c r="B30" s="17" t="s">
        <v>23</v>
      </c>
      <c r="C30" s="2">
        <v>12</v>
      </c>
      <c r="D30" s="17" t="s">
        <v>51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7" t="s">
        <v>28</v>
      </c>
      <c r="S30" s="17" t="s">
        <v>28</v>
      </c>
    </row>
    <row r="31" spans="1:19" hidden="1" x14ac:dyDescent="0.3">
      <c r="A31" s="18">
        <v>43886.75</v>
      </c>
      <c r="B31" s="17" t="s">
        <v>23</v>
      </c>
      <c r="C31" s="2">
        <v>7</v>
      </c>
      <c r="D31" s="17" t="s">
        <v>52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7" t="s">
        <v>28</v>
      </c>
      <c r="S31" s="17" t="s">
        <v>28</v>
      </c>
    </row>
    <row r="32" spans="1:19" x14ac:dyDescent="0.3">
      <c r="A32" s="18">
        <v>43886.75</v>
      </c>
      <c r="B32" s="17" t="s">
        <v>23</v>
      </c>
      <c r="C32" s="2">
        <v>3</v>
      </c>
      <c r="D32" s="17" t="s">
        <v>53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7" t="s">
        <v>28</v>
      </c>
      <c r="S32" s="17" t="s">
        <v>28</v>
      </c>
    </row>
    <row r="33" spans="1:19" hidden="1" x14ac:dyDescent="0.3">
      <c r="A33" s="18">
        <v>43886.75</v>
      </c>
      <c r="B33" s="17" t="s">
        <v>23</v>
      </c>
      <c r="C33" s="2">
        <v>11</v>
      </c>
      <c r="D33" s="17" t="s">
        <v>54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7" t="s">
        <v>28</v>
      </c>
      <c r="S33" s="17" t="s">
        <v>28</v>
      </c>
    </row>
    <row r="34" spans="1:19" hidden="1" x14ac:dyDescent="0.3">
      <c r="A34" s="18">
        <v>43886.75</v>
      </c>
      <c r="B34" s="17" t="s">
        <v>23</v>
      </c>
      <c r="C34" s="2">
        <v>14</v>
      </c>
      <c r="D34" s="17" t="s">
        <v>55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7" t="s">
        <v>28</v>
      </c>
      <c r="S34" s="17" t="s">
        <v>28</v>
      </c>
    </row>
    <row r="35" spans="1:19" hidden="1" x14ac:dyDescent="0.3">
      <c r="A35" s="18">
        <v>43886.75</v>
      </c>
      <c r="B35" s="17" t="s">
        <v>23</v>
      </c>
      <c r="C35" s="2">
        <v>1</v>
      </c>
      <c r="D35" s="17" t="s">
        <v>56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7" t="s">
        <v>28</v>
      </c>
      <c r="S35" s="17" t="s">
        <v>28</v>
      </c>
    </row>
    <row r="36" spans="1:19" hidden="1" x14ac:dyDescent="0.3">
      <c r="A36" s="18">
        <v>43886.75</v>
      </c>
      <c r="B36" s="17" t="s">
        <v>23</v>
      </c>
      <c r="C36" s="2">
        <v>16</v>
      </c>
      <c r="D36" s="17" t="s">
        <v>57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7" t="s">
        <v>28</v>
      </c>
      <c r="S36" s="17" t="s">
        <v>28</v>
      </c>
    </row>
    <row r="37" spans="1:19" hidden="1" x14ac:dyDescent="0.3">
      <c r="A37" s="18">
        <v>43886.75</v>
      </c>
      <c r="B37" s="17" t="s">
        <v>23</v>
      </c>
      <c r="C37" s="2">
        <v>20</v>
      </c>
      <c r="D37" s="17" t="s">
        <v>58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7" t="s">
        <v>28</v>
      </c>
      <c r="S37" s="17" t="s">
        <v>28</v>
      </c>
    </row>
    <row r="38" spans="1:19" hidden="1" x14ac:dyDescent="0.3">
      <c r="A38" s="18">
        <v>43886.75</v>
      </c>
      <c r="B38" s="17" t="s">
        <v>23</v>
      </c>
      <c r="C38" s="2">
        <v>19</v>
      </c>
      <c r="D38" s="17" t="s">
        <v>59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7" t="s">
        <v>28</v>
      </c>
      <c r="S38" s="17" t="s">
        <v>28</v>
      </c>
    </row>
    <row r="39" spans="1:19" hidden="1" x14ac:dyDescent="0.3">
      <c r="A39" s="18">
        <v>43886.75</v>
      </c>
      <c r="B39" s="17" t="s">
        <v>23</v>
      </c>
      <c r="C39" s="2">
        <v>9</v>
      </c>
      <c r="D39" s="17" t="s">
        <v>60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7" t="s">
        <v>28</v>
      </c>
      <c r="S39" s="17" t="s">
        <v>28</v>
      </c>
    </row>
    <row r="40" spans="1:19" hidden="1" x14ac:dyDescent="0.3">
      <c r="A40" s="18">
        <v>43886.75</v>
      </c>
      <c r="B40" s="17" t="s">
        <v>23</v>
      </c>
      <c r="C40" s="2">
        <v>4</v>
      </c>
      <c r="D40" s="17" t="s">
        <v>61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7" t="s">
        <v>28</v>
      </c>
      <c r="S40" s="17" t="s">
        <v>28</v>
      </c>
    </row>
    <row r="41" spans="1:19" hidden="1" x14ac:dyDescent="0.3">
      <c r="A41" s="18">
        <v>43886.75</v>
      </c>
      <c r="B41" s="17" t="s">
        <v>23</v>
      </c>
      <c r="C41" s="2">
        <v>10</v>
      </c>
      <c r="D41" s="17" t="s">
        <v>62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7" t="s">
        <v>28</v>
      </c>
      <c r="S41" s="17" t="s">
        <v>28</v>
      </c>
    </row>
    <row r="42" spans="1:19" hidden="1" x14ac:dyDescent="0.3">
      <c r="A42" s="18">
        <v>43886.75</v>
      </c>
      <c r="B42" s="17" t="s">
        <v>23</v>
      </c>
      <c r="C42" s="2">
        <v>2</v>
      </c>
      <c r="D42" s="17" t="s">
        <v>63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7" t="s">
        <v>28</v>
      </c>
      <c r="S42" s="17" t="s">
        <v>28</v>
      </c>
    </row>
    <row r="43" spans="1:19" hidden="1" x14ac:dyDescent="0.3">
      <c r="A43" s="18">
        <v>43886.75</v>
      </c>
      <c r="B43" s="17" t="s">
        <v>23</v>
      </c>
      <c r="C43" s="2">
        <v>5</v>
      </c>
      <c r="D43" s="17" t="s">
        <v>64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7" t="s">
        <v>28</v>
      </c>
      <c r="S43" s="17" t="s">
        <v>28</v>
      </c>
    </row>
    <row r="44" spans="1:19" hidden="1" x14ac:dyDescent="0.3">
      <c r="A44" s="18">
        <v>43887.75</v>
      </c>
      <c r="B44" s="17" t="s">
        <v>23</v>
      </c>
      <c r="C44" s="2">
        <v>13</v>
      </c>
      <c r="D44" s="17" t="s">
        <v>45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7" t="s">
        <v>28</v>
      </c>
      <c r="S44" s="17" t="s">
        <v>28</v>
      </c>
    </row>
    <row r="45" spans="1:19" hidden="1" x14ac:dyDescent="0.3">
      <c r="A45" s="18">
        <v>43887.75</v>
      </c>
      <c r="B45" s="17" t="s">
        <v>23</v>
      </c>
      <c r="C45" s="2">
        <v>17</v>
      </c>
      <c r="D45" s="17" t="s">
        <v>46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7" t="s">
        <v>28</v>
      </c>
      <c r="S45" s="17" t="s">
        <v>28</v>
      </c>
    </row>
    <row r="46" spans="1:19" hidden="1" x14ac:dyDescent="0.3">
      <c r="A46" s="18">
        <v>43887.75</v>
      </c>
      <c r="B46" s="17" t="s">
        <v>23</v>
      </c>
      <c r="C46" s="2">
        <v>4</v>
      </c>
      <c r="D46" s="17" t="s">
        <v>47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7" t="s">
        <v>28</v>
      </c>
      <c r="S46" s="17" t="s">
        <v>28</v>
      </c>
    </row>
    <row r="47" spans="1:19" hidden="1" x14ac:dyDescent="0.3">
      <c r="A47" s="18">
        <v>43887.75</v>
      </c>
      <c r="B47" s="17" t="s">
        <v>23</v>
      </c>
      <c r="C47" s="2">
        <v>18</v>
      </c>
      <c r="D47" s="17" t="s">
        <v>48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7" t="s">
        <v>28</v>
      </c>
      <c r="S47" s="17" t="s">
        <v>28</v>
      </c>
    </row>
    <row r="48" spans="1:19" hidden="1" x14ac:dyDescent="0.3">
      <c r="A48" s="18">
        <v>43887.75</v>
      </c>
      <c r="B48" s="17" t="s">
        <v>23</v>
      </c>
      <c r="C48" s="2">
        <v>15</v>
      </c>
      <c r="D48" s="17" t="s">
        <v>49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7" t="s">
        <v>28</v>
      </c>
      <c r="S48" s="17" t="s">
        <v>28</v>
      </c>
    </row>
    <row r="49" spans="1:19" hidden="1" x14ac:dyDescent="0.3">
      <c r="A49" s="18">
        <v>43887.75</v>
      </c>
      <c r="B49" s="17" t="s">
        <v>23</v>
      </c>
      <c r="C49" s="2">
        <v>8</v>
      </c>
      <c r="D49" s="17" t="s">
        <v>103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7" t="s">
        <v>28</v>
      </c>
      <c r="S49" s="17" t="s">
        <v>28</v>
      </c>
    </row>
    <row r="50" spans="1:19" hidden="1" x14ac:dyDescent="0.3">
      <c r="A50" s="18">
        <v>43887.75</v>
      </c>
      <c r="B50" s="17" t="s">
        <v>23</v>
      </c>
      <c r="C50" s="2">
        <v>6</v>
      </c>
      <c r="D50" s="17" t="s">
        <v>50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7" t="s">
        <v>28</v>
      </c>
      <c r="S50" s="17" t="s">
        <v>28</v>
      </c>
    </row>
    <row r="51" spans="1:19" hidden="1" x14ac:dyDescent="0.3">
      <c r="A51" s="18">
        <v>43887.75</v>
      </c>
      <c r="B51" s="17" t="s">
        <v>23</v>
      </c>
      <c r="C51" s="2">
        <v>12</v>
      </c>
      <c r="D51" s="17" t="s">
        <v>51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7" t="s">
        <v>28</v>
      </c>
      <c r="S51" s="17" t="s">
        <v>28</v>
      </c>
    </row>
    <row r="52" spans="1:19" hidden="1" x14ac:dyDescent="0.3">
      <c r="A52" s="18">
        <v>43887.75</v>
      </c>
      <c r="B52" s="17" t="s">
        <v>23</v>
      </c>
      <c r="C52" s="2">
        <v>7</v>
      </c>
      <c r="D52" s="17" t="s">
        <v>52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7" t="s">
        <v>28</v>
      </c>
      <c r="S52" s="17" t="s">
        <v>28</v>
      </c>
    </row>
    <row r="53" spans="1:19" x14ac:dyDescent="0.3">
      <c r="A53" s="18">
        <v>43887.75</v>
      </c>
      <c r="B53" s="17" t="s">
        <v>23</v>
      </c>
      <c r="C53" s="2">
        <v>3</v>
      </c>
      <c r="D53" s="17" t="s">
        <v>53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7" t="s">
        <v>28</v>
      </c>
      <c r="S53" s="17" t="s">
        <v>28</v>
      </c>
    </row>
    <row r="54" spans="1:19" hidden="1" x14ac:dyDescent="0.3">
      <c r="A54" s="18">
        <v>43887.75</v>
      </c>
      <c r="B54" s="17" t="s">
        <v>23</v>
      </c>
      <c r="C54" s="2">
        <v>11</v>
      </c>
      <c r="D54" s="17" t="s">
        <v>54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7" t="s">
        <v>28</v>
      </c>
      <c r="S54" s="17" t="s">
        <v>28</v>
      </c>
    </row>
    <row r="55" spans="1:19" hidden="1" x14ac:dyDescent="0.3">
      <c r="A55" s="18">
        <v>43887.75</v>
      </c>
      <c r="B55" s="17" t="s">
        <v>23</v>
      </c>
      <c r="C55" s="2">
        <v>14</v>
      </c>
      <c r="D55" s="17" t="s">
        <v>55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7" t="s">
        <v>28</v>
      </c>
      <c r="S55" s="17" t="s">
        <v>28</v>
      </c>
    </row>
    <row r="56" spans="1:19" hidden="1" x14ac:dyDescent="0.3">
      <c r="A56" s="18">
        <v>43887.75</v>
      </c>
      <c r="B56" s="17" t="s">
        <v>23</v>
      </c>
      <c r="C56" s="2">
        <v>1</v>
      </c>
      <c r="D56" s="17" t="s">
        <v>56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7" t="s">
        <v>28</v>
      </c>
      <c r="S56" s="17" t="s">
        <v>28</v>
      </c>
    </row>
    <row r="57" spans="1:19" hidden="1" x14ac:dyDescent="0.3">
      <c r="A57" s="18">
        <v>43887.75</v>
      </c>
      <c r="B57" s="17" t="s">
        <v>23</v>
      </c>
      <c r="C57" s="2">
        <v>16</v>
      </c>
      <c r="D57" s="17" t="s">
        <v>57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7" t="s">
        <v>28</v>
      </c>
      <c r="S57" s="17" t="s">
        <v>28</v>
      </c>
    </row>
    <row r="58" spans="1:19" hidden="1" x14ac:dyDescent="0.3">
      <c r="A58" s="18">
        <v>43887.75</v>
      </c>
      <c r="B58" s="17" t="s">
        <v>23</v>
      </c>
      <c r="C58" s="2">
        <v>20</v>
      </c>
      <c r="D58" s="17" t="s">
        <v>58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7" t="s">
        <v>28</v>
      </c>
      <c r="S58" s="17" t="s">
        <v>28</v>
      </c>
    </row>
    <row r="59" spans="1:19" hidden="1" x14ac:dyDescent="0.3">
      <c r="A59" s="18">
        <v>43887.75</v>
      </c>
      <c r="B59" s="17" t="s">
        <v>23</v>
      </c>
      <c r="C59" s="2">
        <v>19</v>
      </c>
      <c r="D59" s="17" t="s">
        <v>59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7" t="s">
        <v>28</v>
      </c>
      <c r="S59" s="17" t="s">
        <v>28</v>
      </c>
    </row>
    <row r="60" spans="1:19" hidden="1" x14ac:dyDescent="0.3">
      <c r="A60" s="18">
        <v>43887.75</v>
      </c>
      <c r="B60" s="17" t="s">
        <v>23</v>
      </c>
      <c r="C60" s="2">
        <v>9</v>
      </c>
      <c r="D60" s="17" t="s">
        <v>60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7" t="s">
        <v>28</v>
      </c>
      <c r="S60" s="17" t="s">
        <v>28</v>
      </c>
    </row>
    <row r="61" spans="1:19" hidden="1" x14ac:dyDescent="0.3">
      <c r="A61" s="18">
        <v>43887.75</v>
      </c>
      <c r="B61" s="17" t="s">
        <v>23</v>
      </c>
      <c r="C61" s="2">
        <v>4</v>
      </c>
      <c r="D61" s="17" t="s">
        <v>61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7" t="s">
        <v>28</v>
      </c>
      <c r="S61" s="17" t="s">
        <v>28</v>
      </c>
    </row>
    <row r="62" spans="1:19" hidden="1" x14ac:dyDescent="0.3">
      <c r="A62" s="18">
        <v>43887.75</v>
      </c>
      <c r="B62" s="17" t="s">
        <v>23</v>
      </c>
      <c r="C62" s="2">
        <v>10</v>
      </c>
      <c r="D62" s="17" t="s">
        <v>62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7" t="s">
        <v>28</v>
      </c>
      <c r="S62" s="17" t="s">
        <v>28</v>
      </c>
    </row>
    <row r="63" spans="1:19" hidden="1" x14ac:dyDescent="0.3">
      <c r="A63" s="18">
        <v>43887.75</v>
      </c>
      <c r="B63" s="17" t="s">
        <v>23</v>
      </c>
      <c r="C63" s="2">
        <v>2</v>
      </c>
      <c r="D63" s="17" t="s">
        <v>63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7" t="s">
        <v>28</v>
      </c>
      <c r="S63" s="17" t="s">
        <v>28</v>
      </c>
    </row>
    <row r="64" spans="1:19" hidden="1" x14ac:dyDescent="0.3">
      <c r="A64" s="18">
        <v>43887.75</v>
      </c>
      <c r="B64" s="17" t="s">
        <v>23</v>
      </c>
      <c r="C64" s="2">
        <v>5</v>
      </c>
      <c r="D64" s="17" t="s">
        <v>64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7" t="s">
        <v>28</v>
      </c>
      <c r="S64" s="17" t="s">
        <v>28</v>
      </c>
    </row>
    <row r="65" spans="1:19" hidden="1" x14ac:dyDescent="0.3">
      <c r="A65" s="18">
        <v>43888.75</v>
      </c>
      <c r="B65" s="17" t="s">
        <v>23</v>
      </c>
      <c r="C65" s="2">
        <v>13</v>
      </c>
      <c r="D65" s="17" t="s">
        <v>45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7" t="s">
        <v>28</v>
      </c>
      <c r="S65" s="17" t="s">
        <v>28</v>
      </c>
    </row>
    <row r="66" spans="1:19" hidden="1" x14ac:dyDescent="0.3">
      <c r="A66" s="18">
        <v>43888.75</v>
      </c>
      <c r="B66" s="17" t="s">
        <v>23</v>
      </c>
      <c r="C66" s="2">
        <v>17</v>
      </c>
      <c r="D66" s="17" t="s">
        <v>46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7" t="s">
        <v>28</v>
      </c>
      <c r="S66" s="17" t="s">
        <v>28</v>
      </c>
    </row>
    <row r="67" spans="1:19" hidden="1" x14ac:dyDescent="0.3">
      <c r="A67" s="18">
        <v>43888.75</v>
      </c>
      <c r="B67" s="17" t="s">
        <v>23</v>
      </c>
      <c r="C67" s="2">
        <v>4</v>
      </c>
      <c r="D67" s="17" t="s">
        <v>47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7" t="s">
        <v>28</v>
      </c>
      <c r="S67" s="17" t="s">
        <v>28</v>
      </c>
    </row>
    <row r="68" spans="1:19" hidden="1" x14ac:dyDescent="0.3">
      <c r="A68" s="18">
        <v>43888.75</v>
      </c>
      <c r="B68" s="17" t="s">
        <v>23</v>
      </c>
      <c r="C68" s="2">
        <v>18</v>
      </c>
      <c r="D68" s="17" t="s">
        <v>48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7" t="s">
        <v>28</v>
      </c>
      <c r="S68" s="17" t="s">
        <v>28</v>
      </c>
    </row>
    <row r="69" spans="1:19" hidden="1" x14ac:dyDescent="0.3">
      <c r="A69" s="18">
        <v>43888.75</v>
      </c>
      <c r="B69" s="17" t="s">
        <v>23</v>
      </c>
      <c r="C69" s="2">
        <v>15</v>
      </c>
      <c r="D69" s="17" t="s">
        <v>49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7" t="s">
        <v>28</v>
      </c>
      <c r="S69" s="17" t="s">
        <v>28</v>
      </c>
    </row>
    <row r="70" spans="1:19" hidden="1" x14ac:dyDescent="0.3">
      <c r="A70" s="18">
        <v>43888.75</v>
      </c>
      <c r="B70" s="17" t="s">
        <v>23</v>
      </c>
      <c r="C70" s="2">
        <v>8</v>
      </c>
      <c r="D70" s="17" t="s">
        <v>103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7" t="s">
        <v>28</v>
      </c>
      <c r="S70" s="17" t="s">
        <v>28</v>
      </c>
    </row>
    <row r="71" spans="1:19" hidden="1" x14ac:dyDescent="0.3">
      <c r="A71" s="18">
        <v>43888.75</v>
      </c>
      <c r="B71" s="17" t="s">
        <v>23</v>
      </c>
      <c r="C71" s="2">
        <v>6</v>
      </c>
      <c r="D71" s="17" t="s">
        <v>50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7" t="s">
        <v>28</v>
      </c>
      <c r="S71" s="17" t="s">
        <v>28</v>
      </c>
    </row>
    <row r="72" spans="1:19" hidden="1" x14ac:dyDescent="0.3">
      <c r="A72" s="18">
        <v>43888.75</v>
      </c>
      <c r="B72" s="17" t="s">
        <v>23</v>
      </c>
      <c r="C72" s="2">
        <v>12</v>
      </c>
      <c r="D72" s="17" t="s">
        <v>51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7" t="s">
        <v>28</v>
      </c>
      <c r="S72" s="17" t="s">
        <v>28</v>
      </c>
    </row>
    <row r="73" spans="1:19" hidden="1" x14ac:dyDescent="0.3">
      <c r="A73" s="18">
        <v>43888.75</v>
      </c>
      <c r="B73" s="17" t="s">
        <v>23</v>
      </c>
      <c r="C73" s="2">
        <v>7</v>
      </c>
      <c r="D73" s="17" t="s">
        <v>52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7" t="s">
        <v>28</v>
      </c>
      <c r="S73" s="17" t="s">
        <v>28</v>
      </c>
    </row>
    <row r="74" spans="1:19" x14ac:dyDescent="0.3">
      <c r="A74" s="18">
        <v>43888.75</v>
      </c>
      <c r="B74" s="17" t="s">
        <v>23</v>
      </c>
      <c r="C74" s="2">
        <v>3</v>
      </c>
      <c r="D74" s="17" t="s">
        <v>53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7" t="s">
        <v>28</v>
      </c>
      <c r="S74" s="17" t="s">
        <v>28</v>
      </c>
    </row>
    <row r="75" spans="1:19" hidden="1" x14ac:dyDescent="0.3">
      <c r="A75" s="18">
        <v>43888.75</v>
      </c>
      <c r="B75" s="17" t="s">
        <v>23</v>
      </c>
      <c r="C75" s="2">
        <v>11</v>
      </c>
      <c r="D75" s="17" t="s">
        <v>54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7" t="s">
        <v>28</v>
      </c>
      <c r="S75" s="17" t="s">
        <v>28</v>
      </c>
    </row>
    <row r="76" spans="1:19" hidden="1" x14ac:dyDescent="0.3">
      <c r="A76" s="18">
        <v>43888.75</v>
      </c>
      <c r="B76" s="17" t="s">
        <v>23</v>
      </c>
      <c r="C76" s="2">
        <v>14</v>
      </c>
      <c r="D76" s="17" t="s">
        <v>55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7" t="s">
        <v>28</v>
      </c>
      <c r="S76" s="17" t="s">
        <v>28</v>
      </c>
    </row>
    <row r="77" spans="1:19" hidden="1" x14ac:dyDescent="0.3">
      <c r="A77" s="18">
        <v>43888.75</v>
      </c>
      <c r="B77" s="17" t="s">
        <v>23</v>
      </c>
      <c r="C77" s="2">
        <v>1</v>
      </c>
      <c r="D77" s="17" t="s">
        <v>56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7" t="s">
        <v>28</v>
      </c>
      <c r="S77" s="17" t="s">
        <v>28</v>
      </c>
    </row>
    <row r="78" spans="1:19" hidden="1" x14ac:dyDescent="0.3">
      <c r="A78" s="18">
        <v>43888.75</v>
      </c>
      <c r="B78" s="17" t="s">
        <v>23</v>
      </c>
      <c r="C78" s="2">
        <v>16</v>
      </c>
      <c r="D78" s="17" t="s">
        <v>57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7" t="s">
        <v>28</v>
      </c>
      <c r="S78" s="17" t="s">
        <v>28</v>
      </c>
    </row>
    <row r="79" spans="1:19" hidden="1" x14ac:dyDescent="0.3">
      <c r="A79" s="18">
        <v>43888.75</v>
      </c>
      <c r="B79" s="17" t="s">
        <v>23</v>
      </c>
      <c r="C79" s="2">
        <v>20</v>
      </c>
      <c r="D79" s="17" t="s">
        <v>58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7" t="s">
        <v>28</v>
      </c>
      <c r="S79" s="17" t="s">
        <v>28</v>
      </c>
    </row>
    <row r="80" spans="1:19" hidden="1" x14ac:dyDescent="0.3">
      <c r="A80" s="18">
        <v>43888.75</v>
      </c>
      <c r="B80" s="17" t="s">
        <v>23</v>
      </c>
      <c r="C80" s="2">
        <v>19</v>
      </c>
      <c r="D80" s="17" t="s">
        <v>59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7" t="s">
        <v>28</v>
      </c>
      <c r="S80" s="17" t="s">
        <v>28</v>
      </c>
    </row>
    <row r="81" spans="1:19" hidden="1" x14ac:dyDescent="0.3">
      <c r="A81" s="18">
        <v>43888.75</v>
      </c>
      <c r="B81" s="17" t="s">
        <v>23</v>
      </c>
      <c r="C81" s="2">
        <v>9</v>
      </c>
      <c r="D81" s="17" t="s">
        <v>60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7" t="s">
        <v>28</v>
      </c>
      <c r="S81" s="17" t="s">
        <v>28</v>
      </c>
    </row>
    <row r="82" spans="1:19" hidden="1" x14ac:dyDescent="0.3">
      <c r="A82" s="18">
        <v>43888.75</v>
      </c>
      <c r="B82" s="17" t="s">
        <v>23</v>
      </c>
      <c r="C82" s="2">
        <v>4</v>
      </c>
      <c r="D82" s="17" t="s">
        <v>61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7" t="s">
        <v>28</v>
      </c>
      <c r="S82" s="17" t="s">
        <v>28</v>
      </c>
    </row>
    <row r="83" spans="1:19" hidden="1" x14ac:dyDescent="0.3">
      <c r="A83" s="18">
        <v>43888.75</v>
      </c>
      <c r="B83" s="17" t="s">
        <v>23</v>
      </c>
      <c r="C83" s="2">
        <v>10</v>
      </c>
      <c r="D83" s="17" t="s">
        <v>62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7" t="s">
        <v>28</v>
      </c>
      <c r="S83" s="17" t="s">
        <v>28</v>
      </c>
    </row>
    <row r="84" spans="1:19" hidden="1" x14ac:dyDescent="0.3">
      <c r="A84" s="18">
        <v>43888.75</v>
      </c>
      <c r="B84" s="17" t="s">
        <v>23</v>
      </c>
      <c r="C84" s="2">
        <v>2</v>
      </c>
      <c r="D84" s="17" t="s">
        <v>63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7" t="s">
        <v>28</v>
      </c>
      <c r="S84" s="17" t="s">
        <v>28</v>
      </c>
    </row>
    <row r="85" spans="1:19" hidden="1" x14ac:dyDescent="0.3">
      <c r="A85" s="18">
        <v>43888.75</v>
      </c>
      <c r="B85" s="17" t="s">
        <v>23</v>
      </c>
      <c r="C85" s="2">
        <v>5</v>
      </c>
      <c r="D85" s="17" t="s">
        <v>64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7" t="s">
        <v>28</v>
      </c>
      <c r="S85" s="17" t="s">
        <v>28</v>
      </c>
    </row>
    <row r="86" spans="1:19" hidden="1" x14ac:dyDescent="0.3">
      <c r="A86" s="18">
        <v>43889.75</v>
      </c>
      <c r="B86" s="17" t="s">
        <v>23</v>
      </c>
      <c r="C86" s="2">
        <v>13</v>
      </c>
      <c r="D86" s="17" t="s">
        <v>45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7" t="s">
        <v>28</v>
      </c>
      <c r="S86" s="17" t="s">
        <v>28</v>
      </c>
    </row>
    <row r="87" spans="1:19" hidden="1" x14ac:dyDescent="0.3">
      <c r="A87" s="18">
        <v>43889.75</v>
      </c>
      <c r="B87" s="17" t="s">
        <v>23</v>
      </c>
      <c r="C87" s="2">
        <v>17</v>
      </c>
      <c r="D87" s="17" t="s">
        <v>46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7" t="s">
        <v>28</v>
      </c>
      <c r="S87" s="17" t="s">
        <v>28</v>
      </c>
    </row>
    <row r="88" spans="1:19" hidden="1" x14ac:dyDescent="0.3">
      <c r="A88" s="18">
        <v>43889.75</v>
      </c>
      <c r="B88" s="17" t="s">
        <v>23</v>
      </c>
      <c r="C88" s="2">
        <v>4</v>
      </c>
      <c r="D88" s="17" t="s">
        <v>47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7" t="s">
        <v>28</v>
      </c>
      <c r="S88" s="17" t="s">
        <v>28</v>
      </c>
    </row>
    <row r="89" spans="1:19" hidden="1" x14ac:dyDescent="0.3">
      <c r="A89" s="18">
        <v>43889.75</v>
      </c>
      <c r="B89" s="17" t="s">
        <v>23</v>
      </c>
      <c r="C89" s="2">
        <v>18</v>
      </c>
      <c r="D89" s="17" t="s">
        <v>48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7" t="s">
        <v>28</v>
      </c>
      <c r="S89" s="17" t="s">
        <v>28</v>
      </c>
    </row>
    <row r="90" spans="1:19" hidden="1" x14ac:dyDescent="0.3">
      <c r="A90" s="18">
        <v>43889.75</v>
      </c>
      <c r="B90" s="17" t="s">
        <v>23</v>
      </c>
      <c r="C90" s="2">
        <v>15</v>
      </c>
      <c r="D90" s="17" t="s">
        <v>49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7" t="s">
        <v>28</v>
      </c>
      <c r="S90" s="17" t="s">
        <v>28</v>
      </c>
    </row>
    <row r="91" spans="1:19" hidden="1" x14ac:dyDescent="0.3">
      <c r="A91" s="18">
        <v>43889.75</v>
      </c>
      <c r="B91" s="17" t="s">
        <v>23</v>
      </c>
      <c r="C91" s="2">
        <v>8</v>
      </c>
      <c r="D91" s="17" t="s">
        <v>103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7" t="s">
        <v>28</v>
      </c>
      <c r="S91" s="17" t="s">
        <v>28</v>
      </c>
    </row>
    <row r="92" spans="1:19" hidden="1" x14ac:dyDescent="0.3">
      <c r="A92" s="18">
        <v>43889.75</v>
      </c>
      <c r="B92" s="17" t="s">
        <v>23</v>
      </c>
      <c r="C92" s="2">
        <v>6</v>
      </c>
      <c r="D92" s="17" t="s">
        <v>50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7" t="s">
        <v>28</v>
      </c>
      <c r="S92" s="17" t="s">
        <v>28</v>
      </c>
    </row>
    <row r="93" spans="1:19" hidden="1" x14ac:dyDescent="0.3">
      <c r="A93" s="18">
        <v>43889.75</v>
      </c>
      <c r="B93" s="17" t="s">
        <v>23</v>
      </c>
      <c r="C93" s="2">
        <v>12</v>
      </c>
      <c r="D93" s="17" t="s">
        <v>51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7" t="s">
        <v>28</v>
      </c>
      <c r="S93" s="17" t="s">
        <v>28</v>
      </c>
    </row>
    <row r="94" spans="1:19" hidden="1" x14ac:dyDescent="0.3">
      <c r="A94" s="18">
        <v>43889.75</v>
      </c>
      <c r="B94" s="17" t="s">
        <v>23</v>
      </c>
      <c r="C94" s="2">
        <v>7</v>
      </c>
      <c r="D94" s="17" t="s">
        <v>52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7" t="s">
        <v>28</v>
      </c>
      <c r="S94" s="17" t="s">
        <v>28</v>
      </c>
    </row>
    <row r="95" spans="1:19" x14ac:dyDescent="0.3">
      <c r="A95" s="18">
        <v>43889.75</v>
      </c>
      <c r="B95" s="17" t="s">
        <v>23</v>
      </c>
      <c r="C95" s="2">
        <v>3</v>
      </c>
      <c r="D95" s="17" t="s">
        <v>53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7" t="s">
        <v>28</v>
      </c>
      <c r="S95" s="17" t="s">
        <v>28</v>
      </c>
    </row>
    <row r="96" spans="1:19" hidden="1" x14ac:dyDescent="0.3">
      <c r="A96" s="18">
        <v>43889.75</v>
      </c>
      <c r="B96" s="17" t="s">
        <v>23</v>
      </c>
      <c r="C96" s="2">
        <v>11</v>
      </c>
      <c r="D96" s="17" t="s">
        <v>54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7" t="s">
        <v>28</v>
      </c>
      <c r="S96" s="17" t="s">
        <v>28</v>
      </c>
    </row>
    <row r="97" spans="1:19" hidden="1" x14ac:dyDescent="0.3">
      <c r="A97" s="18">
        <v>43889.75</v>
      </c>
      <c r="B97" s="17" t="s">
        <v>23</v>
      </c>
      <c r="C97" s="2">
        <v>14</v>
      </c>
      <c r="D97" s="17" t="s">
        <v>55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7" t="s">
        <v>28</v>
      </c>
      <c r="S97" s="17" t="s">
        <v>28</v>
      </c>
    </row>
    <row r="98" spans="1:19" hidden="1" x14ac:dyDescent="0.3">
      <c r="A98" s="18">
        <v>43889.75</v>
      </c>
      <c r="B98" s="17" t="s">
        <v>23</v>
      </c>
      <c r="C98" s="2">
        <v>1</v>
      </c>
      <c r="D98" s="17" t="s">
        <v>56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7" t="s">
        <v>28</v>
      </c>
      <c r="S98" s="17" t="s">
        <v>28</v>
      </c>
    </row>
    <row r="99" spans="1:19" hidden="1" x14ac:dyDescent="0.3">
      <c r="A99" s="18">
        <v>43889.75</v>
      </c>
      <c r="B99" s="17" t="s">
        <v>23</v>
      </c>
      <c r="C99" s="2">
        <v>16</v>
      </c>
      <c r="D99" s="17" t="s">
        <v>57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7" t="s">
        <v>28</v>
      </c>
      <c r="S99" s="17" t="s">
        <v>28</v>
      </c>
    </row>
    <row r="100" spans="1:19" hidden="1" x14ac:dyDescent="0.3">
      <c r="A100" s="18">
        <v>43889.75</v>
      </c>
      <c r="B100" s="17" t="s">
        <v>23</v>
      </c>
      <c r="C100" s="2">
        <v>20</v>
      </c>
      <c r="D100" s="17" t="s">
        <v>58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7" t="s">
        <v>28</v>
      </c>
      <c r="S100" s="17" t="s">
        <v>28</v>
      </c>
    </row>
    <row r="101" spans="1:19" hidden="1" x14ac:dyDescent="0.3">
      <c r="A101" s="18">
        <v>43889.75</v>
      </c>
      <c r="B101" s="17" t="s">
        <v>23</v>
      </c>
      <c r="C101" s="2">
        <v>19</v>
      </c>
      <c r="D101" s="17" t="s">
        <v>59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7" t="s">
        <v>28</v>
      </c>
      <c r="S101" s="17" t="s">
        <v>28</v>
      </c>
    </row>
    <row r="102" spans="1:19" hidden="1" x14ac:dyDescent="0.3">
      <c r="A102" s="18">
        <v>43889.75</v>
      </c>
      <c r="B102" s="17" t="s">
        <v>23</v>
      </c>
      <c r="C102" s="2">
        <v>9</v>
      </c>
      <c r="D102" s="17" t="s">
        <v>60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7" t="s">
        <v>28</v>
      </c>
      <c r="S102" s="17" t="s">
        <v>28</v>
      </c>
    </row>
    <row r="103" spans="1:19" hidden="1" x14ac:dyDescent="0.3">
      <c r="A103" s="18">
        <v>43889.75</v>
      </c>
      <c r="B103" s="17" t="s">
        <v>23</v>
      </c>
      <c r="C103" s="2">
        <v>4</v>
      </c>
      <c r="D103" s="17" t="s">
        <v>61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7" t="s">
        <v>28</v>
      </c>
      <c r="S103" s="17" t="s">
        <v>28</v>
      </c>
    </row>
    <row r="104" spans="1:19" hidden="1" x14ac:dyDescent="0.3">
      <c r="A104" s="18">
        <v>43889.75</v>
      </c>
      <c r="B104" s="17" t="s">
        <v>23</v>
      </c>
      <c r="C104" s="2">
        <v>10</v>
      </c>
      <c r="D104" s="17" t="s">
        <v>62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7" t="s">
        <v>28</v>
      </c>
      <c r="S104" s="17" t="s">
        <v>28</v>
      </c>
    </row>
    <row r="105" spans="1:19" hidden="1" x14ac:dyDescent="0.3">
      <c r="A105" s="18">
        <v>43889.75</v>
      </c>
      <c r="B105" s="17" t="s">
        <v>23</v>
      </c>
      <c r="C105" s="2">
        <v>2</v>
      </c>
      <c r="D105" s="17" t="s">
        <v>63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7" t="s">
        <v>28</v>
      </c>
      <c r="S105" s="17" t="s">
        <v>28</v>
      </c>
    </row>
    <row r="106" spans="1:19" hidden="1" x14ac:dyDescent="0.3">
      <c r="A106" s="18">
        <v>43889.75</v>
      </c>
      <c r="B106" s="17" t="s">
        <v>23</v>
      </c>
      <c r="C106" s="2">
        <v>5</v>
      </c>
      <c r="D106" s="17" t="s">
        <v>64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7" t="s">
        <v>28</v>
      </c>
      <c r="S106" s="17" t="s">
        <v>28</v>
      </c>
    </row>
    <row r="107" spans="1:19" hidden="1" x14ac:dyDescent="0.3">
      <c r="A107" s="18">
        <v>43890.708333333336</v>
      </c>
      <c r="B107" s="17" t="s">
        <v>23</v>
      </c>
      <c r="C107" s="2">
        <v>13</v>
      </c>
      <c r="D107" s="17" t="s">
        <v>45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7" t="s">
        <v>28</v>
      </c>
      <c r="S107" s="17" t="s">
        <v>28</v>
      </c>
    </row>
    <row r="108" spans="1:19" hidden="1" x14ac:dyDescent="0.3">
      <c r="A108" s="18">
        <v>43890.708333333336</v>
      </c>
      <c r="B108" s="17" t="s">
        <v>23</v>
      </c>
      <c r="C108" s="2">
        <v>17</v>
      </c>
      <c r="D108" s="17" t="s">
        <v>46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7" t="s">
        <v>28</v>
      </c>
      <c r="S108" s="17" t="s">
        <v>28</v>
      </c>
    </row>
    <row r="109" spans="1:19" hidden="1" x14ac:dyDescent="0.3">
      <c r="A109" s="18">
        <v>43890.708333333336</v>
      </c>
      <c r="B109" s="17" t="s">
        <v>23</v>
      </c>
      <c r="C109" s="2">
        <v>4</v>
      </c>
      <c r="D109" s="17" t="s">
        <v>47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7" t="s">
        <v>28</v>
      </c>
      <c r="S109" s="17" t="s">
        <v>28</v>
      </c>
    </row>
    <row r="110" spans="1:19" hidden="1" x14ac:dyDescent="0.3">
      <c r="A110" s="18">
        <v>43890.708333333336</v>
      </c>
      <c r="B110" s="17" t="s">
        <v>23</v>
      </c>
      <c r="C110" s="2">
        <v>18</v>
      </c>
      <c r="D110" s="17" t="s">
        <v>48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7" t="s">
        <v>28</v>
      </c>
      <c r="S110" s="17" t="s">
        <v>28</v>
      </c>
    </row>
    <row r="111" spans="1:19" hidden="1" x14ac:dyDescent="0.3">
      <c r="A111" s="18">
        <v>43890.708333333336</v>
      </c>
      <c r="B111" s="17" t="s">
        <v>23</v>
      </c>
      <c r="C111" s="2">
        <v>15</v>
      </c>
      <c r="D111" s="17" t="s">
        <v>49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7" t="s">
        <v>28</v>
      </c>
      <c r="S111" s="17" t="s">
        <v>28</v>
      </c>
    </row>
    <row r="112" spans="1:19" hidden="1" x14ac:dyDescent="0.3">
      <c r="A112" s="18">
        <v>43890.708333333336</v>
      </c>
      <c r="B112" s="17" t="s">
        <v>23</v>
      </c>
      <c r="C112" s="2">
        <v>8</v>
      </c>
      <c r="D112" s="17" t="s">
        <v>103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7" t="s">
        <v>28</v>
      </c>
      <c r="S112" s="17" t="s">
        <v>28</v>
      </c>
    </row>
    <row r="113" spans="1:19" hidden="1" x14ac:dyDescent="0.3">
      <c r="A113" s="18">
        <v>43890.708333333336</v>
      </c>
      <c r="B113" s="17" t="s">
        <v>23</v>
      </c>
      <c r="C113" s="2">
        <v>6</v>
      </c>
      <c r="D113" s="17" t="s">
        <v>50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7" t="s">
        <v>28</v>
      </c>
      <c r="S113" s="17" t="s">
        <v>28</v>
      </c>
    </row>
    <row r="114" spans="1:19" hidden="1" x14ac:dyDescent="0.3">
      <c r="A114" s="18">
        <v>43890.708333333336</v>
      </c>
      <c r="B114" s="17" t="s">
        <v>23</v>
      </c>
      <c r="C114" s="2">
        <v>12</v>
      </c>
      <c r="D114" s="17" t="s">
        <v>51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7" t="s">
        <v>28</v>
      </c>
      <c r="S114" s="17" t="s">
        <v>28</v>
      </c>
    </row>
    <row r="115" spans="1:19" hidden="1" x14ac:dyDescent="0.3">
      <c r="A115" s="18">
        <v>43890.708333333336</v>
      </c>
      <c r="B115" s="17" t="s">
        <v>23</v>
      </c>
      <c r="C115" s="2">
        <v>7</v>
      </c>
      <c r="D115" s="17" t="s">
        <v>52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7" t="s">
        <v>28</v>
      </c>
      <c r="S115" s="17" t="s">
        <v>28</v>
      </c>
    </row>
    <row r="116" spans="1:19" x14ac:dyDescent="0.3">
      <c r="A116" s="18">
        <v>43890.708333333336</v>
      </c>
      <c r="B116" s="17" t="s">
        <v>23</v>
      </c>
      <c r="C116" s="2">
        <v>3</v>
      </c>
      <c r="D116" s="17" t="s">
        <v>53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7" t="s">
        <v>28</v>
      </c>
      <c r="S116" s="17" t="s">
        <v>28</v>
      </c>
    </row>
    <row r="117" spans="1:19" hidden="1" x14ac:dyDescent="0.3">
      <c r="A117" s="18">
        <v>43890.708333333336</v>
      </c>
      <c r="B117" s="17" t="s">
        <v>23</v>
      </c>
      <c r="C117" s="2">
        <v>11</v>
      </c>
      <c r="D117" s="17" t="s">
        <v>54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7" t="s">
        <v>28</v>
      </c>
      <c r="S117" s="17" t="s">
        <v>28</v>
      </c>
    </row>
    <row r="118" spans="1:19" hidden="1" x14ac:dyDescent="0.3">
      <c r="A118" s="18">
        <v>43890.708333333336</v>
      </c>
      <c r="B118" s="17" t="s">
        <v>23</v>
      </c>
      <c r="C118" s="2">
        <v>14</v>
      </c>
      <c r="D118" s="17" t="s">
        <v>55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7" t="s">
        <v>28</v>
      </c>
      <c r="S118" s="17" t="s">
        <v>28</v>
      </c>
    </row>
    <row r="119" spans="1:19" hidden="1" x14ac:dyDescent="0.3">
      <c r="A119" s="18">
        <v>43890.708333333336</v>
      </c>
      <c r="B119" s="17" t="s">
        <v>23</v>
      </c>
      <c r="C119" s="2">
        <v>1</v>
      </c>
      <c r="D119" s="17" t="s">
        <v>56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7" t="s">
        <v>28</v>
      </c>
      <c r="S119" s="17" t="s">
        <v>28</v>
      </c>
    </row>
    <row r="120" spans="1:19" hidden="1" x14ac:dyDescent="0.3">
      <c r="A120" s="18">
        <v>43890.708333333336</v>
      </c>
      <c r="B120" s="17" t="s">
        <v>23</v>
      </c>
      <c r="C120" s="2">
        <v>16</v>
      </c>
      <c r="D120" s="17" t="s">
        <v>57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7" t="s">
        <v>28</v>
      </c>
      <c r="S120" s="17" t="s">
        <v>28</v>
      </c>
    </row>
    <row r="121" spans="1:19" hidden="1" x14ac:dyDescent="0.3">
      <c r="A121" s="18">
        <v>43890.708333333336</v>
      </c>
      <c r="B121" s="17" t="s">
        <v>23</v>
      </c>
      <c r="C121" s="2">
        <v>20</v>
      </c>
      <c r="D121" s="17" t="s">
        <v>58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7" t="s">
        <v>28</v>
      </c>
      <c r="S121" s="17" t="s">
        <v>28</v>
      </c>
    </row>
    <row r="122" spans="1:19" hidden="1" x14ac:dyDescent="0.3">
      <c r="A122" s="18">
        <v>43890.708333333336</v>
      </c>
      <c r="B122" s="17" t="s">
        <v>23</v>
      </c>
      <c r="C122" s="2">
        <v>19</v>
      </c>
      <c r="D122" s="17" t="s">
        <v>59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7" t="s">
        <v>28</v>
      </c>
      <c r="S122" s="17" t="s">
        <v>28</v>
      </c>
    </row>
    <row r="123" spans="1:19" hidden="1" x14ac:dyDescent="0.3">
      <c r="A123" s="18">
        <v>43890.708333333336</v>
      </c>
      <c r="B123" s="17" t="s">
        <v>23</v>
      </c>
      <c r="C123" s="2">
        <v>9</v>
      </c>
      <c r="D123" s="17" t="s">
        <v>60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7" t="s">
        <v>28</v>
      </c>
      <c r="S123" s="17" t="s">
        <v>28</v>
      </c>
    </row>
    <row r="124" spans="1:19" hidden="1" x14ac:dyDescent="0.3">
      <c r="A124" s="18">
        <v>43890.708333333336</v>
      </c>
      <c r="B124" s="17" t="s">
        <v>23</v>
      </c>
      <c r="C124" s="2">
        <v>4</v>
      </c>
      <c r="D124" s="17" t="s">
        <v>61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7" t="s">
        <v>28</v>
      </c>
      <c r="S124" s="17" t="s">
        <v>28</v>
      </c>
    </row>
    <row r="125" spans="1:19" hidden="1" x14ac:dyDescent="0.3">
      <c r="A125" s="18">
        <v>43890.708333333336</v>
      </c>
      <c r="B125" s="17" t="s">
        <v>23</v>
      </c>
      <c r="C125" s="2">
        <v>10</v>
      </c>
      <c r="D125" s="17" t="s">
        <v>62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7" t="s">
        <v>28</v>
      </c>
      <c r="S125" s="17" t="s">
        <v>28</v>
      </c>
    </row>
    <row r="126" spans="1:19" hidden="1" x14ac:dyDescent="0.3">
      <c r="A126" s="18">
        <v>43890.708333333336</v>
      </c>
      <c r="B126" s="17" t="s">
        <v>23</v>
      </c>
      <c r="C126" s="2">
        <v>2</v>
      </c>
      <c r="D126" s="17" t="s">
        <v>63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7" t="s">
        <v>28</v>
      </c>
      <c r="S126" s="17" t="s">
        <v>28</v>
      </c>
    </row>
    <row r="127" spans="1:19" hidden="1" x14ac:dyDescent="0.3">
      <c r="A127" s="18">
        <v>43890.708333333336</v>
      </c>
      <c r="B127" s="17" t="s">
        <v>23</v>
      </c>
      <c r="C127" s="2">
        <v>5</v>
      </c>
      <c r="D127" s="17" t="s">
        <v>64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7" t="s">
        <v>28</v>
      </c>
      <c r="S127" s="17" t="s">
        <v>28</v>
      </c>
    </row>
    <row r="128" spans="1:19" hidden="1" x14ac:dyDescent="0.3">
      <c r="A128" s="18">
        <v>43891.708333333336</v>
      </c>
      <c r="B128" s="17" t="s">
        <v>23</v>
      </c>
      <c r="C128" s="2">
        <v>13</v>
      </c>
      <c r="D128" s="17" t="s">
        <v>45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7" t="s">
        <v>28</v>
      </c>
      <c r="S128" s="17" t="s">
        <v>28</v>
      </c>
    </row>
    <row r="129" spans="1:19" hidden="1" x14ac:dyDescent="0.3">
      <c r="A129" s="18">
        <v>43891.708333333336</v>
      </c>
      <c r="B129" s="17" t="s">
        <v>23</v>
      </c>
      <c r="C129" s="2">
        <v>17</v>
      </c>
      <c r="D129" s="17" t="s">
        <v>46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7" t="s">
        <v>28</v>
      </c>
      <c r="S129" s="17" t="s">
        <v>28</v>
      </c>
    </row>
    <row r="130" spans="1:19" hidden="1" x14ac:dyDescent="0.3">
      <c r="A130" s="18">
        <v>43891.708333333336</v>
      </c>
      <c r="B130" s="17" t="s">
        <v>23</v>
      </c>
      <c r="C130" s="2">
        <v>4</v>
      </c>
      <c r="D130" s="17" t="s">
        <v>47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7" t="s">
        <v>28</v>
      </c>
      <c r="S130" s="17" t="s">
        <v>28</v>
      </c>
    </row>
    <row r="131" spans="1:19" hidden="1" x14ac:dyDescent="0.3">
      <c r="A131" s="18">
        <v>43891.708333333336</v>
      </c>
      <c r="B131" s="17" t="s">
        <v>23</v>
      </c>
      <c r="C131" s="2">
        <v>18</v>
      </c>
      <c r="D131" s="17" t="s">
        <v>48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7" t="s">
        <v>28</v>
      </c>
      <c r="S131" s="17" t="s">
        <v>28</v>
      </c>
    </row>
    <row r="132" spans="1:19" hidden="1" x14ac:dyDescent="0.3">
      <c r="A132" s="18">
        <v>43891.708333333336</v>
      </c>
      <c r="B132" s="17" t="s">
        <v>23</v>
      </c>
      <c r="C132" s="2">
        <v>15</v>
      </c>
      <c r="D132" s="17" t="s">
        <v>49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7" t="s">
        <v>28</v>
      </c>
      <c r="S132" s="17" t="s">
        <v>28</v>
      </c>
    </row>
    <row r="133" spans="1:19" hidden="1" x14ac:dyDescent="0.3">
      <c r="A133" s="18">
        <v>43891.708333333336</v>
      </c>
      <c r="B133" s="17" t="s">
        <v>23</v>
      </c>
      <c r="C133" s="2">
        <v>8</v>
      </c>
      <c r="D133" s="17" t="s">
        <v>103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7" t="s">
        <v>28</v>
      </c>
      <c r="S133" s="17" t="s">
        <v>28</v>
      </c>
    </row>
    <row r="134" spans="1:19" hidden="1" x14ac:dyDescent="0.3">
      <c r="A134" s="18">
        <v>43891.708333333336</v>
      </c>
      <c r="B134" s="17" t="s">
        <v>23</v>
      </c>
      <c r="C134" s="2">
        <v>6</v>
      </c>
      <c r="D134" s="17" t="s">
        <v>50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7" t="s">
        <v>28</v>
      </c>
      <c r="S134" s="17" t="s">
        <v>28</v>
      </c>
    </row>
    <row r="135" spans="1:19" hidden="1" x14ac:dyDescent="0.3">
      <c r="A135" s="18">
        <v>43891.708333333336</v>
      </c>
      <c r="B135" s="17" t="s">
        <v>23</v>
      </c>
      <c r="C135" s="2">
        <v>12</v>
      </c>
      <c r="D135" s="17" t="s">
        <v>51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7" t="s">
        <v>28</v>
      </c>
      <c r="S135" s="17" t="s">
        <v>28</v>
      </c>
    </row>
    <row r="136" spans="1:19" hidden="1" x14ac:dyDescent="0.3">
      <c r="A136" s="18">
        <v>43891.708333333336</v>
      </c>
      <c r="B136" s="17" t="s">
        <v>23</v>
      </c>
      <c r="C136" s="2">
        <v>7</v>
      </c>
      <c r="D136" s="17" t="s">
        <v>52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7" t="s">
        <v>28</v>
      </c>
      <c r="S136" s="17" t="s">
        <v>28</v>
      </c>
    </row>
    <row r="137" spans="1:19" x14ac:dyDescent="0.3">
      <c r="A137" s="18">
        <v>43891.708333333336</v>
      </c>
      <c r="B137" s="17" t="s">
        <v>23</v>
      </c>
      <c r="C137" s="2">
        <v>3</v>
      </c>
      <c r="D137" s="17" t="s">
        <v>53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7" t="s">
        <v>28</v>
      </c>
      <c r="S137" s="17" t="s">
        <v>28</v>
      </c>
    </row>
    <row r="138" spans="1:19" hidden="1" x14ac:dyDescent="0.3">
      <c r="A138" s="18">
        <v>43891.708333333336</v>
      </c>
      <c r="B138" s="17" t="s">
        <v>23</v>
      </c>
      <c r="C138" s="2">
        <v>11</v>
      </c>
      <c r="D138" s="17" t="s">
        <v>54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7" t="s">
        <v>28</v>
      </c>
      <c r="S138" s="17" t="s">
        <v>28</v>
      </c>
    </row>
    <row r="139" spans="1:19" hidden="1" x14ac:dyDescent="0.3">
      <c r="A139" s="18">
        <v>43891.708333333336</v>
      </c>
      <c r="B139" s="17" t="s">
        <v>23</v>
      </c>
      <c r="C139" s="2">
        <v>14</v>
      </c>
      <c r="D139" s="17" t="s">
        <v>55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7" t="s">
        <v>28</v>
      </c>
      <c r="S139" s="17" t="s">
        <v>28</v>
      </c>
    </row>
    <row r="140" spans="1:19" hidden="1" x14ac:dyDescent="0.3">
      <c r="A140" s="18">
        <v>43891.708333333336</v>
      </c>
      <c r="B140" s="17" t="s">
        <v>23</v>
      </c>
      <c r="C140" s="2">
        <v>1</v>
      </c>
      <c r="D140" s="17" t="s">
        <v>56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7" t="s">
        <v>28</v>
      </c>
      <c r="S140" s="17" t="s">
        <v>28</v>
      </c>
    </row>
    <row r="141" spans="1:19" hidden="1" x14ac:dyDescent="0.3">
      <c r="A141" s="18">
        <v>43891.708333333336</v>
      </c>
      <c r="B141" s="17" t="s">
        <v>23</v>
      </c>
      <c r="C141" s="2">
        <v>16</v>
      </c>
      <c r="D141" s="17" t="s">
        <v>57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7" t="s">
        <v>28</v>
      </c>
      <c r="S141" s="17" t="s">
        <v>28</v>
      </c>
    </row>
    <row r="142" spans="1:19" hidden="1" x14ac:dyDescent="0.3">
      <c r="A142" s="18">
        <v>43891.708333333336</v>
      </c>
      <c r="B142" s="17" t="s">
        <v>23</v>
      </c>
      <c r="C142" s="2">
        <v>20</v>
      </c>
      <c r="D142" s="17" t="s">
        <v>58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7" t="s">
        <v>28</v>
      </c>
      <c r="S142" s="17" t="s">
        <v>28</v>
      </c>
    </row>
    <row r="143" spans="1:19" hidden="1" x14ac:dyDescent="0.3">
      <c r="A143" s="18">
        <v>43891.708333333336</v>
      </c>
      <c r="B143" s="17" t="s">
        <v>23</v>
      </c>
      <c r="C143" s="2">
        <v>19</v>
      </c>
      <c r="D143" s="17" t="s">
        <v>59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7" t="s">
        <v>28</v>
      </c>
      <c r="S143" s="17" t="s">
        <v>28</v>
      </c>
    </row>
    <row r="144" spans="1:19" hidden="1" x14ac:dyDescent="0.3">
      <c r="A144" s="18">
        <v>43891.708333333336</v>
      </c>
      <c r="B144" s="17" t="s">
        <v>23</v>
      </c>
      <c r="C144" s="2">
        <v>9</v>
      </c>
      <c r="D144" s="17" t="s">
        <v>60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7" t="s">
        <v>28</v>
      </c>
      <c r="S144" s="17" t="s">
        <v>28</v>
      </c>
    </row>
    <row r="145" spans="1:19" hidden="1" x14ac:dyDescent="0.3">
      <c r="A145" s="18">
        <v>43891.708333333336</v>
      </c>
      <c r="B145" s="17" t="s">
        <v>23</v>
      </c>
      <c r="C145" s="2">
        <v>4</v>
      </c>
      <c r="D145" s="17" t="s">
        <v>61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7" t="s">
        <v>28</v>
      </c>
      <c r="S145" s="17" t="s">
        <v>28</v>
      </c>
    </row>
    <row r="146" spans="1:19" hidden="1" x14ac:dyDescent="0.3">
      <c r="A146" s="18">
        <v>43891.708333333336</v>
      </c>
      <c r="B146" s="17" t="s">
        <v>23</v>
      </c>
      <c r="C146" s="2">
        <v>10</v>
      </c>
      <c r="D146" s="17" t="s">
        <v>62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7" t="s">
        <v>28</v>
      </c>
      <c r="S146" s="17" t="s">
        <v>28</v>
      </c>
    </row>
    <row r="147" spans="1:19" hidden="1" x14ac:dyDescent="0.3">
      <c r="A147" s="18">
        <v>43891.708333333336</v>
      </c>
      <c r="B147" s="17" t="s">
        <v>23</v>
      </c>
      <c r="C147" s="2">
        <v>2</v>
      </c>
      <c r="D147" s="17" t="s">
        <v>63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7" t="s">
        <v>28</v>
      </c>
      <c r="S147" s="17" t="s">
        <v>28</v>
      </c>
    </row>
    <row r="148" spans="1:19" hidden="1" x14ac:dyDescent="0.3">
      <c r="A148" s="18">
        <v>43891.708333333336</v>
      </c>
      <c r="B148" s="17" t="s">
        <v>23</v>
      </c>
      <c r="C148" s="2">
        <v>5</v>
      </c>
      <c r="D148" s="17" t="s">
        <v>64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7" t="s">
        <v>28</v>
      </c>
      <c r="S148" s="17" t="s">
        <v>28</v>
      </c>
    </row>
    <row r="149" spans="1:19" hidden="1" x14ac:dyDescent="0.3">
      <c r="A149" s="18">
        <v>43892.75</v>
      </c>
      <c r="B149" s="17" t="s">
        <v>23</v>
      </c>
      <c r="C149" s="2">
        <v>13</v>
      </c>
      <c r="D149" s="17" t="s">
        <v>45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7" t="s">
        <v>28</v>
      </c>
      <c r="S149" s="17" t="s">
        <v>28</v>
      </c>
    </row>
    <row r="150" spans="1:19" hidden="1" x14ac:dyDescent="0.3">
      <c r="A150" s="18">
        <v>43892.75</v>
      </c>
      <c r="B150" s="17" t="s">
        <v>23</v>
      </c>
      <c r="C150" s="2">
        <v>17</v>
      </c>
      <c r="D150" s="17" t="s">
        <v>46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7" t="s">
        <v>28</v>
      </c>
      <c r="S150" s="17" t="s">
        <v>28</v>
      </c>
    </row>
    <row r="151" spans="1:19" hidden="1" x14ac:dyDescent="0.3">
      <c r="A151" s="18">
        <v>43892.75</v>
      </c>
      <c r="B151" s="17" t="s">
        <v>23</v>
      </c>
      <c r="C151" s="2">
        <v>4</v>
      </c>
      <c r="D151" s="17" t="s">
        <v>47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7" t="s">
        <v>28</v>
      </c>
      <c r="S151" s="17" t="s">
        <v>28</v>
      </c>
    </row>
    <row r="152" spans="1:19" hidden="1" x14ac:dyDescent="0.3">
      <c r="A152" s="18">
        <v>43892.75</v>
      </c>
      <c r="B152" s="17" t="s">
        <v>23</v>
      </c>
      <c r="C152" s="2">
        <v>18</v>
      </c>
      <c r="D152" s="17" t="s">
        <v>48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7" t="s">
        <v>28</v>
      </c>
      <c r="S152" s="17" t="s">
        <v>28</v>
      </c>
    </row>
    <row r="153" spans="1:19" hidden="1" x14ac:dyDescent="0.3">
      <c r="A153" s="18">
        <v>43892.75</v>
      </c>
      <c r="B153" s="17" t="s">
        <v>23</v>
      </c>
      <c r="C153" s="2">
        <v>15</v>
      </c>
      <c r="D153" s="17" t="s">
        <v>49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7" t="s">
        <v>28</v>
      </c>
      <c r="S153" s="17" t="s">
        <v>28</v>
      </c>
    </row>
    <row r="154" spans="1:19" hidden="1" x14ac:dyDescent="0.3">
      <c r="A154" s="18">
        <v>43892.75</v>
      </c>
      <c r="B154" s="17" t="s">
        <v>23</v>
      </c>
      <c r="C154" s="2">
        <v>8</v>
      </c>
      <c r="D154" s="17" t="s">
        <v>103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7" t="s">
        <v>28</v>
      </c>
      <c r="S154" s="17" t="s">
        <v>28</v>
      </c>
    </row>
    <row r="155" spans="1:19" hidden="1" x14ac:dyDescent="0.3">
      <c r="A155" s="18">
        <v>43892.75</v>
      </c>
      <c r="B155" s="17" t="s">
        <v>23</v>
      </c>
      <c r="C155" s="2">
        <v>6</v>
      </c>
      <c r="D155" s="17" t="s">
        <v>50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7" t="s">
        <v>28</v>
      </c>
      <c r="S155" s="17" t="s">
        <v>28</v>
      </c>
    </row>
    <row r="156" spans="1:19" hidden="1" x14ac:dyDescent="0.3">
      <c r="A156" s="18">
        <v>43892.75</v>
      </c>
      <c r="B156" s="17" t="s">
        <v>23</v>
      </c>
      <c r="C156" s="2">
        <v>12</v>
      </c>
      <c r="D156" s="17" t="s">
        <v>51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7" t="s">
        <v>28</v>
      </c>
      <c r="S156" s="17" t="s">
        <v>28</v>
      </c>
    </row>
    <row r="157" spans="1:19" hidden="1" x14ac:dyDescent="0.3">
      <c r="A157" s="18">
        <v>43892.75</v>
      </c>
      <c r="B157" s="17" t="s">
        <v>23</v>
      </c>
      <c r="C157" s="2">
        <v>7</v>
      </c>
      <c r="D157" s="17" t="s">
        <v>52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7" t="s">
        <v>28</v>
      </c>
      <c r="S157" s="17" t="s">
        <v>28</v>
      </c>
    </row>
    <row r="158" spans="1:19" x14ac:dyDescent="0.3">
      <c r="A158" s="18">
        <v>43892.75</v>
      </c>
      <c r="B158" s="17" t="s">
        <v>23</v>
      </c>
      <c r="C158" s="2">
        <v>3</v>
      </c>
      <c r="D158" s="17" t="s">
        <v>53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7" t="s">
        <v>28</v>
      </c>
      <c r="S158" s="17" t="s">
        <v>28</v>
      </c>
    </row>
    <row r="159" spans="1:19" hidden="1" x14ac:dyDescent="0.3">
      <c r="A159" s="18">
        <v>43892.75</v>
      </c>
      <c r="B159" s="17" t="s">
        <v>23</v>
      </c>
      <c r="C159" s="2">
        <v>11</v>
      </c>
      <c r="D159" s="17" t="s">
        <v>54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7" t="s">
        <v>28</v>
      </c>
      <c r="S159" s="17" t="s">
        <v>28</v>
      </c>
    </row>
    <row r="160" spans="1:19" hidden="1" x14ac:dyDescent="0.3">
      <c r="A160" s="18">
        <v>43892.75</v>
      </c>
      <c r="B160" s="17" t="s">
        <v>23</v>
      </c>
      <c r="C160" s="2">
        <v>14</v>
      </c>
      <c r="D160" s="17" t="s">
        <v>55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7" t="s">
        <v>28</v>
      </c>
      <c r="S160" s="17" t="s">
        <v>28</v>
      </c>
    </row>
    <row r="161" spans="1:19" hidden="1" x14ac:dyDescent="0.3">
      <c r="A161" s="18">
        <v>43892.75</v>
      </c>
      <c r="B161" s="17" t="s">
        <v>23</v>
      </c>
      <c r="C161" s="2">
        <v>1</v>
      </c>
      <c r="D161" s="17" t="s">
        <v>56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7" t="s">
        <v>28</v>
      </c>
      <c r="S161" s="17" t="s">
        <v>28</v>
      </c>
    </row>
    <row r="162" spans="1:19" hidden="1" x14ac:dyDescent="0.3">
      <c r="A162" s="18">
        <v>43892.75</v>
      </c>
      <c r="B162" s="17" t="s">
        <v>23</v>
      </c>
      <c r="C162" s="2">
        <v>16</v>
      </c>
      <c r="D162" s="17" t="s">
        <v>57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7" t="s">
        <v>28</v>
      </c>
      <c r="S162" s="17" t="s">
        <v>28</v>
      </c>
    </row>
    <row r="163" spans="1:19" hidden="1" x14ac:dyDescent="0.3">
      <c r="A163" s="18">
        <v>43892.75</v>
      </c>
      <c r="B163" s="17" t="s">
        <v>23</v>
      </c>
      <c r="C163" s="2">
        <v>20</v>
      </c>
      <c r="D163" s="17" t="s">
        <v>58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7" t="s">
        <v>28</v>
      </c>
      <c r="S163" s="17" t="s">
        <v>28</v>
      </c>
    </row>
    <row r="164" spans="1:19" hidden="1" x14ac:dyDescent="0.3">
      <c r="A164" s="18">
        <v>43892.75</v>
      </c>
      <c r="B164" s="17" t="s">
        <v>23</v>
      </c>
      <c r="C164" s="2">
        <v>19</v>
      </c>
      <c r="D164" s="17" t="s">
        <v>59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7" t="s">
        <v>28</v>
      </c>
      <c r="S164" s="17" t="s">
        <v>28</v>
      </c>
    </row>
    <row r="165" spans="1:19" hidden="1" x14ac:dyDescent="0.3">
      <c r="A165" s="18">
        <v>43892.75</v>
      </c>
      <c r="B165" s="17" t="s">
        <v>23</v>
      </c>
      <c r="C165" s="2">
        <v>9</v>
      </c>
      <c r="D165" s="17" t="s">
        <v>60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7" t="s">
        <v>28</v>
      </c>
      <c r="S165" s="17" t="s">
        <v>28</v>
      </c>
    </row>
    <row r="166" spans="1:19" hidden="1" x14ac:dyDescent="0.3">
      <c r="A166" s="18">
        <v>43892.75</v>
      </c>
      <c r="B166" s="17" t="s">
        <v>23</v>
      </c>
      <c r="C166" s="2">
        <v>4</v>
      </c>
      <c r="D166" s="17" t="s">
        <v>61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7" t="s">
        <v>28</v>
      </c>
      <c r="S166" s="17" t="s">
        <v>28</v>
      </c>
    </row>
    <row r="167" spans="1:19" hidden="1" x14ac:dyDescent="0.3">
      <c r="A167" s="18">
        <v>43892.75</v>
      </c>
      <c r="B167" s="17" t="s">
        <v>23</v>
      </c>
      <c r="C167" s="2">
        <v>10</v>
      </c>
      <c r="D167" s="17" t="s">
        <v>62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7" t="s">
        <v>28</v>
      </c>
      <c r="S167" s="17" t="s">
        <v>28</v>
      </c>
    </row>
    <row r="168" spans="1:19" hidden="1" x14ac:dyDescent="0.3">
      <c r="A168" s="18">
        <v>43892.75</v>
      </c>
      <c r="B168" s="17" t="s">
        <v>23</v>
      </c>
      <c r="C168" s="2">
        <v>2</v>
      </c>
      <c r="D168" s="17" t="s">
        <v>63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7" t="s">
        <v>28</v>
      </c>
      <c r="S168" s="17" t="s">
        <v>28</v>
      </c>
    </row>
    <row r="169" spans="1:19" hidden="1" x14ac:dyDescent="0.3">
      <c r="A169" s="18">
        <v>43892.75</v>
      </c>
      <c r="B169" s="17" t="s">
        <v>23</v>
      </c>
      <c r="C169" s="2">
        <v>5</v>
      </c>
      <c r="D169" s="17" t="s">
        <v>64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7" t="s">
        <v>28</v>
      </c>
      <c r="S169" s="17" t="s">
        <v>28</v>
      </c>
    </row>
    <row r="170" spans="1:19" hidden="1" x14ac:dyDescent="0.3">
      <c r="A170" s="18">
        <v>43893.75</v>
      </c>
      <c r="B170" s="17" t="s">
        <v>23</v>
      </c>
      <c r="C170" s="2">
        <v>13</v>
      </c>
      <c r="D170" s="17" t="s">
        <v>45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7" t="s">
        <v>28</v>
      </c>
      <c r="S170" s="17" t="s">
        <v>28</v>
      </c>
    </row>
    <row r="171" spans="1:19" hidden="1" x14ac:dyDescent="0.3">
      <c r="A171" s="18">
        <v>43893.75</v>
      </c>
      <c r="B171" s="17" t="s">
        <v>23</v>
      </c>
      <c r="C171" s="2">
        <v>17</v>
      </c>
      <c r="D171" s="17" t="s">
        <v>46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7" t="s">
        <v>28</v>
      </c>
      <c r="S171" s="17" t="s">
        <v>28</v>
      </c>
    </row>
    <row r="172" spans="1:19" hidden="1" x14ac:dyDescent="0.3">
      <c r="A172" s="18">
        <v>43893.75</v>
      </c>
      <c r="B172" s="17" t="s">
        <v>23</v>
      </c>
      <c r="C172" s="2">
        <v>4</v>
      </c>
      <c r="D172" s="17" t="s">
        <v>47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7" t="s">
        <v>28</v>
      </c>
      <c r="S172" s="17" t="s">
        <v>28</v>
      </c>
    </row>
    <row r="173" spans="1:19" hidden="1" x14ac:dyDescent="0.3">
      <c r="A173" s="18">
        <v>43893.75</v>
      </c>
      <c r="B173" s="17" t="s">
        <v>23</v>
      </c>
      <c r="C173" s="2">
        <v>18</v>
      </c>
      <c r="D173" s="17" t="s">
        <v>48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7" t="s">
        <v>28</v>
      </c>
      <c r="S173" s="17" t="s">
        <v>28</v>
      </c>
    </row>
    <row r="174" spans="1:19" hidden="1" x14ac:dyDescent="0.3">
      <c r="A174" s="18">
        <v>43893.75</v>
      </c>
      <c r="B174" s="17" t="s">
        <v>23</v>
      </c>
      <c r="C174" s="2">
        <v>15</v>
      </c>
      <c r="D174" s="17" t="s">
        <v>49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7" t="s">
        <v>28</v>
      </c>
      <c r="S174" s="17" t="s">
        <v>28</v>
      </c>
    </row>
    <row r="175" spans="1:19" hidden="1" x14ac:dyDescent="0.3">
      <c r="A175" s="18">
        <v>43893.75</v>
      </c>
      <c r="B175" s="17" t="s">
        <v>23</v>
      </c>
      <c r="C175" s="2">
        <v>8</v>
      </c>
      <c r="D175" s="17" t="s">
        <v>103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7" t="s">
        <v>28</v>
      </c>
      <c r="S175" s="17" t="s">
        <v>28</v>
      </c>
    </row>
    <row r="176" spans="1:19" hidden="1" x14ac:dyDescent="0.3">
      <c r="A176" s="18">
        <v>43893.75</v>
      </c>
      <c r="B176" s="17" t="s">
        <v>23</v>
      </c>
      <c r="C176" s="2">
        <v>6</v>
      </c>
      <c r="D176" s="17" t="s">
        <v>50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7" t="s">
        <v>28</v>
      </c>
      <c r="S176" s="17" t="s">
        <v>28</v>
      </c>
    </row>
    <row r="177" spans="1:19" hidden="1" x14ac:dyDescent="0.3">
      <c r="A177" s="18">
        <v>43893.75</v>
      </c>
      <c r="B177" s="17" t="s">
        <v>23</v>
      </c>
      <c r="C177" s="2">
        <v>12</v>
      </c>
      <c r="D177" s="17" t="s">
        <v>51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7" t="s">
        <v>28</v>
      </c>
      <c r="S177" s="17" t="s">
        <v>28</v>
      </c>
    </row>
    <row r="178" spans="1:19" hidden="1" x14ac:dyDescent="0.3">
      <c r="A178" s="18">
        <v>43893.75</v>
      </c>
      <c r="B178" s="17" t="s">
        <v>23</v>
      </c>
      <c r="C178" s="2">
        <v>7</v>
      </c>
      <c r="D178" s="17" t="s">
        <v>52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7" t="s">
        <v>28</v>
      </c>
      <c r="S178" s="17" t="s">
        <v>28</v>
      </c>
    </row>
    <row r="179" spans="1:19" x14ac:dyDescent="0.3">
      <c r="A179" s="18">
        <v>43893.75</v>
      </c>
      <c r="B179" s="17" t="s">
        <v>23</v>
      </c>
      <c r="C179" s="2">
        <v>3</v>
      </c>
      <c r="D179" s="17" t="s">
        <v>53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7" t="s">
        <v>28</v>
      </c>
      <c r="S179" s="17" t="s">
        <v>28</v>
      </c>
    </row>
    <row r="180" spans="1:19" hidden="1" x14ac:dyDescent="0.3">
      <c r="A180" s="18">
        <v>43893.75</v>
      </c>
      <c r="B180" s="17" t="s">
        <v>23</v>
      </c>
      <c r="C180" s="2">
        <v>11</v>
      </c>
      <c r="D180" s="17" t="s">
        <v>54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7" t="s">
        <v>28</v>
      </c>
      <c r="S180" s="17" t="s">
        <v>28</v>
      </c>
    </row>
    <row r="181" spans="1:19" hidden="1" x14ac:dyDescent="0.3">
      <c r="A181" s="18">
        <v>43893.75</v>
      </c>
      <c r="B181" s="17" t="s">
        <v>23</v>
      </c>
      <c r="C181" s="2">
        <v>14</v>
      </c>
      <c r="D181" s="17" t="s">
        <v>55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7" t="s">
        <v>28</v>
      </c>
      <c r="S181" s="17" t="s">
        <v>28</v>
      </c>
    </row>
    <row r="182" spans="1:19" hidden="1" x14ac:dyDescent="0.3">
      <c r="A182" s="18">
        <v>43893.75</v>
      </c>
      <c r="B182" s="17" t="s">
        <v>23</v>
      </c>
      <c r="C182" s="2">
        <v>1</v>
      </c>
      <c r="D182" s="17" t="s">
        <v>56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7" t="s">
        <v>28</v>
      </c>
      <c r="S182" s="17" t="s">
        <v>28</v>
      </c>
    </row>
    <row r="183" spans="1:19" hidden="1" x14ac:dyDescent="0.3">
      <c r="A183" s="18">
        <v>43893.75</v>
      </c>
      <c r="B183" s="17" t="s">
        <v>23</v>
      </c>
      <c r="C183" s="2">
        <v>16</v>
      </c>
      <c r="D183" s="17" t="s">
        <v>57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7" t="s">
        <v>28</v>
      </c>
      <c r="S183" s="17" t="s">
        <v>28</v>
      </c>
    </row>
    <row r="184" spans="1:19" hidden="1" x14ac:dyDescent="0.3">
      <c r="A184" s="18">
        <v>43893.75</v>
      </c>
      <c r="B184" s="17" t="s">
        <v>23</v>
      </c>
      <c r="C184" s="2">
        <v>20</v>
      </c>
      <c r="D184" s="17" t="s">
        <v>58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7" t="s">
        <v>28</v>
      </c>
      <c r="S184" s="17" t="s">
        <v>28</v>
      </c>
    </row>
    <row r="185" spans="1:19" hidden="1" x14ac:dyDescent="0.3">
      <c r="A185" s="18">
        <v>43893.75</v>
      </c>
      <c r="B185" s="17" t="s">
        <v>23</v>
      </c>
      <c r="C185" s="2">
        <v>19</v>
      </c>
      <c r="D185" s="17" t="s">
        <v>59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7" t="s">
        <v>28</v>
      </c>
      <c r="S185" s="17" t="s">
        <v>28</v>
      </c>
    </row>
    <row r="186" spans="1:19" hidden="1" x14ac:dyDescent="0.3">
      <c r="A186" s="18">
        <v>43893.75</v>
      </c>
      <c r="B186" s="17" t="s">
        <v>23</v>
      </c>
      <c r="C186" s="2">
        <v>9</v>
      </c>
      <c r="D186" s="17" t="s">
        <v>60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7" t="s">
        <v>28</v>
      </c>
      <c r="S186" s="17" t="s">
        <v>28</v>
      </c>
    </row>
    <row r="187" spans="1:19" hidden="1" x14ac:dyDescent="0.3">
      <c r="A187" s="18">
        <v>43893.75</v>
      </c>
      <c r="B187" s="17" t="s">
        <v>23</v>
      </c>
      <c r="C187" s="2">
        <v>4</v>
      </c>
      <c r="D187" s="17" t="s">
        <v>61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7" t="s">
        <v>28</v>
      </c>
      <c r="S187" s="17" t="s">
        <v>28</v>
      </c>
    </row>
    <row r="188" spans="1:19" hidden="1" x14ac:dyDescent="0.3">
      <c r="A188" s="18">
        <v>43893.75</v>
      </c>
      <c r="B188" s="17" t="s">
        <v>23</v>
      </c>
      <c r="C188" s="2">
        <v>10</v>
      </c>
      <c r="D188" s="17" t="s">
        <v>62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7" t="s">
        <v>28</v>
      </c>
      <c r="S188" s="17" t="s">
        <v>28</v>
      </c>
    </row>
    <row r="189" spans="1:19" hidden="1" x14ac:dyDescent="0.3">
      <c r="A189" s="18">
        <v>43893.75</v>
      </c>
      <c r="B189" s="17" t="s">
        <v>23</v>
      </c>
      <c r="C189" s="2">
        <v>2</v>
      </c>
      <c r="D189" s="17" t="s">
        <v>63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7" t="s">
        <v>28</v>
      </c>
      <c r="S189" s="17" t="s">
        <v>28</v>
      </c>
    </row>
    <row r="190" spans="1:19" hidden="1" x14ac:dyDescent="0.3">
      <c r="A190" s="18">
        <v>43893.75</v>
      </c>
      <c r="B190" s="17" t="s">
        <v>23</v>
      </c>
      <c r="C190" s="2">
        <v>5</v>
      </c>
      <c r="D190" s="17" t="s">
        <v>64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7" t="s">
        <v>28</v>
      </c>
      <c r="S190" s="17" t="s">
        <v>28</v>
      </c>
    </row>
    <row r="191" spans="1:19" hidden="1" x14ac:dyDescent="0.3">
      <c r="A191" s="18">
        <v>43894.708333333336</v>
      </c>
      <c r="B191" s="17" t="s">
        <v>23</v>
      </c>
      <c r="C191" s="2">
        <v>13</v>
      </c>
      <c r="D191" s="17" t="s">
        <v>45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7" t="s">
        <v>28</v>
      </c>
      <c r="S191" s="17" t="s">
        <v>28</v>
      </c>
    </row>
    <row r="192" spans="1:19" hidden="1" x14ac:dyDescent="0.3">
      <c r="A192" s="18">
        <v>43894.708333333336</v>
      </c>
      <c r="B192" s="17" t="s">
        <v>23</v>
      </c>
      <c r="C192" s="2">
        <v>17</v>
      </c>
      <c r="D192" s="17" t="s">
        <v>46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7" t="s">
        <v>28</v>
      </c>
      <c r="S192" s="17" t="s">
        <v>28</v>
      </c>
    </row>
    <row r="193" spans="1:19" hidden="1" x14ac:dyDescent="0.3">
      <c r="A193" s="18">
        <v>43894.708333333336</v>
      </c>
      <c r="B193" s="17" t="s">
        <v>23</v>
      </c>
      <c r="C193" s="2">
        <v>4</v>
      </c>
      <c r="D193" s="17" t="s">
        <v>47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7" t="s">
        <v>28</v>
      </c>
      <c r="S193" s="17" t="s">
        <v>28</v>
      </c>
    </row>
    <row r="194" spans="1:19" hidden="1" x14ac:dyDescent="0.3">
      <c r="A194" s="18">
        <v>43894.708333333336</v>
      </c>
      <c r="B194" s="17" t="s">
        <v>23</v>
      </c>
      <c r="C194" s="2">
        <v>18</v>
      </c>
      <c r="D194" s="17" t="s">
        <v>48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7" t="s">
        <v>28</v>
      </c>
      <c r="S194" s="17" t="s">
        <v>28</v>
      </c>
    </row>
    <row r="195" spans="1:19" hidden="1" x14ac:dyDescent="0.3">
      <c r="A195" s="18">
        <v>43894.708333333336</v>
      </c>
      <c r="B195" s="17" t="s">
        <v>23</v>
      </c>
      <c r="C195" s="2">
        <v>15</v>
      </c>
      <c r="D195" s="17" t="s">
        <v>49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7" t="s">
        <v>28</v>
      </c>
      <c r="S195" s="17" t="s">
        <v>28</v>
      </c>
    </row>
    <row r="196" spans="1:19" hidden="1" x14ac:dyDescent="0.3">
      <c r="A196" s="18">
        <v>43894.708333333336</v>
      </c>
      <c r="B196" s="17" t="s">
        <v>23</v>
      </c>
      <c r="C196" s="2">
        <v>8</v>
      </c>
      <c r="D196" s="17" t="s">
        <v>103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7" t="s">
        <v>28</v>
      </c>
      <c r="S196" s="17" t="s">
        <v>28</v>
      </c>
    </row>
    <row r="197" spans="1:19" hidden="1" x14ac:dyDescent="0.3">
      <c r="A197" s="18">
        <v>43894.708333333336</v>
      </c>
      <c r="B197" s="17" t="s">
        <v>23</v>
      </c>
      <c r="C197" s="2">
        <v>6</v>
      </c>
      <c r="D197" s="17" t="s">
        <v>50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7" t="s">
        <v>28</v>
      </c>
      <c r="S197" s="17" t="s">
        <v>28</v>
      </c>
    </row>
    <row r="198" spans="1:19" hidden="1" x14ac:dyDescent="0.3">
      <c r="A198" s="18">
        <v>43894.708333333336</v>
      </c>
      <c r="B198" s="17" t="s">
        <v>23</v>
      </c>
      <c r="C198" s="2">
        <v>12</v>
      </c>
      <c r="D198" s="17" t="s">
        <v>51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7" t="s">
        <v>28</v>
      </c>
      <c r="S198" s="17" t="s">
        <v>28</v>
      </c>
    </row>
    <row r="199" spans="1:19" hidden="1" x14ac:dyDescent="0.3">
      <c r="A199" s="18">
        <v>43894.708333333336</v>
      </c>
      <c r="B199" s="17" t="s">
        <v>23</v>
      </c>
      <c r="C199" s="2">
        <v>7</v>
      </c>
      <c r="D199" s="17" t="s">
        <v>52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7" t="s">
        <v>28</v>
      </c>
      <c r="S199" s="17" t="s">
        <v>28</v>
      </c>
    </row>
    <row r="200" spans="1:19" x14ac:dyDescent="0.3">
      <c r="A200" s="18">
        <v>43894.708333333336</v>
      </c>
      <c r="B200" s="17" t="s">
        <v>23</v>
      </c>
      <c r="C200" s="2">
        <v>3</v>
      </c>
      <c r="D200" s="17" t="s">
        <v>53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7" t="s">
        <v>28</v>
      </c>
      <c r="S200" s="17" t="s">
        <v>28</v>
      </c>
    </row>
    <row r="201" spans="1:19" hidden="1" x14ac:dyDescent="0.3">
      <c r="A201" s="18">
        <v>43894.708333333336</v>
      </c>
      <c r="B201" s="17" t="s">
        <v>23</v>
      </c>
      <c r="C201" s="2">
        <v>11</v>
      </c>
      <c r="D201" s="17" t="s">
        <v>54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7" t="s">
        <v>28</v>
      </c>
      <c r="S201" s="17" t="s">
        <v>28</v>
      </c>
    </row>
    <row r="202" spans="1:19" hidden="1" x14ac:dyDescent="0.3">
      <c r="A202" s="18">
        <v>43894.708333333336</v>
      </c>
      <c r="B202" s="17" t="s">
        <v>23</v>
      </c>
      <c r="C202" s="2">
        <v>14</v>
      </c>
      <c r="D202" s="17" t="s">
        <v>55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7" t="s">
        <v>28</v>
      </c>
      <c r="S202" s="17" t="s">
        <v>28</v>
      </c>
    </row>
    <row r="203" spans="1:19" hidden="1" x14ac:dyDescent="0.3">
      <c r="A203" s="18">
        <v>43894.708333333336</v>
      </c>
      <c r="B203" s="17" t="s">
        <v>23</v>
      </c>
      <c r="C203" s="2">
        <v>1</v>
      </c>
      <c r="D203" s="17" t="s">
        <v>56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7" t="s">
        <v>28</v>
      </c>
      <c r="S203" s="17" t="s">
        <v>28</v>
      </c>
    </row>
    <row r="204" spans="1:19" hidden="1" x14ac:dyDescent="0.3">
      <c r="A204" s="18">
        <v>43894.708333333336</v>
      </c>
      <c r="B204" s="17" t="s">
        <v>23</v>
      </c>
      <c r="C204" s="2">
        <v>16</v>
      </c>
      <c r="D204" s="17" t="s">
        <v>57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7" t="s">
        <v>28</v>
      </c>
      <c r="S204" s="17" t="s">
        <v>28</v>
      </c>
    </row>
    <row r="205" spans="1:19" hidden="1" x14ac:dyDescent="0.3">
      <c r="A205" s="18">
        <v>43894.708333333336</v>
      </c>
      <c r="B205" s="17" t="s">
        <v>23</v>
      </c>
      <c r="C205" s="2">
        <v>20</v>
      </c>
      <c r="D205" s="17" t="s">
        <v>58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7" t="s">
        <v>28</v>
      </c>
      <c r="S205" s="17" t="s">
        <v>28</v>
      </c>
    </row>
    <row r="206" spans="1:19" hidden="1" x14ac:dyDescent="0.3">
      <c r="A206" s="18">
        <v>43894.708333333336</v>
      </c>
      <c r="B206" s="17" t="s">
        <v>23</v>
      </c>
      <c r="C206" s="2">
        <v>19</v>
      </c>
      <c r="D206" s="17" t="s">
        <v>59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7" t="s">
        <v>28</v>
      </c>
      <c r="S206" s="17" t="s">
        <v>28</v>
      </c>
    </row>
    <row r="207" spans="1:19" hidden="1" x14ac:dyDescent="0.3">
      <c r="A207" s="18">
        <v>43894.708333333336</v>
      </c>
      <c r="B207" s="17" t="s">
        <v>23</v>
      </c>
      <c r="C207" s="2">
        <v>9</v>
      </c>
      <c r="D207" s="17" t="s">
        <v>60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7" t="s">
        <v>28</v>
      </c>
      <c r="S207" s="17" t="s">
        <v>28</v>
      </c>
    </row>
    <row r="208" spans="1:19" hidden="1" x14ac:dyDescent="0.3">
      <c r="A208" s="18">
        <v>43894.708333333336</v>
      </c>
      <c r="B208" s="17" t="s">
        <v>23</v>
      </c>
      <c r="C208" s="2">
        <v>4</v>
      </c>
      <c r="D208" s="17" t="s">
        <v>61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7" t="s">
        <v>28</v>
      </c>
      <c r="S208" s="17" t="s">
        <v>28</v>
      </c>
    </row>
    <row r="209" spans="1:19" hidden="1" x14ac:dyDescent="0.3">
      <c r="A209" s="18">
        <v>43894.708333333336</v>
      </c>
      <c r="B209" s="17" t="s">
        <v>23</v>
      </c>
      <c r="C209" s="2">
        <v>10</v>
      </c>
      <c r="D209" s="17" t="s">
        <v>62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7" t="s">
        <v>28</v>
      </c>
      <c r="S209" s="17" t="s">
        <v>28</v>
      </c>
    </row>
    <row r="210" spans="1:19" hidden="1" x14ac:dyDescent="0.3">
      <c r="A210" s="18">
        <v>43894.708333333336</v>
      </c>
      <c r="B210" s="17" t="s">
        <v>23</v>
      </c>
      <c r="C210" s="2">
        <v>2</v>
      </c>
      <c r="D210" s="17" t="s">
        <v>63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7" t="s">
        <v>28</v>
      </c>
      <c r="S210" s="17" t="s">
        <v>28</v>
      </c>
    </row>
    <row r="211" spans="1:19" hidden="1" x14ac:dyDescent="0.3">
      <c r="A211" s="18">
        <v>43894.708333333336</v>
      </c>
      <c r="B211" s="17" t="s">
        <v>23</v>
      </c>
      <c r="C211" s="2">
        <v>5</v>
      </c>
      <c r="D211" s="17" t="s">
        <v>64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7" t="s">
        <v>28</v>
      </c>
      <c r="S211" s="17" t="s">
        <v>28</v>
      </c>
    </row>
    <row r="212" spans="1:19" hidden="1" x14ac:dyDescent="0.3">
      <c r="A212" s="18">
        <v>43895.708333333336</v>
      </c>
      <c r="B212" s="17" t="s">
        <v>23</v>
      </c>
      <c r="C212" s="2">
        <v>13</v>
      </c>
      <c r="D212" s="17" t="s">
        <v>45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7" t="s">
        <v>28</v>
      </c>
      <c r="S212" s="17" t="s">
        <v>28</v>
      </c>
    </row>
    <row r="213" spans="1:19" hidden="1" x14ac:dyDescent="0.3">
      <c r="A213" s="18">
        <v>43895.708333333336</v>
      </c>
      <c r="B213" s="17" t="s">
        <v>23</v>
      </c>
      <c r="C213" s="2">
        <v>17</v>
      </c>
      <c r="D213" s="17" t="s">
        <v>46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7" t="s">
        <v>28</v>
      </c>
      <c r="S213" s="17" t="s">
        <v>28</v>
      </c>
    </row>
    <row r="214" spans="1:19" hidden="1" x14ac:dyDescent="0.3">
      <c r="A214" s="18">
        <v>43895.708333333336</v>
      </c>
      <c r="B214" s="17" t="s">
        <v>23</v>
      </c>
      <c r="C214" s="2">
        <v>4</v>
      </c>
      <c r="D214" s="17" t="s">
        <v>47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7" t="s">
        <v>28</v>
      </c>
      <c r="S214" s="17" t="s">
        <v>28</v>
      </c>
    </row>
    <row r="215" spans="1:19" hidden="1" x14ac:dyDescent="0.3">
      <c r="A215" s="18">
        <v>43895.708333333336</v>
      </c>
      <c r="B215" s="17" t="s">
        <v>23</v>
      </c>
      <c r="C215" s="2">
        <v>18</v>
      </c>
      <c r="D215" s="17" t="s">
        <v>48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7" t="s">
        <v>28</v>
      </c>
      <c r="S215" s="17" t="s">
        <v>28</v>
      </c>
    </row>
    <row r="216" spans="1:19" hidden="1" x14ac:dyDescent="0.3">
      <c r="A216" s="18">
        <v>43895.708333333336</v>
      </c>
      <c r="B216" s="17" t="s">
        <v>23</v>
      </c>
      <c r="C216" s="2">
        <v>15</v>
      </c>
      <c r="D216" s="17" t="s">
        <v>49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7" t="s">
        <v>28</v>
      </c>
      <c r="S216" s="17" t="s">
        <v>28</v>
      </c>
    </row>
    <row r="217" spans="1:19" hidden="1" x14ac:dyDescent="0.3">
      <c r="A217" s="18">
        <v>43895.708333333336</v>
      </c>
      <c r="B217" s="17" t="s">
        <v>23</v>
      </c>
      <c r="C217" s="2">
        <v>8</v>
      </c>
      <c r="D217" s="17" t="s">
        <v>103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7" t="s">
        <v>28</v>
      </c>
      <c r="S217" s="17" t="s">
        <v>28</v>
      </c>
    </row>
    <row r="218" spans="1:19" hidden="1" x14ac:dyDescent="0.3">
      <c r="A218" s="18">
        <v>43895.708333333336</v>
      </c>
      <c r="B218" s="17" t="s">
        <v>23</v>
      </c>
      <c r="C218" s="2">
        <v>6</v>
      </c>
      <c r="D218" s="17" t="s">
        <v>50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7" t="s">
        <v>28</v>
      </c>
      <c r="S218" s="17" t="s">
        <v>28</v>
      </c>
    </row>
    <row r="219" spans="1:19" hidden="1" x14ac:dyDescent="0.3">
      <c r="A219" s="18">
        <v>43895.708333333336</v>
      </c>
      <c r="B219" s="17" t="s">
        <v>23</v>
      </c>
      <c r="C219" s="2">
        <v>12</v>
      </c>
      <c r="D219" s="17" t="s">
        <v>51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7" t="s">
        <v>28</v>
      </c>
      <c r="S219" s="17" t="s">
        <v>28</v>
      </c>
    </row>
    <row r="220" spans="1:19" hidden="1" x14ac:dyDescent="0.3">
      <c r="A220" s="18">
        <v>43895.708333333336</v>
      </c>
      <c r="B220" s="17" t="s">
        <v>23</v>
      </c>
      <c r="C220" s="2">
        <v>7</v>
      </c>
      <c r="D220" s="17" t="s">
        <v>52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7" t="s">
        <v>28</v>
      </c>
      <c r="S220" s="17" t="s">
        <v>28</v>
      </c>
    </row>
    <row r="221" spans="1:19" x14ac:dyDescent="0.3">
      <c r="A221" s="18">
        <v>43895.708333333336</v>
      </c>
      <c r="B221" s="17" t="s">
        <v>23</v>
      </c>
      <c r="C221" s="2">
        <v>3</v>
      </c>
      <c r="D221" s="17" t="s">
        <v>53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7" t="s">
        <v>28</v>
      </c>
      <c r="S221" s="17" t="s">
        <v>28</v>
      </c>
    </row>
    <row r="222" spans="1:19" hidden="1" x14ac:dyDescent="0.3">
      <c r="A222" s="18">
        <v>43895.708333333336</v>
      </c>
      <c r="B222" s="17" t="s">
        <v>23</v>
      </c>
      <c r="C222" s="2">
        <v>11</v>
      </c>
      <c r="D222" s="17" t="s">
        <v>54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7" t="s">
        <v>28</v>
      </c>
      <c r="S222" s="17" t="s">
        <v>28</v>
      </c>
    </row>
    <row r="223" spans="1:19" hidden="1" x14ac:dyDescent="0.3">
      <c r="A223" s="18">
        <v>43895.708333333336</v>
      </c>
      <c r="B223" s="17" t="s">
        <v>23</v>
      </c>
      <c r="C223" s="2">
        <v>14</v>
      </c>
      <c r="D223" s="17" t="s">
        <v>55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7" t="s">
        <v>28</v>
      </c>
      <c r="S223" s="17" t="s">
        <v>28</v>
      </c>
    </row>
    <row r="224" spans="1:19" hidden="1" x14ac:dyDescent="0.3">
      <c r="A224" s="18">
        <v>43895.708333333336</v>
      </c>
      <c r="B224" s="17" t="s">
        <v>23</v>
      </c>
      <c r="C224" s="2">
        <v>1</v>
      </c>
      <c r="D224" s="17" t="s">
        <v>56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7" t="s">
        <v>28</v>
      </c>
      <c r="S224" s="17" t="s">
        <v>28</v>
      </c>
    </row>
    <row r="225" spans="1:19" hidden="1" x14ac:dyDescent="0.3">
      <c r="A225" s="18">
        <v>43895.708333333336</v>
      </c>
      <c r="B225" s="17" t="s">
        <v>23</v>
      </c>
      <c r="C225" s="2">
        <v>16</v>
      </c>
      <c r="D225" s="17" t="s">
        <v>57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7" t="s">
        <v>28</v>
      </c>
      <c r="S225" s="17" t="s">
        <v>28</v>
      </c>
    </row>
    <row r="226" spans="1:19" hidden="1" x14ac:dyDescent="0.3">
      <c r="A226" s="18">
        <v>43895.708333333336</v>
      </c>
      <c r="B226" s="17" t="s">
        <v>23</v>
      </c>
      <c r="C226" s="2">
        <v>20</v>
      </c>
      <c r="D226" s="17" t="s">
        <v>58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7" t="s">
        <v>28</v>
      </c>
      <c r="S226" s="17" t="s">
        <v>28</v>
      </c>
    </row>
    <row r="227" spans="1:19" hidden="1" x14ac:dyDescent="0.3">
      <c r="A227" s="18">
        <v>43895.708333333336</v>
      </c>
      <c r="B227" s="17" t="s">
        <v>23</v>
      </c>
      <c r="C227" s="2">
        <v>19</v>
      </c>
      <c r="D227" s="17" t="s">
        <v>59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7" t="s">
        <v>28</v>
      </c>
      <c r="S227" s="17" t="s">
        <v>28</v>
      </c>
    </row>
    <row r="228" spans="1:19" hidden="1" x14ac:dyDescent="0.3">
      <c r="A228" s="18">
        <v>43895.708333333336</v>
      </c>
      <c r="B228" s="17" t="s">
        <v>23</v>
      </c>
      <c r="C228" s="2">
        <v>9</v>
      </c>
      <c r="D228" s="17" t="s">
        <v>60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7" t="s">
        <v>28</v>
      </c>
      <c r="S228" s="17" t="s">
        <v>28</v>
      </c>
    </row>
    <row r="229" spans="1:19" hidden="1" x14ac:dyDescent="0.3">
      <c r="A229" s="18">
        <v>43895.708333333336</v>
      </c>
      <c r="B229" s="17" t="s">
        <v>23</v>
      </c>
      <c r="C229" s="2">
        <v>4</v>
      </c>
      <c r="D229" s="17" t="s">
        <v>61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7" t="s">
        <v>28</v>
      </c>
      <c r="S229" s="17" t="s">
        <v>28</v>
      </c>
    </row>
    <row r="230" spans="1:19" hidden="1" x14ac:dyDescent="0.3">
      <c r="A230" s="18">
        <v>43895.708333333336</v>
      </c>
      <c r="B230" s="17" t="s">
        <v>23</v>
      </c>
      <c r="C230" s="2">
        <v>10</v>
      </c>
      <c r="D230" s="17" t="s">
        <v>62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7" t="s">
        <v>28</v>
      </c>
      <c r="S230" s="17" t="s">
        <v>28</v>
      </c>
    </row>
    <row r="231" spans="1:19" hidden="1" x14ac:dyDescent="0.3">
      <c r="A231" s="18">
        <v>43895.708333333336</v>
      </c>
      <c r="B231" s="17" t="s">
        <v>23</v>
      </c>
      <c r="C231" s="2">
        <v>2</v>
      </c>
      <c r="D231" s="17" t="s">
        <v>63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7" t="s">
        <v>28</v>
      </c>
      <c r="S231" s="17" t="s">
        <v>28</v>
      </c>
    </row>
    <row r="232" spans="1:19" hidden="1" x14ac:dyDescent="0.3">
      <c r="A232" s="18">
        <v>43895.708333333336</v>
      </c>
      <c r="B232" s="17" t="s">
        <v>23</v>
      </c>
      <c r="C232" s="2">
        <v>5</v>
      </c>
      <c r="D232" s="17" t="s">
        <v>64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7" t="s">
        <v>28</v>
      </c>
      <c r="S232" s="17" t="s">
        <v>28</v>
      </c>
    </row>
    <row r="233" spans="1:19" hidden="1" x14ac:dyDescent="0.3">
      <c r="A233" s="18">
        <v>43896.708333333336</v>
      </c>
      <c r="B233" s="17" t="s">
        <v>23</v>
      </c>
      <c r="C233" s="2">
        <v>13</v>
      </c>
      <c r="D233" s="17" t="s">
        <v>45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7" t="s">
        <v>28</v>
      </c>
      <c r="S233" s="17" t="s">
        <v>28</v>
      </c>
    </row>
    <row r="234" spans="1:19" hidden="1" x14ac:dyDescent="0.3">
      <c r="A234" s="18">
        <v>43896.708333333336</v>
      </c>
      <c r="B234" s="17" t="s">
        <v>23</v>
      </c>
      <c r="C234" s="2">
        <v>17</v>
      </c>
      <c r="D234" s="17" t="s">
        <v>46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7" t="s">
        <v>28</v>
      </c>
      <c r="S234" s="17" t="s">
        <v>28</v>
      </c>
    </row>
    <row r="235" spans="1:19" hidden="1" x14ac:dyDescent="0.3">
      <c r="A235" s="18">
        <v>43896.708333333336</v>
      </c>
      <c r="B235" s="17" t="s">
        <v>23</v>
      </c>
      <c r="C235" s="2">
        <v>4</v>
      </c>
      <c r="D235" s="17" t="s">
        <v>47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7" t="s">
        <v>28</v>
      </c>
      <c r="S235" s="17" t="s">
        <v>28</v>
      </c>
    </row>
    <row r="236" spans="1:19" hidden="1" x14ac:dyDescent="0.3">
      <c r="A236" s="18">
        <v>43896.708333333336</v>
      </c>
      <c r="B236" s="17" t="s">
        <v>23</v>
      </c>
      <c r="C236" s="2">
        <v>18</v>
      </c>
      <c r="D236" s="17" t="s">
        <v>48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7" t="s">
        <v>28</v>
      </c>
      <c r="S236" s="17" t="s">
        <v>28</v>
      </c>
    </row>
    <row r="237" spans="1:19" hidden="1" x14ac:dyDescent="0.3">
      <c r="A237" s="18">
        <v>43896.708333333336</v>
      </c>
      <c r="B237" s="17" t="s">
        <v>23</v>
      </c>
      <c r="C237" s="2">
        <v>15</v>
      </c>
      <c r="D237" s="17" t="s">
        <v>49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7" t="s">
        <v>28</v>
      </c>
      <c r="S237" s="17" t="s">
        <v>28</v>
      </c>
    </row>
    <row r="238" spans="1:19" hidden="1" x14ac:dyDescent="0.3">
      <c r="A238" s="18">
        <v>43896.708333333336</v>
      </c>
      <c r="B238" s="17" t="s">
        <v>23</v>
      </c>
      <c r="C238" s="2">
        <v>8</v>
      </c>
      <c r="D238" s="17" t="s">
        <v>103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7" t="s">
        <v>28</v>
      </c>
      <c r="S238" s="17" t="s">
        <v>28</v>
      </c>
    </row>
    <row r="239" spans="1:19" hidden="1" x14ac:dyDescent="0.3">
      <c r="A239" s="18">
        <v>43896.708333333336</v>
      </c>
      <c r="B239" s="17" t="s">
        <v>23</v>
      </c>
      <c r="C239" s="2">
        <v>6</v>
      </c>
      <c r="D239" s="17" t="s">
        <v>50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7" t="s">
        <v>28</v>
      </c>
      <c r="S239" s="17" t="s">
        <v>28</v>
      </c>
    </row>
    <row r="240" spans="1:19" hidden="1" x14ac:dyDescent="0.3">
      <c r="A240" s="18">
        <v>43896.708333333336</v>
      </c>
      <c r="B240" s="17" t="s">
        <v>23</v>
      </c>
      <c r="C240" s="2">
        <v>12</v>
      </c>
      <c r="D240" s="17" t="s">
        <v>51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7" t="s">
        <v>28</v>
      </c>
      <c r="S240" s="17" t="s">
        <v>28</v>
      </c>
    </row>
    <row r="241" spans="1:19" hidden="1" x14ac:dyDescent="0.3">
      <c r="A241" s="18">
        <v>43896.708333333336</v>
      </c>
      <c r="B241" s="17" t="s">
        <v>23</v>
      </c>
      <c r="C241" s="2">
        <v>7</v>
      </c>
      <c r="D241" s="17" t="s">
        <v>52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7" t="s">
        <v>28</v>
      </c>
      <c r="S241" s="17" t="s">
        <v>28</v>
      </c>
    </row>
    <row r="242" spans="1:19" x14ac:dyDescent="0.3">
      <c r="A242" s="18">
        <v>43896.708333333336</v>
      </c>
      <c r="B242" s="17" t="s">
        <v>23</v>
      </c>
      <c r="C242" s="2">
        <v>3</v>
      </c>
      <c r="D242" s="17" t="s">
        <v>53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7" t="s">
        <v>28</v>
      </c>
      <c r="S242" s="17" t="s">
        <v>28</v>
      </c>
    </row>
    <row r="243" spans="1:19" hidden="1" x14ac:dyDescent="0.3">
      <c r="A243" s="18">
        <v>43896.708333333336</v>
      </c>
      <c r="B243" s="17" t="s">
        <v>23</v>
      </c>
      <c r="C243" s="2">
        <v>11</v>
      </c>
      <c r="D243" s="17" t="s">
        <v>54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7" t="s">
        <v>28</v>
      </c>
      <c r="S243" s="17" t="s">
        <v>28</v>
      </c>
    </row>
    <row r="244" spans="1:19" hidden="1" x14ac:dyDescent="0.3">
      <c r="A244" s="18">
        <v>43896.708333333336</v>
      </c>
      <c r="B244" s="17" t="s">
        <v>23</v>
      </c>
      <c r="C244" s="2">
        <v>14</v>
      </c>
      <c r="D244" s="17" t="s">
        <v>55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7" t="s">
        <v>28</v>
      </c>
      <c r="S244" s="17" t="s">
        <v>28</v>
      </c>
    </row>
    <row r="245" spans="1:19" hidden="1" x14ac:dyDescent="0.3">
      <c r="A245" s="18">
        <v>43896.708333333336</v>
      </c>
      <c r="B245" s="17" t="s">
        <v>23</v>
      </c>
      <c r="C245" s="2">
        <v>1</v>
      </c>
      <c r="D245" s="17" t="s">
        <v>56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7" t="s">
        <v>28</v>
      </c>
      <c r="S245" s="17" t="s">
        <v>28</v>
      </c>
    </row>
    <row r="246" spans="1:19" hidden="1" x14ac:dyDescent="0.3">
      <c r="A246" s="18">
        <v>43896.708333333336</v>
      </c>
      <c r="B246" s="17" t="s">
        <v>23</v>
      </c>
      <c r="C246" s="2">
        <v>16</v>
      </c>
      <c r="D246" s="17" t="s">
        <v>57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7" t="s">
        <v>28</v>
      </c>
      <c r="S246" s="17" t="s">
        <v>28</v>
      </c>
    </row>
    <row r="247" spans="1:19" hidden="1" x14ac:dyDescent="0.3">
      <c r="A247" s="18">
        <v>43896.708333333336</v>
      </c>
      <c r="B247" s="17" t="s">
        <v>23</v>
      </c>
      <c r="C247" s="2">
        <v>20</v>
      </c>
      <c r="D247" s="17" t="s">
        <v>58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7" t="s">
        <v>28</v>
      </c>
      <c r="S247" s="17" t="s">
        <v>28</v>
      </c>
    </row>
    <row r="248" spans="1:19" hidden="1" x14ac:dyDescent="0.3">
      <c r="A248" s="18">
        <v>43896.708333333336</v>
      </c>
      <c r="B248" s="17" t="s">
        <v>23</v>
      </c>
      <c r="C248" s="2">
        <v>19</v>
      </c>
      <c r="D248" s="17" t="s">
        <v>59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7" t="s">
        <v>28</v>
      </c>
      <c r="S248" s="17" t="s">
        <v>28</v>
      </c>
    </row>
    <row r="249" spans="1:19" hidden="1" x14ac:dyDescent="0.3">
      <c r="A249" s="18">
        <v>43896.708333333336</v>
      </c>
      <c r="B249" s="17" t="s">
        <v>23</v>
      </c>
      <c r="C249" s="2">
        <v>9</v>
      </c>
      <c r="D249" s="17" t="s">
        <v>60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7" t="s">
        <v>28</v>
      </c>
      <c r="S249" s="17" t="s">
        <v>28</v>
      </c>
    </row>
    <row r="250" spans="1:19" hidden="1" x14ac:dyDescent="0.3">
      <c r="A250" s="18">
        <v>43896.708333333336</v>
      </c>
      <c r="B250" s="17" t="s">
        <v>23</v>
      </c>
      <c r="C250" s="2">
        <v>4</v>
      </c>
      <c r="D250" s="17" t="s">
        <v>61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7" t="s">
        <v>28</v>
      </c>
      <c r="S250" s="17" t="s">
        <v>28</v>
      </c>
    </row>
    <row r="251" spans="1:19" hidden="1" x14ac:dyDescent="0.3">
      <c r="A251" s="18">
        <v>43896.708333333336</v>
      </c>
      <c r="B251" s="17" t="s">
        <v>23</v>
      </c>
      <c r="C251" s="2">
        <v>10</v>
      </c>
      <c r="D251" s="17" t="s">
        <v>62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7" t="s">
        <v>28</v>
      </c>
      <c r="S251" s="17" t="s">
        <v>28</v>
      </c>
    </row>
    <row r="252" spans="1:19" hidden="1" x14ac:dyDescent="0.3">
      <c r="A252" s="18">
        <v>43896.708333333336</v>
      </c>
      <c r="B252" s="17" t="s">
        <v>23</v>
      </c>
      <c r="C252" s="2">
        <v>2</v>
      </c>
      <c r="D252" s="17" t="s">
        <v>63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7" t="s">
        <v>28</v>
      </c>
      <c r="S252" s="17" t="s">
        <v>28</v>
      </c>
    </row>
    <row r="253" spans="1:19" hidden="1" x14ac:dyDescent="0.3">
      <c r="A253" s="18">
        <v>43896.708333333336</v>
      </c>
      <c r="B253" s="17" t="s">
        <v>23</v>
      </c>
      <c r="C253" s="2">
        <v>5</v>
      </c>
      <c r="D253" s="17" t="s">
        <v>64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7" t="s">
        <v>28</v>
      </c>
      <c r="S253" s="17" t="s">
        <v>28</v>
      </c>
    </row>
    <row r="254" spans="1:19" hidden="1" x14ac:dyDescent="0.3">
      <c r="A254" s="18">
        <v>43897.75</v>
      </c>
      <c r="B254" s="17" t="s">
        <v>23</v>
      </c>
      <c r="C254" s="2">
        <v>13</v>
      </c>
      <c r="D254" s="17" t="s">
        <v>45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7" t="s">
        <v>28</v>
      </c>
      <c r="S254" s="17" t="s">
        <v>28</v>
      </c>
    </row>
    <row r="255" spans="1:19" hidden="1" x14ac:dyDescent="0.3">
      <c r="A255" s="18">
        <v>43897.75</v>
      </c>
      <c r="B255" s="17" t="s">
        <v>23</v>
      </c>
      <c r="C255" s="2">
        <v>17</v>
      </c>
      <c r="D255" s="17" t="s">
        <v>46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7" t="s">
        <v>28</v>
      </c>
      <c r="S255" s="17" t="s">
        <v>28</v>
      </c>
    </row>
    <row r="256" spans="1:19" hidden="1" x14ac:dyDescent="0.3">
      <c r="A256" s="18">
        <v>43897.75</v>
      </c>
      <c r="B256" s="17" t="s">
        <v>23</v>
      </c>
      <c r="C256" s="2">
        <v>4</v>
      </c>
      <c r="D256" s="17" t="s">
        <v>47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7" t="s">
        <v>28</v>
      </c>
      <c r="S256" s="17" t="s">
        <v>28</v>
      </c>
    </row>
    <row r="257" spans="1:19" hidden="1" x14ac:dyDescent="0.3">
      <c r="A257" s="18">
        <v>43897.75</v>
      </c>
      <c r="B257" s="17" t="s">
        <v>23</v>
      </c>
      <c r="C257" s="2">
        <v>18</v>
      </c>
      <c r="D257" s="17" t="s">
        <v>48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7" t="s">
        <v>28</v>
      </c>
      <c r="S257" s="17" t="s">
        <v>28</v>
      </c>
    </row>
    <row r="258" spans="1:19" hidden="1" x14ac:dyDescent="0.3">
      <c r="A258" s="18">
        <v>43897.75</v>
      </c>
      <c r="B258" s="17" t="s">
        <v>23</v>
      </c>
      <c r="C258" s="2">
        <v>15</v>
      </c>
      <c r="D258" s="17" t="s">
        <v>49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7" t="s">
        <v>28</v>
      </c>
      <c r="S258" s="17" t="s">
        <v>28</v>
      </c>
    </row>
    <row r="259" spans="1:19" hidden="1" x14ac:dyDescent="0.3">
      <c r="A259" s="18">
        <v>43897.75</v>
      </c>
      <c r="B259" s="17" t="s">
        <v>23</v>
      </c>
      <c r="C259" s="2">
        <v>8</v>
      </c>
      <c r="D259" s="17" t="s">
        <v>103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7" t="s">
        <v>28</v>
      </c>
      <c r="S259" s="17" t="s">
        <v>28</v>
      </c>
    </row>
    <row r="260" spans="1:19" hidden="1" x14ac:dyDescent="0.3">
      <c r="A260" s="18">
        <v>43897.75</v>
      </c>
      <c r="B260" s="17" t="s">
        <v>23</v>
      </c>
      <c r="C260" s="2">
        <v>6</v>
      </c>
      <c r="D260" s="17" t="s">
        <v>50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7" t="s">
        <v>28</v>
      </c>
      <c r="S260" s="17" t="s">
        <v>28</v>
      </c>
    </row>
    <row r="261" spans="1:19" hidden="1" x14ac:dyDescent="0.3">
      <c r="A261" s="18">
        <v>43897.75</v>
      </c>
      <c r="B261" s="17" t="s">
        <v>23</v>
      </c>
      <c r="C261" s="2">
        <v>12</v>
      </c>
      <c r="D261" s="17" t="s">
        <v>51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7" t="s">
        <v>28</v>
      </c>
      <c r="S261" s="17" t="s">
        <v>28</v>
      </c>
    </row>
    <row r="262" spans="1:19" hidden="1" x14ac:dyDescent="0.3">
      <c r="A262" s="18">
        <v>43897.75</v>
      </c>
      <c r="B262" s="17" t="s">
        <v>23</v>
      </c>
      <c r="C262" s="2">
        <v>7</v>
      </c>
      <c r="D262" s="17" t="s">
        <v>52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7" t="s">
        <v>28</v>
      </c>
      <c r="S262" s="17" t="s">
        <v>28</v>
      </c>
    </row>
    <row r="263" spans="1:19" x14ac:dyDescent="0.3">
      <c r="A263" s="18">
        <v>43897.75</v>
      </c>
      <c r="B263" s="17" t="s">
        <v>23</v>
      </c>
      <c r="C263" s="2">
        <v>3</v>
      </c>
      <c r="D263" s="17" t="s">
        <v>53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7" t="s">
        <v>65</v>
      </c>
      <c r="S263" s="17" t="s">
        <v>66</v>
      </c>
    </row>
    <row r="264" spans="1:19" hidden="1" x14ac:dyDescent="0.3">
      <c r="A264" s="18">
        <v>43897.75</v>
      </c>
      <c r="B264" s="17" t="s">
        <v>23</v>
      </c>
      <c r="C264" s="2">
        <v>11</v>
      </c>
      <c r="D264" s="17" t="s">
        <v>54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7" t="s">
        <v>28</v>
      </c>
      <c r="S264" s="17" t="s">
        <v>28</v>
      </c>
    </row>
    <row r="265" spans="1:19" hidden="1" x14ac:dyDescent="0.3">
      <c r="A265" s="18">
        <v>43897.75</v>
      </c>
      <c r="B265" s="17" t="s">
        <v>23</v>
      </c>
      <c r="C265" s="2">
        <v>14</v>
      </c>
      <c r="D265" s="17" t="s">
        <v>55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7" t="s">
        <v>28</v>
      </c>
      <c r="S265" s="17" t="s">
        <v>28</v>
      </c>
    </row>
    <row r="266" spans="1:19" hidden="1" x14ac:dyDescent="0.3">
      <c r="A266" s="18">
        <v>43897.75</v>
      </c>
      <c r="B266" s="17" t="s">
        <v>23</v>
      </c>
      <c r="C266" s="2">
        <v>1</v>
      </c>
      <c r="D266" s="17" t="s">
        <v>56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7" t="s">
        <v>28</v>
      </c>
      <c r="S266" s="17" t="s">
        <v>28</v>
      </c>
    </row>
    <row r="267" spans="1:19" hidden="1" x14ac:dyDescent="0.3">
      <c r="A267" s="18">
        <v>43897.75</v>
      </c>
      <c r="B267" s="17" t="s">
        <v>23</v>
      </c>
      <c r="C267" s="2">
        <v>16</v>
      </c>
      <c r="D267" s="17" t="s">
        <v>57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7" t="s">
        <v>28</v>
      </c>
      <c r="S267" s="17" t="s">
        <v>28</v>
      </c>
    </row>
    <row r="268" spans="1:19" hidden="1" x14ac:dyDescent="0.3">
      <c r="A268" s="18">
        <v>43897.75</v>
      </c>
      <c r="B268" s="17" t="s">
        <v>23</v>
      </c>
      <c r="C268" s="2">
        <v>20</v>
      </c>
      <c r="D268" s="17" t="s">
        <v>58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7" t="s">
        <v>28</v>
      </c>
      <c r="S268" s="17" t="s">
        <v>28</v>
      </c>
    </row>
    <row r="269" spans="1:19" hidden="1" x14ac:dyDescent="0.3">
      <c r="A269" s="18">
        <v>43897.75</v>
      </c>
      <c r="B269" s="17" t="s">
        <v>23</v>
      </c>
      <c r="C269" s="2">
        <v>19</v>
      </c>
      <c r="D269" s="17" t="s">
        <v>59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7" t="s">
        <v>28</v>
      </c>
      <c r="S269" s="17" t="s">
        <v>28</v>
      </c>
    </row>
    <row r="270" spans="1:19" hidden="1" x14ac:dyDescent="0.3">
      <c r="A270" s="18">
        <v>43897.75</v>
      </c>
      <c r="B270" s="17" t="s">
        <v>23</v>
      </c>
      <c r="C270" s="2">
        <v>9</v>
      </c>
      <c r="D270" s="17" t="s">
        <v>60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7" t="s">
        <v>28</v>
      </c>
      <c r="S270" s="17" t="s">
        <v>28</v>
      </c>
    </row>
    <row r="271" spans="1:19" hidden="1" x14ac:dyDescent="0.3">
      <c r="A271" s="18">
        <v>43897.75</v>
      </c>
      <c r="B271" s="17" t="s">
        <v>23</v>
      </c>
      <c r="C271" s="2">
        <v>4</v>
      </c>
      <c r="D271" s="17" t="s">
        <v>61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7" t="s">
        <v>28</v>
      </c>
      <c r="S271" s="17" t="s">
        <v>28</v>
      </c>
    </row>
    <row r="272" spans="1:19" hidden="1" x14ac:dyDescent="0.3">
      <c r="A272" s="18">
        <v>43897.75</v>
      </c>
      <c r="B272" s="17" t="s">
        <v>23</v>
      </c>
      <c r="C272" s="2">
        <v>10</v>
      </c>
      <c r="D272" s="17" t="s">
        <v>62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7" t="s">
        <v>28</v>
      </c>
      <c r="S272" s="17" t="s">
        <v>28</v>
      </c>
    </row>
    <row r="273" spans="1:19" hidden="1" x14ac:dyDescent="0.3">
      <c r="A273" s="18">
        <v>43897.75</v>
      </c>
      <c r="B273" s="17" t="s">
        <v>23</v>
      </c>
      <c r="C273" s="2">
        <v>2</v>
      </c>
      <c r="D273" s="17" t="s">
        <v>63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7" t="s">
        <v>28</v>
      </c>
      <c r="S273" s="17" t="s">
        <v>28</v>
      </c>
    </row>
    <row r="274" spans="1:19" hidden="1" x14ac:dyDescent="0.3">
      <c r="A274" s="18">
        <v>43897.75</v>
      </c>
      <c r="B274" s="17" t="s">
        <v>23</v>
      </c>
      <c r="C274" s="2">
        <v>5</v>
      </c>
      <c r="D274" s="17" t="s">
        <v>64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7" t="s">
        <v>28</v>
      </c>
      <c r="S274" s="17" t="s">
        <v>28</v>
      </c>
    </row>
    <row r="275" spans="1:19" hidden="1" x14ac:dyDescent="0.3">
      <c r="A275" s="18">
        <v>43898.75</v>
      </c>
      <c r="B275" s="17" t="s">
        <v>23</v>
      </c>
      <c r="C275" s="2">
        <v>13</v>
      </c>
      <c r="D275" s="17" t="s">
        <v>45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7" t="s">
        <v>28</v>
      </c>
      <c r="S275" s="17" t="s">
        <v>28</v>
      </c>
    </row>
    <row r="276" spans="1:19" hidden="1" x14ac:dyDescent="0.3">
      <c r="A276" s="18">
        <v>43898.75</v>
      </c>
      <c r="B276" s="17" t="s">
        <v>23</v>
      </c>
      <c r="C276" s="2">
        <v>17</v>
      </c>
      <c r="D276" s="17" t="s">
        <v>46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7" t="s">
        <v>28</v>
      </c>
      <c r="S276" s="17" t="s">
        <v>28</v>
      </c>
    </row>
    <row r="277" spans="1:19" hidden="1" x14ac:dyDescent="0.3">
      <c r="A277" s="18">
        <v>43898.75</v>
      </c>
      <c r="B277" s="17" t="s">
        <v>23</v>
      </c>
      <c r="C277" s="2">
        <v>4</v>
      </c>
      <c r="D277" s="17" t="s">
        <v>47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7" t="s">
        <v>28</v>
      </c>
      <c r="S277" s="17" t="s">
        <v>28</v>
      </c>
    </row>
    <row r="278" spans="1:19" hidden="1" x14ac:dyDescent="0.3">
      <c r="A278" s="18">
        <v>43898.75</v>
      </c>
      <c r="B278" s="17" t="s">
        <v>23</v>
      </c>
      <c r="C278" s="2">
        <v>18</v>
      </c>
      <c r="D278" s="17" t="s">
        <v>48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7" t="s">
        <v>28</v>
      </c>
      <c r="S278" s="17" t="s">
        <v>28</v>
      </c>
    </row>
    <row r="279" spans="1:19" hidden="1" x14ac:dyDescent="0.3">
      <c r="A279" s="18">
        <v>43898.75</v>
      </c>
      <c r="B279" s="17" t="s">
        <v>23</v>
      </c>
      <c r="C279" s="2">
        <v>15</v>
      </c>
      <c r="D279" s="17" t="s">
        <v>49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7" t="s">
        <v>28</v>
      </c>
      <c r="S279" s="17" t="s">
        <v>28</v>
      </c>
    </row>
    <row r="280" spans="1:19" hidden="1" x14ac:dyDescent="0.3">
      <c r="A280" s="18">
        <v>43898.75</v>
      </c>
      <c r="B280" s="17" t="s">
        <v>23</v>
      </c>
      <c r="C280" s="2">
        <v>8</v>
      </c>
      <c r="D280" s="17" t="s">
        <v>103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7" t="s">
        <v>28</v>
      </c>
      <c r="S280" s="17" t="s">
        <v>28</v>
      </c>
    </row>
    <row r="281" spans="1:19" hidden="1" x14ac:dyDescent="0.3">
      <c r="A281" s="18">
        <v>43898.75</v>
      </c>
      <c r="B281" s="17" t="s">
        <v>23</v>
      </c>
      <c r="C281" s="2">
        <v>6</v>
      </c>
      <c r="D281" s="17" t="s">
        <v>50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7" t="s">
        <v>28</v>
      </c>
      <c r="S281" s="17" t="s">
        <v>28</v>
      </c>
    </row>
    <row r="282" spans="1:19" hidden="1" x14ac:dyDescent="0.3">
      <c r="A282" s="18">
        <v>43898.75</v>
      </c>
      <c r="B282" s="17" t="s">
        <v>23</v>
      </c>
      <c r="C282" s="2">
        <v>12</v>
      </c>
      <c r="D282" s="17" t="s">
        <v>51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7" t="s">
        <v>28</v>
      </c>
      <c r="S282" s="17" t="s">
        <v>28</v>
      </c>
    </row>
    <row r="283" spans="1:19" hidden="1" x14ac:dyDescent="0.3">
      <c r="A283" s="18">
        <v>43898.75</v>
      </c>
      <c r="B283" s="17" t="s">
        <v>23</v>
      </c>
      <c r="C283" s="2">
        <v>7</v>
      </c>
      <c r="D283" s="17" t="s">
        <v>52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7" t="s">
        <v>28</v>
      </c>
      <c r="S283" s="17" t="s">
        <v>28</v>
      </c>
    </row>
    <row r="284" spans="1:19" x14ac:dyDescent="0.3">
      <c r="A284" s="18">
        <v>43898.75</v>
      </c>
      <c r="B284" s="17" t="s">
        <v>23</v>
      </c>
      <c r="C284" s="2">
        <v>3</v>
      </c>
      <c r="D284" s="17" t="s">
        <v>53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7" t="s">
        <v>28</v>
      </c>
      <c r="S284" s="17" t="s">
        <v>28</v>
      </c>
    </row>
    <row r="285" spans="1:19" hidden="1" x14ac:dyDescent="0.3">
      <c r="A285" s="18">
        <v>43898.75</v>
      </c>
      <c r="B285" s="17" t="s">
        <v>23</v>
      </c>
      <c r="C285" s="2">
        <v>11</v>
      </c>
      <c r="D285" s="17" t="s">
        <v>54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7" t="s">
        <v>28</v>
      </c>
      <c r="S285" s="17" t="s">
        <v>28</v>
      </c>
    </row>
    <row r="286" spans="1:19" hidden="1" x14ac:dyDescent="0.3">
      <c r="A286" s="18">
        <v>43898.75</v>
      </c>
      <c r="B286" s="17" t="s">
        <v>23</v>
      </c>
      <c r="C286" s="2">
        <v>14</v>
      </c>
      <c r="D286" s="17" t="s">
        <v>55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7" t="s">
        <v>28</v>
      </c>
      <c r="S286" s="17" t="s">
        <v>28</v>
      </c>
    </row>
    <row r="287" spans="1:19" hidden="1" x14ac:dyDescent="0.3">
      <c r="A287" s="18">
        <v>43898.75</v>
      </c>
      <c r="B287" s="17" t="s">
        <v>23</v>
      </c>
      <c r="C287" s="2">
        <v>1</v>
      </c>
      <c r="D287" s="17" t="s">
        <v>56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7" t="s">
        <v>28</v>
      </c>
      <c r="S287" s="17" t="s">
        <v>28</v>
      </c>
    </row>
    <row r="288" spans="1:19" hidden="1" x14ac:dyDescent="0.3">
      <c r="A288" s="18">
        <v>43898.75</v>
      </c>
      <c r="B288" s="17" t="s">
        <v>23</v>
      </c>
      <c r="C288" s="2">
        <v>16</v>
      </c>
      <c r="D288" s="17" t="s">
        <v>57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7" t="s">
        <v>28</v>
      </c>
      <c r="S288" s="17" t="s">
        <v>28</v>
      </c>
    </row>
    <row r="289" spans="1:19" hidden="1" x14ac:dyDescent="0.3">
      <c r="A289" s="18">
        <v>43898.75</v>
      </c>
      <c r="B289" s="17" t="s">
        <v>23</v>
      </c>
      <c r="C289" s="2">
        <v>20</v>
      </c>
      <c r="D289" s="17" t="s">
        <v>58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7" t="s">
        <v>28</v>
      </c>
      <c r="S289" s="17" t="s">
        <v>28</v>
      </c>
    </row>
    <row r="290" spans="1:19" hidden="1" x14ac:dyDescent="0.3">
      <c r="A290" s="18">
        <v>43898.75</v>
      </c>
      <c r="B290" s="17" t="s">
        <v>23</v>
      </c>
      <c r="C290" s="2">
        <v>19</v>
      </c>
      <c r="D290" s="17" t="s">
        <v>59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7" t="s">
        <v>28</v>
      </c>
      <c r="S290" s="17" t="s">
        <v>28</v>
      </c>
    </row>
    <row r="291" spans="1:19" hidden="1" x14ac:dyDescent="0.3">
      <c r="A291" s="18">
        <v>43898.75</v>
      </c>
      <c r="B291" s="17" t="s">
        <v>23</v>
      </c>
      <c r="C291" s="2">
        <v>9</v>
      </c>
      <c r="D291" s="17" t="s">
        <v>60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7" t="s">
        <v>28</v>
      </c>
      <c r="S291" s="17" t="s">
        <v>28</v>
      </c>
    </row>
    <row r="292" spans="1:19" hidden="1" x14ac:dyDescent="0.3">
      <c r="A292" s="18">
        <v>43898.75</v>
      </c>
      <c r="B292" s="17" t="s">
        <v>23</v>
      </c>
      <c r="C292" s="2">
        <v>4</v>
      </c>
      <c r="D292" s="17" t="s">
        <v>61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7" t="s">
        <v>28</v>
      </c>
      <c r="S292" s="17" t="s">
        <v>28</v>
      </c>
    </row>
    <row r="293" spans="1:19" hidden="1" x14ac:dyDescent="0.3">
      <c r="A293" s="18">
        <v>43898.75</v>
      </c>
      <c r="B293" s="17" t="s">
        <v>23</v>
      </c>
      <c r="C293" s="2">
        <v>10</v>
      </c>
      <c r="D293" s="17" t="s">
        <v>62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7" t="s">
        <v>28</v>
      </c>
      <c r="S293" s="17" t="s">
        <v>28</v>
      </c>
    </row>
    <row r="294" spans="1:19" hidden="1" x14ac:dyDescent="0.3">
      <c r="A294" s="18">
        <v>43898.75</v>
      </c>
      <c r="B294" s="17" t="s">
        <v>23</v>
      </c>
      <c r="C294" s="2">
        <v>2</v>
      </c>
      <c r="D294" s="17" t="s">
        <v>63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7" t="s">
        <v>28</v>
      </c>
      <c r="S294" s="17" t="s">
        <v>28</v>
      </c>
    </row>
    <row r="295" spans="1:19" hidden="1" x14ac:dyDescent="0.3">
      <c r="A295" s="18">
        <v>43898.75</v>
      </c>
      <c r="B295" s="17" t="s">
        <v>23</v>
      </c>
      <c r="C295" s="2">
        <v>5</v>
      </c>
      <c r="D295" s="17" t="s">
        <v>64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7" t="s">
        <v>28</v>
      </c>
      <c r="S295" s="17" t="s">
        <v>28</v>
      </c>
    </row>
    <row r="296" spans="1:19" hidden="1" x14ac:dyDescent="0.3">
      <c r="A296" s="18">
        <v>43899.75</v>
      </c>
      <c r="B296" s="17" t="s">
        <v>23</v>
      </c>
      <c r="C296" s="2">
        <v>13</v>
      </c>
      <c r="D296" s="17" t="s">
        <v>45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7" t="s">
        <v>28</v>
      </c>
      <c r="S296" s="17" t="s">
        <v>28</v>
      </c>
    </row>
    <row r="297" spans="1:19" hidden="1" x14ac:dyDescent="0.3">
      <c r="A297" s="18">
        <v>43899.75</v>
      </c>
      <c r="B297" s="17" t="s">
        <v>23</v>
      </c>
      <c r="C297" s="2">
        <v>17</v>
      </c>
      <c r="D297" s="17" t="s">
        <v>46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7" t="s">
        <v>28</v>
      </c>
      <c r="S297" s="17" t="s">
        <v>28</v>
      </c>
    </row>
    <row r="298" spans="1:19" hidden="1" x14ac:dyDescent="0.3">
      <c r="A298" s="18">
        <v>43899.75</v>
      </c>
      <c r="B298" s="17" t="s">
        <v>23</v>
      </c>
      <c r="C298" s="2">
        <v>4</v>
      </c>
      <c r="D298" s="17" t="s">
        <v>47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7" t="s">
        <v>28</v>
      </c>
      <c r="S298" s="17" t="s">
        <v>28</v>
      </c>
    </row>
    <row r="299" spans="1:19" hidden="1" x14ac:dyDescent="0.3">
      <c r="A299" s="18">
        <v>43899.75</v>
      </c>
      <c r="B299" s="17" t="s">
        <v>23</v>
      </c>
      <c r="C299" s="2">
        <v>18</v>
      </c>
      <c r="D299" s="17" t="s">
        <v>48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7" t="s">
        <v>28</v>
      </c>
      <c r="S299" s="17" t="s">
        <v>28</v>
      </c>
    </row>
    <row r="300" spans="1:19" hidden="1" x14ac:dyDescent="0.3">
      <c r="A300" s="18">
        <v>43899.75</v>
      </c>
      <c r="B300" s="17" t="s">
        <v>23</v>
      </c>
      <c r="C300" s="2">
        <v>15</v>
      </c>
      <c r="D300" s="17" t="s">
        <v>49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7" t="s">
        <v>28</v>
      </c>
      <c r="S300" s="17" t="s">
        <v>28</v>
      </c>
    </row>
    <row r="301" spans="1:19" hidden="1" x14ac:dyDescent="0.3">
      <c r="A301" s="18">
        <v>43899.75</v>
      </c>
      <c r="B301" s="17" t="s">
        <v>23</v>
      </c>
      <c r="C301" s="2">
        <v>8</v>
      </c>
      <c r="D301" s="17" t="s">
        <v>103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7" t="s">
        <v>28</v>
      </c>
      <c r="S301" s="17" t="s">
        <v>28</v>
      </c>
    </row>
    <row r="302" spans="1:19" hidden="1" x14ac:dyDescent="0.3">
      <c r="A302" s="18">
        <v>43899.75</v>
      </c>
      <c r="B302" s="17" t="s">
        <v>23</v>
      </c>
      <c r="C302" s="2">
        <v>6</v>
      </c>
      <c r="D302" s="17" t="s">
        <v>50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7" t="s">
        <v>28</v>
      </c>
      <c r="S302" s="17" t="s">
        <v>28</v>
      </c>
    </row>
    <row r="303" spans="1:19" hidden="1" x14ac:dyDescent="0.3">
      <c r="A303" s="18">
        <v>43899.75</v>
      </c>
      <c r="B303" s="17" t="s">
        <v>23</v>
      </c>
      <c r="C303" s="2">
        <v>12</v>
      </c>
      <c r="D303" s="17" t="s">
        <v>51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7" t="s">
        <v>28</v>
      </c>
      <c r="S303" s="17" t="s">
        <v>28</v>
      </c>
    </row>
    <row r="304" spans="1:19" hidden="1" x14ac:dyDescent="0.3">
      <c r="A304" s="18">
        <v>43899.75</v>
      </c>
      <c r="B304" s="17" t="s">
        <v>23</v>
      </c>
      <c r="C304" s="2">
        <v>7</v>
      </c>
      <c r="D304" s="17" t="s">
        <v>52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7" t="s">
        <v>28</v>
      </c>
      <c r="S304" s="17" t="s">
        <v>28</v>
      </c>
    </row>
    <row r="305" spans="1:19" x14ac:dyDescent="0.3">
      <c r="A305" s="18">
        <v>43899.75</v>
      </c>
      <c r="B305" s="17" t="s">
        <v>23</v>
      </c>
      <c r="C305" s="2">
        <v>3</v>
      </c>
      <c r="D305" s="17" t="s">
        <v>53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7" t="s">
        <v>28</v>
      </c>
      <c r="S305" s="17" t="s">
        <v>28</v>
      </c>
    </row>
    <row r="306" spans="1:19" hidden="1" x14ac:dyDescent="0.3">
      <c r="A306" s="18">
        <v>43899.75</v>
      </c>
      <c r="B306" s="17" t="s">
        <v>23</v>
      </c>
      <c r="C306" s="2">
        <v>11</v>
      </c>
      <c r="D306" s="17" t="s">
        <v>54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7" t="s">
        <v>28</v>
      </c>
      <c r="S306" s="17" t="s">
        <v>28</v>
      </c>
    </row>
    <row r="307" spans="1:19" hidden="1" x14ac:dyDescent="0.3">
      <c r="A307" s="18">
        <v>43899.75</v>
      </c>
      <c r="B307" s="17" t="s">
        <v>23</v>
      </c>
      <c r="C307" s="2">
        <v>14</v>
      </c>
      <c r="D307" s="17" t="s">
        <v>55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7" t="s">
        <v>28</v>
      </c>
      <c r="S307" s="17" t="s">
        <v>28</v>
      </c>
    </row>
    <row r="308" spans="1:19" hidden="1" x14ac:dyDescent="0.3">
      <c r="A308" s="18">
        <v>43899.75</v>
      </c>
      <c r="B308" s="17" t="s">
        <v>23</v>
      </c>
      <c r="C308" s="2">
        <v>1</v>
      </c>
      <c r="D308" s="17" t="s">
        <v>56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7" t="s">
        <v>28</v>
      </c>
      <c r="S308" s="17" t="s">
        <v>28</v>
      </c>
    </row>
    <row r="309" spans="1:19" hidden="1" x14ac:dyDescent="0.3">
      <c r="A309" s="18">
        <v>43899.75</v>
      </c>
      <c r="B309" s="17" t="s">
        <v>23</v>
      </c>
      <c r="C309" s="2">
        <v>16</v>
      </c>
      <c r="D309" s="17" t="s">
        <v>57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7" t="s">
        <v>28</v>
      </c>
      <c r="S309" s="17" t="s">
        <v>28</v>
      </c>
    </row>
    <row r="310" spans="1:19" hidden="1" x14ac:dyDescent="0.3">
      <c r="A310" s="18">
        <v>43899.75</v>
      </c>
      <c r="B310" s="17" t="s">
        <v>23</v>
      </c>
      <c r="C310" s="2">
        <v>20</v>
      </c>
      <c r="D310" s="17" t="s">
        <v>58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7" t="s">
        <v>28</v>
      </c>
      <c r="S310" s="17" t="s">
        <v>28</v>
      </c>
    </row>
    <row r="311" spans="1:19" hidden="1" x14ac:dyDescent="0.3">
      <c r="A311" s="18">
        <v>43899.75</v>
      </c>
      <c r="B311" s="17" t="s">
        <v>23</v>
      </c>
      <c r="C311" s="2">
        <v>19</v>
      </c>
      <c r="D311" s="17" t="s">
        <v>59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7" t="s">
        <v>28</v>
      </c>
      <c r="S311" s="17" t="s">
        <v>28</v>
      </c>
    </row>
    <row r="312" spans="1:19" hidden="1" x14ac:dyDescent="0.3">
      <c r="A312" s="18">
        <v>43899.75</v>
      </c>
      <c r="B312" s="17" t="s">
        <v>23</v>
      </c>
      <c r="C312" s="2">
        <v>9</v>
      </c>
      <c r="D312" s="17" t="s">
        <v>60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7" t="s">
        <v>28</v>
      </c>
      <c r="S312" s="17" t="s">
        <v>28</v>
      </c>
    </row>
    <row r="313" spans="1:19" hidden="1" x14ac:dyDescent="0.3">
      <c r="A313" s="18">
        <v>43899.75</v>
      </c>
      <c r="B313" s="17" t="s">
        <v>23</v>
      </c>
      <c r="C313" s="2">
        <v>4</v>
      </c>
      <c r="D313" s="17" t="s">
        <v>61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7" t="s">
        <v>28</v>
      </c>
      <c r="S313" s="17" t="s">
        <v>28</v>
      </c>
    </row>
    <row r="314" spans="1:19" hidden="1" x14ac:dyDescent="0.3">
      <c r="A314" s="18">
        <v>43899.75</v>
      </c>
      <c r="B314" s="17" t="s">
        <v>23</v>
      </c>
      <c r="C314" s="2">
        <v>10</v>
      </c>
      <c r="D314" s="17" t="s">
        <v>62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7" t="s">
        <v>28</v>
      </c>
      <c r="S314" s="17" t="s">
        <v>28</v>
      </c>
    </row>
    <row r="315" spans="1:19" hidden="1" x14ac:dyDescent="0.3">
      <c r="A315" s="18">
        <v>43899.75</v>
      </c>
      <c r="B315" s="17" t="s">
        <v>23</v>
      </c>
      <c r="C315" s="2">
        <v>2</v>
      </c>
      <c r="D315" s="17" t="s">
        <v>63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7" t="s">
        <v>28</v>
      </c>
      <c r="S315" s="17" t="s">
        <v>28</v>
      </c>
    </row>
    <row r="316" spans="1:19" hidden="1" x14ac:dyDescent="0.3">
      <c r="A316" s="18">
        <v>43899.75</v>
      </c>
      <c r="B316" s="17" t="s">
        <v>23</v>
      </c>
      <c r="C316" s="2">
        <v>5</v>
      </c>
      <c r="D316" s="17" t="s">
        <v>64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7" t="s">
        <v>28</v>
      </c>
      <c r="S316" s="17" t="s">
        <v>28</v>
      </c>
    </row>
    <row r="317" spans="1:19" hidden="1" x14ac:dyDescent="0.3">
      <c r="A317" s="18">
        <v>43900.75</v>
      </c>
      <c r="B317" s="17" t="s">
        <v>23</v>
      </c>
      <c r="C317" s="2">
        <v>13</v>
      </c>
      <c r="D317" s="17" t="s">
        <v>45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7" t="s">
        <v>28</v>
      </c>
      <c r="S317" s="17" t="s">
        <v>28</v>
      </c>
    </row>
    <row r="318" spans="1:19" hidden="1" x14ac:dyDescent="0.3">
      <c r="A318" s="18">
        <v>43900.75</v>
      </c>
      <c r="B318" s="17" t="s">
        <v>23</v>
      </c>
      <c r="C318" s="2">
        <v>17</v>
      </c>
      <c r="D318" s="17" t="s">
        <v>46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7" t="s">
        <v>28</v>
      </c>
      <c r="S318" s="17" t="s">
        <v>28</v>
      </c>
    </row>
    <row r="319" spans="1:19" hidden="1" x14ac:dyDescent="0.3">
      <c r="A319" s="18">
        <v>43900.75</v>
      </c>
      <c r="B319" s="17" t="s">
        <v>23</v>
      </c>
      <c r="C319" s="2">
        <v>4</v>
      </c>
      <c r="D319" s="17" t="s">
        <v>47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7" t="s">
        <v>28</v>
      </c>
      <c r="S319" s="17" t="s">
        <v>28</v>
      </c>
    </row>
    <row r="320" spans="1:19" hidden="1" x14ac:dyDescent="0.3">
      <c r="A320" s="18">
        <v>43900.75</v>
      </c>
      <c r="B320" s="17" t="s">
        <v>23</v>
      </c>
      <c r="C320" s="2">
        <v>18</v>
      </c>
      <c r="D320" s="17" t="s">
        <v>48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7" t="s">
        <v>28</v>
      </c>
      <c r="S320" s="17" t="s">
        <v>28</v>
      </c>
    </row>
    <row r="321" spans="1:19" hidden="1" x14ac:dyDescent="0.3">
      <c r="A321" s="18">
        <v>43900.75</v>
      </c>
      <c r="B321" s="17" t="s">
        <v>23</v>
      </c>
      <c r="C321" s="2">
        <v>15</v>
      </c>
      <c r="D321" s="17" t="s">
        <v>49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7" t="s">
        <v>28</v>
      </c>
      <c r="S321" s="17" t="s">
        <v>28</v>
      </c>
    </row>
    <row r="322" spans="1:19" hidden="1" x14ac:dyDescent="0.3">
      <c r="A322" s="18">
        <v>43900.75</v>
      </c>
      <c r="B322" s="17" t="s">
        <v>23</v>
      </c>
      <c r="C322" s="2">
        <v>8</v>
      </c>
      <c r="D322" s="17" t="s">
        <v>103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7" t="s">
        <v>28</v>
      </c>
      <c r="S322" s="17" t="s">
        <v>28</v>
      </c>
    </row>
    <row r="323" spans="1:19" hidden="1" x14ac:dyDescent="0.3">
      <c r="A323" s="18">
        <v>43900.75</v>
      </c>
      <c r="B323" s="17" t="s">
        <v>23</v>
      </c>
      <c r="C323" s="2">
        <v>6</v>
      </c>
      <c r="D323" s="17" t="s">
        <v>50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7" t="s">
        <v>28</v>
      </c>
      <c r="S323" s="17" t="s">
        <v>28</v>
      </c>
    </row>
    <row r="324" spans="1:19" hidden="1" x14ac:dyDescent="0.3">
      <c r="A324" s="18">
        <v>43900.75</v>
      </c>
      <c r="B324" s="17" t="s">
        <v>23</v>
      </c>
      <c r="C324" s="2">
        <v>12</v>
      </c>
      <c r="D324" s="17" t="s">
        <v>51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7" t="s">
        <v>28</v>
      </c>
      <c r="S324" s="17" t="s">
        <v>28</v>
      </c>
    </row>
    <row r="325" spans="1:19" hidden="1" x14ac:dyDescent="0.3">
      <c r="A325" s="18">
        <v>43900.75</v>
      </c>
      <c r="B325" s="17" t="s">
        <v>23</v>
      </c>
      <c r="C325" s="2">
        <v>7</v>
      </c>
      <c r="D325" s="17" t="s">
        <v>52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7" t="s">
        <v>28</v>
      </c>
      <c r="S325" s="17" t="s">
        <v>28</v>
      </c>
    </row>
    <row r="326" spans="1:19" x14ac:dyDescent="0.3">
      <c r="A326" s="18">
        <v>43900.75</v>
      </c>
      <c r="B326" s="17" t="s">
        <v>23</v>
      </c>
      <c r="C326" s="2">
        <v>3</v>
      </c>
      <c r="D326" s="17" t="s">
        <v>53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7" t="s">
        <v>67</v>
      </c>
      <c r="S326" s="17" t="s">
        <v>68</v>
      </c>
    </row>
    <row r="327" spans="1:19" hidden="1" x14ac:dyDescent="0.3">
      <c r="A327" s="18">
        <v>43900.75</v>
      </c>
      <c r="B327" s="17" t="s">
        <v>23</v>
      </c>
      <c r="C327" s="2">
        <v>11</v>
      </c>
      <c r="D327" s="17" t="s">
        <v>54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7" t="s">
        <v>28</v>
      </c>
      <c r="S327" s="17" t="s">
        <v>28</v>
      </c>
    </row>
    <row r="328" spans="1:19" hidden="1" x14ac:dyDescent="0.3">
      <c r="A328" s="18">
        <v>43900.75</v>
      </c>
      <c r="B328" s="17" t="s">
        <v>23</v>
      </c>
      <c r="C328" s="2">
        <v>14</v>
      </c>
      <c r="D328" s="17" t="s">
        <v>55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7" t="s">
        <v>28</v>
      </c>
      <c r="S328" s="17" t="s">
        <v>28</v>
      </c>
    </row>
    <row r="329" spans="1:19" hidden="1" x14ac:dyDescent="0.3">
      <c r="A329" s="18">
        <v>43900.75</v>
      </c>
      <c r="B329" s="17" t="s">
        <v>23</v>
      </c>
      <c r="C329" s="2">
        <v>1</v>
      </c>
      <c r="D329" s="17" t="s">
        <v>56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7" t="s">
        <v>28</v>
      </c>
      <c r="S329" s="17" t="s">
        <v>28</v>
      </c>
    </row>
    <row r="330" spans="1:19" hidden="1" x14ac:dyDescent="0.3">
      <c r="A330" s="18">
        <v>43900.75</v>
      </c>
      <c r="B330" s="17" t="s">
        <v>23</v>
      </c>
      <c r="C330" s="2">
        <v>16</v>
      </c>
      <c r="D330" s="17" t="s">
        <v>57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7" t="s">
        <v>28</v>
      </c>
      <c r="S330" s="17" t="s">
        <v>28</v>
      </c>
    </row>
    <row r="331" spans="1:19" hidden="1" x14ac:dyDescent="0.3">
      <c r="A331" s="18">
        <v>43900.75</v>
      </c>
      <c r="B331" s="17" t="s">
        <v>23</v>
      </c>
      <c r="C331" s="2">
        <v>20</v>
      </c>
      <c r="D331" s="17" t="s">
        <v>58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7" t="s">
        <v>28</v>
      </c>
      <c r="S331" s="17" t="s">
        <v>28</v>
      </c>
    </row>
    <row r="332" spans="1:19" hidden="1" x14ac:dyDescent="0.3">
      <c r="A332" s="18">
        <v>43900.75</v>
      </c>
      <c r="B332" s="17" t="s">
        <v>23</v>
      </c>
      <c r="C332" s="2">
        <v>19</v>
      </c>
      <c r="D332" s="17" t="s">
        <v>59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7" t="s">
        <v>28</v>
      </c>
      <c r="S332" s="17" t="s">
        <v>28</v>
      </c>
    </row>
    <row r="333" spans="1:19" hidden="1" x14ac:dyDescent="0.3">
      <c r="A333" s="18">
        <v>43900.75</v>
      </c>
      <c r="B333" s="17" t="s">
        <v>23</v>
      </c>
      <c r="C333" s="2">
        <v>9</v>
      </c>
      <c r="D333" s="17" t="s">
        <v>60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7" t="s">
        <v>28</v>
      </c>
      <c r="S333" s="17" t="s">
        <v>28</v>
      </c>
    </row>
    <row r="334" spans="1:19" hidden="1" x14ac:dyDescent="0.3">
      <c r="A334" s="18">
        <v>43900.75</v>
      </c>
      <c r="B334" s="17" t="s">
        <v>23</v>
      </c>
      <c r="C334" s="2">
        <v>4</v>
      </c>
      <c r="D334" s="17" t="s">
        <v>61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7" t="s">
        <v>28</v>
      </c>
      <c r="S334" s="17" t="s">
        <v>28</v>
      </c>
    </row>
    <row r="335" spans="1:19" hidden="1" x14ac:dyDescent="0.3">
      <c r="A335" s="18">
        <v>43900.75</v>
      </c>
      <c r="B335" s="17" t="s">
        <v>23</v>
      </c>
      <c r="C335" s="2">
        <v>10</v>
      </c>
      <c r="D335" s="17" t="s">
        <v>62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7" t="s">
        <v>28</v>
      </c>
      <c r="S335" s="17" t="s">
        <v>28</v>
      </c>
    </row>
    <row r="336" spans="1:19" hidden="1" x14ac:dyDescent="0.3">
      <c r="A336" s="18">
        <v>43900.75</v>
      </c>
      <c r="B336" s="17" t="s">
        <v>23</v>
      </c>
      <c r="C336" s="2">
        <v>2</v>
      </c>
      <c r="D336" s="17" t="s">
        <v>63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7" t="s">
        <v>28</v>
      </c>
      <c r="S336" s="17" t="s">
        <v>28</v>
      </c>
    </row>
    <row r="337" spans="1:19" hidden="1" x14ac:dyDescent="0.3">
      <c r="A337" s="18">
        <v>43900.75</v>
      </c>
      <c r="B337" s="17" t="s">
        <v>23</v>
      </c>
      <c r="C337" s="2">
        <v>5</v>
      </c>
      <c r="D337" s="17" t="s">
        <v>64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7" t="s">
        <v>28</v>
      </c>
      <c r="S337" s="17" t="s">
        <v>28</v>
      </c>
    </row>
    <row r="338" spans="1:19" hidden="1" x14ac:dyDescent="0.3">
      <c r="A338" s="18">
        <v>43901.708333333336</v>
      </c>
      <c r="B338" s="17" t="s">
        <v>23</v>
      </c>
      <c r="C338" s="2">
        <v>13</v>
      </c>
      <c r="D338" s="17" t="s">
        <v>45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7" t="s">
        <v>69</v>
      </c>
      <c r="S338" s="17" t="s">
        <v>70</v>
      </c>
    </row>
    <row r="339" spans="1:19" hidden="1" x14ac:dyDescent="0.3">
      <c r="A339" s="18">
        <v>43901.708333333336</v>
      </c>
      <c r="B339" s="17" t="s">
        <v>23</v>
      </c>
      <c r="C339" s="2">
        <v>17</v>
      </c>
      <c r="D339" s="17" t="s">
        <v>46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7" t="s">
        <v>28</v>
      </c>
      <c r="S339" s="17" t="s">
        <v>28</v>
      </c>
    </row>
    <row r="340" spans="1:19" hidden="1" x14ac:dyDescent="0.3">
      <c r="A340" s="18">
        <v>43901.708333333336</v>
      </c>
      <c r="B340" s="17" t="s">
        <v>23</v>
      </c>
      <c r="C340" s="2">
        <v>4</v>
      </c>
      <c r="D340" s="17" t="s">
        <v>47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7" t="s">
        <v>28</v>
      </c>
      <c r="S340" s="17" t="s">
        <v>28</v>
      </c>
    </row>
    <row r="341" spans="1:19" hidden="1" x14ac:dyDescent="0.3">
      <c r="A341" s="18">
        <v>43901.708333333336</v>
      </c>
      <c r="B341" s="17" t="s">
        <v>23</v>
      </c>
      <c r="C341" s="2">
        <v>18</v>
      </c>
      <c r="D341" s="17" t="s">
        <v>48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7" t="s">
        <v>28</v>
      </c>
      <c r="S341" s="17" t="s">
        <v>28</v>
      </c>
    </row>
    <row r="342" spans="1:19" hidden="1" x14ac:dyDescent="0.3">
      <c r="A342" s="18">
        <v>43901.708333333336</v>
      </c>
      <c r="B342" s="17" t="s">
        <v>23</v>
      </c>
      <c r="C342" s="2">
        <v>15</v>
      </c>
      <c r="D342" s="17" t="s">
        <v>49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7" t="s">
        <v>28</v>
      </c>
      <c r="S342" s="17" t="s">
        <v>28</v>
      </c>
    </row>
    <row r="343" spans="1:19" hidden="1" x14ac:dyDescent="0.3">
      <c r="A343" s="18">
        <v>43901.708333333336</v>
      </c>
      <c r="B343" s="17" t="s">
        <v>23</v>
      </c>
      <c r="C343" s="2">
        <v>8</v>
      </c>
      <c r="D343" s="17" t="s">
        <v>103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7" t="s">
        <v>28</v>
      </c>
      <c r="S343" s="17" t="s">
        <v>28</v>
      </c>
    </row>
    <row r="344" spans="1:19" hidden="1" x14ac:dyDescent="0.3">
      <c r="A344" s="18">
        <v>43901.708333333336</v>
      </c>
      <c r="B344" s="17" t="s">
        <v>23</v>
      </c>
      <c r="C344" s="2">
        <v>6</v>
      </c>
      <c r="D344" s="17" t="s">
        <v>50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7" t="s">
        <v>28</v>
      </c>
      <c r="S344" s="17" t="s">
        <v>28</v>
      </c>
    </row>
    <row r="345" spans="1:19" hidden="1" x14ac:dyDescent="0.3">
      <c r="A345" s="18">
        <v>43901.708333333336</v>
      </c>
      <c r="B345" s="17" t="s">
        <v>23</v>
      </c>
      <c r="C345" s="2">
        <v>12</v>
      </c>
      <c r="D345" s="17" t="s">
        <v>51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7" t="s">
        <v>28</v>
      </c>
      <c r="S345" s="17" t="s">
        <v>28</v>
      </c>
    </row>
    <row r="346" spans="1:19" hidden="1" x14ac:dyDescent="0.3">
      <c r="A346" s="18">
        <v>43901.708333333336</v>
      </c>
      <c r="B346" s="17" t="s">
        <v>23</v>
      </c>
      <c r="C346" s="2">
        <v>7</v>
      </c>
      <c r="D346" s="17" t="s">
        <v>52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7" t="s">
        <v>28</v>
      </c>
      <c r="S346" s="17" t="s">
        <v>28</v>
      </c>
    </row>
    <row r="347" spans="1:19" x14ac:dyDescent="0.3">
      <c r="A347" s="18">
        <v>43901.708333333336</v>
      </c>
      <c r="B347" s="17" t="s">
        <v>23</v>
      </c>
      <c r="C347" s="2">
        <v>3</v>
      </c>
      <c r="D347" s="17" t="s">
        <v>53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7" t="s">
        <v>28</v>
      </c>
      <c r="S347" s="17" t="s">
        <v>28</v>
      </c>
    </row>
    <row r="348" spans="1:19" hidden="1" x14ac:dyDescent="0.3">
      <c r="A348" s="18">
        <v>43901.708333333336</v>
      </c>
      <c r="B348" s="17" t="s">
        <v>23</v>
      </c>
      <c r="C348" s="2">
        <v>11</v>
      </c>
      <c r="D348" s="17" t="s">
        <v>54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7" t="s">
        <v>28</v>
      </c>
      <c r="S348" s="17" t="s">
        <v>28</v>
      </c>
    </row>
    <row r="349" spans="1:19" hidden="1" x14ac:dyDescent="0.3">
      <c r="A349" s="18">
        <v>43901.708333333336</v>
      </c>
      <c r="B349" s="17" t="s">
        <v>23</v>
      </c>
      <c r="C349" s="2">
        <v>14</v>
      </c>
      <c r="D349" s="17" t="s">
        <v>55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7" t="s">
        <v>28</v>
      </c>
      <c r="S349" s="17" t="s">
        <v>28</v>
      </c>
    </row>
    <row r="350" spans="1:19" hidden="1" x14ac:dyDescent="0.3">
      <c r="A350" s="18">
        <v>43901.708333333336</v>
      </c>
      <c r="B350" s="17" t="s">
        <v>23</v>
      </c>
      <c r="C350" s="2">
        <v>1</v>
      </c>
      <c r="D350" s="17" t="s">
        <v>56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7" t="s">
        <v>28</v>
      </c>
      <c r="S350" s="17" t="s">
        <v>28</v>
      </c>
    </row>
    <row r="351" spans="1:19" hidden="1" x14ac:dyDescent="0.3">
      <c r="A351" s="18">
        <v>43901.708333333336</v>
      </c>
      <c r="B351" s="17" t="s">
        <v>23</v>
      </c>
      <c r="C351" s="2">
        <v>16</v>
      </c>
      <c r="D351" s="17" t="s">
        <v>57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7" t="s">
        <v>28</v>
      </c>
      <c r="S351" s="17" t="s">
        <v>28</v>
      </c>
    </row>
    <row r="352" spans="1:19" hidden="1" x14ac:dyDescent="0.3">
      <c r="A352" s="18">
        <v>43901.708333333336</v>
      </c>
      <c r="B352" s="17" t="s">
        <v>23</v>
      </c>
      <c r="C352" s="2">
        <v>20</v>
      </c>
      <c r="D352" s="17" t="s">
        <v>58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7" t="s">
        <v>28</v>
      </c>
      <c r="S352" s="17" t="s">
        <v>28</v>
      </c>
    </row>
    <row r="353" spans="1:19" hidden="1" x14ac:dyDescent="0.3">
      <c r="A353" s="18">
        <v>43901.708333333336</v>
      </c>
      <c r="B353" s="17" t="s">
        <v>23</v>
      </c>
      <c r="C353" s="2">
        <v>19</v>
      </c>
      <c r="D353" s="17" t="s">
        <v>59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7" t="s">
        <v>28</v>
      </c>
      <c r="S353" s="17" t="s">
        <v>28</v>
      </c>
    </row>
    <row r="354" spans="1:19" hidden="1" x14ac:dyDescent="0.3">
      <c r="A354" s="18">
        <v>43901.708333333336</v>
      </c>
      <c r="B354" s="17" t="s">
        <v>23</v>
      </c>
      <c r="C354" s="2">
        <v>9</v>
      </c>
      <c r="D354" s="17" t="s">
        <v>60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7" t="s">
        <v>28</v>
      </c>
      <c r="S354" s="17" t="s">
        <v>28</v>
      </c>
    </row>
    <row r="355" spans="1:19" hidden="1" x14ac:dyDescent="0.3">
      <c r="A355" s="18">
        <v>43901.708333333336</v>
      </c>
      <c r="B355" s="17" t="s">
        <v>23</v>
      </c>
      <c r="C355" s="2">
        <v>4</v>
      </c>
      <c r="D355" s="17" t="s">
        <v>61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7" t="s">
        <v>28</v>
      </c>
      <c r="S355" s="17" t="s">
        <v>28</v>
      </c>
    </row>
    <row r="356" spans="1:19" hidden="1" x14ac:dyDescent="0.3">
      <c r="A356" s="18">
        <v>43901.708333333336</v>
      </c>
      <c r="B356" s="17" t="s">
        <v>23</v>
      </c>
      <c r="C356" s="2">
        <v>10</v>
      </c>
      <c r="D356" s="17" t="s">
        <v>62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7" t="s">
        <v>28</v>
      </c>
      <c r="S356" s="17" t="s">
        <v>28</v>
      </c>
    </row>
    <row r="357" spans="1:19" hidden="1" x14ac:dyDescent="0.3">
      <c r="A357" s="18">
        <v>43901.708333333336</v>
      </c>
      <c r="B357" s="17" t="s">
        <v>23</v>
      </c>
      <c r="C357" s="2">
        <v>2</v>
      </c>
      <c r="D357" s="17" t="s">
        <v>63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7" t="s">
        <v>28</v>
      </c>
      <c r="S357" s="17" t="s">
        <v>28</v>
      </c>
    </row>
    <row r="358" spans="1:19" hidden="1" x14ac:dyDescent="0.3">
      <c r="A358" s="18">
        <v>43901.708333333336</v>
      </c>
      <c r="B358" s="17" t="s">
        <v>23</v>
      </c>
      <c r="C358" s="2">
        <v>5</v>
      </c>
      <c r="D358" s="17" t="s">
        <v>64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7" t="s">
        <v>28</v>
      </c>
      <c r="S358" s="17" t="s">
        <v>28</v>
      </c>
    </row>
    <row r="359" spans="1:19" hidden="1" x14ac:dyDescent="0.3">
      <c r="A359" s="18">
        <v>43902.708333333336</v>
      </c>
      <c r="B359" s="17" t="s">
        <v>23</v>
      </c>
      <c r="C359" s="2">
        <v>13</v>
      </c>
      <c r="D359" s="17" t="s">
        <v>45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7" t="s">
        <v>28</v>
      </c>
      <c r="S359" s="17" t="s">
        <v>28</v>
      </c>
    </row>
    <row r="360" spans="1:19" hidden="1" x14ac:dyDescent="0.3">
      <c r="A360" s="18">
        <v>43902.708333333336</v>
      </c>
      <c r="B360" s="17" t="s">
        <v>23</v>
      </c>
      <c r="C360" s="2">
        <v>17</v>
      </c>
      <c r="D360" s="17" t="s">
        <v>46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7" t="s">
        <v>28</v>
      </c>
      <c r="S360" s="17" t="s">
        <v>28</v>
      </c>
    </row>
    <row r="361" spans="1:19" hidden="1" x14ac:dyDescent="0.3">
      <c r="A361" s="18">
        <v>43902.708333333336</v>
      </c>
      <c r="B361" s="17" t="s">
        <v>23</v>
      </c>
      <c r="C361" s="2">
        <v>4</v>
      </c>
      <c r="D361" s="17" t="s">
        <v>47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7" t="s">
        <v>28</v>
      </c>
      <c r="S361" s="17" t="s">
        <v>28</v>
      </c>
    </row>
    <row r="362" spans="1:19" hidden="1" x14ac:dyDescent="0.3">
      <c r="A362" s="18">
        <v>43902.708333333336</v>
      </c>
      <c r="B362" s="17" t="s">
        <v>23</v>
      </c>
      <c r="C362" s="2">
        <v>18</v>
      </c>
      <c r="D362" s="17" t="s">
        <v>48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7" t="s">
        <v>28</v>
      </c>
      <c r="S362" s="17" t="s">
        <v>28</v>
      </c>
    </row>
    <row r="363" spans="1:19" hidden="1" x14ac:dyDescent="0.3">
      <c r="A363" s="18">
        <v>43902.708333333336</v>
      </c>
      <c r="B363" s="17" t="s">
        <v>23</v>
      </c>
      <c r="C363" s="2">
        <v>15</v>
      </c>
      <c r="D363" s="17" t="s">
        <v>49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7" t="s">
        <v>28</v>
      </c>
      <c r="S363" s="17" t="s">
        <v>28</v>
      </c>
    </row>
    <row r="364" spans="1:19" hidden="1" x14ac:dyDescent="0.3">
      <c r="A364" s="18">
        <v>43902.708333333336</v>
      </c>
      <c r="B364" s="17" t="s">
        <v>23</v>
      </c>
      <c r="C364" s="2">
        <v>8</v>
      </c>
      <c r="D364" s="17" t="s">
        <v>103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7" t="s">
        <v>28</v>
      </c>
      <c r="S364" s="17" t="s">
        <v>28</v>
      </c>
    </row>
    <row r="365" spans="1:19" hidden="1" x14ac:dyDescent="0.3">
      <c r="A365" s="18">
        <v>43902.708333333336</v>
      </c>
      <c r="B365" s="17" t="s">
        <v>23</v>
      </c>
      <c r="C365" s="2">
        <v>6</v>
      </c>
      <c r="D365" s="17" t="s">
        <v>50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7" t="s">
        <v>28</v>
      </c>
      <c r="S365" s="17" t="s">
        <v>28</v>
      </c>
    </row>
    <row r="366" spans="1:19" hidden="1" x14ac:dyDescent="0.3">
      <c r="A366" s="18">
        <v>43902.708333333336</v>
      </c>
      <c r="B366" s="17" t="s">
        <v>23</v>
      </c>
      <c r="C366" s="2">
        <v>12</v>
      </c>
      <c r="D366" s="17" t="s">
        <v>51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7" t="s">
        <v>28</v>
      </c>
      <c r="S366" s="17" t="s">
        <v>28</v>
      </c>
    </row>
    <row r="367" spans="1:19" hidden="1" x14ac:dyDescent="0.3">
      <c r="A367" s="18">
        <v>43902.708333333336</v>
      </c>
      <c r="B367" s="17" t="s">
        <v>23</v>
      </c>
      <c r="C367" s="2">
        <v>7</v>
      </c>
      <c r="D367" s="17" t="s">
        <v>52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7" t="s">
        <v>28</v>
      </c>
      <c r="S367" s="17" t="s">
        <v>28</v>
      </c>
    </row>
    <row r="368" spans="1:19" x14ac:dyDescent="0.3">
      <c r="A368" s="18">
        <v>43902.708333333336</v>
      </c>
      <c r="B368" s="17" t="s">
        <v>23</v>
      </c>
      <c r="C368" s="2">
        <v>3</v>
      </c>
      <c r="D368" s="17" t="s">
        <v>53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7" t="s">
        <v>28</v>
      </c>
      <c r="S368" s="17" t="s">
        <v>28</v>
      </c>
    </row>
    <row r="369" spans="1:19" hidden="1" x14ac:dyDescent="0.3">
      <c r="A369" s="18">
        <v>43902.708333333336</v>
      </c>
      <c r="B369" s="17" t="s">
        <v>23</v>
      </c>
      <c r="C369" s="2">
        <v>11</v>
      </c>
      <c r="D369" s="17" t="s">
        <v>54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7" t="s">
        <v>28</v>
      </c>
      <c r="S369" s="17" t="s">
        <v>28</v>
      </c>
    </row>
    <row r="370" spans="1:19" hidden="1" x14ac:dyDescent="0.3">
      <c r="A370" s="18">
        <v>43902.708333333336</v>
      </c>
      <c r="B370" s="17" t="s">
        <v>23</v>
      </c>
      <c r="C370" s="2">
        <v>14</v>
      </c>
      <c r="D370" s="17" t="s">
        <v>55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7" t="s">
        <v>28</v>
      </c>
      <c r="S370" s="17" t="s">
        <v>28</v>
      </c>
    </row>
    <row r="371" spans="1:19" hidden="1" x14ac:dyDescent="0.3">
      <c r="A371" s="18">
        <v>43902.708333333336</v>
      </c>
      <c r="B371" s="17" t="s">
        <v>23</v>
      </c>
      <c r="C371" s="2">
        <v>1</v>
      </c>
      <c r="D371" s="17" t="s">
        <v>56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7" t="s">
        <v>28</v>
      </c>
      <c r="S371" s="17" t="s">
        <v>28</v>
      </c>
    </row>
    <row r="372" spans="1:19" hidden="1" x14ac:dyDescent="0.3">
      <c r="A372" s="18">
        <v>43902.708333333336</v>
      </c>
      <c r="B372" s="17" t="s">
        <v>23</v>
      </c>
      <c r="C372" s="2">
        <v>16</v>
      </c>
      <c r="D372" s="17" t="s">
        <v>57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7" t="s">
        <v>28</v>
      </c>
      <c r="S372" s="17" t="s">
        <v>28</v>
      </c>
    </row>
    <row r="373" spans="1:19" hidden="1" x14ac:dyDescent="0.3">
      <c r="A373" s="18">
        <v>43902.708333333336</v>
      </c>
      <c r="B373" s="17" t="s">
        <v>23</v>
      </c>
      <c r="C373" s="2">
        <v>20</v>
      </c>
      <c r="D373" s="17" t="s">
        <v>58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7" t="s">
        <v>28</v>
      </c>
      <c r="S373" s="17" t="s">
        <v>28</v>
      </c>
    </row>
    <row r="374" spans="1:19" hidden="1" x14ac:dyDescent="0.3">
      <c r="A374" s="18">
        <v>43902.708333333336</v>
      </c>
      <c r="B374" s="17" t="s">
        <v>23</v>
      </c>
      <c r="C374" s="2">
        <v>19</v>
      </c>
      <c r="D374" s="17" t="s">
        <v>59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7" t="s">
        <v>28</v>
      </c>
      <c r="S374" s="17" t="s">
        <v>28</v>
      </c>
    </row>
    <row r="375" spans="1:19" hidden="1" x14ac:dyDescent="0.3">
      <c r="A375" s="18">
        <v>43902.708333333336</v>
      </c>
      <c r="B375" s="17" t="s">
        <v>23</v>
      </c>
      <c r="C375" s="2">
        <v>9</v>
      </c>
      <c r="D375" s="17" t="s">
        <v>60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7" t="s">
        <v>28</v>
      </c>
      <c r="S375" s="17" t="s">
        <v>28</v>
      </c>
    </row>
    <row r="376" spans="1:19" hidden="1" x14ac:dyDescent="0.3">
      <c r="A376" s="18">
        <v>43902.708333333336</v>
      </c>
      <c r="B376" s="17" t="s">
        <v>23</v>
      </c>
      <c r="C376" s="2">
        <v>4</v>
      </c>
      <c r="D376" s="17" t="s">
        <v>61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7" t="s">
        <v>28</v>
      </c>
      <c r="S376" s="17" t="s">
        <v>28</v>
      </c>
    </row>
    <row r="377" spans="1:19" hidden="1" x14ac:dyDescent="0.3">
      <c r="A377" s="18">
        <v>43902.708333333336</v>
      </c>
      <c r="B377" s="17" t="s">
        <v>23</v>
      </c>
      <c r="C377" s="2">
        <v>10</v>
      </c>
      <c r="D377" s="17" t="s">
        <v>62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7" t="s">
        <v>28</v>
      </c>
      <c r="S377" s="17" t="s">
        <v>28</v>
      </c>
    </row>
    <row r="378" spans="1:19" hidden="1" x14ac:dyDescent="0.3">
      <c r="A378" s="18">
        <v>43902.708333333336</v>
      </c>
      <c r="B378" s="17" t="s">
        <v>23</v>
      </c>
      <c r="C378" s="2">
        <v>2</v>
      </c>
      <c r="D378" s="17" t="s">
        <v>63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7" t="s">
        <v>28</v>
      </c>
      <c r="S378" s="17" t="s">
        <v>28</v>
      </c>
    </row>
    <row r="379" spans="1:19" hidden="1" x14ac:dyDescent="0.3">
      <c r="A379" s="18">
        <v>43902.708333333336</v>
      </c>
      <c r="B379" s="17" t="s">
        <v>23</v>
      </c>
      <c r="C379" s="2">
        <v>5</v>
      </c>
      <c r="D379" s="17" t="s">
        <v>64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7" t="s">
        <v>28</v>
      </c>
      <c r="S379" s="17" t="s">
        <v>28</v>
      </c>
    </row>
    <row r="380" spans="1:19" hidden="1" x14ac:dyDescent="0.3">
      <c r="A380" s="18">
        <v>43903.708333333336</v>
      </c>
      <c r="B380" s="17" t="s">
        <v>23</v>
      </c>
      <c r="C380" s="2">
        <v>13</v>
      </c>
      <c r="D380" s="17" t="s">
        <v>45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7" t="s">
        <v>28</v>
      </c>
      <c r="S380" s="17" t="s">
        <v>28</v>
      </c>
    </row>
    <row r="381" spans="1:19" hidden="1" x14ac:dyDescent="0.3">
      <c r="A381" s="18">
        <v>43903.708333333336</v>
      </c>
      <c r="B381" s="17" t="s">
        <v>23</v>
      </c>
      <c r="C381" s="2">
        <v>17</v>
      </c>
      <c r="D381" s="17" t="s">
        <v>46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7" t="s">
        <v>28</v>
      </c>
      <c r="S381" s="17" t="s">
        <v>28</v>
      </c>
    </row>
    <row r="382" spans="1:19" hidden="1" x14ac:dyDescent="0.3">
      <c r="A382" s="18">
        <v>43903.708333333336</v>
      </c>
      <c r="B382" s="17" t="s">
        <v>23</v>
      </c>
      <c r="C382" s="2">
        <v>4</v>
      </c>
      <c r="D382" s="17" t="s">
        <v>47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7" t="s">
        <v>28</v>
      </c>
      <c r="S382" s="17" t="s">
        <v>28</v>
      </c>
    </row>
    <row r="383" spans="1:19" hidden="1" x14ac:dyDescent="0.3">
      <c r="A383" s="18">
        <v>43903.708333333336</v>
      </c>
      <c r="B383" s="17" t="s">
        <v>23</v>
      </c>
      <c r="C383" s="2">
        <v>18</v>
      </c>
      <c r="D383" s="17" t="s">
        <v>48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7" t="s">
        <v>28</v>
      </c>
      <c r="S383" s="17" t="s">
        <v>28</v>
      </c>
    </row>
    <row r="384" spans="1:19" hidden="1" x14ac:dyDescent="0.3">
      <c r="A384" s="18">
        <v>43903.708333333336</v>
      </c>
      <c r="B384" s="17" t="s">
        <v>23</v>
      </c>
      <c r="C384" s="2">
        <v>15</v>
      </c>
      <c r="D384" s="17" t="s">
        <v>49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7" t="s">
        <v>28</v>
      </c>
      <c r="S384" s="17" t="s">
        <v>28</v>
      </c>
    </row>
    <row r="385" spans="1:19" hidden="1" x14ac:dyDescent="0.3">
      <c r="A385" s="18">
        <v>43903.708333333336</v>
      </c>
      <c r="B385" s="17" t="s">
        <v>23</v>
      </c>
      <c r="C385" s="2">
        <v>8</v>
      </c>
      <c r="D385" s="17" t="s">
        <v>103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7" t="s">
        <v>28</v>
      </c>
      <c r="S385" s="17" t="s">
        <v>28</v>
      </c>
    </row>
    <row r="386" spans="1:19" hidden="1" x14ac:dyDescent="0.3">
      <c r="A386" s="18">
        <v>43903.708333333336</v>
      </c>
      <c r="B386" s="17" t="s">
        <v>23</v>
      </c>
      <c r="C386" s="2">
        <v>6</v>
      </c>
      <c r="D386" s="17" t="s">
        <v>50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7" t="s">
        <v>28</v>
      </c>
      <c r="S386" s="17" t="s">
        <v>28</v>
      </c>
    </row>
    <row r="387" spans="1:19" hidden="1" x14ac:dyDescent="0.3">
      <c r="A387" s="18">
        <v>43903.708333333336</v>
      </c>
      <c r="B387" s="17" t="s">
        <v>23</v>
      </c>
      <c r="C387" s="2">
        <v>12</v>
      </c>
      <c r="D387" s="17" t="s">
        <v>51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7" t="s">
        <v>28</v>
      </c>
      <c r="S387" s="17" t="s">
        <v>28</v>
      </c>
    </row>
    <row r="388" spans="1:19" hidden="1" x14ac:dyDescent="0.3">
      <c r="A388" s="18">
        <v>43903.708333333336</v>
      </c>
      <c r="B388" s="17" t="s">
        <v>23</v>
      </c>
      <c r="C388" s="2">
        <v>7</v>
      </c>
      <c r="D388" s="17" t="s">
        <v>52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7" t="s">
        <v>28</v>
      </c>
      <c r="S388" s="17" t="s">
        <v>28</v>
      </c>
    </row>
    <row r="389" spans="1:19" x14ac:dyDescent="0.3">
      <c r="A389" s="18">
        <v>43903.708333333336</v>
      </c>
      <c r="B389" s="17" t="s">
        <v>23</v>
      </c>
      <c r="C389" s="2">
        <v>3</v>
      </c>
      <c r="D389" s="17" t="s">
        <v>53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7" t="s">
        <v>28</v>
      </c>
      <c r="S389" s="17" t="s">
        <v>28</v>
      </c>
    </row>
    <row r="390" spans="1:19" hidden="1" x14ac:dyDescent="0.3">
      <c r="A390" s="18">
        <v>43903.708333333336</v>
      </c>
      <c r="B390" s="17" t="s">
        <v>23</v>
      </c>
      <c r="C390" s="2">
        <v>11</v>
      </c>
      <c r="D390" s="17" t="s">
        <v>54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7" t="s">
        <v>28</v>
      </c>
      <c r="S390" s="17" t="s">
        <v>28</v>
      </c>
    </row>
    <row r="391" spans="1:19" hidden="1" x14ac:dyDescent="0.3">
      <c r="A391" s="18">
        <v>43903.708333333336</v>
      </c>
      <c r="B391" s="17" t="s">
        <v>23</v>
      </c>
      <c r="C391" s="2">
        <v>14</v>
      </c>
      <c r="D391" s="17" t="s">
        <v>55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7" t="s">
        <v>28</v>
      </c>
      <c r="S391" s="17" t="s">
        <v>28</v>
      </c>
    </row>
    <row r="392" spans="1:19" hidden="1" x14ac:dyDescent="0.3">
      <c r="A392" s="18">
        <v>43903.708333333336</v>
      </c>
      <c r="B392" s="17" t="s">
        <v>23</v>
      </c>
      <c r="C392" s="2">
        <v>1</v>
      </c>
      <c r="D392" s="17" t="s">
        <v>56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7" t="s">
        <v>28</v>
      </c>
      <c r="S392" s="17" t="s">
        <v>28</v>
      </c>
    </row>
    <row r="393" spans="1:19" hidden="1" x14ac:dyDescent="0.3">
      <c r="A393" s="18">
        <v>43903.708333333336</v>
      </c>
      <c r="B393" s="17" t="s">
        <v>23</v>
      </c>
      <c r="C393" s="2">
        <v>16</v>
      </c>
      <c r="D393" s="17" t="s">
        <v>57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7" t="s">
        <v>28</v>
      </c>
      <c r="S393" s="17" t="s">
        <v>28</v>
      </c>
    </row>
    <row r="394" spans="1:19" hidden="1" x14ac:dyDescent="0.3">
      <c r="A394" s="18">
        <v>43903.708333333336</v>
      </c>
      <c r="B394" s="17" t="s">
        <v>23</v>
      </c>
      <c r="C394" s="2">
        <v>20</v>
      </c>
      <c r="D394" s="17" t="s">
        <v>58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7" t="s">
        <v>28</v>
      </c>
      <c r="S394" s="17" t="s">
        <v>28</v>
      </c>
    </row>
    <row r="395" spans="1:19" hidden="1" x14ac:dyDescent="0.3">
      <c r="A395" s="18">
        <v>43903.708333333336</v>
      </c>
      <c r="B395" s="17" t="s">
        <v>23</v>
      </c>
      <c r="C395" s="2">
        <v>19</v>
      </c>
      <c r="D395" s="17" t="s">
        <v>59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7" t="s">
        <v>28</v>
      </c>
      <c r="S395" s="17" t="s">
        <v>28</v>
      </c>
    </row>
    <row r="396" spans="1:19" hidden="1" x14ac:dyDescent="0.3">
      <c r="A396" s="18">
        <v>43903.708333333336</v>
      </c>
      <c r="B396" s="17" t="s">
        <v>23</v>
      </c>
      <c r="C396" s="2">
        <v>9</v>
      </c>
      <c r="D396" s="17" t="s">
        <v>60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7" t="s">
        <v>28</v>
      </c>
      <c r="S396" s="17" t="s">
        <v>28</v>
      </c>
    </row>
    <row r="397" spans="1:19" hidden="1" x14ac:dyDescent="0.3">
      <c r="A397" s="18">
        <v>43903.708333333336</v>
      </c>
      <c r="B397" s="17" t="s">
        <v>23</v>
      </c>
      <c r="C397" s="2">
        <v>4</v>
      </c>
      <c r="D397" s="17" t="s">
        <v>61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7" t="s">
        <v>28</v>
      </c>
      <c r="S397" s="17" t="s">
        <v>28</v>
      </c>
    </row>
    <row r="398" spans="1:19" hidden="1" x14ac:dyDescent="0.3">
      <c r="A398" s="18">
        <v>43903.708333333336</v>
      </c>
      <c r="B398" s="17" t="s">
        <v>23</v>
      </c>
      <c r="C398" s="2">
        <v>10</v>
      </c>
      <c r="D398" s="17" t="s">
        <v>62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7" t="s">
        <v>28</v>
      </c>
      <c r="S398" s="17" t="s">
        <v>28</v>
      </c>
    </row>
    <row r="399" spans="1:19" hidden="1" x14ac:dyDescent="0.3">
      <c r="A399" s="18">
        <v>43903.708333333336</v>
      </c>
      <c r="B399" s="17" t="s">
        <v>23</v>
      </c>
      <c r="C399" s="2">
        <v>2</v>
      </c>
      <c r="D399" s="17" t="s">
        <v>63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7" t="s">
        <v>28</v>
      </c>
      <c r="S399" s="17" t="s">
        <v>28</v>
      </c>
    </row>
    <row r="400" spans="1:19" hidden="1" x14ac:dyDescent="0.3">
      <c r="A400" s="18">
        <v>43903.708333333336</v>
      </c>
      <c r="B400" s="17" t="s">
        <v>23</v>
      </c>
      <c r="C400" s="2">
        <v>5</v>
      </c>
      <c r="D400" s="17" t="s">
        <v>64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7" t="s">
        <v>28</v>
      </c>
      <c r="S400" s="17" t="s">
        <v>28</v>
      </c>
    </row>
    <row r="401" spans="1:19" hidden="1" x14ac:dyDescent="0.3">
      <c r="A401" s="18">
        <v>43904.708333333336</v>
      </c>
      <c r="B401" s="17" t="s">
        <v>23</v>
      </c>
      <c r="C401" s="2">
        <v>13</v>
      </c>
      <c r="D401" s="17" t="s">
        <v>45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7" t="s">
        <v>28</v>
      </c>
      <c r="S401" s="17" t="s">
        <v>28</v>
      </c>
    </row>
    <row r="402" spans="1:19" hidden="1" x14ac:dyDescent="0.3">
      <c r="A402" s="18">
        <v>43904.708333333336</v>
      </c>
      <c r="B402" s="17" t="s">
        <v>23</v>
      </c>
      <c r="C402" s="2">
        <v>17</v>
      </c>
      <c r="D402" s="17" t="s">
        <v>46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7" t="s">
        <v>28</v>
      </c>
      <c r="S402" s="17" t="s">
        <v>28</v>
      </c>
    </row>
    <row r="403" spans="1:19" hidden="1" x14ac:dyDescent="0.3">
      <c r="A403" s="18">
        <v>43904.708333333336</v>
      </c>
      <c r="B403" s="17" t="s">
        <v>23</v>
      </c>
      <c r="C403" s="2">
        <v>4</v>
      </c>
      <c r="D403" s="17" t="s">
        <v>47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7" t="s">
        <v>28</v>
      </c>
      <c r="S403" s="17" t="s">
        <v>28</v>
      </c>
    </row>
    <row r="404" spans="1:19" hidden="1" x14ac:dyDescent="0.3">
      <c r="A404" s="18">
        <v>43904.708333333336</v>
      </c>
      <c r="B404" s="17" t="s">
        <v>23</v>
      </c>
      <c r="C404" s="2">
        <v>18</v>
      </c>
      <c r="D404" s="17" t="s">
        <v>48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7" t="s">
        <v>28</v>
      </c>
      <c r="S404" s="17" t="s">
        <v>28</v>
      </c>
    </row>
    <row r="405" spans="1:19" hidden="1" x14ac:dyDescent="0.3">
      <c r="A405" s="18">
        <v>43904.708333333336</v>
      </c>
      <c r="B405" s="17" t="s">
        <v>23</v>
      </c>
      <c r="C405" s="2">
        <v>15</v>
      </c>
      <c r="D405" s="17" t="s">
        <v>49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7" t="s">
        <v>28</v>
      </c>
      <c r="S405" s="17" t="s">
        <v>28</v>
      </c>
    </row>
    <row r="406" spans="1:19" hidden="1" x14ac:dyDescent="0.3">
      <c r="A406" s="18">
        <v>43904.708333333336</v>
      </c>
      <c r="B406" s="17" t="s">
        <v>23</v>
      </c>
      <c r="C406" s="2">
        <v>8</v>
      </c>
      <c r="D406" s="17" t="s">
        <v>103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7" t="s">
        <v>28</v>
      </c>
      <c r="S406" s="17" t="s">
        <v>28</v>
      </c>
    </row>
    <row r="407" spans="1:19" hidden="1" x14ac:dyDescent="0.3">
      <c r="A407" s="18">
        <v>43904.708333333336</v>
      </c>
      <c r="B407" s="17" t="s">
        <v>23</v>
      </c>
      <c r="C407" s="2">
        <v>6</v>
      </c>
      <c r="D407" s="17" t="s">
        <v>50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7" t="s">
        <v>28</v>
      </c>
      <c r="S407" s="17" t="s">
        <v>28</v>
      </c>
    </row>
    <row r="408" spans="1:19" hidden="1" x14ac:dyDescent="0.3">
      <c r="A408" s="18">
        <v>43904.708333333336</v>
      </c>
      <c r="B408" s="17" t="s">
        <v>23</v>
      </c>
      <c r="C408" s="2">
        <v>12</v>
      </c>
      <c r="D408" s="17" t="s">
        <v>51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7" t="s">
        <v>28</v>
      </c>
      <c r="S408" s="17" t="s">
        <v>28</v>
      </c>
    </row>
    <row r="409" spans="1:19" hidden="1" x14ac:dyDescent="0.3">
      <c r="A409" s="18">
        <v>43904.708333333336</v>
      </c>
      <c r="B409" s="17" t="s">
        <v>23</v>
      </c>
      <c r="C409" s="2">
        <v>7</v>
      </c>
      <c r="D409" s="17" t="s">
        <v>52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7" t="s">
        <v>28</v>
      </c>
      <c r="S409" s="17" t="s">
        <v>28</v>
      </c>
    </row>
    <row r="410" spans="1:19" x14ac:dyDescent="0.3">
      <c r="A410" s="18">
        <v>43904.708333333336</v>
      </c>
      <c r="B410" s="17" t="s">
        <v>23</v>
      </c>
      <c r="C410" s="2">
        <v>3</v>
      </c>
      <c r="D410" s="17" t="s">
        <v>53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7" t="s">
        <v>28</v>
      </c>
      <c r="S410" s="17" t="s">
        <v>28</v>
      </c>
    </row>
    <row r="411" spans="1:19" hidden="1" x14ac:dyDescent="0.3">
      <c r="A411" s="18">
        <v>43904.708333333336</v>
      </c>
      <c r="B411" s="17" t="s">
        <v>23</v>
      </c>
      <c r="C411" s="2">
        <v>11</v>
      </c>
      <c r="D411" s="17" t="s">
        <v>54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7" t="s">
        <v>28</v>
      </c>
      <c r="S411" s="17" t="s">
        <v>28</v>
      </c>
    </row>
    <row r="412" spans="1:19" hidden="1" x14ac:dyDescent="0.3">
      <c r="A412" s="18">
        <v>43904.708333333336</v>
      </c>
      <c r="B412" s="17" t="s">
        <v>23</v>
      </c>
      <c r="C412" s="2">
        <v>14</v>
      </c>
      <c r="D412" s="17" t="s">
        <v>55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7" t="s">
        <v>28</v>
      </c>
      <c r="S412" s="17" t="s">
        <v>28</v>
      </c>
    </row>
    <row r="413" spans="1:19" hidden="1" x14ac:dyDescent="0.3">
      <c r="A413" s="18">
        <v>43904.708333333336</v>
      </c>
      <c r="B413" s="17" t="s">
        <v>23</v>
      </c>
      <c r="C413" s="2">
        <v>1</v>
      </c>
      <c r="D413" s="17" t="s">
        <v>56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7" t="s">
        <v>28</v>
      </c>
      <c r="S413" s="17" t="s">
        <v>28</v>
      </c>
    </row>
    <row r="414" spans="1:19" hidden="1" x14ac:dyDescent="0.3">
      <c r="A414" s="18">
        <v>43904.708333333336</v>
      </c>
      <c r="B414" s="17" t="s">
        <v>23</v>
      </c>
      <c r="C414" s="2">
        <v>16</v>
      </c>
      <c r="D414" s="17" t="s">
        <v>57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7" t="s">
        <v>28</v>
      </c>
      <c r="S414" s="17" t="s">
        <v>28</v>
      </c>
    </row>
    <row r="415" spans="1:19" hidden="1" x14ac:dyDescent="0.3">
      <c r="A415" s="18">
        <v>43904.708333333336</v>
      </c>
      <c r="B415" s="17" t="s">
        <v>23</v>
      </c>
      <c r="C415" s="2">
        <v>20</v>
      </c>
      <c r="D415" s="17" t="s">
        <v>58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7" t="s">
        <v>28</v>
      </c>
      <c r="S415" s="17" t="s">
        <v>28</v>
      </c>
    </row>
    <row r="416" spans="1:19" hidden="1" x14ac:dyDescent="0.3">
      <c r="A416" s="18">
        <v>43904.708333333336</v>
      </c>
      <c r="B416" s="17" t="s">
        <v>23</v>
      </c>
      <c r="C416" s="2">
        <v>19</v>
      </c>
      <c r="D416" s="17" t="s">
        <v>59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7" t="s">
        <v>28</v>
      </c>
      <c r="S416" s="17" t="s">
        <v>28</v>
      </c>
    </row>
    <row r="417" spans="1:19" hidden="1" x14ac:dyDescent="0.3">
      <c r="A417" s="18">
        <v>43904.708333333336</v>
      </c>
      <c r="B417" s="17" t="s">
        <v>23</v>
      </c>
      <c r="C417" s="2">
        <v>9</v>
      </c>
      <c r="D417" s="17" t="s">
        <v>60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7" t="s">
        <v>28</v>
      </c>
      <c r="S417" s="17" t="s">
        <v>28</v>
      </c>
    </row>
    <row r="418" spans="1:19" hidden="1" x14ac:dyDescent="0.3">
      <c r="A418" s="18">
        <v>43904.708333333336</v>
      </c>
      <c r="B418" s="17" t="s">
        <v>23</v>
      </c>
      <c r="C418" s="2">
        <v>4</v>
      </c>
      <c r="D418" s="17" t="s">
        <v>61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7" t="s">
        <v>28</v>
      </c>
      <c r="S418" s="17" t="s">
        <v>28</v>
      </c>
    </row>
    <row r="419" spans="1:19" hidden="1" x14ac:dyDescent="0.3">
      <c r="A419" s="18">
        <v>43904.708333333336</v>
      </c>
      <c r="B419" s="17" t="s">
        <v>23</v>
      </c>
      <c r="C419" s="2">
        <v>10</v>
      </c>
      <c r="D419" s="17" t="s">
        <v>62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7" t="s">
        <v>28</v>
      </c>
      <c r="S419" s="17" t="s">
        <v>28</v>
      </c>
    </row>
    <row r="420" spans="1:19" hidden="1" x14ac:dyDescent="0.3">
      <c r="A420" s="18">
        <v>43904.708333333336</v>
      </c>
      <c r="B420" s="17" t="s">
        <v>23</v>
      </c>
      <c r="C420" s="2">
        <v>2</v>
      </c>
      <c r="D420" s="17" t="s">
        <v>63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7" t="s">
        <v>28</v>
      </c>
      <c r="S420" s="17" t="s">
        <v>28</v>
      </c>
    </row>
    <row r="421" spans="1:19" hidden="1" x14ac:dyDescent="0.3">
      <c r="A421" s="18">
        <v>43904.708333333336</v>
      </c>
      <c r="B421" s="17" t="s">
        <v>23</v>
      </c>
      <c r="C421" s="2">
        <v>5</v>
      </c>
      <c r="D421" s="17" t="s">
        <v>64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7" t="s">
        <v>28</v>
      </c>
      <c r="S421" s="17" t="s">
        <v>28</v>
      </c>
    </row>
    <row r="422" spans="1:19" hidden="1" x14ac:dyDescent="0.3">
      <c r="A422" s="18">
        <v>43905.708333333336</v>
      </c>
      <c r="B422" s="17" t="s">
        <v>23</v>
      </c>
      <c r="C422" s="2">
        <v>13</v>
      </c>
      <c r="D422" s="17" t="s">
        <v>45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7" t="s">
        <v>28</v>
      </c>
      <c r="S422" s="17" t="s">
        <v>28</v>
      </c>
    </row>
    <row r="423" spans="1:19" hidden="1" x14ac:dyDescent="0.3">
      <c r="A423" s="18">
        <v>43905.708333333336</v>
      </c>
      <c r="B423" s="17" t="s">
        <v>23</v>
      </c>
      <c r="C423" s="2">
        <v>17</v>
      </c>
      <c r="D423" s="17" t="s">
        <v>46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7" t="s">
        <v>28</v>
      </c>
      <c r="S423" s="17" t="s">
        <v>28</v>
      </c>
    </row>
    <row r="424" spans="1:19" hidden="1" x14ac:dyDescent="0.3">
      <c r="A424" s="18">
        <v>43905.708333333336</v>
      </c>
      <c r="B424" s="17" t="s">
        <v>23</v>
      </c>
      <c r="C424" s="2">
        <v>4</v>
      </c>
      <c r="D424" s="17" t="s">
        <v>47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7" t="s">
        <v>28</v>
      </c>
      <c r="S424" s="17" t="s">
        <v>28</v>
      </c>
    </row>
    <row r="425" spans="1:19" hidden="1" x14ac:dyDescent="0.3">
      <c r="A425" s="18">
        <v>43905.708333333336</v>
      </c>
      <c r="B425" s="17" t="s">
        <v>23</v>
      </c>
      <c r="C425" s="2">
        <v>18</v>
      </c>
      <c r="D425" s="17" t="s">
        <v>48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7" t="s">
        <v>28</v>
      </c>
      <c r="S425" s="17" t="s">
        <v>28</v>
      </c>
    </row>
    <row r="426" spans="1:19" hidden="1" x14ac:dyDescent="0.3">
      <c r="A426" s="18">
        <v>43905.708333333336</v>
      </c>
      <c r="B426" s="17" t="s">
        <v>23</v>
      </c>
      <c r="C426" s="2">
        <v>15</v>
      </c>
      <c r="D426" s="17" t="s">
        <v>49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7" t="s">
        <v>28</v>
      </c>
      <c r="S426" s="17" t="s">
        <v>28</v>
      </c>
    </row>
    <row r="427" spans="1:19" hidden="1" x14ac:dyDescent="0.3">
      <c r="A427" s="18">
        <v>43905.708333333336</v>
      </c>
      <c r="B427" s="17" t="s">
        <v>23</v>
      </c>
      <c r="C427" s="2">
        <v>8</v>
      </c>
      <c r="D427" s="17" t="s">
        <v>103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7" t="s">
        <v>28</v>
      </c>
      <c r="S427" s="17" t="s">
        <v>28</v>
      </c>
    </row>
    <row r="428" spans="1:19" hidden="1" x14ac:dyDescent="0.3">
      <c r="A428" s="18">
        <v>43905.708333333336</v>
      </c>
      <c r="B428" s="17" t="s">
        <v>23</v>
      </c>
      <c r="C428" s="2">
        <v>6</v>
      </c>
      <c r="D428" s="17" t="s">
        <v>50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7" t="s">
        <v>28</v>
      </c>
      <c r="S428" s="17" t="s">
        <v>28</v>
      </c>
    </row>
    <row r="429" spans="1:19" hidden="1" x14ac:dyDescent="0.3">
      <c r="A429" s="18">
        <v>43905.708333333336</v>
      </c>
      <c r="B429" s="17" t="s">
        <v>23</v>
      </c>
      <c r="C429" s="2">
        <v>12</v>
      </c>
      <c r="D429" s="17" t="s">
        <v>51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7" t="s">
        <v>28</v>
      </c>
      <c r="S429" s="17" t="s">
        <v>28</v>
      </c>
    </row>
    <row r="430" spans="1:19" hidden="1" x14ac:dyDescent="0.3">
      <c r="A430" s="18">
        <v>43905.708333333336</v>
      </c>
      <c r="B430" s="17" t="s">
        <v>23</v>
      </c>
      <c r="C430" s="2">
        <v>7</v>
      </c>
      <c r="D430" s="17" t="s">
        <v>52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7" t="s">
        <v>28</v>
      </c>
      <c r="S430" s="17" t="s">
        <v>28</v>
      </c>
    </row>
    <row r="431" spans="1:19" x14ac:dyDescent="0.3">
      <c r="A431" s="18">
        <v>43905.708333333336</v>
      </c>
      <c r="B431" s="17" t="s">
        <v>23</v>
      </c>
      <c r="C431" s="2">
        <v>3</v>
      </c>
      <c r="D431" s="17" t="s">
        <v>53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7" t="s">
        <v>28</v>
      </c>
      <c r="S431" s="17" t="s">
        <v>28</v>
      </c>
    </row>
    <row r="432" spans="1:19" hidden="1" x14ac:dyDescent="0.3">
      <c r="A432" s="18">
        <v>43905.708333333336</v>
      </c>
      <c r="B432" s="17" t="s">
        <v>23</v>
      </c>
      <c r="C432" s="2">
        <v>11</v>
      </c>
      <c r="D432" s="17" t="s">
        <v>54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7" t="s">
        <v>28</v>
      </c>
      <c r="S432" s="17" t="s">
        <v>28</v>
      </c>
    </row>
    <row r="433" spans="1:19" hidden="1" x14ac:dyDescent="0.3">
      <c r="A433" s="18">
        <v>43905.708333333336</v>
      </c>
      <c r="B433" s="17" t="s">
        <v>23</v>
      </c>
      <c r="C433" s="2">
        <v>14</v>
      </c>
      <c r="D433" s="17" t="s">
        <v>55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7" t="s">
        <v>28</v>
      </c>
      <c r="S433" s="17" t="s">
        <v>28</v>
      </c>
    </row>
    <row r="434" spans="1:19" hidden="1" x14ac:dyDescent="0.3">
      <c r="A434" s="18">
        <v>43905.708333333336</v>
      </c>
      <c r="B434" s="17" t="s">
        <v>23</v>
      </c>
      <c r="C434" s="2">
        <v>1</v>
      </c>
      <c r="D434" s="17" t="s">
        <v>56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7" t="s">
        <v>28</v>
      </c>
      <c r="S434" s="17" t="s">
        <v>28</v>
      </c>
    </row>
    <row r="435" spans="1:19" hidden="1" x14ac:dyDescent="0.3">
      <c r="A435" s="18">
        <v>43905.708333333336</v>
      </c>
      <c r="B435" s="17" t="s">
        <v>23</v>
      </c>
      <c r="C435" s="2">
        <v>16</v>
      </c>
      <c r="D435" s="17" t="s">
        <v>57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7" t="s">
        <v>28</v>
      </c>
      <c r="S435" s="17" t="s">
        <v>28</v>
      </c>
    </row>
    <row r="436" spans="1:19" hidden="1" x14ac:dyDescent="0.3">
      <c r="A436" s="18">
        <v>43905.708333333336</v>
      </c>
      <c r="B436" s="17" t="s">
        <v>23</v>
      </c>
      <c r="C436" s="2">
        <v>20</v>
      </c>
      <c r="D436" s="17" t="s">
        <v>58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7" t="s">
        <v>28</v>
      </c>
      <c r="S436" s="17" t="s">
        <v>28</v>
      </c>
    </row>
    <row r="437" spans="1:19" hidden="1" x14ac:dyDescent="0.3">
      <c r="A437" s="18">
        <v>43905.708333333336</v>
      </c>
      <c r="B437" s="17" t="s">
        <v>23</v>
      </c>
      <c r="C437" s="2">
        <v>19</v>
      </c>
      <c r="D437" s="17" t="s">
        <v>59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7" t="s">
        <v>28</v>
      </c>
      <c r="S437" s="17" t="s">
        <v>28</v>
      </c>
    </row>
    <row r="438" spans="1:19" hidden="1" x14ac:dyDescent="0.3">
      <c r="A438" s="18">
        <v>43905.708333333336</v>
      </c>
      <c r="B438" s="17" t="s">
        <v>23</v>
      </c>
      <c r="C438" s="2">
        <v>9</v>
      </c>
      <c r="D438" s="17" t="s">
        <v>60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7" t="s">
        <v>28</v>
      </c>
      <c r="S438" s="17" t="s">
        <v>28</v>
      </c>
    </row>
    <row r="439" spans="1:19" hidden="1" x14ac:dyDescent="0.3">
      <c r="A439" s="18">
        <v>43905.708333333336</v>
      </c>
      <c r="B439" s="17" t="s">
        <v>23</v>
      </c>
      <c r="C439" s="2">
        <v>4</v>
      </c>
      <c r="D439" s="17" t="s">
        <v>61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7" t="s">
        <v>28</v>
      </c>
      <c r="S439" s="17" t="s">
        <v>28</v>
      </c>
    </row>
    <row r="440" spans="1:19" hidden="1" x14ac:dyDescent="0.3">
      <c r="A440" s="18">
        <v>43905.708333333336</v>
      </c>
      <c r="B440" s="17" t="s">
        <v>23</v>
      </c>
      <c r="C440" s="2">
        <v>10</v>
      </c>
      <c r="D440" s="17" t="s">
        <v>62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7" t="s">
        <v>28</v>
      </c>
      <c r="S440" s="17" t="s">
        <v>28</v>
      </c>
    </row>
    <row r="441" spans="1:19" hidden="1" x14ac:dyDescent="0.3">
      <c r="A441" s="18">
        <v>43905.708333333336</v>
      </c>
      <c r="B441" s="17" t="s">
        <v>23</v>
      </c>
      <c r="C441" s="2">
        <v>2</v>
      </c>
      <c r="D441" s="17" t="s">
        <v>63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7" t="s">
        <v>28</v>
      </c>
      <c r="S441" s="17" t="s">
        <v>28</v>
      </c>
    </row>
    <row r="442" spans="1:19" hidden="1" x14ac:dyDescent="0.3">
      <c r="A442" s="18">
        <v>43905.708333333336</v>
      </c>
      <c r="B442" s="17" t="s">
        <v>23</v>
      </c>
      <c r="C442" s="2">
        <v>5</v>
      </c>
      <c r="D442" s="17" t="s">
        <v>64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7" t="s">
        <v>28</v>
      </c>
      <c r="S442" s="17" t="s">
        <v>28</v>
      </c>
    </row>
    <row r="443" spans="1:19" hidden="1" x14ac:dyDescent="0.3">
      <c r="A443" s="18">
        <v>43906.708333333336</v>
      </c>
      <c r="B443" s="17" t="s">
        <v>23</v>
      </c>
      <c r="C443" s="2">
        <v>13</v>
      </c>
      <c r="D443" s="17" t="s">
        <v>45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7" t="s">
        <v>28</v>
      </c>
      <c r="S443" s="17" t="s">
        <v>28</v>
      </c>
    </row>
    <row r="444" spans="1:19" hidden="1" x14ac:dyDescent="0.3">
      <c r="A444" s="18">
        <v>43906.708333333336</v>
      </c>
      <c r="B444" s="17" t="s">
        <v>23</v>
      </c>
      <c r="C444" s="2">
        <v>17</v>
      </c>
      <c r="D444" s="17" t="s">
        <v>46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7" t="s">
        <v>28</v>
      </c>
      <c r="S444" s="17" t="s">
        <v>28</v>
      </c>
    </row>
    <row r="445" spans="1:19" hidden="1" x14ac:dyDescent="0.3">
      <c r="A445" s="18">
        <v>43906.708333333336</v>
      </c>
      <c r="B445" s="17" t="s">
        <v>23</v>
      </c>
      <c r="C445" s="2">
        <v>4</v>
      </c>
      <c r="D445" s="17" t="s">
        <v>47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7" t="s">
        <v>28</v>
      </c>
      <c r="S445" s="17" t="s">
        <v>28</v>
      </c>
    </row>
    <row r="446" spans="1:19" hidden="1" x14ac:dyDescent="0.3">
      <c r="A446" s="18">
        <v>43906.708333333336</v>
      </c>
      <c r="B446" s="17" t="s">
        <v>23</v>
      </c>
      <c r="C446" s="2">
        <v>18</v>
      </c>
      <c r="D446" s="17" t="s">
        <v>48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7" t="s">
        <v>28</v>
      </c>
      <c r="S446" s="17" t="s">
        <v>28</v>
      </c>
    </row>
    <row r="447" spans="1:19" hidden="1" x14ac:dyDescent="0.3">
      <c r="A447" s="18">
        <v>43906.708333333336</v>
      </c>
      <c r="B447" s="17" t="s">
        <v>23</v>
      </c>
      <c r="C447" s="2">
        <v>15</v>
      </c>
      <c r="D447" s="17" t="s">
        <v>49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7" t="s">
        <v>28</v>
      </c>
      <c r="S447" s="17" t="s">
        <v>28</v>
      </c>
    </row>
    <row r="448" spans="1:19" hidden="1" x14ac:dyDescent="0.3">
      <c r="A448" s="18">
        <v>43906.708333333336</v>
      </c>
      <c r="B448" s="17" t="s">
        <v>23</v>
      </c>
      <c r="C448" s="2">
        <v>8</v>
      </c>
      <c r="D448" s="17" t="s">
        <v>103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7" t="s">
        <v>28</v>
      </c>
      <c r="S448" s="17" t="s">
        <v>28</v>
      </c>
    </row>
    <row r="449" spans="1:19" hidden="1" x14ac:dyDescent="0.3">
      <c r="A449" s="18">
        <v>43906.708333333336</v>
      </c>
      <c r="B449" s="17" t="s">
        <v>23</v>
      </c>
      <c r="C449" s="2">
        <v>6</v>
      </c>
      <c r="D449" s="17" t="s">
        <v>50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7" t="s">
        <v>28</v>
      </c>
      <c r="S449" s="17" t="s">
        <v>28</v>
      </c>
    </row>
    <row r="450" spans="1:19" hidden="1" x14ac:dyDescent="0.3">
      <c r="A450" s="18">
        <v>43906.708333333336</v>
      </c>
      <c r="B450" s="17" t="s">
        <v>23</v>
      </c>
      <c r="C450" s="2">
        <v>12</v>
      </c>
      <c r="D450" s="17" t="s">
        <v>51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7" t="s">
        <v>28</v>
      </c>
      <c r="S450" s="17" t="s">
        <v>28</v>
      </c>
    </row>
    <row r="451" spans="1:19" hidden="1" x14ac:dyDescent="0.3">
      <c r="A451" s="18">
        <v>43906.708333333336</v>
      </c>
      <c r="B451" s="17" t="s">
        <v>23</v>
      </c>
      <c r="C451" s="2">
        <v>7</v>
      </c>
      <c r="D451" s="17" t="s">
        <v>52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7" t="s">
        <v>28</v>
      </c>
      <c r="S451" s="17" t="s">
        <v>28</v>
      </c>
    </row>
    <row r="452" spans="1:19" x14ac:dyDescent="0.3">
      <c r="A452" s="18">
        <v>43906.708333333336</v>
      </c>
      <c r="B452" s="17" t="s">
        <v>23</v>
      </c>
      <c r="C452" s="2">
        <v>3</v>
      </c>
      <c r="D452" s="17" t="s">
        <v>53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7" t="s">
        <v>28</v>
      </c>
      <c r="S452" s="17" t="s">
        <v>28</v>
      </c>
    </row>
    <row r="453" spans="1:19" hidden="1" x14ac:dyDescent="0.3">
      <c r="A453" s="18">
        <v>43906.708333333336</v>
      </c>
      <c r="B453" s="17" t="s">
        <v>23</v>
      </c>
      <c r="C453" s="2">
        <v>11</v>
      </c>
      <c r="D453" s="17" t="s">
        <v>54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7" t="s">
        <v>28</v>
      </c>
      <c r="S453" s="17" t="s">
        <v>28</v>
      </c>
    </row>
    <row r="454" spans="1:19" hidden="1" x14ac:dyDescent="0.3">
      <c r="A454" s="18">
        <v>43906.708333333336</v>
      </c>
      <c r="B454" s="17" t="s">
        <v>23</v>
      </c>
      <c r="C454" s="2">
        <v>14</v>
      </c>
      <c r="D454" s="17" t="s">
        <v>55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7" t="s">
        <v>28</v>
      </c>
      <c r="S454" s="17" t="s">
        <v>28</v>
      </c>
    </row>
    <row r="455" spans="1:19" hidden="1" x14ac:dyDescent="0.3">
      <c r="A455" s="18">
        <v>43906.708333333336</v>
      </c>
      <c r="B455" s="17" t="s">
        <v>23</v>
      </c>
      <c r="C455" s="2">
        <v>1</v>
      </c>
      <c r="D455" s="17" t="s">
        <v>56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7" t="s">
        <v>28</v>
      </c>
      <c r="S455" s="17" t="s">
        <v>28</v>
      </c>
    </row>
    <row r="456" spans="1:19" hidden="1" x14ac:dyDescent="0.3">
      <c r="A456" s="18">
        <v>43906.708333333336</v>
      </c>
      <c r="B456" s="17" t="s">
        <v>23</v>
      </c>
      <c r="C456" s="2">
        <v>16</v>
      </c>
      <c r="D456" s="17" t="s">
        <v>57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7" t="s">
        <v>71</v>
      </c>
      <c r="S456" s="17" t="s">
        <v>72</v>
      </c>
    </row>
    <row r="457" spans="1:19" hidden="1" x14ac:dyDescent="0.3">
      <c r="A457" s="18">
        <v>43906.708333333336</v>
      </c>
      <c r="B457" s="17" t="s">
        <v>23</v>
      </c>
      <c r="C457" s="2">
        <v>20</v>
      </c>
      <c r="D457" s="17" t="s">
        <v>58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7" t="s">
        <v>28</v>
      </c>
      <c r="S457" s="17" t="s">
        <v>28</v>
      </c>
    </row>
    <row r="458" spans="1:19" hidden="1" x14ac:dyDescent="0.3">
      <c r="A458" s="18">
        <v>43906.708333333336</v>
      </c>
      <c r="B458" s="17" t="s">
        <v>23</v>
      </c>
      <c r="C458" s="2">
        <v>19</v>
      </c>
      <c r="D458" s="17" t="s">
        <v>59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7" t="s">
        <v>28</v>
      </c>
      <c r="S458" s="17" t="s">
        <v>28</v>
      </c>
    </row>
    <row r="459" spans="1:19" hidden="1" x14ac:dyDescent="0.3">
      <c r="A459" s="18">
        <v>43906.708333333336</v>
      </c>
      <c r="B459" s="17" t="s">
        <v>23</v>
      </c>
      <c r="C459" s="2">
        <v>9</v>
      </c>
      <c r="D459" s="17" t="s">
        <v>60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7" t="s">
        <v>28</v>
      </c>
      <c r="S459" s="17" t="s">
        <v>28</v>
      </c>
    </row>
    <row r="460" spans="1:19" hidden="1" x14ac:dyDescent="0.3">
      <c r="A460" s="18">
        <v>43906.708333333336</v>
      </c>
      <c r="B460" s="17" t="s">
        <v>23</v>
      </c>
      <c r="C460" s="2">
        <v>4</v>
      </c>
      <c r="D460" s="17" t="s">
        <v>61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7" t="s">
        <v>73</v>
      </c>
      <c r="S460" s="17" t="s">
        <v>74</v>
      </c>
    </row>
    <row r="461" spans="1:19" hidden="1" x14ac:dyDescent="0.3">
      <c r="A461" s="18">
        <v>43906.708333333336</v>
      </c>
      <c r="B461" s="17" t="s">
        <v>23</v>
      </c>
      <c r="C461" s="2">
        <v>10</v>
      </c>
      <c r="D461" s="17" t="s">
        <v>62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7" t="s">
        <v>28</v>
      </c>
      <c r="S461" s="17" t="s">
        <v>28</v>
      </c>
    </row>
    <row r="462" spans="1:19" hidden="1" x14ac:dyDescent="0.3">
      <c r="A462" s="18">
        <v>43906.708333333336</v>
      </c>
      <c r="B462" s="17" t="s">
        <v>23</v>
      </c>
      <c r="C462" s="2">
        <v>2</v>
      </c>
      <c r="D462" s="17" t="s">
        <v>63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7" t="s">
        <v>28</v>
      </c>
      <c r="S462" s="17" t="s">
        <v>28</v>
      </c>
    </row>
    <row r="463" spans="1:19" hidden="1" x14ac:dyDescent="0.3">
      <c r="A463" s="18">
        <v>43906.708333333336</v>
      </c>
      <c r="B463" s="17" t="s">
        <v>23</v>
      </c>
      <c r="C463" s="2">
        <v>5</v>
      </c>
      <c r="D463" s="17" t="s">
        <v>64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7" t="s">
        <v>28</v>
      </c>
      <c r="S463" s="17" t="s">
        <v>28</v>
      </c>
    </row>
    <row r="464" spans="1:19" hidden="1" x14ac:dyDescent="0.3">
      <c r="A464" s="18">
        <v>43907.708333333336</v>
      </c>
      <c r="B464" s="17" t="s">
        <v>23</v>
      </c>
      <c r="C464" s="2">
        <v>13</v>
      </c>
      <c r="D464" s="17" t="s">
        <v>45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7" t="s">
        <v>28</v>
      </c>
      <c r="S464" s="17" t="s">
        <v>28</v>
      </c>
    </row>
    <row r="465" spans="1:19" hidden="1" x14ac:dyDescent="0.3">
      <c r="A465" s="18">
        <v>43907.708333333336</v>
      </c>
      <c r="B465" s="17" t="s">
        <v>23</v>
      </c>
      <c r="C465" s="2">
        <v>17</v>
      </c>
      <c r="D465" s="17" t="s">
        <v>46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7" t="s">
        <v>28</v>
      </c>
      <c r="S465" s="17" t="s">
        <v>28</v>
      </c>
    </row>
    <row r="466" spans="1:19" hidden="1" x14ac:dyDescent="0.3">
      <c r="A466" s="18">
        <v>43907.708333333336</v>
      </c>
      <c r="B466" s="17" t="s">
        <v>23</v>
      </c>
      <c r="C466" s="2">
        <v>4</v>
      </c>
      <c r="D466" s="17" t="s">
        <v>47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7" t="s">
        <v>28</v>
      </c>
      <c r="S466" s="17" t="s">
        <v>28</v>
      </c>
    </row>
    <row r="467" spans="1:19" hidden="1" x14ac:dyDescent="0.3">
      <c r="A467" s="18">
        <v>43907.708333333336</v>
      </c>
      <c r="B467" s="17" t="s">
        <v>23</v>
      </c>
      <c r="C467" s="2">
        <v>18</v>
      </c>
      <c r="D467" s="17" t="s">
        <v>48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7" t="s">
        <v>28</v>
      </c>
      <c r="S467" s="17" t="s">
        <v>28</v>
      </c>
    </row>
    <row r="468" spans="1:19" hidden="1" x14ac:dyDescent="0.3">
      <c r="A468" s="18">
        <v>43907.708333333336</v>
      </c>
      <c r="B468" s="17" t="s">
        <v>23</v>
      </c>
      <c r="C468" s="2">
        <v>15</v>
      </c>
      <c r="D468" s="17" t="s">
        <v>49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7" t="s">
        <v>28</v>
      </c>
      <c r="S468" s="17" t="s">
        <v>28</v>
      </c>
    </row>
    <row r="469" spans="1:19" hidden="1" x14ac:dyDescent="0.3">
      <c r="A469" s="18">
        <v>43907.708333333336</v>
      </c>
      <c r="B469" s="17" t="s">
        <v>23</v>
      </c>
      <c r="C469" s="2">
        <v>8</v>
      </c>
      <c r="D469" s="17" t="s">
        <v>103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7" t="s">
        <v>75</v>
      </c>
      <c r="S469" s="17" t="s">
        <v>76</v>
      </c>
    </row>
    <row r="470" spans="1:19" hidden="1" x14ac:dyDescent="0.3">
      <c r="A470" s="18">
        <v>43907.708333333336</v>
      </c>
      <c r="B470" s="17" t="s">
        <v>23</v>
      </c>
      <c r="C470" s="2">
        <v>6</v>
      </c>
      <c r="D470" s="17" t="s">
        <v>50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7" t="s">
        <v>28</v>
      </c>
      <c r="S470" s="17" t="s">
        <v>28</v>
      </c>
    </row>
    <row r="471" spans="1:19" hidden="1" x14ac:dyDescent="0.3">
      <c r="A471" s="18">
        <v>43907.708333333336</v>
      </c>
      <c r="B471" s="17" t="s">
        <v>23</v>
      </c>
      <c r="C471" s="2">
        <v>12</v>
      </c>
      <c r="D471" s="17" t="s">
        <v>51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7" t="s">
        <v>28</v>
      </c>
      <c r="S471" s="17" t="s">
        <v>28</v>
      </c>
    </row>
    <row r="472" spans="1:19" hidden="1" x14ac:dyDescent="0.3">
      <c r="A472" s="18">
        <v>43907.708333333336</v>
      </c>
      <c r="B472" s="17" t="s">
        <v>23</v>
      </c>
      <c r="C472" s="2">
        <v>7</v>
      </c>
      <c r="D472" s="17" t="s">
        <v>52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7" t="s">
        <v>28</v>
      </c>
      <c r="S472" s="17" t="s">
        <v>28</v>
      </c>
    </row>
    <row r="473" spans="1:19" x14ac:dyDescent="0.3">
      <c r="A473" s="18">
        <v>43907.708333333336</v>
      </c>
      <c r="B473" s="17" t="s">
        <v>23</v>
      </c>
      <c r="C473" s="2">
        <v>3</v>
      </c>
      <c r="D473" s="17" t="s">
        <v>53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7" t="s">
        <v>28</v>
      </c>
      <c r="S473" s="17" t="s">
        <v>28</v>
      </c>
    </row>
    <row r="474" spans="1:19" hidden="1" x14ac:dyDescent="0.3">
      <c r="A474" s="18">
        <v>43907.708333333336</v>
      </c>
      <c r="B474" s="17" t="s">
        <v>23</v>
      </c>
      <c r="C474" s="2">
        <v>11</v>
      </c>
      <c r="D474" s="17" t="s">
        <v>54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7" t="s">
        <v>28</v>
      </c>
      <c r="S474" s="17" t="s">
        <v>28</v>
      </c>
    </row>
    <row r="475" spans="1:19" hidden="1" x14ac:dyDescent="0.3">
      <c r="A475" s="18">
        <v>43907.708333333336</v>
      </c>
      <c r="B475" s="17" t="s">
        <v>23</v>
      </c>
      <c r="C475" s="2">
        <v>14</v>
      </c>
      <c r="D475" s="17" t="s">
        <v>55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7" t="s">
        <v>28</v>
      </c>
      <c r="S475" s="17" t="s">
        <v>28</v>
      </c>
    </row>
    <row r="476" spans="1:19" hidden="1" x14ac:dyDescent="0.3">
      <c r="A476" s="18">
        <v>43907.708333333336</v>
      </c>
      <c r="B476" s="17" t="s">
        <v>23</v>
      </c>
      <c r="C476" s="2">
        <v>1</v>
      </c>
      <c r="D476" s="17" t="s">
        <v>56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7" t="s">
        <v>28</v>
      </c>
      <c r="S476" s="17" t="s">
        <v>28</v>
      </c>
    </row>
    <row r="477" spans="1:19" hidden="1" x14ac:dyDescent="0.3">
      <c r="A477" s="18">
        <v>43907.708333333336</v>
      </c>
      <c r="B477" s="17" t="s">
        <v>23</v>
      </c>
      <c r="C477" s="2">
        <v>16</v>
      </c>
      <c r="D477" s="17" t="s">
        <v>57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7" t="s">
        <v>28</v>
      </c>
      <c r="S477" s="17" t="s">
        <v>28</v>
      </c>
    </row>
    <row r="478" spans="1:19" hidden="1" x14ac:dyDescent="0.3">
      <c r="A478" s="18">
        <v>43907.708333333336</v>
      </c>
      <c r="B478" s="17" t="s">
        <v>23</v>
      </c>
      <c r="C478" s="2">
        <v>20</v>
      </c>
      <c r="D478" s="17" t="s">
        <v>58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7" t="s">
        <v>28</v>
      </c>
      <c r="S478" s="17" t="s">
        <v>28</v>
      </c>
    </row>
    <row r="479" spans="1:19" hidden="1" x14ac:dyDescent="0.3">
      <c r="A479" s="18">
        <v>43907.708333333336</v>
      </c>
      <c r="B479" s="17" t="s">
        <v>23</v>
      </c>
      <c r="C479" s="2">
        <v>19</v>
      </c>
      <c r="D479" s="17" t="s">
        <v>59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7" t="s">
        <v>28</v>
      </c>
      <c r="S479" s="17" t="s">
        <v>28</v>
      </c>
    </row>
    <row r="480" spans="1:19" hidden="1" x14ac:dyDescent="0.3">
      <c r="A480" s="18">
        <v>43907.708333333336</v>
      </c>
      <c r="B480" s="17" t="s">
        <v>23</v>
      </c>
      <c r="C480" s="2">
        <v>9</v>
      </c>
      <c r="D480" s="17" t="s">
        <v>60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7" t="s">
        <v>28</v>
      </c>
      <c r="S480" s="17" t="s">
        <v>28</v>
      </c>
    </row>
    <row r="481" spans="1:19" hidden="1" x14ac:dyDescent="0.3">
      <c r="A481" s="18">
        <v>43907.708333333336</v>
      </c>
      <c r="B481" s="17" t="s">
        <v>23</v>
      </c>
      <c r="C481" s="2">
        <v>4</v>
      </c>
      <c r="D481" s="17" t="s">
        <v>61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7" t="s">
        <v>28</v>
      </c>
      <c r="S481" s="17" t="s">
        <v>28</v>
      </c>
    </row>
    <row r="482" spans="1:19" hidden="1" x14ac:dyDescent="0.3">
      <c r="A482" s="18">
        <v>43907.708333333336</v>
      </c>
      <c r="B482" s="17" t="s">
        <v>23</v>
      </c>
      <c r="C482" s="2">
        <v>10</v>
      </c>
      <c r="D482" s="17" t="s">
        <v>62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7" t="s">
        <v>28</v>
      </c>
      <c r="S482" s="17" t="s">
        <v>28</v>
      </c>
    </row>
    <row r="483" spans="1:19" hidden="1" x14ac:dyDescent="0.3">
      <c r="A483" s="18">
        <v>43907.708333333336</v>
      </c>
      <c r="B483" s="17" t="s">
        <v>23</v>
      </c>
      <c r="C483" s="2">
        <v>2</v>
      </c>
      <c r="D483" s="17" t="s">
        <v>63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7" t="s">
        <v>28</v>
      </c>
      <c r="S483" s="17" t="s">
        <v>28</v>
      </c>
    </row>
    <row r="484" spans="1:19" hidden="1" x14ac:dyDescent="0.3">
      <c r="A484" s="18">
        <v>43907.708333333336</v>
      </c>
      <c r="B484" s="17" t="s">
        <v>23</v>
      </c>
      <c r="C484" s="2">
        <v>5</v>
      </c>
      <c r="D484" s="17" t="s">
        <v>64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7" t="s">
        <v>28</v>
      </c>
      <c r="S484" s="17" t="s">
        <v>28</v>
      </c>
    </row>
    <row r="485" spans="1:19" hidden="1" x14ac:dyDescent="0.3">
      <c r="A485" s="18">
        <v>43908.708333333336</v>
      </c>
      <c r="B485" s="17" t="s">
        <v>23</v>
      </c>
      <c r="C485" s="2">
        <v>13</v>
      </c>
      <c r="D485" s="17" t="s">
        <v>45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7" t="s">
        <v>28</v>
      </c>
      <c r="S485" s="17" t="s">
        <v>28</v>
      </c>
    </row>
    <row r="486" spans="1:19" hidden="1" x14ac:dyDescent="0.3">
      <c r="A486" s="18">
        <v>43908.708333333336</v>
      </c>
      <c r="B486" s="17" t="s">
        <v>23</v>
      </c>
      <c r="C486" s="2">
        <v>17</v>
      </c>
      <c r="D486" s="17" t="s">
        <v>46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7" t="s">
        <v>28</v>
      </c>
      <c r="S486" s="17" t="s">
        <v>28</v>
      </c>
    </row>
    <row r="487" spans="1:19" hidden="1" x14ac:dyDescent="0.3">
      <c r="A487" s="18">
        <v>43908.708333333336</v>
      </c>
      <c r="B487" s="17" t="s">
        <v>23</v>
      </c>
      <c r="C487" s="2">
        <v>4</v>
      </c>
      <c r="D487" s="17" t="s">
        <v>47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7" t="s">
        <v>28</v>
      </c>
      <c r="S487" s="17" t="s">
        <v>28</v>
      </c>
    </row>
    <row r="488" spans="1:19" hidden="1" x14ac:dyDescent="0.3">
      <c r="A488" s="18">
        <v>43908.708333333336</v>
      </c>
      <c r="B488" s="17" t="s">
        <v>23</v>
      </c>
      <c r="C488" s="2">
        <v>18</v>
      </c>
      <c r="D488" s="17" t="s">
        <v>48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7" t="s">
        <v>28</v>
      </c>
      <c r="S488" s="17" t="s">
        <v>28</v>
      </c>
    </row>
    <row r="489" spans="1:19" hidden="1" x14ac:dyDescent="0.3">
      <c r="A489" s="18">
        <v>43908.708333333336</v>
      </c>
      <c r="B489" s="17" t="s">
        <v>23</v>
      </c>
      <c r="C489" s="2">
        <v>15</v>
      </c>
      <c r="D489" s="17" t="s">
        <v>49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7" t="s">
        <v>77</v>
      </c>
      <c r="S489" s="17" t="s">
        <v>78</v>
      </c>
    </row>
    <row r="490" spans="1:19" hidden="1" x14ac:dyDescent="0.3">
      <c r="A490" s="18">
        <v>43908.708333333336</v>
      </c>
      <c r="B490" s="17" t="s">
        <v>23</v>
      </c>
      <c r="C490" s="2">
        <v>8</v>
      </c>
      <c r="D490" s="17" t="s">
        <v>103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7" t="s">
        <v>79</v>
      </c>
      <c r="S490" s="17" t="s">
        <v>80</v>
      </c>
    </row>
    <row r="491" spans="1:19" hidden="1" x14ac:dyDescent="0.3">
      <c r="A491" s="18">
        <v>43908.708333333336</v>
      </c>
      <c r="B491" s="17" t="s">
        <v>23</v>
      </c>
      <c r="C491" s="2">
        <v>6</v>
      </c>
      <c r="D491" s="17" t="s">
        <v>50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7" t="s">
        <v>28</v>
      </c>
      <c r="S491" s="17" t="s">
        <v>28</v>
      </c>
    </row>
    <row r="492" spans="1:19" hidden="1" x14ac:dyDescent="0.3">
      <c r="A492" s="18">
        <v>43908.708333333336</v>
      </c>
      <c r="B492" s="17" t="s">
        <v>23</v>
      </c>
      <c r="C492" s="2">
        <v>12</v>
      </c>
      <c r="D492" s="17" t="s">
        <v>51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7" t="s">
        <v>28</v>
      </c>
      <c r="S492" s="17" t="s">
        <v>28</v>
      </c>
    </row>
    <row r="493" spans="1:19" hidden="1" x14ac:dyDescent="0.3">
      <c r="A493" s="18">
        <v>43908.708333333336</v>
      </c>
      <c r="B493" s="17" t="s">
        <v>23</v>
      </c>
      <c r="C493" s="2">
        <v>7</v>
      </c>
      <c r="D493" s="17" t="s">
        <v>52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7" t="s">
        <v>28</v>
      </c>
      <c r="S493" s="17" t="s">
        <v>28</v>
      </c>
    </row>
    <row r="494" spans="1:19" x14ac:dyDescent="0.3">
      <c r="A494" s="18">
        <v>43908.708333333336</v>
      </c>
      <c r="B494" s="17" t="s">
        <v>23</v>
      </c>
      <c r="C494" s="2">
        <v>3</v>
      </c>
      <c r="D494" s="17" t="s">
        <v>53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7" t="s">
        <v>28</v>
      </c>
      <c r="S494" s="17" t="s">
        <v>28</v>
      </c>
    </row>
    <row r="495" spans="1:19" hidden="1" x14ac:dyDescent="0.3">
      <c r="A495" s="18">
        <v>43908.708333333336</v>
      </c>
      <c r="B495" s="17" t="s">
        <v>23</v>
      </c>
      <c r="C495" s="2">
        <v>11</v>
      </c>
      <c r="D495" s="17" t="s">
        <v>54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7" t="s">
        <v>28</v>
      </c>
      <c r="S495" s="17" t="s">
        <v>28</v>
      </c>
    </row>
    <row r="496" spans="1:19" hidden="1" x14ac:dyDescent="0.3">
      <c r="A496" s="18">
        <v>43908.708333333336</v>
      </c>
      <c r="B496" s="17" t="s">
        <v>23</v>
      </c>
      <c r="C496" s="2">
        <v>14</v>
      </c>
      <c r="D496" s="17" t="s">
        <v>55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7" t="s">
        <v>28</v>
      </c>
      <c r="S496" s="17" t="s">
        <v>28</v>
      </c>
    </row>
    <row r="497" spans="1:19" hidden="1" x14ac:dyDescent="0.3">
      <c r="A497" s="18">
        <v>43908.708333333336</v>
      </c>
      <c r="B497" s="17" t="s">
        <v>23</v>
      </c>
      <c r="C497" s="2">
        <v>1</v>
      </c>
      <c r="D497" s="17" t="s">
        <v>56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7" t="s">
        <v>28</v>
      </c>
      <c r="S497" s="17" t="s">
        <v>28</v>
      </c>
    </row>
    <row r="498" spans="1:19" hidden="1" x14ac:dyDescent="0.3">
      <c r="A498" s="18">
        <v>43908.708333333336</v>
      </c>
      <c r="B498" s="17" t="s">
        <v>23</v>
      </c>
      <c r="C498" s="2">
        <v>16</v>
      </c>
      <c r="D498" s="17" t="s">
        <v>57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7" t="s">
        <v>28</v>
      </c>
      <c r="S498" s="17" t="s">
        <v>28</v>
      </c>
    </row>
    <row r="499" spans="1:19" hidden="1" x14ac:dyDescent="0.3">
      <c r="A499" s="18">
        <v>43908.708333333336</v>
      </c>
      <c r="B499" s="17" t="s">
        <v>23</v>
      </c>
      <c r="C499" s="2">
        <v>20</v>
      </c>
      <c r="D499" s="17" t="s">
        <v>58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7" t="s">
        <v>28</v>
      </c>
      <c r="S499" s="17" t="s">
        <v>28</v>
      </c>
    </row>
    <row r="500" spans="1:19" hidden="1" x14ac:dyDescent="0.3">
      <c r="A500" s="18">
        <v>43908.708333333336</v>
      </c>
      <c r="B500" s="17" t="s">
        <v>23</v>
      </c>
      <c r="C500" s="2">
        <v>19</v>
      </c>
      <c r="D500" s="17" t="s">
        <v>59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7" t="s">
        <v>28</v>
      </c>
      <c r="S500" s="17" t="s">
        <v>28</v>
      </c>
    </row>
    <row r="501" spans="1:19" hidden="1" x14ac:dyDescent="0.3">
      <c r="A501" s="18">
        <v>43908.708333333336</v>
      </c>
      <c r="B501" s="17" t="s">
        <v>23</v>
      </c>
      <c r="C501" s="2">
        <v>9</v>
      </c>
      <c r="D501" s="17" t="s">
        <v>60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7" t="s">
        <v>28</v>
      </c>
      <c r="S501" s="17" t="s">
        <v>28</v>
      </c>
    </row>
    <row r="502" spans="1:19" hidden="1" x14ac:dyDescent="0.3">
      <c r="A502" s="18">
        <v>43908.708333333336</v>
      </c>
      <c r="B502" s="17" t="s">
        <v>23</v>
      </c>
      <c r="C502" s="2">
        <v>4</v>
      </c>
      <c r="D502" s="17" t="s">
        <v>61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7" t="s">
        <v>28</v>
      </c>
      <c r="S502" s="17" t="s">
        <v>28</v>
      </c>
    </row>
    <row r="503" spans="1:19" hidden="1" x14ac:dyDescent="0.3">
      <c r="A503" s="18">
        <v>43908.708333333336</v>
      </c>
      <c r="B503" s="17" t="s">
        <v>23</v>
      </c>
      <c r="C503" s="2">
        <v>10</v>
      </c>
      <c r="D503" s="17" t="s">
        <v>62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7" t="s">
        <v>28</v>
      </c>
      <c r="S503" s="17" t="s">
        <v>28</v>
      </c>
    </row>
    <row r="504" spans="1:19" hidden="1" x14ac:dyDescent="0.3">
      <c r="A504" s="18">
        <v>43908.708333333336</v>
      </c>
      <c r="B504" s="17" t="s">
        <v>23</v>
      </c>
      <c r="C504" s="2">
        <v>2</v>
      </c>
      <c r="D504" s="17" t="s">
        <v>63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7" t="s">
        <v>28</v>
      </c>
      <c r="S504" s="17" t="s">
        <v>28</v>
      </c>
    </row>
    <row r="505" spans="1:19" hidden="1" x14ac:dyDescent="0.3">
      <c r="A505" s="18">
        <v>43908.708333333336</v>
      </c>
      <c r="B505" s="17" t="s">
        <v>23</v>
      </c>
      <c r="C505" s="2">
        <v>5</v>
      </c>
      <c r="D505" s="17" t="s">
        <v>64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7" t="s">
        <v>28</v>
      </c>
      <c r="S505" s="17" t="s">
        <v>28</v>
      </c>
    </row>
    <row r="506" spans="1:19" hidden="1" x14ac:dyDescent="0.3">
      <c r="A506" s="18">
        <v>43909.708333333336</v>
      </c>
      <c r="B506" s="17" t="s">
        <v>23</v>
      </c>
      <c r="C506" s="2">
        <v>13</v>
      </c>
      <c r="D506" s="17" t="s">
        <v>45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7" t="s">
        <v>28</v>
      </c>
      <c r="S506" s="17" t="s">
        <v>28</v>
      </c>
    </row>
    <row r="507" spans="1:19" hidden="1" x14ac:dyDescent="0.3">
      <c r="A507" s="18">
        <v>43909.708333333336</v>
      </c>
      <c r="B507" s="17" t="s">
        <v>23</v>
      </c>
      <c r="C507" s="2">
        <v>17</v>
      </c>
      <c r="D507" s="17" t="s">
        <v>46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7" t="s">
        <v>28</v>
      </c>
      <c r="S507" s="17" t="s">
        <v>28</v>
      </c>
    </row>
    <row r="508" spans="1:19" hidden="1" x14ac:dyDescent="0.3">
      <c r="A508" s="18">
        <v>43909.708333333336</v>
      </c>
      <c r="B508" s="17" t="s">
        <v>23</v>
      </c>
      <c r="C508" s="2">
        <v>4</v>
      </c>
      <c r="D508" s="17" t="s">
        <v>47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7" t="s">
        <v>28</v>
      </c>
      <c r="S508" s="17" t="s">
        <v>28</v>
      </c>
    </row>
    <row r="509" spans="1:19" hidden="1" x14ac:dyDescent="0.3">
      <c r="A509" s="18">
        <v>43909.708333333336</v>
      </c>
      <c r="B509" s="17" t="s">
        <v>23</v>
      </c>
      <c r="C509" s="2">
        <v>18</v>
      </c>
      <c r="D509" s="17" t="s">
        <v>48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7" t="s">
        <v>28</v>
      </c>
      <c r="S509" s="17" t="s">
        <v>28</v>
      </c>
    </row>
    <row r="510" spans="1:19" hidden="1" x14ac:dyDescent="0.3">
      <c r="A510" s="18">
        <v>43909.708333333336</v>
      </c>
      <c r="B510" s="17" t="s">
        <v>23</v>
      </c>
      <c r="C510" s="2">
        <v>15</v>
      </c>
      <c r="D510" s="17" t="s">
        <v>49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7" t="s">
        <v>28</v>
      </c>
      <c r="S510" s="17" t="s">
        <v>28</v>
      </c>
    </row>
    <row r="511" spans="1:19" hidden="1" x14ac:dyDescent="0.3">
      <c r="A511" s="18">
        <v>43909.708333333336</v>
      </c>
      <c r="B511" s="17" t="s">
        <v>23</v>
      </c>
      <c r="C511" s="2">
        <v>8</v>
      </c>
      <c r="D511" s="17" t="s">
        <v>103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7" t="s">
        <v>28</v>
      </c>
      <c r="S511" s="17" t="s">
        <v>28</v>
      </c>
    </row>
    <row r="512" spans="1:19" hidden="1" x14ac:dyDescent="0.3">
      <c r="A512" s="18">
        <v>43909.708333333336</v>
      </c>
      <c r="B512" s="17" t="s">
        <v>23</v>
      </c>
      <c r="C512" s="2">
        <v>6</v>
      </c>
      <c r="D512" s="17" t="s">
        <v>50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7" t="s">
        <v>28</v>
      </c>
      <c r="S512" s="17" t="s">
        <v>28</v>
      </c>
    </row>
    <row r="513" spans="1:19" hidden="1" x14ac:dyDescent="0.3">
      <c r="A513" s="18">
        <v>43909.708333333336</v>
      </c>
      <c r="B513" s="17" t="s">
        <v>23</v>
      </c>
      <c r="C513" s="2">
        <v>12</v>
      </c>
      <c r="D513" s="17" t="s">
        <v>51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7" t="s">
        <v>28</v>
      </c>
      <c r="S513" s="17" t="s">
        <v>28</v>
      </c>
    </row>
    <row r="514" spans="1:19" hidden="1" x14ac:dyDescent="0.3">
      <c r="A514" s="18">
        <v>43909.708333333336</v>
      </c>
      <c r="B514" s="17" t="s">
        <v>23</v>
      </c>
      <c r="C514" s="2">
        <v>7</v>
      </c>
      <c r="D514" s="17" t="s">
        <v>52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7" t="s">
        <v>28</v>
      </c>
      <c r="S514" s="17" t="s">
        <v>28</v>
      </c>
    </row>
    <row r="515" spans="1:19" x14ac:dyDescent="0.3">
      <c r="A515" s="18">
        <v>43909.708333333336</v>
      </c>
      <c r="B515" s="17" t="s">
        <v>23</v>
      </c>
      <c r="C515" s="2">
        <v>3</v>
      </c>
      <c r="D515" s="17" t="s">
        <v>53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7" t="s">
        <v>28</v>
      </c>
      <c r="S515" s="17" t="s">
        <v>28</v>
      </c>
    </row>
    <row r="516" spans="1:19" hidden="1" x14ac:dyDescent="0.3">
      <c r="A516" s="18">
        <v>43909.708333333336</v>
      </c>
      <c r="B516" s="17" t="s">
        <v>23</v>
      </c>
      <c r="C516" s="2">
        <v>11</v>
      </c>
      <c r="D516" s="17" t="s">
        <v>54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7" t="s">
        <v>28</v>
      </c>
      <c r="S516" s="17" t="s">
        <v>28</v>
      </c>
    </row>
    <row r="517" spans="1:19" hidden="1" x14ac:dyDescent="0.3">
      <c r="A517" s="18">
        <v>43909.708333333336</v>
      </c>
      <c r="B517" s="17" t="s">
        <v>23</v>
      </c>
      <c r="C517" s="2">
        <v>14</v>
      </c>
      <c r="D517" s="17" t="s">
        <v>55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7" t="s">
        <v>28</v>
      </c>
      <c r="S517" s="17" t="s">
        <v>28</v>
      </c>
    </row>
    <row r="518" spans="1:19" hidden="1" x14ac:dyDescent="0.3">
      <c r="A518" s="18">
        <v>43909.708333333336</v>
      </c>
      <c r="B518" s="17" t="s">
        <v>23</v>
      </c>
      <c r="C518" s="2">
        <v>1</v>
      </c>
      <c r="D518" s="17" t="s">
        <v>56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7" t="s">
        <v>28</v>
      </c>
      <c r="S518" s="17" t="s">
        <v>28</v>
      </c>
    </row>
    <row r="519" spans="1:19" hidden="1" x14ac:dyDescent="0.3">
      <c r="A519" s="18">
        <v>43909.708333333336</v>
      </c>
      <c r="B519" s="17" t="s">
        <v>23</v>
      </c>
      <c r="C519" s="2">
        <v>16</v>
      </c>
      <c r="D519" s="17" t="s">
        <v>57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7" t="s">
        <v>28</v>
      </c>
      <c r="S519" s="17" t="s">
        <v>28</v>
      </c>
    </row>
    <row r="520" spans="1:19" hidden="1" x14ac:dyDescent="0.3">
      <c r="A520" s="18">
        <v>43909.708333333336</v>
      </c>
      <c r="B520" s="17" t="s">
        <v>23</v>
      </c>
      <c r="C520" s="2">
        <v>20</v>
      </c>
      <c r="D520" s="17" t="s">
        <v>58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7" t="s">
        <v>28</v>
      </c>
      <c r="S520" s="17" t="s">
        <v>28</v>
      </c>
    </row>
    <row r="521" spans="1:19" hidden="1" x14ac:dyDescent="0.3">
      <c r="A521" s="18">
        <v>43909.708333333336</v>
      </c>
      <c r="B521" s="17" t="s">
        <v>23</v>
      </c>
      <c r="C521" s="2">
        <v>19</v>
      </c>
      <c r="D521" s="17" t="s">
        <v>59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7" t="s">
        <v>28</v>
      </c>
      <c r="S521" s="17" t="s">
        <v>28</v>
      </c>
    </row>
    <row r="522" spans="1:19" hidden="1" x14ac:dyDescent="0.3">
      <c r="A522" s="18">
        <v>43909.708333333336</v>
      </c>
      <c r="B522" s="17" t="s">
        <v>23</v>
      </c>
      <c r="C522" s="2">
        <v>9</v>
      </c>
      <c r="D522" s="17" t="s">
        <v>60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7" t="s">
        <v>28</v>
      </c>
      <c r="S522" s="17" t="s">
        <v>28</v>
      </c>
    </row>
    <row r="523" spans="1:19" hidden="1" x14ac:dyDescent="0.3">
      <c r="A523" s="18">
        <v>43909.708333333336</v>
      </c>
      <c r="B523" s="17" t="s">
        <v>23</v>
      </c>
      <c r="C523" s="2">
        <v>4</v>
      </c>
      <c r="D523" s="17" t="s">
        <v>61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7" t="s">
        <v>28</v>
      </c>
      <c r="S523" s="17" t="s">
        <v>28</v>
      </c>
    </row>
    <row r="524" spans="1:19" hidden="1" x14ac:dyDescent="0.3">
      <c r="A524" s="18">
        <v>43909.708333333336</v>
      </c>
      <c r="B524" s="17" t="s">
        <v>23</v>
      </c>
      <c r="C524" s="2">
        <v>10</v>
      </c>
      <c r="D524" s="17" t="s">
        <v>62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7" t="s">
        <v>28</v>
      </c>
      <c r="S524" s="17" t="s">
        <v>28</v>
      </c>
    </row>
    <row r="525" spans="1:19" hidden="1" x14ac:dyDescent="0.3">
      <c r="A525" s="18">
        <v>43909.708333333336</v>
      </c>
      <c r="B525" s="17" t="s">
        <v>23</v>
      </c>
      <c r="C525" s="2">
        <v>2</v>
      </c>
      <c r="D525" s="17" t="s">
        <v>63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7" t="s">
        <v>28</v>
      </c>
      <c r="S525" s="17" t="s">
        <v>28</v>
      </c>
    </row>
    <row r="526" spans="1:19" hidden="1" x14ac:dyDescent="0.3">
      <c r="A526" s="18">
        <v>43909.708333333336</v>
      </c>
      <c r="B526" s="17" t="s">
        <v>23</v>
      </c>
      <c r="C526" s="2">
        <v>5</v>
      </c>
      <c r="D526" s="17" t="s">
        <v>64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7" t="s">
        <v>28</v>
      </c>
      <c r="S526" s="17" t="s">
        <v>28</v>
      </c>
    </row>
    <row r="527" spans="1:19" hidden="1" x14ac:dyDescent="0.3">
      <c r="A527" s="18">
        <v>43910.708333333336</v>
      </c>
      <c r="B527" s="17" t="s">
        <v>23</v>
      </c>
      <c r="C527" s="2">
        <v>13</v>
      </c>
      <c r="D527" s="17" t="s">
        <v>45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7" t="s">
        <v>28</v>
      </c>
      <c r="S527" s="17" t="s">
        <v>28</v>
      </c>
    </row>
    <row r="528" spans="1:19" hidden="1" x14ac:dyDescent="0.3">
      <c r="A528" s="18">
        <v>43910.708333333336</v>
      </c>
      <c r="B528" s="17" t="s">
        <v>23</v>
      </c>
      <c r="C528" s="2">
        <v>17</v>
      </c>
      <c r="D528" s="17" t="s">
        <v>46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7" t="s">
        <v>28</v>
      </c>
      <c r="S528" s="17" t="s">
        <v>28</v>
      </c>
    </row>
    <row r="529" spans="1:19" hidden="1" x14ac:dyDescent="0.3">
      <c r="A529" s="18">
        <v>43910.708333333336</v>
      </c>
      <c r="B529" s="17" t="s">
        <v>23</v>
      </c>
      <c r="C529" s="2">
        <v>4</v>
      </c>
      <c r="D529" s="17" t="s">
        <v>47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7" t="s">
        <v>28</v>
      </c>
      <c r="S529" s="17" t="s">
        <v>28</v>
      </c>
    </row>
    <row r="530" spans="1:19" hidden="1" x14ac:dyDescent="0.3">
      <c r="A530" s="18">
        <v>43910.708333333336</v>
      </c>
      <c r="B530" s="17" t="s">
        <v>23</v>
      </c>
      <c r="C530" s="2">
        <v>18</v>
      </c>
      <c r="D530" s="17" t="s">
        <v>48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7" t="s">
        <v>28</v>
      </c>
      <c r="S530" s="17" t="s">
        <v>28</v>
      </c>
    </row>
    <row r="531" spans="1:19" hidden="1" x14ac:dyDescent="0.3">
      <c r="A531" s="18">
        <v>43910.708333333336</v>
      </c>
      <c r="B531" s="17" t="s">
        <v>23</v>
      </c>
      <c r="C531" s="2">
        <v>15</v>
      </c>
      <c r="D531" s="17" t="s">
        <v>49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7" t="s">
        <v>28</v>
      </c>
      <c r="S531" s="17" t="s">
        <v>28</v>
      </c>
    </row>
    <row r="532" spans="1:19" hidden="1" x14ac:dyDescent="0.3">
      <c r="A532" s="18">
        <v>43910.708333333336</v>
      </c>
      <c r="B532" s="17" t="s">
        <v>23</v>
      </c>
      <c r="C532" s="2">
        <v>8</v>
      </c>
      <c r="D532" s="17" t="s">
        <v>103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7" t="s">
        <v>28</v>
      </c>
      <c r="S532" s="17" t="s">
        <v>28</v>
      </c>
    </row>
    <row r="533" spans="1:19" hidden="1" x14ac:dyDescent="0.3">
      <c r="A533" s="18">
        <v>43910.708333333336</v>
      </c>
      <c r="B533" s="17" t="s">
        <v>23</v>
      </c>
      <c r="C533" s="2">
        <v>6</v>
      </c>
      <c r="D533" s="17" t="s">
        <v>50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7" t="s">
        <v>28</v>
      </c>
      <c r="S533" s="17" t="s">
        <v>28</v>
      </c>
    </row>
    <row r="534" spans="1:19" hidden="1" x14ac:dyDescent="0.3">
      <c r="A534" s="18">
        <v>43910.708333333336</v>
      </c>
      <c r="B534" s="17" t="s">
        <v>23</v>
      </c>
      <c r="C534" s="2">
        <v>12</v>
      </c>
      <c r="D534" s="17" t="s">
        <v>51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7" t="s">
        <v>28</v>
      </c>
      <c r="S534" s="17" t="s">
        <v>28</v>
      </c>
    </row>
    <row r="535" spans="1:19" hidden="1" x14ac:dyDescent="0.3">
      <c r="A535" s="18">
        <v>43910.708333333336</v>
      </c>
      <c r="B535" s="17" t="s">
        <v>23</v>
      </c>
      <c r="C535" s="2">
        <v>7</v>
      </c>
      <c r="D535" s="17" t="s">
        <v>52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7" t="s">
        <v>28</v>
      </c>
      <c r="S535" s="17" t="s">
        <v>28</v>
      </c>
    </row>
    <row r="536" spans="1:19" x14ac:dyDescent="0.3">
      <c r="A536" s="18">
        <v>43910.708333333336</v>
      </c>
      <c r="B536" s="17" t="s">
        <v>23</v>
      </c>
      <c r="C536" s="2">
        <v>3</v>
      </c>
      <c r="D536" s="17" t="s">
        <v>53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7" t="s">
        <v>28</v>
      </c>
      <c r="S536" s="17" t="s">
        <v>28</v>
      </c>
    </row>
    <row r="537" spans="1:19" hidden="1" x14ac:dyDescent="0.3">
      <c r="A537" s="18">
        <v>43910.708333333336</v>
      </c>
      <c r="B537" s="17" t="s">
        <v>23</v>
      </c>
      <c r="C537" s="2">
        <v>11</v>
      </c>
      <c r="D537" s="17" t="s">
        <v>54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7" t="s">
        <v>28</v>
      </c>
      <c r="S537" s="17" t="s">
        <v>28</v>
      </c>
    </row>
    <row r="538" spans="1:19" hidden="1" x14ac:dyDescent="0.3">
      <c r="A538" s="18">
        <v>43910.708333333336</v>
      </c>
      <c r="B538" s="17" t="s">
        <v>23</v>
      </c>
      <c r="C538" s="2">
        <v>14</v>
      </c>
      <c r="D538" s="17" t="s">
        <v>55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7" t="s">
        <v>28</v>
      </c>
      <c r="S538" s="17" t="s">
        <v>28</v>
      </c>
    </row>
    <row r="539" spans="1:19" hidden="1" x14ac:dyDescent="0.3">
      <c r="A539" s="18">
        <v>43910.708333333336</v>
      </c>
      <c r="B539" s="17" t="s">
        <v>23</v>
      </c>
      <c r="C539" s="2">
        <v>1</v>
      </c>
      <c r="D539" s="17" t="s">
        <v>56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7" t="s">
        <v>28</v>
      </c>
      <c r="S539" s="17" t="s">
        <v>28</v>
      </c>
    </row>
    <row r="540" spans="1:19" hidden="1" x14ac:dyDescent="0.3">
      <c r="A540" s="18">
        <v>43910.708333333336</v>
      </c>
      <c r="B540" s="17" t="s">
        <v>23</v>
      </c>
      <c r="C540" s="2">
        <v>16</v>
      </c>
      <c r="D540" s="17" t="s">
        <v>57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7" t="s">
        <v>28</v>
      </c>
      <c r="S540" s="17" t="s">
        <v>28</v>
      </c>
    </row>
    <row r="541" spans="1:19" hidden="1" x14ac:dyDescent="0.3">
      <c r="A541" s="18">
        <v>43910.708333333336</v>
      </c>
      <c r="B541" s="17" t="s">
        <v>23</v>
      </c>
      <c r="C541" s="2">
        <v>20</v>
      </c>
      <c r="D541" s="17" t="s">
        <v>58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7" t="s">
        <v>28</v>
      </c>
      <c r="S541" s="17" t="s">
        <v>28</v>
      </c>
    </row>
    <row r="542" spans="1:19" hidden="1" x14ac:dyDescent="0.3">
      <c r="A542" s="18">
        <v>43910.708333333336</v>
      </c>
      <c r="B542" s="17" t="s">
        <v>23</v>
      </c>
      <c r="C542" s="2">
        <v>19</v>
      </c>
      <c r="D542" s="17" t="s">
        <v>59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7" t="s">
        <v>28</v>
      </c>
      <c r="S542" s="17" t="s">
        <v>28</v>
      </c>
    </row>
    <row r="543" spans="1:19" hidden="1" x14ac:dyDescent="0.3">
      <c r="A543" s="18">
        <v>43910.708333333336</v>
      </c>
      <c r="B543" s="17" t="s">
        <v>23</v>
      </c>
      <c r="C543" s="2">
        <v>9</v>
      </c>
      <c r="D543" s="17" t="s">
        <v>60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7" t="s">
        <v>28</v>
      </c>
      <c r="S543" s="17" t="s">
        <v>28</v>
      </c>
    </row>
    <row r="544" spans="1:19" hidden="1" x14ac:dyDescent="0.3">
      <c r="A544" s="18">
        <v>43910.708333333336</v>
      </c>
      <c r="B544" s="17" t="s">
        <v>23</v>
      </c>
      <c r="C544" s="2">
        <v>4</v>
      </c>
      <c r="D544" s="17" t="s">
        <v>61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7" t="s">
        <v>28</v>
      </c>
      <c r="S544" s="17" t="s">
        <v>28</v>
      </c>
    </row>
    <row r="545" spans="1:19" hidden="1" x14ac:dyDescent="0.3">
      <c r="A545" s="18">
        <v>43910.708333333336</v>
      </c>
      <c r="B545" s="17" t="s">
        <v>23</v>
      </c>
      <c r="C545" s="2">
        <v>10</v>
      </c>
      <c r="D545" s="17" t="s">
        <v>62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7" t="s">
        <v>28</v>
      </c>
      <c r="S545" s="17" t="s">
        <v>28</v>
      </c>
    </row>
    <row r="546" spans="1:19" hidden="1" x14ac:dyDescent="0.3">
      <c r="A546" s="18">
        <v>43910.708333333336</v>
      </c>
      <c r="B546" s="17" t="s">
        <v>23</v>
      </c>
      <c r="C546" s="2">
        <v>2</v>
      </c>
      <c r="D546" s="17" t="s">
        <v>63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7" t="s">
        <v>28</v>
      </c>
      <c r="S546" s="17" t="s">
        <v>28</v>
      </c>
    </row>
    <row r="547" spans="1:19" hidden="1" x14ac:dyDescent="0.3">
      <c r="A547" s="18">
        <v>43910.708333333336</v>
      </c>
      <c r="B547" s="17" t="s">
        <v>23</v>
      </c>
      <c r="C547" s="2">
        <v>5</v>
      </c>
      <c r="D547" s="17" t="s">
        <v>64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7" t="s">
        <v>28</v>
      </c>
      <c r="S547" s="17" t="s">
        <v>28</v>
      </c>
    </row>
    <row r="548" spans="1:19" hidden="1" x14ac:dyDescent="0.3">
      <c r="A548" s="18">
        <v>43911.708333333336</v>
      </c>
      <c r="B548" s="17" t="s">
        <v>23</v>
      </c>
      <c r="C548" s="2">
        <v>13</v>
      </c>
      <c r="D548" s="17" t="s">
        <v>45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7" t="s">
        <v>28</v>
      </c>
      <c r="S548" s="17" t="s">
        <v>28</v>
      </c>
    </row>
    <row r="549" spans="1:19" hidden="1" x14ac:dyDescent="0.3">
      <c r="A549" s="18">
        <v>43911.708333333336</v>
      </c>
      <c r="B549" s="17" t="s">
        <v>23</v>
      </c>
      <c r="C549" s="2">
        <v>17</v>
      </c>
      <c r="D549" s="17" t="s">
        <v>46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7" t="s">
        <v>28</v>
      </c>
      <c r="S549" s="17" t="s">
        <v>28</v>
      </c>
    </row>
    <row r="550" spans="1:19" hidden="1" x14ac:dyDescent="0.3">
      <c r="A550" s="18">
        <v>43911.708333333336</v>
      </c>
      <c r="B550" s="17" t="s">
        <v>23</v>
      </c>
      <c r="C550" s="2">
        <v>4</v>
      </c>
      <c r="D550" s="17" t="s">
        <v>47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7" t="s">
        <v>28</v>
      </c>
      <c r="S550" s="17" t="s">
        <v>28</v>
      </c>
    </row>
    <row r="551" spans="1:19" hidden="1" x14ac:dyDescent="0.3">
      <c r="A551" s="18">
        <v>43911.708333333336</v>
      </c>
      <c r="B551" s="17" t="s">
        <v>23</v>
      </c>
      <c r="C551" s="2">
        <v>18</v>
      </c>
      <c r="D551" s="17" t="s">
        <v>48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7" t="s">
        <v>28</v>
      </c>
      <c r="S551" s="17" t="s">
        <v>28</v>
      </c>
    </row>
    <row r="552" spans="1:19" hidden="1" x14ac:dyDescent="0.3">
      <c r="A552" s="18">
        <v>43911.708333333336</v>
      </c>
      <c r="B552" s="17" t="s">
        <v>23</v>
      </c>
      <c r="C552" s="2">
        <v>15</v>
      </c>
      <c r="D552" s="17" t="s">
        <v>49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7" t="s">
        <v>28</v>
      </c>
      <c r="S552" s="17" t="s">
        <v>28</v>
      </c>
    </row>
    <row r="553" spans="1:19" hidden="1" x14ac:dyDescent="0.3">
      <c r="A553" s="18">
        <v>43911.708333333336</v>
      </c>
      <c r="B553" s="17" t="s">
        <v>23</v>
      </c>
      <c r="C553" s="2">
        <v>8</v>
      </c>
      <c r="D553" s="17" t="s">
        <v>103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7" t="s">
        <v>28</v>
      </c>
      <c r="S553" s="17" t="s">
        <v>28</v>
      </c>
    </row>
    <row r="554" spans="1:19" hidden="1" x14ac:dyDescent="0.3">
      <c r="A554" s="18">
        <v>43911.708333333336</v>
      </c>
      <c r="B554" s="17" t="s">
        <v>23</v>
      </c>
      <c r="C554" s="2">
        <v>6</v>
      </c>
      <c r="D554" s="17" t="s">
        <v>50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7" t="s">
        <v>28</v>
      </c>
      <c r="S554" s="17" t="s">
        <v>28</v>
      </c>
    </row>
    <row r="555" spans="1:19" hidden="1" x14ac:dyDescent="0.3">
      <c r="A555" s="18">
        <v>43911.708333333336</v>
      </c>
      <c r="B555" s="17" t="s">
        <v>23</v>
      </c>
      <c r="C555" s="2">
        <v>12</v>
      </c>
      <c r="D555" s="17" t="s">
        <v>51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7" t="s">
        <v>28</v>
      </c>
      <c r="S555" s="17" t="s">
        <v>28</v>
      </c>
    </row>
    <row r="556" spans="1:19" hidden="1" x14ac:dyDescent="0.3">
      <c r="A556" s="18">
        <v>43911.708333333336</v>
      </c>
      <c r="B556" s="17" t="s">
        <v>23</v>
      </c>
      <c r="C556" s="2">
        <v>7</v>
      </c>
      <c r="D556" s="17" t="s">
        <v>52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7" t="s">
        <v>28</v>
      </c>
      <c r="S556" s="17" t="s">
        <v>28</v>
      </c>
    </row>
    <row r="557" spans="1:19" x14ac:dyDescent="0.3">
      <c r="A557" s="18">
        <v>43911.708333333336</v>
      </c>
      <c r="B557" s="17" t="s">
        <v>23</v>
      </c>
      <c r="C557" s="2">
        <v>3</v>
      </c>
      <c r="D557" s="17" t="s">
        <v>53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7" t="s">
        <v>28</v>
      </c>
      <c r="S557" s="17" t="s">
        <v>28</v>
      </c>
    </row>
    <row r="558" spans="1:19" hidden="1" x14ac:dyDescent="0.3">
      <c r="A558" s="18">
        <v>43911.708333333336</v>
      </c>
      <c r="B558" s="17" t="s">
        <v>23</v>
      </c>
      <c r="C558" s="2">
        <v>11</v>
      </c>
      <c r="D558" s="17" t="s">
        <v>54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7" t="s">
        <v>28</v>
      </c>
      <c r="S558" s="17" t="s">
        <v>28</v>
      </c>
    </row>
    <row r="559" spans="1:19" hidden="1" x14ac:dyDescent="0.3">
      <c r="A559" s="18">
        <v>43911.708333333336</v>
      </c>
      <c r="B559" s="17" t="s">
        <v>23</v>
      </c>
      <c r="C559" s="2">
        <v>14</v>
      </c>
      <c r="D559" s="17" t="s">
        <v>55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7" t="s">
        <v>28</v>
      </c>
      <c r="S559" s="17" t="s">
        <v>28</v>
      </c>
    </row>
    <row r="560" spans="1:19" hidden="1" x14ac:dyDescent="0.3">
      <c r="A560" s="18">
        <v>43911.708333333336</v>
      </c>
      <c r="B560" s="17" t="s">
        <v>23</v>
      </c>
      <c r="C560" s="2">
        <v>1</v>
      </c>
      <c r="D560" s="17" t="s">
        <v>56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7" t="s">
        <v>28</v>
      </c>
      <c r="S560" s="17" t="s">
        <v>28</v>
      </c>
    </row>
    <row r="561" spans="1:19" hidden="1" x14ac:dyDescent="0.3">
      <c r="A561" s="18">
        <v>43911.708333333336</v>
      </c>
      <c r="B561" s="17" t="s">
        <v>23</v>
      </c>
      <c r="C561" s="2">
        <v>16</v>
      </c>
      <c r="D561" s="17" t="s">
        <v>57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7" t="s">
        <v>28</v>
      </c>
      <c r="S561" s="17" t="s">
        <v>28</v>
      </c>
    </row>
    <row r="562" spans="1:19" hidden="1" x14ac:dyDescent="0.3">
      <c r="A562" s="18">
        <v>43911.708333333336</v>
      </c>
      <c r="B562" s="17" t="s">
        <v>23</v>
      </c>
      <c r="C562" s="2">
        <v>20</v>
      </c>
      <c r="D562" s="17" t="s">
        <v>58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7" t="s">
        <v>28</v>
      </c>
      <c r="S562" s="17" t="s">
        <v>28</v>
      </c>
    </row>
    <row r="563" spans="1:19" hidden="1" x14ac:dyDescent="0.3">
      <c r="A563" s="18">
        <v>43911.708333333336</v>
      </c>
      <c r="B563" s="17" t="s">
        <v>23</v>
      </c>
      <c r="C563" s="2">
        <v>19</v>
      </c>
      <c r="D563" s="17" t="s">
        <v>59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7" t="s">
        <v>28</v>
      </c>
      <c r="S563" s="17" t="s">
        <v>28</v>
      </c>
    </row>
    <row r="564" spans="1:19" hidden="1" x14ac:dyDescent="0.3">
      <c r="A564" s="18">
        <v>43911.708333333336</v>
      </c>
      <c r="B564" s="17" t="s">
        <v>23</v>
      </c>
      <c r="C564" s="2">
        <v>9</v>
      </c>
      <c r="D564" s="17" t="s">
        <v>60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7" t="s">
        <v>28</v>
      </c>
      <c r="S564" s="17" t="s">
        <v>28</v>
      </c>
    </row>
    <row r="565" spans="1:19" hidden="1" x14ac:dyDescent="0.3">
      <c r="A565" s="18">
        <v>43911.708333333336</v>
      </c>
      <c r="B565" s="17" t="s">
        <v>23</v>
      </c>
      <c r="C565" s="2">
        <v>4</v>
      </c>
      <c r="D565" s="17" t="s">
        <v>61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7" t="s">
        <v>28</v>
      </c>
      <c r="S565" s="17" t="s">
        <v>28</v>
      </c>
    </row>
    <row r="566" spans="1:19" hidden="1" x14ac:dyDescent="0.3">
      <c r="A566" s="18">
        <v>43911.708333333336</v>
      </c>
      <c r="B566" s="17" t="s">
        <v>23</v>
      </c>
      <c r="C566" s="2">
        <v>10</v>
      </c>
      <c r="D566" s="17" t="s">
        <v>62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7" t="s">
        <v>28</v>
      </c>
      <c r="S566" s="17" t="s">
        <v>28</v>
      </c>
    </row>
    <row r="567" spans="1:19" hidden="1" x14ac:dyDescent="0.3">
      <c r="A567" s="18">
        <v>43911.708333333336</v>
      </c>
      <c r="B567" s="17" t="s">
        <v>23</v>
      </c>
      <c r="C567" s="2">
        <v>2</v>
      </c>
      <c r="D567" s="17" t="s">
        <v>63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7" t="s">
        <v>28</v>
      </c>
      <c r="S567" s="17" t="s">
        <v>28</v>
      </c>
    </row>
    <row r="568" spans="1:19" hidden="1" x14ac:dyDescent="0.3">
      <c r="A568" s="18">
        <v>43911.708333333336</v>
      </c>
      <c r="B568" s="17" t="s">
        <v>23</v>
      </c>
      <c r="C568" s="2">
        <v>5</v>
      </c>
      <c r="D568" s="17" t="s">
        <v>64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7" t="s">
        <v>28</v>
      </c>
      <c r="S568" s="17" t="s">
        <v>28</v>
      </c>
    </row>
    <row r="569" spans="1:19" hidden="1" x14ac:dyDescent="0.3">
      <c r="A569" s="18">
        <v>43912.708333333336</v>
      </c>
      <c r="B569" s="17" t="s">
        <v>23</v>
      </c>
      <c r="C569" s="2">
        <v>13</v>
      </c>
      <c r="D569" s="17" t="s">
        <v>45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7" t="s">
        <v>28</v>
      </c>
      <c r="S569" s="17" t="s">
        <v>28</v>
      </c>
    </row>
    <row r="570" spans="1:19" hidden="1" x14ac:dyDescent="0.3">
      <c r="A570" s="18">
        <v>43912.708333333336</v>
      </c>
      <c r="B570" s="17" t="s">
        <v>23</v>
      </c>
      <c r="C570" s="2">
        <v>17</v>
      </c>
      <c r="D570" s="17" t="s">
        <v>46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7" t="s">
        <v>28</v>
      </c>
      <c r="S570" s="17" t="s">
        <v>28</v>
      </c>
    </row>
    <row r="571" spans="1:19" hidden="1" x14ac:dyDescent="0.3">
      <c r="A571" s="18">
        <v>43912.708333333336</v>
      </c>
      <c r="B571" s="17" t="s">
        <v>23</v>
      </c>
      <c r="C571" s="2">
        <v>4</v>
      </c>
      <c r="D571" s="17" t="s">
        <v>47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7" t="s">
        <v>28</v>
      </c>
      <c r="S571" s="17" t="s">
        <v>28</v>
      </c>
    </row>
    <row r="572" spans="1:19" hidden="1" x14ac:dyDescent="0.3">
      <c r="A572" s="18">
        <v>43912.708333333336</v>
      </c>
      <c r="B572" s="17" t="s">
        <v>23</v>
      </c>
      <c r="C572" s="2">
        <v>18</v>
      </c>
      <c r="D572" s="17" t="s">
        <v>48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7" t="s">
        <v>28</v>
      </c>
      <c r="S572" s="17" t="s">
        <v>28</v>
      </c>
    </row>
    <row r="573" spans="1:19" hidden="1" x14ac:dyDescent="0.3">
      <c r="A573" s="18">
        <v>43912.708333333336</v>
      </c>
      <c r="B573" s="17" t="s">
        <v>23</v>
      </c>
      <c r="C573" s="2">
        <v>15</v>
      </c>
      <c r="D573" s="17" t="s">
        <v>49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7" t="s">
        <v>28</v>
      </c>
      <c r="S573" s="17" t="s">
        <v>28</v>
      </c>
    </row>
    <row r="574" spans="1:19" hidden="1" x14ac:dyDescent="0.3">
      <c r="A574" s="18">
        <v>43912.708333333336</v>
      </c>
      <c r="B574" s="17" t="s">
        <v>23</v>
      </c>
      <c r="C574" s="2">
        <v>8</v>
      </c>
      <c r="D574" s="17" t="s">
        <v>103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7" t="s">
        <v>28</v>
      </c>
      <c r="S574" s="17" t="s">
        <v>28</v>
      </c>
    </row>
    <row r="575" spans="1:19" hidden="1" x14ac:dyDescent="0.3">
      <c r="A575" s="18">
        <v>43912.708333333336</v>
      </c>
      <c r="B575" s="17" t="s">
        <v>23</v>
      </c>
      <c r="C575" s="2">
        <v>6</v>
      </c>
      <c r="D575" s="17" t="s">
        <v>50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7" t="s">
        <v>28</v>
      </c>
      <c r="S575" s="17" t="s">
        <v>28</v>
      </c>
    </row>
    <row r="576" spans="1:19" hidden="1" x14ac:dyDescent="0.3">
      <c r="A576" s="18">
        <v>43912.708333333336</v>
      </c>
      <c r="B576" s="17" t="s">
        <v>23</v>
      </c>
      <c r="C576" s="2">
        <v>12</v>
      </c>
      <c r="D576" s="17" t="s">
        <v>51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7" t="s">
        <v>28</v>
      </c>
      <c r="S576" s="17" t="s">
        <v>28</v>
      </c>
    </row>
    <row r="577" spans="1:19" hidden="1" x14ac:dyDescent="0.3">
      <c r="A577" s="18">
        <v>43912.708333333336</v>
      </c>
      <c r="B577" s="17" t="s">
        <v>23</v>
      </c>
      <c r="C577" s="2">
        <v>7</v>
      </c>
      <c r="D577" s="17" t="s">
        <v>52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7" t="s">
        <v>28</v>
      </c>
      <c r="S577" s="17" t="s">
        <v>28</v>
      </c>
    </row>
    <row r="578" spans="1:19" x14ac:dyDescent="0.3">
      <c r="A578" s="18">
        <v>43912.708333333336</v>
      </c>
      <c r="B578" s="17" t="s">
        <v>23</v>
      </c>
      <c r="C578" s="2">
        <v>3</v>
      </c>
      <c r="D578" s="17" t="s">
        <v>53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7" t="s">
        <v>28</v>
      </c>
      <c r="S578" s="17" t="s">
        <v>28</v>
      </c>
    </row>
    <row r="579" spans="1:19" hidden="1" x14ac:dyDescent="0.3">
      <c r="A579" s="18">
        <v>43912.708333333336</v>
      </c>
      <c r="B579" s="17" t="s">
        <v>23</v>
      </c>
      <c r="C579" s="2">
        <v>11</v>
      </c>
      <c r="D579" s="17" t="s">
        <v>54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7" t="s">
        <v>28</v>
      </c>
      <c r="S579" s="17" t="s">
        <v>28</v>
      </c>
    </row>
    <row r="580" spans="1:19" hidden="1" x14ac:dyDescent="0.3">
      <c r="A580" s="18">
        <v>43912.708333333336</v>
      </c>
      <c r="B580" s="17" t="s">
        <v>23</v>
      </c>
      <c r="C580" s="2">
        <v>14</v>
      </c>
      <c r="D580" s="17" t="s">
        <v>55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7" t="s">
        <v>28</v>
      </c>
      <c r="S580" s="17" t="s">
        <v>28</v>
      </c>
    </row>
    <row r="581" spans="1:19" hidden="1" x14ac:dyDescent="0.3">
      <c r="A581" s="18">
        <v>43912.708333333336</v>
      </c>
      <c r="B581" s="17" t="s">
        <v>23</v>
      </c>
      <c r="C581" s="2">
        <v>1</v>
      </c>
      <c r="D581" s="17" t="s">
        <v>56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7" t="s">
        <v>28</v>
      </c>
      <c r="S581" s="17" t="s">
        <v>28</v>
      </c>
    </row>
    <row r="582" spans="1:19" hidden="1" x14ac:dyDescent="0.3">
      <c r="A582" s="18">
        <v>43912.708333333336</v>
      </c>
      <c r="B582" s="17" t="s">
        <v>23</v>
      </c>
      <c r="C582" s="2">
        <v>16</v>
      </c>
      <c r="D582" s="17" t="s">
        <v>57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7" t="s">
        <v>28</v>
      </c>
      <c r="S582" s="17" t="s">
        <v>28</v>
      </c>
    </row>
    <row r="583" spans="1:19" hidden="1" x14ac:dyDescent="0.3">
      <c r="A583" s="18">
        <v>43912.708333333336</v>
      </c>
      <c r="B583" s="17" t="s">
        <v>23</v>
      </c>
      <c r="C583" s="2">
        <v>20</v>
      </c>
      <c r="D583" s="17" t="s">
        <v>58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7" t="s">
        <v>28</v>
      </c>
      <c r="S583" s="17" t="s">
        <v>28</v>
      </c>
    </row>
    <row r="584" spans="1:19" hidden="1" x14ac:dyDescent="0.3">
      <c r="A584" s="18">
        <v>43912.708333333336</v>
      </c>
      <c r="B584" s="17" t="s">
        <v>23</v>
      </c>
      <c r="C584" s="2">
        <v>19</v>
      </c>
      <c r="D584" s="17" t="s">
        <v>59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7" t="s">
        <v>28</v>
      </c>
      <c r="S584" s="17" t="s">
        <v>28</v>
      </c>
    </row>
    <row r="585" spans="1:19" hidden="1" x14ac:dyDescent="0.3">
      <c r="A585" s="18">
        <v>43912.708333333336</v>
      </c>
      <c r="B585" s="17" t="s">
        <v>23</v>
      </c>
      <c r="C585" s="2">
        <v>9</v>
      </c>
      <c r="D585" s="17" t="s">
        <v>60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7" t="s">
        <v>28</v>
      </c>
      <c r="S585" s="17" t="s">
        <v>28</v>
      </c>
    </row>
    <row r="586" spans="1:19" hidden="1" x14ac:dyDescent="0.3">
      <c r="A586" s="18">
        <v>43912.708333333336</v>
      </c>
      <c r="B586" s="17" t="s">
        <v>23</v>
      </c>
      <c r="C586" s="2">
        <v>4</v>
      </c>
      <c r="D586" s="17" t="s">
        <v>61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7" t="s">
        <v>28</v>
      </c>
      <c r="S586" s="17" t="s">
        <v>28</v>
      </c>
    </row>
    <row r="587" spans="1:19" hidden="1" x14ac:dyDescent="0.3">
      <c r="A587" s="18">
        <v>43912.708333333336</v>
      </c>
      <c r="B587" s="17" t="s">
        <v>23</v>
      </c>
      <c r="C587" s="2">
        <v>10</v>
      </c>
      <c r="D587" s="17" t="s">
        <v>62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7" t="s">
        <v>28</v>
      </c>
      <c r="S587" s="17" t="s">
        <v>28</v>
      </c>
    </row>
    <row r="588" spans="1:19" hidden="1" x14ac:dyDescent="0.3">
      <c r="A588" s="18">
        <v>43912.708333333336</v>
      </c>
      <c r="B588" s="17" t="s">
        <v>23</v>
      </c>
      <c r="C588" s="2">
        <v>2</v>
      </c>
      <c r="D588" s="17" t="s">
        <v>63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7" t="s">
        <v>28</v>
      </c>
      <c r="S588" s="17" t="s">
        <v>28</v>
      </c>
    </row>
    <row r="589" spans="1:19" hidden="1" x14ac:dyDescent="0.3">
      <c r="A589" s="18">
        <v>43912.708333333336</v>
      </c>
      <c r="B589" s="17" t="s">
        <v>23</v>
      </c>
      <c r="C589" s="2">
        <v>5</v>
      </c>
      <c r="D589" s="17" t="s">
        <v>64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7" t="s">
        <v>28</v>
      </c>
      <c r="S589" s="17" t="s">
        <v>28</v>
      </c>
    </row>
    <row r="590" spans="1:19" hidden="1" x14ac:dyDescent="0.3">
      <c r="A590" s="18">
        <v>43913.708333333336</v>
      </c>
      <c r="B590" s="17" t="s">
        <v>23</v>
      </c>
      <c r="C590" s="2">
        <v>13</v>
      </c>
      <c r="D590" s="17" t="s">
        <v>45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7" t="s">
        <v>28</v>
      </c>
      <c r="S590" s="17" t="s">
        <v>28</v>
      </c>
    </row>
    <row r="591" spans="1:19" hidden="1" x14ac:dyDescent="0.3">
      <c r="A591" s="18">
        <v>43913.708333333336</v>
      </c>
      <c r="B591" s="17" t="s">
        <v>23</v>
      </c>
      <c r="C591" s="2">
        <v>17</v>
      </c>
      <c r="D591" s="17" t="s">
        <v>46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7" t="s">
        <v>28</v>
      </c>
      <c r="S591" s="17" t="s">
        <v>28</v>
      </c>
    </row>
    <row r="592" spans="1:19" hidden="1" x14ac:dyDescent="0.3">
      <c r="A592" s="18">
        <v>43913.708333333336</v>
      </c>
      <c r="B592" s="17" t="s">
        <v>23</v>
      </c>
      <c r="C592" s="2">
        <v>4</v>
      </c>
      <c r="D592" s="17" t="s">
        <v>47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7" t="s">
        <v>28</v>
      </c>
      <c r="S592" s="17" t="s">
        <v>28</v>
      </c>
    </row>
    <row r="593" spans="1:19" hidden="1" x14ac:dyDescent="0.3">
      <c r="A593" s="18">
        <v>43913.708333333336</v>
      </c>
      <c r="B593" s="17" t="s">
        <v>23</v>
      </c>
      <c r="C593" s="2">
        <v>18</v>
      </c>
      <c r="D593" s="17" t="s">
        <v>48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7" t="s">
        <v>28</v>
      </c>
      <c r="S593" s="17" t="s">
        <v>28</v>
      </c>
    </row>
    <row r="594" spans="1:19" hidden="1" x14ac:dyDescent="0.3">
      <c r="A594" s="18">
        <v>43913.708333333336</v>
      </c>
      <c r="B594" s="17" t="s">
        <v>23</v>
      </c>
      <c r="C594" s="2">
        <v>15</v>
      </c>
      <c r="D594" s="17" t="s">
        <v>49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7" t="s">
        <v>28</v>
      </c>
      <c r="S594" s="17" t="s">
        <v>28</v>
      </c>
    </row>
    <row r="595" spans="1:19" hidden="1" x14ac:dyDescent="0.3">
      <c r="A595" s="18">
        <v>43913.708333333336</v>
      </c>
      <c r="B595" s="17" t="s">
        <v>23</v>
      </c>
      <c r="C595" s="2">
        <v>8</v>
      </c>
      <c r="D595" s="17" t="s">
        <v>103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7" t="s">
        <v>28</v>
      </c>
      <c r="S595" s="17" t="s">
        <v>28</v>
      </c>
    </row>
    <row r="596" spans="1:19" hidden="1" x14ac:dyDescent="0.3">
      <c r="A596" s="18">
        <v>43913.708333333336</v>
      </c>
      <c r="B596" s="17" t="s">
        <v>23</v>
      </c>
      <c r="C596" s="2">
        <v>6</v>
      </c>
      <c r="D596" s="17" t="s">
        <v>50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7" t="s">
        <v>28</v>
      </c>
      <c r="S596" s="17" t="s">
        <v>28</v>
      </c>
    </row>
    <row r="597" spans="1:19" hidden="1" x14ac:dyDescent="0.3">
      <c r="A597" s="18">
        <v>43913.708333333336</v>
      </c>
      <c r="B597" s="17" t="s">
        <v>23</v>
      </c>
      <c r="C597" s="2">
        <v>12</v>
      </c>
      <c r="D597" s="17" t="s">
        <v>51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7" t="s">
        <v>28</v>
      </c>
      <c r="S597" s="17" t="s">
        <v>28</v>
      </c>
    </row>
    <row r="598" spans="1:19" hidden="1" x14ac:dyDescent="0.3">
      <c r="A598" s="18">
        <v>43913.708333333336</v>
      </c>
      <c r="B598" s="17" t="s">
        <v>23</v>
      </c>
      <c r="C598" s="2">
        <v>7</v>
      </c>
      <c r="D598" s="17" t="s">
        <v>52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7" t="s">
        <v>28</v>
      </c>
      <c r="S598" s="17" t="s">
        <v>28</v>
      </c>
    </row>
    <row r="599" spans="1:19" x14ac:dyDescent="0.3">
      <c r="A599" s="18">
        <v>43913.708333333336</v>
      </c>
      <c r="B599" s="17" t="s">
        <v>23</v>
      </c>
      <c r="C599" s="2">
        <v>3</v>
      </c>
      <c r="D599" s="17" t="s">
        <v>53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7" t="s">
        <v>28</v>
      </c>
      <c r="S599" s="17" t="s">
        <v>28</v>
      </c>
    </row>
    <row r="600" spans="1:19" hidden="1" x14ac:dyDescent="0.3">
      <c r="A600" s="18">
        <v>43913.708333333336</v>
      </c>
      <c r="B600" s="17" t="s">
        <v>23</v>
      </c>
      <c r="C600" s="2">
        <v>11</v>
      </c>
      <c r="D600" s="17" t="s">
        <v>54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7" t="s">
        <v>28</v>
      </c>
      <c r="S600" s="17" t="s">
        <v>28</v>
      </c>
    </row>
    <row r="601" spans="1:19" hidden="1" x14ac:dyDescent="0.3">
      <c r="A601" s="18">
        <v>43913.708333333336</v>
      </c>
      <c r="B601" s="17" t="s">
        <v>23</v>
      </c>
      <c r="C601" s="2">
        <v>14</v>
      </c>
      <c r="D601" s="17" t="s">
        <v>55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7" t="s">
        <v>28</v>
      </c>
      <c r="S601" s="17" t="s">
        <v>28</v>
      </c>
    </row>
    <row r="602" spans="1:19" hidden="1" x14ac:dyDescent="0.3">
      <c r="A602" s="18">
        <v>43913.708333333336</v>
      </c>
      <c r="B602" s="17" t="s">
        <v>23</v>
      </c>
      <c r="C602" s="2">
        <v>1</v>
      </c>
      <c r="D602" s="17" t="s">
        <v>56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7" t="s">
        <v>28</v>
      </c>
      <c r="S602" s="17" t="s">
        <v>28</v>
      </c>
    </row>
    <row r="603" spans="1:19" hidden="1" x14ac:dyDescent="0.3">
      <c r="A603" s="18">
        <v>43913.708333333336</v>
      </c>
      <c r="B603" s="17" t="s">
        <v>23</v>
      </c>
      <c r="C603" s="2">
        <v>16</v>
      </c>
      <c r="D603" s="17" t="s">
        <v>57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7" t="s">
        <v>28</v>
      </c>
      <c r="S603" s="17" t="s">
        <v>28</v>
      </c>
    </row>
    <row r="604" spans="1:19" hidden="1" x14ac:dyDescent="0.3">
      <c r="A604" s="18">
        <v>43913.708333333336</v>
      </c>
      <c r="B604" s="17" t="s">
        <v>23</v>
      </c>
      <c r="C604" s="2">
        <v>20</v>
      </c>
      <c r="D604" s="17" t="s">
        <v>58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7" t="s">
        <v>28</v>
      </c>
      <c r="S604" s="17" t="s">
        <v>28</v>
      </c>
    </row>
    <row r="605" spans="1:19" hidden="1" x14ac:dyDescent="0.3">
      <c r="A605" s="18">
        <v>43913.708333333336</v>
      </c>
      <c r="B605" s="17" t="s">
        <v>23</v>
      </c>
      <c r="C605" s="2">
        <v>19</v>
      </c>
      <c r="D605" s="17" t="s">
        <v>59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7" t="s">
        <v>28</v>
      </c>
      <c r="S605" s="17" t="s">
        <v>28</v>
      </c>
    </row>
    <row r="606" spans="1:19" hidden="1" x14ac:dyDescent="0.3">
      <c r="A606" s="18">
        <v>43913.708333333336</v>
      </c>
      <c r="B606" s="17" t="s">
        <v>23</v>
      </c>
      <c r="C606" s="2">
        <v>9</v>
      </c>
      <c r="D606" s="17" t="s">
        <v>60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7" t="s">
        <v>28</v>
      </c>
      <c r="S606" s="17" t="s">
        <v>28</v>
      </c>
    </row>
    <row r="607" spans="1:19" hidden="1" x14ac:dyDescent="0.3">
      <c r="A607" s="18">
        <v>43913.708333333336</v>
      </c>
      <c r="B607" s="17" t="s">
        <v>23</v>
      </c>
      <c r="C607" s="2">
        <v>4</v>
      </c>
      <c r="D607" s="17" t="s">
        <v>61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7" t="s">
        <v>28</v>
      </c>
      <c r="S607" s="17" t="s">
        <v>28</v>
      </c>
    </row>
    <row r="608" spans="1:19" hidden="1" x14ac:dyDescent="0.3">
      <c r="A608" s="18">
        <v>43913.708333333336</v>
      </c>
      <c r="B608" s="17" t="s">
        <v>23</v>
      </c>
      <c r="C608" s="2">
        <v>10</v>
      </c>
      <c r="D608" s="17" t="s">
        <v>62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7" t="s">
        <v>28</v>
      </c>
      <c r="S608" s="17" t="s">
        <v>28</v>
      </c>
    </row>
    <row r="609" spans="1:19" hidden="1" x14ac:dyDescent="0.3">
      <c r="A609" s="18">
        <v>43913.708333333336</v>
      </c>
      <c r="B609" s="17" t="s">
        <v>23</v>
      </c>
      <c r="C609" s="2">
        <v>2</v>
      </c>
      <c r="D609" s="17" t="s">
        <v>63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7" t="s">
        <v>28</v>
      </c>
      <c r="S609" s="17" t="s">
        <v>28</v>
      </c>
    </row>
    <row r="610" spans="1:19" hidden="1" x14ac:dyDescent="0.3">
      <c r="A610" s="18">
        <v>43913.708333333336</v>
      </c>
      <c r="B610" s="17" t="s">
        <v>23</v>
      </c>
      <c r="C610" s="2">
        <v>5</v>
      </c>
      <c r="D610" s="17" t="s">
        <v>64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7" t="s">
        <v>28</v>
      </c>
      <c r="S610" s="17" t="s">
        <v>28</v>
      </c>
    </row>
    <row r="611" spans="1:19" hidden="1" x14ac:dyDescent="0.3">
      <c r="A611" s="18">
        <v>43914.708333333336</v>
      </c>
      <c r="B611" s="17" t="s">
        <v>23</v>
      </c>
      <c r="C611" s="2">
        <v>13</v>
      </c>
      <c r="D611" s="17" t="s">
        <v>45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7" t="s">
        <v>28</v>
      </c>
      <c r="S611" s="17" t="s">
        <v>28</v>
      </c>
    </row>
    <row r="612" spans="1:19" hidden="1" x14ac:dyDescent="0.3">
      <c r="A612" s="18">
        <v>43914.708333333336</v>
      </c>
      <c r="B612" s="17" t="s">
        <v>23</v>
      </c>
      <c r="C612" s="2">
        <v>17</v>
      </c>
      <c r="D612" s="17" t="s">
        <v>46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7" t="s">
        <v>28</v>
      </c>
      <c r="S612" s="17" t="s">
        <v>28</v>
      </c>
    </row>
    <row r="613" spans="1:19" hidden="1" x14ac:dyDescent="0.3">
      <c r="A613" s="18">
        <v>43914.708333333336</v>
      </c>
      <c r="B613" s="17" t="s">
        <v>23</v>
      </c>
      <c r="C613" s="2">
        <v>4</v>
      </c>
      <c r="D613" s="17" t="s">
        <v>47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7" t="s">
        <v>28</v>
      </c>
      <c r="S613" s="17" t="s">
        <v>28</v>
      </c>
    </row>
    <row r="614" spans="1:19" hidden="1" x14ac:dyDescent="0.3">
      <c r="A614" s="18">
        <v>43914.708333333336</v>
      </c>
      <c r="B614" s="17" t="s">
        <v>23</v>
      </c>
      <c r="C614" s="2">
        <v>18</v>
      </c>
      <c r="D614" s="17" t="s">
        <v>48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7" t="s">
        <v>28</v>
      </c>
      <c r="S614" s="17" t="s">
        <v>28</v>
      </c>
    </row>
    <row r="615" spans="1:19" hidden="1" x14ac:dyDescent="0.3">
      <c r="A615" s="18">
        <v>43914.708333333336</v>
      </c>
      <c r="B615" s="17" t="s">
        <v>23</v>
      </c>
      <c r="C615" s="2">
        <v>15</v>
      </c>
      <c r="D615" s="17" t="s">
        <v>49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7" t="s">
        <v>28</v>
      </c>
      <c r="S615" s="17" t="s">
        <v>28</v>
      </c>
    </row>
    <row r="616" spans="1:19" hidden="1" x14ac:dyDescent="0.3">
      <c r="A616" s="18">
        <v>43914.708333333336</v>
      </c>
      <c r="B616" s="17" t="s">
        <v>23</v>
      </c>
      <c r="C616" s="2">
        <v>8</v>
      </c>
      <c r="D616" s="17" t="s">
        <v>103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7" t="s">
        <v>28</v>
      </c>
      <c r="S616" s="17" t="s">
        <v>28</v>
      </c>
    </row>
    <row r="617" spans="1:19" hidden="1" x14ac:dyDescent="0.3">
      <c r="A617" s="18">
        <v>43914.708333333336</v>
      </c>
      <c r="B617" s="17" t="s">
        <v>23</v>
      </c>
      <c r="C617" s="2">
        <v>6</v>
      </c>
      <c r="D617" s="17" t="s">
        <v>50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7" t="s">
        <v>28</v>
      </c>
      <c r="S617" s="17" t="s">
        <v>28</v>
      </c>
    </row>
    <row r="618" spans="1:19" hidden="1" x14ac:dyDescent="0.3">
      <c r="A618" s="18">
        <v>43914.708333333336</v>
      </c>
      <c r="B618" s="17" t="s">
        <v>23</v>
      </c>
      <c r="C618" s="2">
        <v>12</v>
      </c>
      <c r="D618" s="17" t="s">
        <v>51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7" t="s">
        <v>28</v>
      </c>
      <c r="S618" s="17" t="s">
        <v>28</v>
      </c>
    </row>
    <row r="619" spans="1:19" hidden="1" x14ac:dyDescent="0.3">
      <c r="A619" s="18">
        <v>43914.708333333336</v>
      </c>
      <c r="B619" s="17" t="s">
        <v>23</v>
      </c>
      <c r="C619" s="2">
        <v>7</v>
      </c>
      <c r="D619" s="17" t="s">
        <v>52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7" t="s">
        <v>28</v>
      </c>
      <c r="S619" s="17" t="s">
        <v>28</v>
      </c>
    </row>
    <row r="620" spans="1:19" x14ac:dyDescent="0.3">
      <c r="A620" s="18">
        <v>43914.708333333336</v>
      </c>
      <c r="B620" s="17" t="s">
        <v>23</v>
      </c>
      <c r="C620" s="2">
        <v>3</v>
      </c>
      <c r="D620" s="17" t="s">
        <v>53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7" t="s">
        <v>28</v>
      </c>
      <c r="S620" s="17" t="s">
        <v>28</v>
      </c>
    </row>
    <row r="621" spans="1:19" hidden="1" x14ac:dyDescent="0.3">
      <c r="A621" s="18">
        <v>43914.708333333336</v>
      </c>
      <c r="B621" s="17" t="s">
        <v>23</v>
      </c>
      <c r="C621" s="2">
        <v>11</v>
      </c>
      <c r="D621" s="17" t="s">
        <v>54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7" t="s">
        <v>28</v>
      </c>
      <c r="S621" s="17" t="s">
        <v>28</v>
      </c>
    </row>
    <row r="622" spans="1:19" hidden="1" x14ac:dyDescent="0.3">
      <c r="A622" s="18">
        <v>43914.708333333336</v>
      </c>
      <c r="B622" s="17" t="s">
        <v>23</v>
      </c>
      <c r="C622" s="2">
        <v>14</v>
      </c>
      <c r="D622" s="17" t="s">
        <v>55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7" t="s">
        <v>28</v>
      </c>
      <c r="S622" s="17" t="s">
        <v>28</v>
      </c>
    </row>
    <row r="623" spans="1:19" hidden="1" x14ac:dyDescent="0.3">
      <c r="A623" s="18">
        <v>43914.708333333336</v>
      </c>
      <c r="B623" s="17" t="s">
        <v>23</v>
      </c>
      <c r="C623" s="2">
        <v>1</v>
      </c>
      <c r="D623" s="17" t="s">
        <v>56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7" t="s">
        <v>28</v>
      </c>
      <c r="S623" s="17" t="s">
        <v>28</v>
      </c>
    </row>
    <row r="624" spans="1:19" hidden="1" x14ac:dyDescent="0.3">
      <c r="A624" s="18">
        <v>43914.708333333336</v>
      </c>
      <c r="B624" s="17" t="s">
        <v>23</v>
      </c>
      <c r="C624" s="2">
        <v>16</v>
      </c>
      <c r="D624" s="17" t="s">
        <v>57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7" t="s">
        <v>28</v>
      </c>
      <c r="S624" s="17" t="s">
        <v>28</v>
      </c>
    </row>
    <row r="625" spans="1:19" hidden="1" x14ac:dyDescent="0.3">
      <c r="A625" s="18">
        <v>43914.708333333336</v>
      </c>
      <c r="B625" s="17" t="s">
        <v>23</v>
      </c>
      <c r="C625" s="2">
        <v>20</v>
      </c>
      <c r="D625" s="17" t="s">
        <v>58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7" t="s">
        <v>28</v>
      </c>
      <c r="S625" s="17" t="s">
        <v>28</v>
      </c>
    </row>
    <row r="626" spans="1:19" hidden="1" x14ac:dyDescent="0.3">
      <c r="A626" s="18">
        <v>43914.708333333336</v>
      </c>
      <c r="B626" s="17" t="s">
        <v>23</v>
      </c>
      <c r="C626" s="2">
        <v>19</v>
      </c>
      <c r="D626" s="17" t="s">
        <v>59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7" t="s">
        <v>28</v>
      </c>
      <c r="S626" s="17" t="s">
        <v>28</v>
      </c>
    </row>
    <row r="627" spans="1:19" hidden="1" x14ac:dyDescent="0.3">
      <c r="A627" s="18">
        <v>43914.708333333336</v>
      </c>
      <c r="B627" s="17" t="s">
        <v>23</v>
      </c>
      <c r="C627" s="2">
        <v>9</v>
      </c>
      <c r="D627" s="17" t="s">
        <v>60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7" t="s">
        <v>28</v>
      </c>
      <c r="S627" s="17" t="s">
        <v>28</v>
      </c>
    </row>
    <row r="628" spans="1:19" hidden="1" x14ac:dyDescent="0.3">
      <c r="A628" s="18">
        <v>43914.708333333336</v>
      </c>
      <c r="B628" s="17" t="s">
        <v>23</v>
      </c>
      <c r="C628" s="2">
        <v>4</v>
      </c>
      <c r="D628" s="17" t="s">
        <v>61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7" t="s">
        <v>28</v>
      </c>
      <c r="S628" s="17" t="s">
        <v>28</v>
      </c>
    </row>
    <row r="629" spans="1:19" hidden="1" x14ac:dyDescent="0.3">
      <c r="A629" s="18">
        <v>43914.708333333336</v>
      </c>
      <c r="B629" s="17" t="s">
        <v>23</v>
      </c>
      <c r="C629" s="2">
        <v>10</v>
      </c>
      <c r="D629" s="17" t="s">
        <v>62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7" t="s">
        <v>28</v>
      </c>
      <c r="S629" s="17" t="s">
        <v>28</v>
      </c>
    </row>
    <row r="630" spans="1:19" hidden="1" x14ac:dyDescent="0.3">
      <c r="A630" s="18">
        <v>43914.708333333336</v>
      </c>
      <c r="B630" s="17" t="s">
        <v>23</v>
      </c>
      <c r="C630" s="2">
        <v>2</v>
      </c>
      <c r="D630" s="17" t="s">
        <v>63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7" t="s">
        <v>28</v>
      </c>
      <c r="S630" s="17" t="s">
        <v>28</v>
      </c>
    </row>
    <row r="631" spans="1:19" hidden="1" x14ac:dyDescent="0.3">
      <c r="A631" s="18">
        <v>43914.708333333336</v>
      </c>
      <c r="B631" s="17" t="s">
        <v>23</v>
      </c>
      <c r="C631" s="2">
        <v>5</v>
      </c>
      <c r="D631" s="17" t="s">
        <v>64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7" t="s">
        <v>28</v>
      </c>
      <c r="S631" s="17" t="s">
        <v>28</v>
      </c>
    </row>
    <row r="632" spans="1:19" hidden="1" x14ac:dyDescent="0.3">
      <c r="A632" s="18">
        <v>43915.708333333336</v>
      </c>
      <c r="B632" s="17" t="s">
        <v>23</v>
      </c>
      <c r="C632" s="2">
        <v>13</v>
      </c>
      <c r="D632" s="17" t="s">
        <v>45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7" t="s">
        <v>28</v>
      </c>
      <c r="S632" s="17" t="s">
        <v>28</v>
      </c>
    </row>
    <row r="633" spans="1:19" hidden="1" x14ac:dyDescent="0.3">
      <c r="A633" s="18">
        <v>43915.708333333336</v>
      </c>
      <c r="B633" s="17" t="s">
        <v>23</v>
      </c>
      <c r="C633" s="2">
        <v>17</v>
      </c>
      <c r="D633" s="17" t="s">
        <v>46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7" t="s">
        <v>28</v>
      </c>
      <c r="S633" s="17" t="s">
        <v>28</v>
      </c>
    </row>
    <row r="634" spans="1:19" hidden="1" x14ac:dyDescent="0.3">
      <c r="A634" s="18">
        <v>43915.708333333336</v>
      </c>
      <c r="B634" s="17" t="s">
        <v>23</v>
      </c>
      <c r="C634" s="2">
        <v>4</v>
      </c>
      <c r="D634" s="17" t="s">
        <v>47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7" t="s">
        <v>28</v>
      </c>
      <c r="S634" s="17" t="s">
        <v>28</v>
      </c>
    </row>
    <row r="635" spans="1:19" hidden="1" x14ac:dyDescent="0.3">
      <c r="A635" s="18">
        <v>43915.708333333336</v>
      </c>
      <c r="B635" s="17" t="s">
        <v>23</v>
      </c>
      <c r="C635" s="2">
        <v>18</v>
      </c>
      <c r="D635" s="17" t="s">
        <v>48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7" t="s">
        <v>28</v>
      </c>
      <c r="S635" s="17" t="s">
        <v>28</v>
      </c>
    </row>
    <row r="636" spans="1:19" hidden="1" x14ac:dyDescent="0.3">
      <c r="A636" s="18">
        <v>43915.708333333336</v>
      </c>
      <c r="B636" s="17" t="s">
        <v>23</v>
      </c>
      <c r="C636" s="2">
        <v>15</v>
      </c>
      <c r="D636" s="17" t="s">
        <v>49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7" t="s">
        <v>28</v>
      </c>
      <c r="S636" s="17" t="s">
        <v>28</v>
      </c>
    </row>
    <row r="637" spans="1:19" hidden="1" x14ac:dyDescent="0.3">
      <c r="A637" s="18">
        <v>43915.708333333336</v>
      </c>
      <c r="B637" s="17" t="s">
        <v>23</v>
      </c>
      <c r="C637" s="2">
        <v>8</v>
      </c>
      <c r="D637" s="17" t="s">
        <v>103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7" t="s">
        <v>28</v>
      </c>
      <c r="S637" s="17" t="s">
        <v>28</v>
      </c>
    </row>
    <row r="638" spans="1:19" hidden="1" x14ac:dyDescent="0.3">
      <c r="A638" s="18">
        <v>43915.708333333336</v>
      </c>
      <c r="B638" s="17" t="s">
        <v>23</v>
      </c>
      <c r="C638" s="2">
        <v>6</v>
      </c>
      <c r="D638" s="17" t="s">
        <v>50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7" t="s">
        <v>28</v>
      </c>
      <c r="S638" s="17" t="s">
        <v>28</v>
      </c>
    </row>
    <row r="639" spans="1:19" hidden="1" x14ac:dyDescent="0.3">
      <c r="A639" s="18">
        <v>43915.708333333336</v>
      </c>
      <c r="B639" s="17" t="s">
        <v>23</v>
      </c>
      <c r="C639" s="2">
        <v>12</v>
      </c>
      <c r="D639" s="17" t="s">
        <v>51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7" t="s">
        <v>28</v>
      </c>
      <c r="S639" s="17" t="s">
        <v>28</v>
      </c>
    </row>
    <row r="640" spans="1:19" hidden="1" x14ac:dyDescent="0.3">
      <c r="A640" s="18">
        <v>43915.708333333336</v>
      </c>
      <c r="B640" s="17" t="s">
        <v>23</v>
      </c>
      <c r="C640" s="2">
        <v>7</v>
      </c>
      <c r="D640" s="17" t="s">
        <v>52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7" t="s">
        <v>28</v>
      </c>
      <c r="S640" s="17" t="s">
        <v>28</v>
      </c>
    </row>
    <row r="641" spans="1:19" x14ac:dyDescent="0.3">
      <c r="A641" s="18">
        <v>43915.708333333336</v>
      </c>
      <c r="B641" s="17" t="s">
        <v>23</v>
      </c>
      <c r="C641" s="2">
        <v>3</v>
      </c>
      <c r="D641" s="17" t="s">
        <v>53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7" t="s">
        <v>28</v>
      </c>
      <c r="S641" s="17" t="s">
        <v>28</v>
      </c>
    </row>
    <row r="642" spans="1:19" hidden="1" x14ac:dyDescent="0.3">
      <c r="A642" s="18">
        <v>43915.708333333336</v>
      </c>
      <c r="B642" s="17" t="s">
        <v>23</v>
      </c>
      <c r="C642" s="2">
        <v>11</v>
      </c>
      <c r="D642" s="17" t="s">
        <v>54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7" t="s">
        <v>28</v>
      </c>
      <c r="S642" s="17" t="s">
        <v>28</v>
      </c>
    </row>
    <row r="643" spans="1:19" hidden="1" x14ac:dyDescent="0.3">
      <c r="A643" s="18">
        <v>43915.708333333336</v>
      </c>
      <c r="B643" s="17" t="s">
        <v>23</v>
      </c>
      <c r="C643" s="2">
        <v>14</v>
      </c>
      <c r="D643" s="17" t="s">
        <v>55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7" t="s">
        <v>28</v>
      </c>
      <c r="S643" s="17" t="s">
        <v>28</v>
      </c>
    </row>
    <row r="644" spans="1:19" hidden="1" x14ac:dyDescent="0.3">
      <c r="A644" s="18">
        <v>43915.708333333336</v>
      </c>
      <c r="B644" s="17" t="s">
        <v>23</v>
      </c>
      <c r="C644" s="2">
        <v>1</v>
      </c>
      <c r="D644" s="17" t="s">
        <v>56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7" t="s">
        <v>28</v>
      </c>
      <c r="S644" s="17" t="s">
        <v>28</v>
      </c>
    </row>
    <row r="645" spans="1:19" hidden="1" x14ac:dyDescent="0.3">
      <c r="A645" s="18">
        <v>43915.708333333336</v>
      </c>
      <c r="B645" s="17" t="s">
        <v>23</v>
      </c>
      <c r="C645" s="2">
        <v>16</v>
      </c>
      <c r="D645" s="17" t="s">
        <v>57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7" t="s">
        <v>28</v>
      </c>
      <c r="S645" s="17" t="s">
        <v>28</v>
      </c>
    </row>
    <row r="646" spans="1:19" hidden="1" x14ac:dyDescent="0.3">
      <c r="A646" s="18">
        <v>43915.708333333336</v>
      </c>
      <c r="B646" s="17" t="s">
        <v>23</v>
      </c>
      <c r="C646" s="2">
        <v>20</v>
      </c>
      <c r="D646" s="17" t="s">
        <v>58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7" t="s">
        <v>28</v>
      </c>
      <c r="S646" s="17" t="s">
        <v>28</v>
      </c>
    </row>
    <row r="647" spans="1:19" hidden="1" x14ac:dyDescent="0.3">
      <c r="A647" s="18">
        <v>43915.708333333336</v>
      </c>
      <c r="B647" s="17" t="s">
        <v>23</v>
      </c>
      <c r="C647" s="2">
        <v>19</v>
      </c>
      <c r="D647" s="17" t="s">
        <v>59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7" t="s">
        <v>28</v>
      </c>
      <c r="S647" s="17" t="s">
        <v>28</v>
      </c>
    </row>
    <row r="648" spans="1:19" hidden="1" x14ac:dyDescent="0.3">
      <c r="A648" s="18">
        <v>43915.708333333336</v>
      </c>
      <c r="B648" s="17" t="s">
        <v>23</v>
      </c>
      <c r="C648" s="2">
        <v>9</v>
      </c>
      <c r="D648" s="17" t="s">
        <v>60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7" t="s">
        <v>28</v>
      </c>
      <c r="S648" s="17" t="s">
        <v>28</v>
      </c>
    </row>
    <row r="649" spans="1:19" hidden="1" x14ac:dyDescent="0.3">
      <c r="A649" s="18">
        <v>43915.708333333336</v>
      </c>
      <c r="B649" s="17" t="s">
        <v>23</v>
      </c>
      <c r="C649" s="2">
        <v>4</v>
      </c>
      <c r="D649" s="17" t="s">
        <v>61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7" t="s">
        <v>28</v>
      </c>
      <c r="S649" s="17" t="s">
        <v>28</v>
      </c>
    </row>
    <row r="650" spans="1:19" hidden="1" x14ac:dyDescent="0.3">
      <c r="A650" s="18">
        <v>43915.708333333336</v>
      </c>
      <c r="B650" s="17" t="s">
        <v>23</v>
      </c>
      <c r="C650" s="2">
        <v>10</v>
      </c>
      <c r="D650" s="17" t="s">
        <v>62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7" t="s">
        <v>28</v>
      </c>
      <c r="S650" s="17" t="s">
        <v>28</v>
      </c>
    </row>
    <row r="651" spans="1:19" hidden="1" x14ac:dyDescent="0.3">
      <c r="A651" s="18">
        <v>43915.708333333336</v>
      </c>
      <c r="B651" s="17" t="s">
        <v>23</v>
      </c>
      <c r="C651" s="2">
        <v>2</v>
      </c>
      <c r="D651" s="17" t="s">
        <v>63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7" t="s">
        <v>28</v>
      </c>
      <c r="S651" s="17" t="s">
        <v>28</v>
      </c>
    </row>
    <row r="652" spans="1:19" hidden="1" x14ac:dyDescent="0.3">
      <c r="A652" s="18">
        <v>43915.708333333336</v>
      </c>
      <c r="B652" s="17" t="s">
        <v>23</v>
      </c>
      <c r="C652" s="2">
        <v>5</v>
      </c>
      <c r="D652" s="17" t="s">
        <v>64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7" t="s">
        <v>28</v>
      </c>
      <c r="S652" s="17" t="s">
        <v>28</v>
      </c>
    </row>
    <row r="653" spans="1:19" hidden="1" x14ac:dyDescent="0.3">
      <c r="A653" s="18">
        <v>43916.708333333336</v>
      </c>
      <c r="B653" s="17" t="s">
        <v>23</v>
      </c>
      <c r="C653" s="2">
        <v>13</v>
      </c>
      <c r="D653" s="17" t="s">
        <v>45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7" t="s">
        <v>28</v>
      </c>
      <c r="S653" s="17" t="s">
        <v>28</v>
      </c>
    </row>
    <row r="654" spans="1:19" hidden="1" x14ac:dyDescent="0.3">
      <c r="A654" s="18">
        <v>43916.708333333336</v>
      </c>
      <c r="B654" s="17" t="s">
        <v>23</v>
      </c>
      <c r="C654" s="2">
        <v>17</v>
      </c>
      <c r="D654" s="17" t="s">
        <v>46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7" t="s">
        <v>28</v>
      </c>
      <c r="S654" s="17" t="s">
        <v>28</v>
      </c>
    </row>
    <row r="655" spans="1:19" hidden="1" x14ac:dyDescent="0.3">
      <c r="A655" s="18">
        <v>43916.708333333336</v>
      </c>
      <c r="B655" s="17" t="s">
        <v>23</v>
      </c>
      <c r="C655" s="2">
        <v>4</v>
      </c>
      <c r="D655" s="17" t="s">
        <v>47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7" t="s">
        <v>28</v>
      </c>
      <c r="S655" s="17" t="s">
        <v>28</v>
      </c>
    </row>
    <row r="656" spans="1:19" hidden="1" x14ac:dyDescent="0.3">
      <c r="A656" s="18">
        <v>43916.708333333336</v>
      </c>
      <c r="B656" s="17" t="s">
        <v>23</v>
      </c>
      <c r="C656" s="2">
        <v>18</v>
      </c>
      <c r="D656" s="17" t="s">
        <v>48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7" t="s">
        <v>28</v>
      </c>
      <c r="S656" s="17" t="s">
        <v>28</v>
      </c>
    </row>
    <row r="657" spans="1:19" hidden="1" x14ac:dyDescent="0.3">
      <c r="A657" s="18">
        <v>43916.708333333336</v>
      </c>
      <c r="B657" s="17" t="s">
        <v>23</v>
      </c>
      <c r="C657" s="2">
        <v>15</v>
      </c>
      <c r="D657" s="17" t="s">
        <v>49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7" t="s">
        <v>28</v>
      </c>
      <c r="S657" s="17" t="s">
        <v>28</v>
      </c>
    </row>
    <row r="658" spans="1:19" hidden="1" x14ac:dyDescent="0.3">
      <c r="A658" s="18">
        <v>43916.708333333336</v>
      </c>
      <c r="B658" s="17" t="s">
        <v>23</v>
      </c>
      <c r="C658" s="2">
        <v>8</v>
      </c>
      <c r="D658" s="17" t="s">
        <v>103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7" t="s">
        <v>28</v>
      </c>
      <c r="S658" s="17" t="s">
        <v>28</v>
      </c>
    </row>
    <row r="659" spans="1:19" hidden="1" x14ac:dyDescent="0.3">
      <c r="A659" s="18">
        <v>43916.708333333336</v>
      </c>
      <c r="B659" s="17" t="s">
        <v>23</v>
      </c>
      <c r="C659" s="2">
        <v>6</v>
      </c>
      <c r="D659" s="17" t="s">
        <v>50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7" t="s">
        <v>28</v>
      </c>
      <c r="S659" s="17" t="s">
        <v>28</v>
      </c>
    </row>
    <row r="660" spans="1:19" hidden="1" x14ac:dyDescent="0.3">
      <c r="A660" s="18">
        <v>43916.708333333336</v>
      </c>
      <c r="B660" s="17" t="s">
        <v>23</v>
      </c>
      <c r="C660" s="2">
        <v>12</v>
      </c>
      <c r="D660" s="17" t="s">
        <v>51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7" t="s">
        <v>28</v>
      </c>
      <c r="S660" s="17" t="s">
        <v>28</v>
      </c>
    </row>
    <row r="661" spans="1:19" hidden="1" x14ac:dyDescent="0.3">
      <c r="A661" s="18">
        <v>43916.708333333336</v>
      </c>
      <c r="B661" s="17" t="s">
        <v>23</v>
      </c>
      <c r="C661" s="2">
        <v>7</v>
      </c>
      <c r="D661" s="17" t="s">
        <v>52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7" t="s">
        <v>28</v>
      </c>
      <c r="S661" s="17" t="s">
        <v>28</v>
      </c>
    </row>
    <row r="662" spans="1:19" x14ac:dyDescent="0.3">
      <c r="A662" s="18">
        <v>43916.708333333336</v>
      </c>
      <c r="B662" s="17" t="s">
        <v>23</v>
      </c>
      <c r="C662" s="2">
        <v>3</v>
      </c>
      <c r="D662" s="17" t="s">
        <v>53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7" t="s">
        <v>28</v>
      </c>
      <c r="S662" s="17" t="s">
        <v>28</v>
      </c>
    </row>
    <row r="663" spans="1:19" hidden="1" x14ac:dyDescent="0.3">
      <c r="A663" s="18">
        <v>43916.708333333336</v>
      </c>
      <c r="B663" s="17" t="s">
        <v>23</v>
      </c>
      <c r="C663" s="2">
        <v>11</v>
      </c>
      <c r="D663" s="17" t="s">
        <v>54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7" t="s">
        <v>28</v>
      </c>
      <c r="S663" s="17" t="s">
        <v>28</v>
      </c>
    </row>
    <row r="664" spans="1:19" hidden="1" x14ac:dyDescent="0.3">
      <c r="A664" s="18">
        <v>43916.708333333336</v>
      </c>
      <c r="B664" s="17" t="s">
        <v>23</v>
      </c>
      <c r="C664" s="2">
        <v>14</v>
      </c>
      <c r="D664" s="17" t="s">
        <v>55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7" t="s">
        <v>28</v>
      </c>
      <c r="S664" s="17" t="s">
        <v>28</v>
      </c>
    </row>
    <row r="665" spans="1:19" hidden="1" x14ac:dyDescent="0.3">
      <c r="A665" s="18">
        <v>43916.708333333336</v>
      </c>
      <c r="B665" s="17" t="s">
        <v>23</v>
      </c>
      <c r="C665" s="2">
        <v>1</v>
      </c>
      <c r="D665" s="17" t="s">
        <v>56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7" t="s">
        <v>96</v>
      </c>
      <c r="S665" s="17" t="s">
        <v>97</v>
      </c>
    </row>
    <row r="666" spans="1:19" hidden="1" x14ac:dyDescent="0.3">
      <c r="A666" s="18">
        <v>43916.708333333336</v>
      </c>
      <c r="B666" s="17" t="s">
        <v>23</v>
      </c>
      <c r="C666" s="2">
        <v>16</v>
      </c>
      <c r="D666" s="17" t="s">
        <v>57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7" t="s">
        <v>28</v>
      </c>
      <c r="S666" s="17" t="s">
        <v>28</v>
      </c>
    </row>
    <row r="667" spans="1:19" hidden="1" x14ac:dyDescent="0.3">
      <c r="A667" s="18">
        <v>43916.708333333336</v>
      </c>
      <c r="B667" s="17" t="s">
        <v>23</v>
      </c>
      <c r="C667" s="2">
        <v>20</v>
      </c>
      <c r="D667" s="17" t="s">
        <v>58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7" t="s">
        <v>28</v>
      </c>
      <c r="S667" s="17" t="s">
        <v>28</v>
      </c>
    </row>
    <row r="668" spans="1:19" hidden="1" x14ac:dyDescent="0.3">
      <c r="A668" s="18">
        <v>43916.708333333336</v>
      </c>
      <c r="B668" s="17" t="s">
        <v>23</v>
      </c>
      <c r="C668" s="2">
        <v>19</v>
      </c>
      <c r="D668" s="17" t="s">
        <v>59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7" t="s">
        <v>28</v>
      </c>
      <c r="S668" s="17" t="s">
        <v>28</v>
      </c>
    </row>
    <row r="669" spans="1:19" hidden="1" x14ac:dyDescent="0.3">
      <c r="A669" s="18">
        <v>43916.708333333336</v>
      </c>
      <c r="B669" s="17" t="s">
        <v>23</v>
      </c>
      <c r="C669" s="2">
        <v>9</v>
      </c>
      <c r="D669" s="17" t="s">
        <v>60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7" t="s">
        <v>28</v>
      </c>
      <c r="S669" s="17" t="s">
        <v>28</v>
      </c>
    </row>
    <row r="670" spans="1:19" hidden="1" x14ac:dyDescent="0.3">
      <c r="A670" s="18">
        <v>43916.708333333336</v>
      </c>
      <c r="B670" s="17" t="s">
        <v>23</v>
      </c>
      <c r="C670" s="2">
        <v>4</v>
      </c>
      <c r="D670" s="17" t="s">
        <v>61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7" t="s">
        <v>28</v>
      </c>
      <c r="S670" s="17" t="s">
        <v>28</v>
      </c>
    </row>
    <row r="671" spans="1:19" hidden="1" x14ac:dyDescent="0.3">
      <c r="A671" s="18">
        <v>43916.708333333336</v>
      </c>
      <c r="B671" s="17" t="s">
        <v>23</v>
      </c>
      <c r="C671" s="2">
        <v>10</v>
      </c>
      <c r="D671" s="17" t="s">
        <v>62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7" t="s">
        <v>28</v>
      </c>
      <c r="S671" s="17" t="s">
        <v>28</v>
      </c>
    </row>
    <row r="672" spans="1:19" hidden="1" x14ac:dyDescent="0.3">
      <c r="A672" s="18">
        <v>43916.708333333336</v>
      </c>
      <c r="B672" s="17" t="s">
        <v>23</v>
      </c>
      <c r="C672" s="2">
        <v>2</v>
      </c>
      <c r="D672" s="17" t="s">
        <v>63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7" t="s">
        <v>28</v>
      </c>
      <c r="S672" s="17" t="s">
        <v>28</v>
      </c>
    </row>
    <row r="673" spans="1:19" hidden="1" x14ac:dyDescent="0.3">
      <c r="A673" s="18">
        <v>43916.708333333336</v>
      </c>
      <c r="B673" s="17" t="s">
        <v>23</v>
      </c>
      <c r="C673" s="2">
        <v>5</v>
      </c>
      <c r="D673" s="17" t="s">
        <v>64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7" t="s">
        <v>28</v>
      </c>
      <c r="S673" s="17" t="s">
        <v>28</v>
      </c>
    </row>
    <row r="674" spans="1:19" hidden="1" x14ac:dyDescent="0.3">
      <c r="A674" s="18">
        <v>43917.708333333336</v>
      </c>
      <c r="B674" s="17" t="s">
        <v>23</v>
      </c>
      <c r="C674" s="2">
        <v>13</v>
      </c>
      <c r="D674" s="17" t="s">
        <v>45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7" t="s">
        <v>28</v>
      </c>
      <c r="S674" s="17" t="s">
        <v>28</v>
      </c>
    </row>
    <row r="675" spans="1:19" hidden="1" x14ac:dyDescent="0.3">
      <c r="A675" s="18">
        <v>43917.708333333336</v>
      </c>
      <c r="B675" s="17" t="s">
        <v>23</v>
      </c>
      <c r="C675" s="2">
        <v>17</v>
      </c>
      <c r="D675" s="17" t="s">
        <v>46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7" t="s">
        <v>28</v>
      </c>
      <c r="S675" s="17" t="s">
        <v>28</v>
      </c>
    </row>
    <row r="676" spans="1:19" hidden="1" x14ac:dyDescent="0.3">
      <c r="A676" s="18">
        <v>43917.708333333336</v>
      </c>
      <c r="B676" s="17" t="s">
        <v>23</v>
      </c>
      <c r="C676" s="2">
        <v>4</v>
      </c>
      <c r="D676" s="17" t="s">
        <v>47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7" t="s">
        <v>28</v>
      </c>
      <c r="S676" s="17" t="s">
        <v>28</v>
      </c>
    </row>
    <row r="677" spans="1:19" hidden="1" x14ac:dyDescent="0.3">
      <c r="A677" s="18">
        <v>43917.708333333336</v>
      </c>
      <c r="B677" s="17" t="s">
        <v>23</v>
      </c>
      <c r="C677" s="2">
        <v>18</v>
      </c>
      <c r="D677" s="17" t="s">
        <v>48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7" t="s">
        <v>28</v>
      </c>
      <c r="S677" s="17" t="s">
        <v>28</v>
      </c>
    </row>
    <row r="678" spans="1:19" hidden="1" x14ac:dyDescent="0.3">
      <c r="A678" s="18">
        <v>43917.708333333336</v>
      </c>
      <c r="B678" s="17" t="s">
        <v>23</v>
      </c>
      <c r="C678" s="2">
        <v>15</v>
      </c>
      <c r="D678" s="17" t="s">
        <v>49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7" t="s">
        <v>28</v>
      </c>
      <c r="S678" s="17" t="s">
        <v>28</v>
      </c>
    </row>
    <row r="679" spans="1:19" hidden="1" x14ac:dyDescent="0.3">
      <c r="A679" s="18">
        <v>43917.708333333336</v>
      </c>
      <c r="B679" s="17" t="s">
        <v>23</v>
      </c>
      <c r="C679" s="2">
        <v>8</v>
      </c>
      <c r="D679" s="17" t="s">
        <v>103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7" t="s">
        <v>28</v>
      </c>
      <c r="S679" s="17" t="s">
        <v>28</v>
      </c>
    </row>
    <row r="680" spans="1:19" hidden="1" x14ac:dyDescent="0.3">
      <c r="A680" s="18">
        <v>43917.708333333336</v>
      </c>
      <c r="B680" s="17" t="s">
        <v>23</v>
      </c>
      <c r="C680" s="2">
        <v>6</v>
      </c>
      <c r="D680" s="17" t="s">
        <v>50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7" t="s">
        <v>28</v>
      </c>
      <c r="S680" s="17" t="s">
        <v>28</v>
      </c>
    </row>
    <row r="681" spans="1:19" hidden="1" x14ac:dyDescent="0.3">
      <c r="A681" s="18">
        <v>43917.708333333336</v>
      </c>
      <c r="B681" s="17" t="s">
        <v>23</v>
      </c>
      <c r="C681" s="2">
        <v>12</v>
      </c>
      <c r="D681" s="17" t="s">
        <v>51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7" t="s">
        <v>28</v>
      </c>
      <c r="S681" s="17" t="s">
        <v>28</v>
      </c>
    </row>
    <row r="682" spans="1:19" hidden="1" x14ac:dyDescent="0.3">
      <c r="A682" s="18">
        <v>43917.708333333336</v>
      </c>
      <c r="B682" s="17" t="s">
        <v>23</v>
      </c>
      <c r="C682" s="2">
        <v>7</v>
      </c>
      <c r="D682" s="17" t="s">
        <v>52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7" t="s">
        <v>28</v>
      </c>
      <c r="S682" s="17" t="s">
        <v>28</v>
      </c>
    </row>
    <row r="683" spans="1:19" x14ac:dyDescent="0.3">
      <c r="A683" s="18">
        <v>43917.708333333336</v>
      </c>
      <c r="B683" s="17" t="s">
        <v>23</v>
      </c>
      <c r="C683" s="2">
        <v>3</v>
      </c>
      <c r="D683" s="17" t="s">
        <v>53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7" t="s">
        <v>28</v>
      </c>
      <c r="S683" s="17" t="s">
        <v>28</v>
      </c>
    </row>
    <row r="684" spans="1:19" hidden="1" x14ac:dyDescent="0.3">
      <c r="A684" s="18">
        <v>43917.708333333336</v>
      </c>
      <c r="B684" s="17" t="s">
        <v>23</v>
      </c>
      <c r="C684" s="2">
        <v>11</v>
      </c>
      <c r="D684" s="17" t="s">
        <v>54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7" t="s">
        <v>28</v>
      </c>
      <c r="S684" s="17" t="s">
        <v>28</v>
      </c>
    </row>
    <row r="685" spans="1:19" hidden="1" x14ac:dyDescent="0.3">
      <c r="A685" s="18">
        <v>43917.708333333336</v>
      </c>
      <c r="B685" s="17" t="s">
        <v>23</v>
      </c>
      <c r="C685" s="2">
        <v>14</v>
      </c>
      <c r="D685" s="17" t="s">
        <v>55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7" t="s">
        <v>28</v>
      </c>
      <c r="S685" s="17" t="s">
        <v>28</v>
      </c>
    </row>
    <row r="686" spans="1:19" hidden="1" x14ac:dyDescent="0.3">
      <c r="A686" s="18">
        <v>43917.708333333336</v>
      </c>
      <c r="B686" s="17" t="s">
        <v>23</v>
      </c>
      <c r="C686" s="2">
        <v>1</v>
      </c>
      <c r="D686" s="17" t="s">
        <v>56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7" t="s">
        <v>28</v>
      </c>
      <c r="S686" s="17" t="s">
        <v>28</v>
      </c>
    </row>
    <row r="687" spans="1:19" hidden="1" x14ac:dyDescent="0.3">
      <c r="A687" s="18">
        <v>43917.708333333336</v>
      </c>
      <c r="B687" s="17" t="s">
        <v>23</v>
      </c>
      <c r="C687" s="2">
        <v>16</v>
      </c>
      <c r="D687" s="17" t="s">
        <v>57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7" t="s">
        <v>28</v>
      </c>
      <c r="S687" s="17" t="s">
        <v>28</v>
      </c>
    </row>
    <row r="688" spans="1:19" hidden="1" x14ac:dyDescent="0.3">
      <c r="A688" s="18">
        <v>43917.708333333336</v>
      </c>
      <c r="B688" s="17" t="s">
        <v>23</v>
      </c>
      <c r="C688" s="2">
        <v>20</v>
      </c>
      <c r="D688" s="17" t="s">
        <v>58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7" t="s">
        <v>28</v>
      </c>
      <c r="S688" s="17" t="s">
        <v>28</v>
      </c>
    </row>
    <row r="689" spans="1:19" hidden="1" x14ac:dyDescent="0.3">
      <c r="A689" s="18">
        <v>43917.708333333336</v>
      </c>
      <c r="B689" s="17" t="s">
        <v>23</v>
      </c>
      <c r="C689" s="2">
        <v>19</v>
      </c>
      <c r="D689" s="17" t="s">
        <v>59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7" t="s">
        <v>28</v>
      </c>
      <c r="S689" s="17" t="s">
        <v>28</v>
      </c>
    </row>
    <row r="690" spans="1:19" hidden="1" x14ac:dyDescent="0.3">
      <c r="A690" s="18">
        <v>43917.708333333336</v>
      </c>
      <c r="B690" s="17" t="s">
        <v>23</v>
      </c>
      <c r="C690" s="2">
        <v>9</v>
      </c>
      <c r="D690" s="17" t="s">
        <v>60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7" t="s">
        <v>28</v>
      </c>
      <c r="S690" s="17" t="s">
        <v>28</v>
      </c>
    </row>
    <row r="691" spans="1:19" hidden="1" x14ac:dyDescent="0.3">
      <c r="A691" s="18">
        <v>43917.708333333336</v>
      </c>
      <c r="B691" s="17" t="s">
        <v>23</v>
      </c>
      <c r="C691" s="2">
        <v>4</v>
      </c>
      <c r="D691" s="17" t="s">
        <v>61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7" t="s">
        <v>28</v>
      </c>
      <c r="S691" s="17" t="s">
        <v>28</v>
      </c>
    </row>
    <row r="692" spans="1:19" hidden="1" x14ac:dyDescent="0.3">
      <c r="A692" s="18">
        <v>43917.708333333336</v>
      </c>
      <c r="B692" s="17" t="s">
        <v>23</v>
      </c>
      <c r="C692" s="2">
        <v>10</v>
      </c>
      <c r="D692" s="17" t="s">
        <v>62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7" t="s">
        <v>28</v>
      </c>
      <c r="S692" s="17" t="s">
        <v>28</v>
      </c>
    </row>
    <row r="693" spans="1:19" hidden="1" x14ac:dyDescent="0.3">
      <c r="A693" s="18">
        <v>43917.708333333336</v>
      </c>
      <c r="B693" s="17" t="s">
        <v>23</v>
      </c>
      <c r="C693" s="2">
        <v>2</v>
      </c>
      <c r="D693" s="17" t="s">
        <v>63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7" t="s">
        <v>28</v>
      </c>
      <c r="S693" s="17" t="s">
        <v>28</v>
      </c>
    </row>
    <row r="694" spans="1:19" hidden="1" x14ac:dyDescent="0.3">
      <c r="A694" s="18">
        <v>43917.708333333336</v>
      </c>
      <c r="B694" s="17" t="s">
        <v>23</v>
      </c>
      <c r="C694" s="2">
        <v>5</v>
      </c>
      <c r="D694" s="17" t="s">
        <v>64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7" t="s">
        <v>28</v>
      </c>
      <c r="S694" s="17" t="s">
        <v>28</v>
      </c>
    </row>
    <row r="695" spans="1:19" hidden="1" x14ac:dyDescent="0.3">
      <c r="A695" s="18">
        <v>43918.708333333336</v>
      </c>
      <c r="B695" s="17" t="s">
        <v>23</v>
      </c>
      <c r="C695" s="2">
        <v>13</v>
      </c>
      <c r="D695" s="17" t="s">
        <v>45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7" t="s">
        <v>28</v>
      </c>
      <c r="S695" s="17" t="s">
        <v>28</v>
      </c>
    </row>
    <row r="696" spans="1:19" hidden="1" x14ac:dyDescent="0.3">
      <c r="A696" s="18">
        <v>43918.708333333336</v>
      </c>
      <c r="B696" s="17" t="s">
        <v>23</v>
      </c>
      <c r="C696" s="2">
        <v>17</v>
      </c>
      <c r="D696" s="17" t="s">
        <v>46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7" t="s">
        <v>28</v>
      </c>
      <c r="S696" s="17" t="s">
        <v>28</v>
      </c>
    </row>
    <row r="697" spans="1:19" hidden="1" x14ac:dyDescent="0.3">
      <c r="A697" s="18">
        <v>43918.708333333336</v>
      </c>
      <c r="B697" s="17" t="s">
        <v>23</v>
      </c>
      <c r="C697" s="2">
        <v>4</v>
      </c>
      <c r="D697" s="17" t="s">
        <v>47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7" t="s">
        <v>28</v>
      </c>
      <c r="S697" s="17" t="s">
        <v>28</v>
      </c>
    </row>
    <row r="698" spans="1:19" hidden="1" x14ac:dyDescent="0.3">
      <c r="A698" s="18">
        <v>43918.708333333336</v>
      </c>
      <c r="B698" s="17" t="s">
        <v>23</v>
      </c>
      <c r="C698" s="2">
        <v>18</v>
      </c>
      <c r="D698" s="17" t="s">
        <v>48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7" t="s">
        <v>28</v>
      </c>
      <c r="S698" s="17" t="s">
        <v>28</v>
      </c>
    </row>
    <row r="699" spans="1:19" hidden="1" x14ac:dyDescent="0.3">
      <c r="A699" s="18">
        <v>43918.708333333336</v>
      </c>
      <c r="B699" s="17" t="s">
        <v>23</v>
      </c>
      <c r="C699" s="2">
        <v>15</v>
      </c>
      <c r="D699" s="17" t="s">
        <v>49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7" t="s">
        <v>28</v>
      </c>
      <c r="S699" s="17" t="s">
        <v>28</v>
      </c>
    </row>
    <row r="700" spans="1:19" hidden="1" x14ac:dyDescent="0.3">
      <c r="A700" s="18">
        <v>43918.708333333336</v>
      </c>
      <c r="B700" s="17" t="s">
        <v>23</v>
      </c>
      <c r="C700" s="2">
        <v>8</v>
      </c>
      <c r="D700" s="17" t="s">
        <v>103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7" t="s">
        <v>28</v>
      </c>
      <c r="S700" s="17" t="s">
        <v>28</v>
      </c>
    </row>
    <row r="701" spans="1:19" hidden="1" x14ac:dyDescent="0.3">
      <c r="A701" s="18">
        <v>43918.708333333336</v>
      </c>
      <c r="B701" s="17" t="s">
        <v>23</v>
      </c>
      <c r="C701" s="2">
        <v>6</v>
      </c>
      <c r="D701" s="17" t="s">
        <v>50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7" t="s">
        <v>28</v>
      </c>
      <c r="S701" s="17" t="s">
        <v>28</v>
      </c>
    </row>
    <row r="702" spans="1:19" hidden="1" x14ac:dyDescent="0.3">
      <c r="A702" s="18">
        <v>43918.708333333336</v>
      </c>
      <c r="B702" s="17" t="s">
        <v>23</v>
      </c>
      <c r="C702" s="2">
        <v>12</v>
      </c>
      <c r="D702" s="17" t="s">
        <v>51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7" t="s">
        <v>28</v>
      </c>
      <c r="S702" s="17" t="s">
        <v>28</v>
      </c>
    </row>
    <row r="703" spans="1:19" hidden="1" x14ac:dyDescent="0.3">
      <c r="A703" s="18">
        <v>43918.708333333336</v>
      </c>
      <c r="B703" s="17" t="s">
        <v>23</v>
      </c>
      <c r="C703" s="2">
        <v>7</v>
      </c>
      <c r="D703" s="17" t="s">
        <v>52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7" t="s">
        <v>28</v>
      </c>
      <c r="S703" s="17" t="s">
        <v>28</v>
      </c>
    </row>
    <row r="704" spans="1:19" x14ac:dyDescent="0.3">
      <c r="A704" s="18">
        <v>43918.708333333336</v>
      </c>
      <c r="B704" s="17" t="s">
        <v>23</v>
      </c>
      <c r="C704" s="2">
        <v>3</v>
      </c>
      <c r="D704" s="17" t="s">
        <v>53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7" t="s">
        <v>28</v>
      </c>
      <c r="S704" s="17" t="s">
        <v>28</v>
      </c>
    </row>
    <row r="705" spans="1:19" hidden="1" x14ac:dyDescent="0.3">
      <c r="A705" s="18">
        <v>43918.708333333336</v>
      </c>
      <c r="B705" s="17" t="s">
        <v>23</v>
      </c>
      <c r="C705" s="2">
        <v>11</v>
      </c>
      <c r="D705" s="17" t="s">
        <v>54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7" t="s">
        <v>28</v>
      </c>
      <c r="S705" s="17" t="s">
        <v>28</v>
      </c>
    </row>
    <row r="706" spans="1:19" hidden="1" x14ac:dyDescent="0.3">
      <c r="A706" s="18">
        <v>43918.708333333336</v>
      </c>
      <c r="B706" s="17" t="s">
        <v>23</v>
      </c>
      <c r="C706" s="2">
        <v>14</v>
      </c>
      <c r="D706" s="17" t="s">
        <v>55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7" t="s">
        <v>28</v>
      </c>
      <c r="S706" s="17" t="s">
        <v>28</v>
      </c>
    </row>
    <row r="707" spans="1:19" hidden="1" x14ac:dyDescent="0.3">
      <c r="A707" s="18">
        <v>43918.708333333336</v>
      </c>
      <c r="B707" s="17" t="s">
        <v>23</v>
      </c>
      <c r="C707" s="2">
        <v>1</v>
      </c>
      <c r="D707" s="17" t="s">
        <v>56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7" t="s">
        <v>28</v>
      </c>
      <c r="S707" s="17" t="s">
        <v>28</v>
      </c>
    </row>
    <row r="708" spans="1:19" hidden="1" x14ac:dyDescent="0.3">
      <c r="A708" s="18">
        <v>43918.708333333336</v>
      </c>
      <c r="B708" s="17" t="s">
        <v>23</v>
      </c>
      <c r="C708" s="2">
        <v>16</v>
      </c>
      <c r="D708" s="17" t="s">
        <v>57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7" t="s">
        <v>28</v>
      </c>
      <c r="S708" s="17" t="s">
        <v>28</v>
      </c>
    </row>
    <row r="709" spans="1:19" hidden="1" x14ac:dyDescent="0.3">
      <c r="A709" s="18">
        <v>43918.708333333336</v>
      </c>
      <c r="B709" s="17" t="s">
        <v>23</v>
      </c>
      <c r="C709" s="2">
        <v>20</v>
      </c>
      <c r="D709" s="17" t="s">
        <v>58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7" t="s">
        <v>28</v>
      </c>
      <c r="S709" s="17" t="s">
        <v>28</v>
      </c>
    </row>
    <row r="710" spans="1:19" hidden="1" x14ac:dyDescent="0.3">
      <c r="A710" s="18">
        <v>43918.708333333336</v>
      </c>
      <c r="B710" s="17" t="s">
        <v>23</v>
      </c>
      <c r="C710" s="2">
        <v>19</v>
      </c>
      <c r="D710" s="17" t="s">
        <v>59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7" t="s">
        <v>28</v>
      </c>
      <c r="S710" s="17" t="s">
        <v>28</v>
      </c>
    </row>
    <row r="711" spans="1:19" hidden="1" x14ac:dyDescent="0.3">
      <c r="A711" s="18">
        <v>43918.708333333336</v>
      </c>
      <c r="B711" s="17" t="s">
        <v>23</v>
      </c>
      <c r="C711" s="2">
        <v>9</v>
      </c>
      <c r="D711" s="17" t="s">
        <v>60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7" t="s">
        <v>28</v>
      </c>
      <c r="S711" s="17" t="s">
        <v>28</v>
      </c>
    </row>
    <row r="712" spans="1:19" hidden="1" x14ac:dyDescent="0.3">
      <c r="A712" s="18">
        <v>43918.708333333336</v>
      </c>
      <c r="B712" s="17" t="s">
        <v>23</v>
      </c>
      <c r="C712" s="2">
        <v>4</v>
      </c>
      <c r="D712" s="17" t="s">
        <v>61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7" t="s">
        <v>28</v>
      </c>
      <c r="S712" s="17" t="s">
        <v>28</v>
      </c>
    </row>
    <row r="713" spans="1:19" hidden="1" x14ac:dyDescent="0.3">
      <c r="A713" s="18">
        <v>43918.708333333336</v>
      </c>
      <c r="B713" s="17" t="s">
        <v>23</v>
      </c>
      <c r="C713" s="2">
        <v>10</v>
      </c>
      <c r="D713" s="17" t="s">
        <v>62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7" t="s">
        <v>28</v>
      </c>
      <c r="S713" s="17" t="s">
        <v>28</v>
      </c>
    </row>
    <row r="714" spans="1:19" hidden="1" x14ac:dyDescent="0.3">
      <c r="A714" s="18">
        <v>43918.708333333336</v>
      </c>
      <c r="B714" s="17" t="s">
        <v>23</v>
      </c>
      <c r="C714" s="2">
        <v>2</v>
      </c>
      <c r="D714" s="17" t="s">
        <v>63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7" t="s">
        <v>28</v>
      </c>
      <c r="S714" s="17" t="s">
        <v>28</v>
      </c>
    </row>
    <row r="715" spans="1:19" hidden="1" x14ac:dyDescent="0.3">
      <c r="A715" s="18">
        <v>43918.708333333336</v>
      </c>
      <c r="B715" s="17" t="s">
        <v>23</v>
      </c>
      <c r="C715" s="2">
        <v>5</v>
      </c>
      <c r="D715" s="17" t="s">
        <v>64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7" t="s">
        <v>28</v>
      </c>
      <c r="S715" s="17" t="s">
        <v>28</v>
      </c>
    </row>
    <row r="716" spans="1:19" hidden="1" x14ac:dyDescent="0.3">
      <c r="A716" s="18">
        <v>43919.708333333336</v>
      </c>
      <c r="B716" s="17" t="s">
        <v>23</v>
      </c>
      <c r="C716" s="2">
        <v>13</v>
      </c>
      <c r="D716" s="17" t="s">
        <v>45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7" t="s">
        <v>28</v>
      </c>
      <c r="S716" s="17" t="s">
        <v>28</v>
      </c>
    </row>
    <row r="717" spans="1:19" hidden="1" x14ac:dyDescent="0.3">
      <c r="A717" s="18">
        <v>43919.708333333336</v>
      </c>
      <c r="B717" s="17" t="s">
        <v>23</v>
      </c>
      <c r="C717" s="2">
        <v>17</v>
      </c>
      <c r="D717" s="17" t="s">
        <v>46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7" t="s">
        <v>28</v>
      </c>
      <c r="S717" s="17" t="s">
        <v>28</v>
      </c>
    </row>
    <row r="718" spans="1:19" hidden="1" x14ac:dyDescent="0.3">
      <c r="A718" s="18">
        <v>43919.708333333336</v>
      </c>
      <c r="B718" s="17" t="s">
        <v>23</v>
      </c>
      <c r="C718" s="2">
        <v>4</v>
      </c>
      <c r="D718" s="17" t="s">
        <v>47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7" t="s">
        <v>28</v>
      </c>
      <c r="S718" s="17" t="s">
        <v>28</v>
      </c>
    </row>
    <row r="719" spans="1:19" hidden="1" x14ac:dyDescent="0.3">
      <c r="A719" s="18">
        <v>43919.708333333336</v>
      </c>
      <c r="B719" s="17" t="s">
        <v>23</v>
      </c>
      <c r="C719" s="2">
        <v>18</v>
      </c>
      <c r="D719" s="17" t="s">
        <v>48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7" t="s">
        <v>28</v>
      </c>
      <c r="S719" s="17" t="s">
        <v>28</v>
      </c>
    </row>
    <row r="720" spans="1:19" hidden="1" x14ac:dyDescent="0.3">
      <c r="A720" s="18">
        <v>43919.708333333336</v>
      </c>
      <c r="B720" s="17" t="s">
        <v>23</v>
      </c>
      <c r="C720" s="2">
        <v>15</v>
      </c>
      <c r="D720" s="17" t="s">
        <v>49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7" t="s">
        <v>28</v>
      </c>
      <c r="S720" s="17" t="s">
        <v>28</v>
      </c>
    </row>
    <row r="721" spans="1:19" hidden="1" x14ac:dyDescent="0.3">
      <c r="A721" s="18">
        <v>43919.708333333336</v>
      </c>
      <c r="B721" s="17" t="s">
        <v>23</v>
      </c>
      <c r="C721" s="2">
        <v>8</v>
      </c>
      <c r="D721" s="17" t="s">
        <v>103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7" t="s">
        <v>104</v>
      </c>
      <c r="S721" s="17" t="s">
        <v>105</v>
      </c>
    </row>
    <row r="722" spans="1:19" hidden="1" x14ac:dyDescent="0.3">
      <c r="A722" s="18">
        <v>43919.708333333336</v>
      </c>
      <c r="B722" s="17" t="s">
        <v>23</v>
      </c>
      <c r="C722" s="2">
        <v>6</v>
      </c>
      <c r="D722" s="17" t="s">
        <v>50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7" t="s">
        <v>28</v>
      </c>
      <c r="S722" s="17" t="s">
        <v>28</v>
      </c>
    </row>
    <row r="723" spans="1:19" hidden="1" x14ac:dyDescent="0.3">
      <c r="A723" s="18">
        <v>43919.708333333336</v>
      </c>
      <c r="B723" s="17" t="s">
        <v>23</v>
      </c>
      <c r="C723" s="2">
        <v>12</v>
      </c>
      <c r="D723" s="17" t="s">
        <v>51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7" t="s">
        <v>28</v>
      </c>
      <c r="S723" s="17" t="s">
        <v>28</v>
      </c>
    </row>
    <row r="724" spans="1:19" hidden="1" x14ac:dyDescent="0.3">
      <c r="A724" s="18">
        <v>43919.708333333336</v>
      </c>
      <c r="B724" s="17" t="s">
        <v>23</v>
      </c>
      <c r="C724" s="2">
        <v>7</v>
      </c>
      <c r="D724" s="17" t="s">
        <v>52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7" t="s">
        <v>28</v>
      </c>
      <c r="S724" s="17" t="s">
        <v>28</v>
      </c>
    </row>
    <row r="725" spans="1:19" x14ac:dyDescent="0.3">
      <c r="A725" s="18">
        <v>43919.708333333336</v>
      </c>
      <c r="B725" s="17" t="s">
        <v>23</v>
      </c>
      <c r="C725" s="2">
        <v>3</v>
      </c>
      <c r="D725" s="17" t="s">
        <v>53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7" t="s">
        <v>28</v>
      </c>
      <c r="S725" s="17" t="s">
        <v>28</v>
      </c>
    </row>
    <row r="726" spans="1:19" hidden="1" x14ac:dyDescent="0.3">
      <c r="A726" s="18">
        <v>43919.708333333336</v>
      </c>
      <c r="B726" s="17" t="s">
        <v>23</v>
      </c>
      <c r="C726" s="2">
        <v>11</v>
      </c>
      <c r="D726" s="17" t="s">
        <v>54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7" t="s">
        <v>28</v>
      </c>
      <c r="S726" s="17" t="s">
        <v>28</v>
      </c>
    </row>
    <row r="727" spans="1:19" hidden="1" x14ac:dyDescent="0.3">
      <c r="A727" s="18">
        <v>43919.708333333336</v>
      </c>
      <c r="B727" s="17" t="s">
        <v>23</v>
      </c>
      <c r="C727" s="2">
        <v>14</v>
      </c>
      <c r="D727" s="17" t="s">
        <v>55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7" t="s">
        <v>28</v>
      </c>
      <c r="S727" s="17" t="s">
        <v>28</v>
      </c>
    </row>
    <row r="728" spans="1:19" hidden="1" x14ac:dyDescent="0.3">
      <c r="A728" s="18">
        <v>43919.708333333336</v>
      </c>
      <c r="B728" s="17" t="s">
        <v>23</v>
      </c>
      <c r="C728" s="2">
        <v>1</v>
      </c>
      <c r="D728" s="17" t="s">
        <v>56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7" t="s">
        <v>28</v>
      </c>
      <c r="S728" s="17" t="s">
        <v>28</v>
      </c>
    </row>
    <row r="729" spans="1:19" hidden="1" x14ac:dyDescent="0.3">
      <c r="A729" s="18">
        <v>43919.708333333336</v>
      </c>
      <c r="B729" s="17" t="s">
        <v>23</v>
      </c>
      <c r="C729" s="2">
        <v>16</v>
      </c>
      <c r="D729" s="17" t="s">
        <v>57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7" t="s">
        <v>28</v>
      </c>
      <c r="S729" s="17" t="s">
        <v>28</v>
      </c>
    </row>
    <row r="730" spans="1:19" hidden="1" x14ac:dyDescent="0.3">
      <c r="A730" s="18">
        <v>43919.708333333336</v>
      </c>
      <c r="B730" s="17" t="s">
        <v>23</v>
      </c>
      <c r="C730" s="2">
        <v>20</v>
      </c>
      <c r="D730" s="17" t="s">
        <v>58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7" t="s">
        <v>28</v>
      </c>
      <c r="S730" s="17" t="s">
        <v>28</v>
      </c>
    </row>
    <row r="731" spans="1:19" hidden="1" x14ac:dyDescent="0.3">
      <c r="A731" s="18">
        <v>43919.708333333336</v>
      </c>
      <c r="B731" s="17" t="s">
        <v>23</v>
      </c>
      <c r="C731" s="2">
        <v>19</v>
      </c>
      <c r="D731" s="17" t="s">
        <v>59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7" t="s">
        <v>28</v>
      </c>
      <c r="S731" s="17" t="s">
        <v>28</v>
      </c>
    </row>
    <row r="732" spans="1:19" hidden="1" x14ac:dyDescent="0.3">
      <c r="A732" s="18">
        <v>43919.708333333336</v>
      </c>
      <c r="B732" s="17" t="s">
        <v>23</v>
      </c>
      <c r="C732" s="2">
        <v>9</v>
      </c>
      <c r="D732" s="17" t="s">
        <v>60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7" t="s">
        <v>28</v>
      </c>
      <c r="S732" s="17" t="s">
        <v>28</v>
      </c>
    </row>
    <row r="733" spans="1:19" hidden="1" x14ac:dyDescent="0.3">
      <c r="A733" s="18">
        <v>43919.708333333336</v>
      </c>
      <c r="B733" s="17" t="s">
        <v>23</v>
      </c>
      <c r="C733" s="2">
        <v>4</v>
      </c>
      <c r="D733" s="17" t="s">
        <v>61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7" t="s">
        <v>28</v>
      </c>
      <c r="S733" s="17" t="s">
        <v>28</v>
      </c>
    </row>
    <row r="734" spans="1:19" hidden="1" x14ac:dyDescent="0.3">
      <c r="A734" s="18">
        <v>43919.708333333336</v>
      </c>
      <c r="B734" s="17" t="s">
        <v>23</v>
      </c>
      <c r="C734" s="2">
        <v>10</v>
      </c>
      <c r="D734" s="17" t="s">
        <v>62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7" t="s">
        <v>28</v>
      </c>
      <c r="S734" s="17" t="s">
        <v>28</v>
      </c>
    </row>
    <row r="735" spans="1:19" hidden="1" x14ac:dyDescent="0.3">
      <c r="A735" s="18">
        <v>43919.708333333336</v>
      </c>
      <c r="B735" s="17" t="s">
        <v>23</v>
      </c>
      <c r="C735" s="2">
        <v>2</v>
      </c>
      <c r="D735" s="17" t="s">
        <v>63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7" t="s">
        <v>28</v>
      </c>
      <c r="S735" s="17" t="s">
        <v>28</v>
      </c>
    </row>
    <row r="736" spans="1:19" hidden="1" x14ac:dyDescent="0.3">
      <c r="A736" s="18">
        <v>43919.708333333336</v>
      </c>
      <c r="B736" s="17" t="s">
        <v>23</v>
      </c>
      <c r="C736" s="2">
        <v>5</v>
      </c>
      <c r="D736" s="17" t="s">
        <v>64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7" t="s">
        <v>28</v>
      </c>
      <c r="S736" s="17" t="s">
        <v>28</v>
      </c>
    </row>
    <row r="737" spans="1:19" hidden="1" x14ac:dyDescent="0.3">
      <c r="A737" s="18">
        <v>43920.708333333336</v>
      </c>
      <c r="B737" s="17" t="s">
        <v>23</v>
      </c>
      <c r="C737" s="2">
        <v>13</v>
      </c>
      <c r="D737" s="17" t="s">
        <v>45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7" t="s">
        <v>28</v>
      </c>
      <c r="S737" s="17" t="s">
        <v>28</v>
      </c>
    </row>
    <row r="738" spans="1:19" hidden="1" x14ac:dyDescent="0.3">
      <c r="A738" s="18">
        <v>43920.708333333336</v>
      </c>
      <c r="B738" s="17" t="s">
        <v>23</v>
      </c>
      <c r="C738" s="2">
        <v>17</v>
      </c>
      <c r="D738" s="17" t="s">
        <v>46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7" t="s">
        <v>28</v>
      </c>
      <c r="S738" s="17" t="s">
        <v>28</v>
      </c>
    </row>
    <row r="739" spans="1:19" hidden="1" x14ac:dyDescent="0.3">
      <c r="A739" s="18">
        <v>43920.708333333336</v>
      </c>
      <c r="B739" s="17" t="s">
        <v>23</v>
      </c>
      <c r="C739" s="2">
        <v>4</v>
      </c>
      <c r="D739" s="17" t="s">
        <v>47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7" t="s">
        <v>28</v>
      </c>
      <c r="S739" s="17" t="s">
        <v>28</v>
      </c>
    </row>
    <row r="740" spans="1:19" hidden="1" x14ac:dyDescent="0.3">
      <c r="A740" s="18">
        <v>43920.708333333336</v>
      </c>
      <c r="B740" s="17" t="s">
        <v>23</v>
      </c>
      <c r="C740" s="2">
        <v>18</v>
      </c>
      <c r="D740" s="17" t="s">
        <v>48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7" t="s">
        <v>28</v>
      </c>
      <c r="S740" s="17" t="s">
        <v>28</v>
      </c>
    </row>
    <row r="741" spans="1:19" hidden="1" x14ac:dyDescent="0.3">
      <c r="A741" s="18">
        <v>43920.708333333336</v>
      </c>
      <c r="B741" s="17" t="s">
        <v>23</v>
      </c>
      <c r="C741" s="2">
        <v>15</v>
      </c>
      <c r="D741" s="17" t="s">
        <v>49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7" t="s">
        <v>28</v>
      </c>
      <c r="S741" s="17" t="s">
        <v>28</v>
      </c>
    </row>
    <row r="742" spans="1:19" hidden="1" x14ac:dyDescent="0.3">
      <c r="A742" s="18">
        <v>43920.708333333336</v>
      </c>
      <c r="B742" s="17" t="s">
        <v>23</v>
      </c>
      <c r="C742" s="2">
        <v>8</v>
      </c>
      <c r="D742" s="17" t="s">
        <v>103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7" t="s">
        <v>28</v>
      </c>
      <c r="S742" s="17" t="s">
        <v>28</v>
      </c>
    </row>
    <row r="743" spans="1:19" hidden="1" x14ac:dyDescent="0.3">
      <c r="A743" s="18">
        <v>43920.708333333336</v>
      </c>
      <c r="B743" s="17" t="s">
        <v>23</v>
      </c>
      <c r="C743" s="2">
        <v>6</v>
      </c>
      <c r="D743" s="17" t="s">
        <v>50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7" t="s">
        <v>28</v>
      </c>
      <c r="S743" s="17" t="s">
        <v>28</v>
      </c>
    </row>
    <row r="744" spans="1:19" hidden="1" x14ac:dyDescent="0.3">
      <c r="A744" s="18">
        <v>43920.708333333336</v>
      </c>
      <c r="B744" s="17" t="s">
        <v>23</v>
      </c>
      <c r="C744" s="2">
        <v>12</v>
      </c>
      <c r="D744" s="17" t="s">
        <v>51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7" t="s">
        <v>28</v>
      </c>
      <c r="S744" s="17" t="s">
        <v>28</v>
      </c>
    </row>
    <row r="745" spans="1:19" hidden="1" x14ac:dyDescent="0.3">
      <c r="A745" s="18">
        <v>43920.708333333336</v>
      </c>
      <c r="B745" s="17" t="s">
        <v>23</v>
      </c>
      <c r="C745" s="2">
        <v>7</v>
      </c>
      <c r="D745" s="17" t="s">
        <v>52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7" t="s">
        <v>28</v>
      </c>
      <c r="S745" s="17" t="s">
        <v>28</v>
      </c>
    </row>
    <row r="746" spans="1:19" x14ac:dyDescent="0.3">
      <c r="A746" s="18">
        <v>43920.708333333336</v>
      </c>
      <c r="B746" s="17" t="s">
        <v>23</v>
      </c>
      <c r="C746" s="2">
        <v>3</v>
      </c>
      <c r="D746" s="17" t="s">
        <v>53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7" t="s">
        <v>28</v>
      </c>
      <c r="S746" s="17" t="s">
        <v>28</v>
      </c>
    </row>
    <row r="747" spans="1:19" hidden="1" x14ac:dyDescent="0.3">
      <c r="A747" s="18">
        <v>43920.708333333336</v>
      </c>
      <c r="B747" s="17" t="s">
        <v>23</v>
      </c>
      <c r="C747" s="2">
        <v>11</v>
      </c>
      <c r="D747" s="17" t="s">
        <v>54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7" t="s">
        <v>28</v>
      </c>
      <c r="S747" s="17" t="s">
        <v>28</v>
      </c>
    </row>
    <row r="748" spans="1:19" hidden="1" x14ac:dyDescent="0.3">
      <c r="A748" s="18">
        <v>43920.708333333336</v>
      </c>
      <c r="B748" s="17" t="s">
        <v>23</v>
      </c>
      <c r="C748" s="2">
        <v>14</v>
      </c>
      <c r="D748" s="17" t="s">
        <v>55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7" t="s">
        <v>28</v>
      </c>
      <c r="S748" s="17" t="s">
        <v>28</v>
      </c>
    </row>
    <row r="749" spans="1:19" hidden="1" x14ac:dyDescent="0.3">
      <c r="A749" s="18">
        <v>43920.708333333336</v>
      </c>
      <c r="B749" s="17" t="s">
        <v>23</v>
      </c>
      <c r="C749" s="2">
        <v>1</v>
      </c>
      <c r="D749" s="17" t="s">
        <v>56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7" t="s">
        <v>28</v>
      </c>
      <c r="S749" s="17" t="s">
        <v>28</v>
      </c>
    </row>
    <row r="750" spans="1:19" hidden="1" x14ac:dyDescent="0.3">
      <c r="A750" s="18">
        <v>43920.708333333336</v>
      </c>
      <c r="B750" s="17" t="s">
        <v>23</v>
      </c>
      <c r="C750" s="2">
        <v>16</v>
      </c>
      <c r="D750" s="17" t="s">
        <v>57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7" t="s">
        <v>28</v>
      </c>
      <c r="S750" s="17" t="s">
        <v>28</v>
      </c>
    </row>
    <row r="751" spans="1:19" hidden="1" x14ac:dyDescent="0.3">
      <c r="A751" s="18">
        <v>43920.708333333336</v>
      </c>
      <c r="B751" s="17" t="s">
        <v>23</v>
      </c>
      <c r="C751" s="2">
        <v>20</v>
      </c>
      <c r="D751" s="17" t="s">
        <v>58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7" t="s">
        <v>28</v>
      </c>
      <c r="S751" s="17" t="s">
        <v>28</v>
      </c>
    </row>
    <row r="752" spans="1:19" hidden="1" x14ac:dyDescent="0.3">
      <c r="A752" s="18">
        <v>43920.708333333336</v>
      </c>
      <c r="B752" s="17" t="s">
        <v>23</v>
      </c>
      <c r="C752" s="2">
        <v>19</v>
      </c>
      <c r="D752" s="17" t="s">
        <v>59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7" t="s">
        <v>28</v>
      </c>
      <c r="S752" s="17" t="s">
        <v>28</v>
      </c>
    </row>
    <row r="753" spans="1:19" hidden="1" x14ac:dyDescent="0.3">
      <c r="A753" s="18">
        <v>43920.708333333336</v>
      </c>
      <c r="B753" s="17" t="s">
        <v>23</v>
      </c>
      <c r="C753" s="2">
        <v>9</v>
      </c>
      <c r="D753" s="17" t="s">
        <v>60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7" t="s">
        <v>28</v>
      </c>
      <c r="S753" s="17" t="s">
        <v>28</v>
      </c>
    </row>
    <row r="754" spans="1:19" hidden="1" x14ac:dyDescent="0.3">
      <c r="A754" s="18">
        <v>43920.708333333336</v>
      </c>
      <c r="B754" s="17" t="s">
        <v>23</v>
      </c>
      <c r="C754" s="2">
        <v>4</v>
      </c>
      <c r="D754" s="17" t="s">
        <v>61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7" t="s">
        <v>28</v>
      </c>
      <c r="S754" s="17" t="s">
        <v>28</v>
      </c>
    </row>
    <row r="755" spans="1:19" hidden="1" x14ac:dyDescent="0.3">
      <c r="A755" s="18">
        <v>43920.708333333336</v>
      </c>
      <c r="B755" s="17" t="s">
        <v>23</v>
      </c>
      <c r="C755" s="2">
        <v>10</v>
      </c>
      <c r="D755" s="17" t="s">
        <v>62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7" t="s">
        <v>28</v>
      </c>
      <c r="S755" s="17" t="s">
        <v>28</v>
      </c>
    </row>
    <row r="756" spans="1:19" hidden="1" x14ac:dyDescent="0.3">
      <c r="A756" s="18">
        <v>43920.708333333336</v>
      </c>
      <c r="B756" s="17" t="s">
        <v>23</v>
      </c>
      <c r="C756" s="2">
        <v>2</v>
      </c>
      <c r="D756" s="17" t="s">
        <v>63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7" t="s">
        <v>28</v>
      </c>
      <c r="S756" s="17" t="s">
        <v>28</v>
      </c>
    </row>
    <row r="757" spans="1:19" hidden="1" x14ac:dyDescent="0.3">
      <c r="A757" s="18">
        <v>43920.708333333336</v>
      </c>
      <c r="B757" s="17" t="s">
        <v>23</v>
      </c>
      <c r="C757" s="2">
        <v>5</v>
      </c>
      <c r="D757" s="17" t="s">
        <v>64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7" t="s">
        <v>28</v>
      </c>
      <c r="S757" s="17" t="s">
        <v>28</v>
      </c>
    </row>
    <row r="758" spans="1:19" hidden="1" x14ac:dyDescent="0.3">
      <c r="A758" s="18">
        <v>43921.708333333336</v>
      </c>
      <c r="B758" s="17" t="s">
        <v>23</v>
      </c>
      <c r="C758" s="2">
        <v>13</v>
      </c>
      <c r="D758" s="17" t="s">
        <v>45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7" t="s">
        <v>28</v>
      </c>
      <c r="S758" s="17" t="s">
        <v>28</v>
      </c>
    </row>
    <row r="759" spans="1:19" hidden="1" x14ac:dyDescent="0.3">
      <c r="A759" s="18">
        <v>43921.708333333336</v>
      </c>
      <c r="B759" s="17" t="s">
        <v>23</v>
      </c>
      <c r="C759" s="2">
        <v>17</v>
      </c>
      <c r="D759" s="17" t="s">
        <v>46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7" t="s">
        <v>28</v>
      </c>
      <c r="S759" s="17" t="s">
        <v>28</v>
      </c>
    </row>
    <row r="760" spans="1:19" hidden="1" x14ac:dyDescent="0.3">
      <c r="A760" s="18">
        <v>43921.708333333336</v>
      </c>
      <c r="B760" s="17" t="s">
        <v>23</v>
      </c>
      <c r="C760" s="2">
        <v>4</v>
      </c>
      <c r="D760" s="17" t="s">
        <v>47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7" t="s">
        <v>28</v>
      </c>
      <c r="S760" s="17" t="s">
        <v>28</v>
      </c>
    </row>
    <row r="761" spans="1:19" hidden="1" x14ac:dyDescent="0.3">
      <c r="A761" s="18">
        <v>43921.708333333336</v>
      </c>
      <c r="B761" s="17" t="s">
        <v>23</v>
      </c>
      <c r="C761" s="2">
        <v>18</v>
      </c>
      <c r="D761" s="17" t="s">
        <v>48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7" t="s">
        <v>28</v>
      </c>
      <c r="S761" s="17" t="s">
        <v>28</v>
      </c>
    </row>
    <row r="762" spans="1:19" hidden="1" x14ac:dyDescent="0.3">
      <c r="A762" s="18">
        <v>43921.708333333336</v>
      </c>
      <c r="B762" s="17" t="s">
        <v>23</v>
      </c>
      <c r="C762" s="2">
        <v>15</v>
      </c>
      <c r="D762" s="17" t="s">
        <v>49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7" t="s">
        <v>28</v>
      </c>
      <c r="S762" s="17" t="s">
        <v>28</v>
      </c>
    </row>
    <row r="763" spans="1:19" hidden="1" x14ac:dyDescent="0.3">
      <c r="A763" s="18">
        <v>43921.708333333336</v>
      </c>
      <c r="B763" s="17" t="s">
        <v>23</v>
      </c>
      <c r="C763" s="2">
        <v>8</v>
      </c>
      <c r="D763" s="17" t="s">
        <v>103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7" t="s">
        <v>28</v>
      </c>
      <c r="S763" s="17" t="s">
        <v>28</v>
      </c>
    </row>
    <row r="764" spans="1:19" hidden="1" x14ac:dyDescent="0.3">
      <c r="A764" s="18">
        <v>43921.708333333336</v>
      </c>
      <c r="B764" s="17" t="s">
        <v>23</v>
      </c>
      <c r="C764" s="2">
        <v>6</v>
      </c>
      <c r="D764" s="17" t="s">
        <v>50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7" t="s">
        <v>28</v>
      </c>
      <c r="S764" s="17" t="s">
        <v>28</v>
      </c>
    </row>
    <row r="765" spans="1:19" hidden="1" x14ac:dyDescent="0.3">
      <c r="A765" s="18">
        <v>43921.708333333336</v>
      </c>
      <c r="B765" s="17" t="s">
        <v>23</v>
      </c>
      <c r="C765" s="2">
        <v>12</v>
      </c>
      <c r="D765" s="17" t="s">
        <v>51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7" t="s">
        <v>28</v>
      </c>
      <c r="S765" s="17" t="s">
        <v>28</v>
      </c>
    </row>
    <row r="766" spans="1:19" hidden="1" x14ac:dyDescent="0.3">
      <c r="A766" s="18">
        <v>43921.708333333336</v>
      </c>
      <c r="B766" s="17" t="s">
        <v>23</v>
      </c>
      <c r="C766" s="2">
        <v>7</v>
      </c>
      <c r="D766" s="17" t="s">
        <v>52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7" t="s">
        <v>28</v>
      </c>
      <c r="S766" s="17" t="s">
        <v>28</v>
      </c>
    </row>
    <row r="767" spans="1:19" x14ac:dyDescent="0.3">
      <c r="A767" s="18">
        <v>43921.708333333336</v>
      </c>
      <c r="B767" s="17" t="s">
        <v>23</v>
      </c>
      <c r="C767" s="2">
        <v>3</v>
      </c>
      <c r="D767" s="17" t="s">
        <v>53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7" t="s">
        <v>28</v>
      </c>
      <c r="S767" s="17" t="s">
        <v>28</v>
      </c>
    </row>
    <row r="768" spans="1:19" hidden="1" x14ac:dyDescent="0.3">
      <c r="A768" s="18">
        <v>43921.708333333336</v>
      </c>
      <c r="B768" s="17" t="s">
        <v>23</v>
      </c>
      <c r="C768" s="2">
        <v>11</v>
      </c>
      <c r="D768" s="17" t="s">
        <v>54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7" t="s">
        <v>28</v>
      </c>
      <c r="S768" s="17" t="s">
        <v>28</v>
      </c>
    </row>
    <row r="769" spans="1:19" hidden="1" x14ac:dyDescent="0.3">
      <c r="A769" s="18">
        <v>43921.708333333336</v>
      </c>
      <c r="B769" s="17" t="s">
        <v>23</v>
      </c>
      <c r="C769" s="2">
        <v>14</v>
      </c>
      <c r="D769" s="17" t="s">
        <v>55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7" t="s">
        <v>28</v>
      </c>
      <c r="S769" s="17" t="s">
        <v>28</v>
      </c>
    </row>
    <row r="770" spans="1:19" hidden="1" x14ac:dyDescent="0.3">
      <c r="A770" s="18">
        <v>43921.708333333336</v>
      </c>
      <c r="B770" s="17" t="s">
        <v>23</v>
      </c>
      <c r="C770" s="2">
        <v>1</v>
      </c>
      <c r="D770" s="17" t="s">
        <v>56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7" t="s">
        <v>28</v>
      </c>
      <c r="S770" s="17" t="s">
        <v>28</v>
      </c>
    </row>
    <row r="771" spans="1:19" hidden="1" x14ac:dyDescent="0.3">
      <c r="A771" s="18">
        <v>43921.708333333336</v>
      </c>
      <c r="B771" s="17" t="s">
        <v>23</v>
      </c>
      <c r="C771" s="2">
        <v>16</v>
      </c>
      <c r="D771" s="17" t="s">
        <v>57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7" t="s">
        <v>28</v>
      </c>
      <c r="S771" s="17" t="s">
        <v>28</v>
      </c>
    </row>
    <row r="772" spans="1:19" hidden="1" x14ac:dyDescent="0.3">
      <c r="A772" s="18">
        <v>43921.708333333336</v>
      </c>
      <c r="B772" s="17" t="s">
        <v>23</v>
      </c>
      <c r="C772" s="2">
        <v>20</v>
      </c>
      <c r="D772" s="17" t="s">
        <v>58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7" t="s">
        <v>28</v>
      </c>
      <c r="S772" s="17" t="s">
        <v>28</v>
      </c>
    </row>
    <row r="773" spans="1:19" hidden="1" x14ac:dyDescent="0.3">
      <c r="A773" s="18">
        <v>43921.708333333336</v>
      </c>
      <c r="B773" s="17" t="s">
        <v>23</v>
      </c>
      <c r="C773" s="2">
        <v>19</v>
      </c>
      <c r="D773" s="17" t="s">
        <v>59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7" t="s">
        <v>28</v>
      </c>
      <c r="S773" s="17" t="s">
        <v>28</v>
      </c>
    </row>
    <row r="774" spans="1:19" hidden="1" x14ac:dyDescent="0.3">
      <c r="A774" s="18">
        <v>43921.708333333336</v>
      </c>
      <c r="B774" s="17" t="s">
        <v>23</v>
      </c>
      <c r="C774" s="2">
        <v>9</v>
      </c>
      <c r="D774" s="17" t="s">
        <v>60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7" t="s">
        <v>28</v>
      </c>
      <c r="S774" s="17" t="s">
        <v>28</v>
      </c>
    </row>
    <row r="775" spans="1:19" hidden="1" x14ac:dyDescent="0.3">
      <c r="A775" s="18">
        <v>43921.708333333336</v>
      </c>
      <c r="B775" s="17" t="s">
        <v>23</v>
      </c>
      <c r="C775" s="2">
        <v>4</v>
      </c>
      <c r="D775" s="17" t="s">
        <v>61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7" t="s">
        <v>28</v>
      </c>
      <c r="S775" s="17" t="s">
        <v>28</v>
      </c>
    </row>
    <row r="776" spans="1:19" hidden="1" x14ac:dyDescent="0.3">
      <c r="A776" s="18">
        <v>43921.708333333336</v>
      </c>
      <c r="B776" s="17" t="s">
        <v>23</v>
      </c>
      <c r="C776" s="2">
        <v>10</v>
      </c>
      <c r="D776" s="17" t="s">
        <v>62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7" t="s">
        <v>28</v>
      </c>
      <c r="S776" s="17" t="s">
        <v>28</v>
      </c>
    </row>
    <row r="777" spans="1:19" hidden="1" x14ac:dyDescent="0.3">
      <c r="A777" s="18">
        <v>43921.708333333336</v>
      </c>
      <c r="B777" s="17" t="s">
        <v>23</v>
      </c>
      <c r="C777" s="2">
        <v>2</v>
      </c>
      <c r="D777" s="17" t="s">
        <v>63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7" t="s">
        <v>28</v>
      </c>
      <c r="S777" s="17" t="s">
        <v>28</v>
      </c>
    </row>
    <row r="778" spans="1:19" hidden="1" x14ac:dyDescent="0.3">
      <c r="A778" s="18">
        <v>43921.708333333336</v>
      </c>
      <c r="B778" s="17" t="s">
        <v>23</v>
      </c>
      <c r="C778" s="2">
        <v>5</v>
      </c>
      <c r="D778" s="17" t="s">
        <v>64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7" t="s">
        <v>28</v>
      </c>
      <c r="S778" s="17" t="s">
        <v>28</v>
      </c>
    </row>
    <row r="779" spans="1:19" hidden="1" x14ac:dyDescent="0.3">
      <c r="A779" s="18">
        <v>43922.708333333336</v>
      </c>
      <c r="B779" s="17" t="s">
        <v>23</v>
      </c>
      <c r="C779" s="2">
        <v>13</v>
      </c>
      <c r="D779" s="17" t="s">
        <v>45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7" t="s">
        <v>28</v>
      </c>
      <c r="S779" s="17" t="s">
        <v>28</v>
      </c>
    </row>
    <row r="780" spans="1:19" hidden="1" x14ac:dyDescent="0.3">
      <c r="A780" s="18">
        <v>43922.708333333336</v>
      </c>
      <c r="B780" s="17" t="s">
        <v>23</v>
      </c>
      <c r="C780" s="2">
        <v>17</v>
      </c>
      <c r="D780" s="17" t="s">
        <v>46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7" t="s">
        <v>28</v>
      </c>
      <c r="S780" s="17" t="s">
        <v>28</v>
      </c>
    </row>
    <row r="781" spans="1:19" hidden="1" x14ac:dyDescent="0.3">
      <c r="A781" s="18">
        <v>43922.708333333336</v>
      </c>
      <c r="B781" s="17" t="s">
        <v>23</v>
      </c>
      <c r="C781" s="2">
        <v>4</v>
      </c>
      <c r="D781" s="17" t="s">
        <v>47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7" t="s">
        <v>28</v>
      </c>
      <c r="S781" s="17" t="s">
        <v>28</v>
      </c>
    </row>
    <row r="782" spans="1:19" hidden="1" x14ac:dyDescent="0.3">
      <c r="A782" s="18">
        <v>43922.708333333336</v>
      </c>
      <c r="B782" s="17" t="s">
        <v>23</v>
      </c>
      <c r="C782" s="2">
        <v>18</v>
      </c>
      <c r="D782" s="17" t="s">
        <v>48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7" t="s">
        <v>28</v>
      </c>
      <c r="S782" s="17" t="s">
        <v>28</v>
      </c>
    </row>
    <row r="783" spans="1:19" hidden="1" x14ac:dyDescent="0.3">
      <c r="A783" s="18">
        <v>43922.708333333336</v>
      </c>
      <c r="B783" s="17" t="s">
        <v>23</v>
      </c>
      <c r="C783" s="2">
        <v>15</v>
      </c>
      <c r="D783" s="17" t="s">
        <v>49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7" t="s">
        <v>28</v>
      </c>
      <c r="S783" s="17" t="s">
        <v>28</v>
      </c>
    </row>
    <row r="784" spans="1:19" hidden="1" x14ac:dyDescent="0.3">
      <c r="A784" s="18">
        <v>43922.708333333336</v>
      </c>
      <c r="B784" s="17" t="s">
        <v>23</v>
      </c>
      <c r="C784" s="2">
        <v>8</v>
      </c>
      <c r="D784" s="17" t="s">
        <v>103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7" t="s">
        <v>28</v>
      </c>
      <c r="S784" s="17" t="s">
        <v>28</v>
      </c>
    </row>
    <row r="785" spans="1:19" hidden="1" x14ac:dyDescent="0.3">
      <c r="A785" s="18">
        <v>43922.708333333336</v>
      </c>
      <c r="B785" s="17" t="s">
        <v>23</v>
      </c>
      <c r="C785" s="2">
        <v>6</v>
      </c>
      <c r="D785" s="17" t="s">
        <v>50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7" t="s">
        <v>28</v>
      </c>
      <c r="S785" s="17" t="s">
        <v>28</v>
      </c>
    </row>
    <row r="786" spans="1:19" hidden="1" x14ac:dyDescent="0.3">
      <c r="A786" s="18">
        <v>43922.708333333336</v>
      </c>
      <c r="B786" s="17" t="s">
        <v>23</v>
      </c>
      <c r="C786" s="2">
        <v>12</v>
      </c>
      <c r="D786" s="17" t="s">
        <v>51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7" t="s">
        <v>28</v>
      </c>
      <c r="S786" s="17" t="s">
        <v>28</v>
      </c>
    </row>
    <row r="787" spans="1:19" hidden="1" x14ac:dyDescent="0.3">
      <c r="A787" s="18">
        <v>43922.708333333336</v>
      </c>
      <c r="B787" s="17" t="s">
        <v>23</v>
      </c>
      <c r="C787" s="2">
        <v>7</v>
      </c>
      <c r="D787" s="17" t="s">
        <v>52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7" t="s">
        <v>28</v>
      </c>
      <c r="S787" s="17" t="s">
        <v>28</v>
      </c>
    </row>
    <row r="788" spans="1:19" x14ac:dyDescent="0.3">
      <c r="A788" s="18">
        <v>43922.708333333336</v>
      </c>
      <c r="B788" s="17" t="s">
        <v>23</v>
      </c>
      <c r="C788" s="2">
        <v>3</v>
      </c>
      <c r="D788" s="17" t="s">
        <v>53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7" t="s">
        <v>28</v>
      </c>
      <c r="S788" s="17" t="s">
        <v>28</v>
      </c>
    </row>
    <row r="789" spans="1:19" hidden="1" x14ac:dyDescent="0.3">
      <c r="A789" s="18">
        <v>43922.708333333336</v>
      </c>
      <c r="B789" s="17" t="s">
        <v>23</v>
      </c>
      <c r="C789" s="2">
        <v>11</v>
      </c>
      <c r="D789" s="17" t="s">
        <v>54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7" t="s">
        <v>28</v>
      </c>
      <c r="S789" s="17" t="s">
        <v>28</v>
      </c>
    </row>
    <row r="790" spans="1:19" hidden="1" x14ac:dyDescent="0.3">
      <c r="A790" s="18">
        <v>43922.708333333336</v>
      </c>
      <c r="B790" s="17" t="s">
        <v>23</v>
      </c>
      <c r="C790" s="2">
        <v>14</v>
      </c>
      <c r="D790" s="17" t="s">
        <v>55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7" t="s">
        <v>28</v>
      </c>
      <c r="S790" s="17" t="s">
        <v>28</v>
      </c>
    </row>
    <row r="791" spans="1:19" hidden="1" x14ac:dyDescent="0.3">
      <c r="A791" s="18">
        <v>43922.708333333336</v>
      </c>
      <c r="B791" s="17" t="s">
        <v>23</v>
      </c>
      <c r="C791" s="2">
        <v>1</v>
      </c>
      <c r="D791" s="17" t="s">
        <v>56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7" t="s">
        <v>28</v>
      </c>
      <c r="S791" s="17" t="s">
        <v>28</v>
      </c>
    </row>
    <row r="792" spans="1:19" hidden="1" x14ac:dyDescent="0.3">
      <c r="A792" s="18">
        <v>43922.708333333336</v>
      </c>
      <c r="B792" s="17" t="s">
        <v>23</v>
      </c>
      <c r="C792" s="2">
        <v>16</v>
      </c>
      <c r="D792" s="17" t="s">
        <v>57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7" t="s">
        <v>28</v>
      </c>
      <c r="S792" s="17" t="s">
        <v>28</v>
      </c>
    </row>
    <row r="793" spans="1:19" hidden="1" x14ac:dyDescent="0.3">
      <c r="A793" s="18">
        <v>43922.708333333336</v>
      </c>
      <c r="B793" s="17" t="s">
        <v>23</v>
      </c>
      <c r="C793" s="2">
        <v>20</v>
      </c>
      <c r="D793" s="17" t="s">
        <v>58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7" t="s">
        <v>28</v>
      </c>
      <c r="S793" s="17" t="s">
        <v>28</v>
      </c>
    </row>
    <row r="794" spans="1:19" hidden="1" x14ac:dyDescent="0.3">
      <c r="A794" s="18">
        <v>43922.708333333336</v>
      </c>
      <c r="B794" s="17" t="s">
        <v>23</v>
      </c>
      <c r="C794" s="2">
        <v>19</v>
      </c>
      <c r="D794" s="17" t="s">
        <v>59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7" t="s">
        <v>28</v>
      </c>
      <c r="S794" s="17" t="s">
        <v>28</v>
      </c>
    </row>
    <row r="795" spans="1:19" hidden="1" x14ac:dyDescent="0.3">
      <c r="A795" s="18">
        <v>43922.708333333336</v>
      </c>
      <c r="B795" s="17" t="s">
        <v>23</v>
      </c>
      <c r="C795" s="2">
        <v>9</v>
      </c>
      <c r="D795" s="17" t="s">
        <v>60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7" t="s">
        <v>28</v>
      </c>
      <c r="S795" s="17" t="s">
        <v>28</v>
      </c>
    </row>
    <row r="796" spans="1:19" hidden="1" x14ac:dyDescent="0.3">
      <c r="A796" s="18">
        <v>43922.708333333336</v>
      </c>
      <c r="B796" s="17" t="s">
        <v>23</v>
      </c>
      <c r="C796" s="2">
        <v>4</v>
      </c>
      <c r="D796" s="17" t="s">
        <v>61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7" t="s">
        <v>28</v>
      </c>
      <c r="S796" s="17" t="s">
        <v>28</v>
      </c>
    </row>
    <row r="797" spans="1:19" hidden="1" x14ac:dyDescent="0.3">
      <c r="A797" s="18">
        <v>43922.708333333336</v>
      </c>
      <c r="B797" s="17" t="s">
        <v>23</v>
      </c>
      <c r="C797" s="2">
        <v>10</v>
      </c>
      <c r="D797" s="17" t="s">
        <v>62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7" t="s">
        <v>28</v>
      </c>
      <c r="S797" s="17" t="s">
        <v>28</v>
      </c>
    </row>
    <row r="798" spans="1:19" hidden="1" x14ac:dyDescent="0.3">
      <c r="A798" s="18">
        <v>43922.708333333336</v>
      </c>
      <c r="B798" s="17" t="s">
        <v>23</v>
      </c>
      <c r="C798" s="2">
        <v>2</v>
      </c>
      <c r="D798" s="17" t="s">
        <v>63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7" t="s">
        <v>28</v>
      </c>
      <c r="S798" s="17" t="s">
        <v>28</v>
      </c>
    </row>
    <row r="799" spans="1:19" hidden="1" x14ac:dyDescent="0.3">
      <c r="A799" s="18">
        <v>43922.708333333336</v>
      </c>
      <c r="B799" s="17" t="s">
        <v>23</v>
      </c>
      <c r="C799" s="2">
        <v>5</v>
      </c>
      <c r="D799" s="17" t="s">
        <v>64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7" t="s">
        <v>28</v>
      </c>
      <c r="S799" s="17" t="s">
        <v>28</v>
      </c>
    </row>
    <row r="800" spans="1:19" hidden="1" x14ac:dyDescent="0.3">
      <c r="A800" s="18">
        <v>43923.708333333336</v>
      </c>
      <c r="B800" s="17" t="s">
        <v>23</v>
      </c>
      <c r="C800" s="2">
        <v>13</v>
      </c>
      <c r="D800" s="17" t="s">
        <v>45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7" t="s">
        <v>28</v>
      </c>
      <c r="S800" s="17" t="s">
        <v>28</v>
      </c>
    </row>
    <row r="801" spans="1:19" hidden="1" x14ac:dyDescent="0.3">
      <c r="A801" s="18">
        <v>43923.708333333336</v>
      </c>
      <c r="B801" s="17" t="s">
        <v>23</v>
      </c>
      <c r="C801" s="2">
        <v>17</v>
      </c>
      <c r="D801" s="17" t="s">
        <v>46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7" t="s">
        <v>28</v>
      </c>
      <c r="S801" s="17" t="s">
        <v>28</v>
      </c>
    </row>
    <row r="802" spans="1:19" hidden="1" x14ac:dyDescent="0.3">
      <c r="A802" s="18">
        <v>43923.708333333336</v>
      </c>
      <c r="B802" s="17" t="s">
        <v>23</v>
      </c>
      <c r="C802" s="2">
        <v>4</v>
      </c>
      <c r="D802" s="17" t="s">
        <v>47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7" t="s">
        <v>28</v>
      </c>
      <c r="S802" s="17" t="s">
        <v>28</v>
      </c>
    </row>
    <row r="803" spans="1:19" hidden="1" x14ac:dyDescent="0.3">
      <c r="A803" s="18">
        <v>43923.708333333336</v>
      </c>
      <c r="B803" s="17" t="s">
        <v>23</v>
      </c>
      <c r="C803" s="2">
        <v>18</v>
      </c>
      <c r="D803" s="17" t="s">
        <v>48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7" t="s">
        <v>28</v>
      </c>
      <c r="S803" s="17" t="s">
        <v>28</v>
      </c>
    </row>
    <row r="804" spans="1:19" hidden="1" x14ac:dyDescent="0.3">
      <c r="A804" s="18">
        <v>43923.708333333336</v>
      </c>
      <c r="B804" s="17" t="s">
        <v>23</v>
      </c>
      <c r="C804" s="2">
        <v>15</v>
      </c>
      <c r="D804" s="17" t="s">
        <v>49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7" t="s">
        <v>28</v>
      </c>
      <c r="S804" s="17" t="s">
        <v>28</v>
      </c>
    </row>
    <row r="805" spans="1:19" hidden="1" x14ac:dyDescent="0.3">
      <c r="A805" s="18">
        <v>43923.708333333336</v>
      </c>
      <c r="B805" s="17" t="s">
        <v>23</v>
      </c>
      <c r="C805" s="2">
        <v>8</v>
      </c>
      <c r="D805" s="17" t="s">
        <v>103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7" t="s">
        <v>28</v>
      </c>
      <c r="S805" s="17" t="s">
        <v>28</v>
      </c>
    </row>
    <row r="806" spans="1:19" hidden="1" x14ac:dyDescent="0.3">
      <c r="A806" s="18">
        <v>43923.708333333336</v>
      </c>
      <c r="B806" s="17" t="s">
        <v>23</v>
      </c>
      <c r="C806" s="2">
        <v>6</v>
      </c>
      <c r="D806" s="17" t="s">
        <v>50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7" t="s">
        <v>28</v>
      </c>
      <c r="S806" s="17" t="s">
        <v>28</v>
      </c>
    </row>
    <row r="807" spans="1:19" hidden="1" x14ac:dyDescent="0.3">
      <c r="A807" s="18">
        <v>43923.708333333336</v>
      </c>
      <c r="B807" s="17" t="s">
        <v>23</v>
      </c>
      <c r="C807" s="2">
        <v>12</v>
      </c>
      <c r="D807" s="17" t="s">
        <v>51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7" t="s">
        <v>28</v>
      </c>
      <c r="S807" s="17" t="s">
        <v>28</v>
      </c>
    </row>
    <row r="808" spans="1:19" hidden="1" x14ac:dyDescent="0.3">
      <c r="A808" s="18">
        <v>43923.708333333336</v>
      </c>
      <c r="B808" s="17" t="s">
        <v>23</v>
      </c>
      <c r="C808" s="2">
        <v>7</v>
      </c>
      <c r="D808" s="17" t="s">
        <v>52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7" t="s">
        <v>28</v>
      </c>
      <c r="S808" s="17" t="s">
        <v>28</v>
      </c>
    </row>
    <row r="809" spans="1:19" x14ac:dyDescent="0.3">
      <c r="A809" s="18">
        <v>43923.708333333336</v>
      </c>
      <c r="B809" s="17" t="s">
        <v>23</v>
      </c>
      <c r="C809" s="2">
        <v>3</v>
      </c>
      <c r="D809" s="17" t="s">
        <v>53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7" t="s">
        <v>28</v>
      </c>
      <c r="S809" s="17" t="s">
        <v>28</v>
      </c>
    </row>
    <row r="810" spans="1:19" hidden="1" x14ac:dyDescent="0.3">
      <c r="A810" s="18">
        <v>43923.708333333336</v>
      </c>
      <c r="B810" s="17" t="s">
        <v>23</v>
      </c>
      <c r="C810" s="2">
        <v>11</v>
      </c>
      <c r="D810" s="17" t="s">
        <v>54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7" t="s">
        <v>28</v>
      </c>
      <c r="S810" s="17" t="s">
        <v>28</v>
      </c>
    </row>
    <row r="811" spans="1:19" hidden="1" x14ac:dyDescent="0.3">
      <c r="A811" s="18">
        <v>43923.708333333336</v>
      </c>
      <c r="B811" s="17" t="s">
        <v>23</v>
      </c>
      <c r="C811" s="2">
        <v>14</v>
      </c>
      <c r="D811" s="17" t="s">
        <v>55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7" t="s">
        <v>28</v>
      </c>
      <c r="S811" s="17" t="s">
        <v>28</v>
      </c>
    </row>
    <row r="812" spans="1:19" hidden="1" x14ac:dyDescent="0.3">
      <c r="A812" s="18">
        <v>43923.708333333336</v>
      </c>
      <c r="B812" s="17" t="s">
        <v>23</v>
      </c>
      <c r="C812" s="2">
        <v>1</v>
      </c>
      <c r="D812" s="17" t="s">
        <v>56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7" t="s">
        <v>28</v>
      </c>
      <c r="S812" s="17" t="s">
        <v>28</v>
      </c>
    </row>
    <row r="813" spans="1:19" hidden="1" x14ac:dyDescent="0.3">
      <c r="A813" s="18">
        <v>43923.708333333336</v>
      </c>
      <c r="B813" s="17" t="s">
        <v>23</v>
      </c>
      <c r="C813" s="2">
        <v>16</v>
      </c>
      <c r="D813" s="17" t="s">
        <v>57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7" t="s">
        <v>28</v>
      </c>
      <c r="S813" s="17" t="s">
        <v>28</v>
      </c>
    </row>
    <row r="814" spans="1:19" hidden="1" x14ac:dyDescent="0.3">
      <c r="A814" s="18">
        <v>43923.708333333336</v>
      </c>
      <c r="B814" s="17" t="s">
        <v>23</v>
      </c>
      <c r="C814" s="2">
        <v>20</v>
      </c>
      <c r="D814" s="17" t="s">
        <v>58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7" t="s">
        <v>28</v>
      </c>
      <c r="S814" s="17" t="s">
        <v>28</v>
      </c>
    </row>
    <row r="815" spans="1:19" hidden="1" x14ac:dyDescent="0.3">
      <c r="A815" s="18">
        <v>43923.708333333336</v>
      </c>
      <c r="B815" s="17" t="s">
        <v>23</v>
      </c>
      <c r="C815" s="2">
        <v>19</v>
      </c>
      <c r="D815" s="17" t="s">
        <v>59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7" t="s">
        <v>28</v>
      </c>
      <c r="S815" s="17" t="s">
        <v>28</v>
      </c>
    </row>
    <row r="816" spans="1:19" hidden="1" x14ac:dyDescent="0.3">
      <c r="A816" s="18">
        <v>43923.708333333336</v>
      </c>
      <c r="B816" s="17" t="s">
        <v>23</v>
      </c>
      <c r="C816" s="2">
        <v>9</v>
      </c>
      <c r="D816" s="17" t="s">
        <v>60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7" t="s">
        <v>28</v>
      </c>
      <c r="S816" s="17" t="s">
        <v>28</v>
      </c>
    </row>
    <row r="817" spans="1:19" hidden="1" x14ac:dyDescent="0.3">
      <c r="A817" s="18">
        <v>43923.708333333336</v>
      </c>
      <c r="B817" s="17" t="s">
        <v>23</v>
      </c>
      <c r="C817" s="2">
        <v>4</v>
      </c>
      <c r="D817" s="17" t="s">
        <v>61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7" t="s">
        <v>28</v>
      </c>
      <c r="S817" s="17" t="s">
        <v>28</v>
      </c>
    </row>
    <row r="818" spans="1:19" hidden="1" x14ac:dyDescent="0.3">
      <c r="A818" s="18">
        <v>43923.708333333336</v>
      </c>
      <c r="B818" s="17" t="s">
        <v>23</v>
      </c>
      <c r="C818" s="2">
        <v>10</v>
      </c>
      <c r="D818" s="17" t="s">
        <v>62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7" t="s">
        <v>28</v>
      </c>
      <c r="S818" s="17" t="s">
        <v>28</v>
      </c>
    </row>
    <row r="819" spans="1:19" hidden="1" x14ac:dyDescent="0.3">
      <c r="A819" s="18">
        <v>43923.708333333336</v>
      </c>
      <c r="B819" s="17" t="s">
        <v>23</v>
      </c>
      <c r="C819" s="2">
        <v>2</v>
      </c>
      <c r="D819" s="17" t="s">
        <v>63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7" t="s">
        <v>28</v>
      </c>
      <c r="S819" s="17" t="s">
        <v>28</v>
      </c>
    </row>
    <row r="820" spans="1:19" hidden="1" x14ac:dyDescent="0.3">
      <c r="A820" s="18">
        <v>43923.708333333336</v>
      </c>
      <c r="B820" s="17" t="s">
        <v>23</v>
      </c>
      <c r="C820" s="2">
        <v>5</v>
      </c>
      <c r="D820" s="17" t="s">
        <v>64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7" t="s">
        <v>28</v>
      </c>
      <c r="S820" s="17" t="s">
        <v>28</v>
      </c>
    </row>
    <row r="821" spans="1:19" hidden="1" x14ac:dyDescent="0.3">
      <c r="A821" s="18">
        <v>43924.708333333336</v>
      </c>
      <c r="B821" s="17" t="s">
        <v>23</v>
      </c>
      <c r="C821" s="2">
        <v>13</v>
      </c>
      <c r="D821" s="17" t="s">
        <v>45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7" t="s">
        <v>28</v>
      </c>
      <c r="S821" s="17" t="s">
        <v>28</v>
      </c>
    </row>
    <row r="822" spans="1:19" hidden="1" x14ac:dyDescent="0.3">
      <c r="A822" s="18">
        <v>43924.708333333336</v>
      </c>
      <c r="B822" s="17" t="s">
        <v>23</v>
      </c>
      <c r="C822" s="2">
        <v>17</v>
      </c>
      <c r="D822" s="17" t="s">
        <v>46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7" t="s">
        <v>28</v>
      </c>
      <c r="S822" s="17" t="s">
        <v>28</v>
      </c>
    </row>
    <row r="823" spans="1:19" hidden="1" x14ac:dyDescent="0.3">
      <c r="A823" s="18">
        <v>43924.708333333336</v>
      </c>
      <c r="B823" s="17" t="s">
        <v>23</v>
      </c>
      <c r="C823" s="2">
        <v>4</v>
      </c>
      <c r="D823" s="17" t="s">
        <v>47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7" t="s">
        <v>28</v>
      </c>
      <c r="S823" s="17" t="s">
        <v>28</v>
      </c>
    </row>
    <row r="824" spans="1:19" hidden="1" x14ac:dyDescent="0.3">
      <c r="A824" s="18">
        <v>43924.708333333336</v>
      </c>
      <c r="B824" s="17" t="s">
        <v>23</v>
      </c>
      <c r="C824" s="2">
        <v>18</v>
      </c>
      <c r="D824" s="17" t="s">
        <v>48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7" t="s">
        <v>28</v>
      </c>
      <c r="S824" s="17" t="s">
        <v>28</v>
      </c>
    </row>
    <row r="825" spans="1:19" hidden="1" x14ac:dyDescent="0.3">
      <c r="A825" s="18">
        <v>43924.708333333336</v>
      </c>
      <c r="B825" s="17" t="s">
        <v>23</v>
      </c>
      <c r="C825" s="2">
        <v>15</v>
      </c>
      <c r="D825" s="17" t="s">
        <v>49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7" t="s">
        <v>28</v>
      </c>
      <c r="S825" s="17" t="s">
        <v>28</v>
      </c>
    </row>
    <row r="826" spans="1:19" hidden="1" x14ac:dyDescent="0.3">
      <c r="A826" s="18">
        <v>43924.708333333336</v>
      </c>
      <c r="B826" s="17" t="s">
        <v>23</v>
      </c>
      <c r="C826" s="2">
        <v>8</v>
      </c>
      <c r="D826" s="17" t="s">
        <v>103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7" t="s">
        <v>28</v>
      </c>
      <c r="S826" s="17" t="s">
        <v>28</v>
      </c>
    </row>
    <row r="827" spans="1:19" hidden="1" x14ac:dyDescent="0.3">
      <c r="A827" s="18">
        <v>43924.708333333336</v>
      </c>
      <c r="B827" s="17" t="s">
        <v>23</v>
      </c>
      <c r="C827" s="2">
        <v>6</v>
      </c>
      <c r="D827" s="17" t="s">
        <v>50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7" t="s">
        <v>28</v>
      </c>
      <c r="S827" s="17" t="s">
        <v>28</v>
      </c>
    </row>
    <row r="828" spans="1:19" hidden="1" x14ac:dyDescent="0.3">
      <c r="A828" s="18">
        <v>43924.708333333336</v>
      </c>
      <c r="B828" s="17" t="s">
        <v>23</v>
      </c>
      <c r="C828" s="2">
        <v>12</v>
      </c>
      <c r="D828" s="17" t="s">
        <v>51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7" t="s">
        <v>28</v>
      </c>
      <c r="S828" s="17" t="s">
        <v>28</v>
      </c>
    </row>
    <row r="829" spans="1:19" hidden="1" x14ac:dyDescent="0.3">
      <c r="A829" s="18">
        <v>43924.708333333336</v>
      </c>
      <c r="B829" s="17" t="s">
        <v>23</v>
      </c>
      <c r="C829" s="2">
        <v>7</v>
      </c>
      <c r="D829" s="17" t="s">
        <v>52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7" t="s">
        <v>28</v>
      </c>
      <c r="S829" s="17" t="s">
        <v>28</v>
      </c>
    </row>
    <row r="830" spans="1:19" x14ac:dyDescent="0.3">
      <c r="A830" s="18">
        <v>43924.708333333336</v>
      </c>
      <c r="B830" s="17" t="s">
        <v>23</v>
      </c>
      <c r="C830" s="2">
        <v>3</v>
      </c>
      <c r="D830" s="17" t="s">
        <v>53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7" t="s">
        <v>28</v>
      </c>
      <c r="S830" s="17" t="s">
        <v>28</v>
      </c>
    </row>
    <row r="831" spans="1:19" hidden="1" x14ac:dyDescent="0.3">
      <c r="A831" s="18">
        <v>43924.708333333336</v>
      </c>
      <c r="B831" s="17" t="s">
        <v>23</v>
      </c>
      <c r="C831" s="2">
        <v>11</v>
      </c>
      <c r="D831" s="17" t="s">
        <v>54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7" t="s">
        <v>28</v>
      </c>
      <c r="S831" s="17" t="s">
        <v>28</v>
      </c>
    </row>
    <row r="832" spans="1:19" hidden="1" x14ac:dyDescent="0.3">
      <c r="A832" s="18">
        <v>43924.708333333336</v>
      </c>
      <c r="B832" s="17" t="s">
        <v>23</v>
      </c>
      <c r="C832" s="2">
        <v>14</v>
      </c>
      <c r="D832" s="17" t="s">
        <v>55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7" t="s">
        <v>28</v>
      </c>
      <c r="S832" s="17" t="s">
        <v>28</v>
      </c>
    </row>
    <row r="833" spans="1:19" hidden="1" x14ac:dyDescent="0.3">
      <c r="A833" s="18">
        <v>43924.708333333336</v>
      </c>
      <c r="B833" s="17" t="s">
        <v>23</v>
      </c>
      <c r="C833" s="2">
        <v>1</v>
      </c>
      <c r="D833" s="17" t="s">
        <v>56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7" t="s">
        <v>28</v>
      </c>
      <c r="S833" s="17" t="s">
        <v>28</v>
      </c>
    </row>
    <row r="834" spans="1:19" hidden="1" x14ac:dyDescent="0.3">
      <c r="A834" s="18">
        <v>43924.708333333336</v>
      </c>
      <c r="B834" s="17" t="s">
        <v>23</v>
      </c>
      <c r="C834" s="2">
        <v>16</v>
      </c>
      <c r="D834" s="17" t="s">
        <v>57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7" t="s">
        <v>28</v>
      </c>
      <c r="S834" s="17" t="s">
        <v>28</v>
      </c>
    </row>
    <row r="835" spans="1:19" hidden="1" x14ac:dyDescent="0.3">
      <c r="A835" s="18">
        <v>43924.708333333336</v>
      </c>
      <c r="B835" s="17" t="s">
        <v>23</v>
      </c>
      <c r="C835" s="2">
        <v>20</v>
      </c>
      <c r="D835" s="17" t="s">
        <v>58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7" t="s">
        <v>28</v>
      </c>
      <c r="S835" s="17" t="s">
        <v>28</v>
      </c>
    </row>
    <row r="836" spans="1:19" hidden="1" x14ac:dyDescent="0.3">
      <c r="A836" s="18">
        <v>43924.708333333336</v>
      </c>
      <c r="B836" s="17" t="s">
        <v>23</v>
      </c>
      <c r="C836" s="2">
        <v>19</v>
      </c>
      <c r="D836" s="17" t="s">
        <v>59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7" t="s">
        <v>28</v>
      </c>
      <c r="S836" s="17" t="s">
        <v>28</v>
      </c>
    </row>
    <row r="837" spans="1:19" hidden="1" x14ac:dyDescent="0.3">
      <c r="A837" s="18">
        <v>43924.708333333336</v>
      </c>
      <c r="B837" s="17" t="s">
        <v>23</v>
      </c>
      <c r="C837" s="2">
        <v>9</v>
      </c>
      <c r="D837" s="17" t="s">
        <v>60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7" t="s">
        <v>28</v>
      </c>
      <c r="S837" s="17" t="s">
        <v>28</v>
      </c>
    </row>
    <row r="838" spans="1:19" hidden="1" x14ac:dyDescent="0.3">
      <c r="A838" s="18">
        <v>43924.708333333336</v>
      </c>
      <c r="B838" s="17" t="s">
        <v>23</v>
      </c>
      <c r="C838" s="2">
        <v>4</v>
      </c>
      <c r="D838" s="17" t="s">
        <v>61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7" t="s">
        <v>28</v>
      </c>
      <c r="S838" s="17" t="s">
        <v>28</v>
      </c>
    </row>
    <row r="839" spans="1:19" hidden="1" x14ac:dyDescent="0.3">
      <c r="A839" s="18">
        <v>43924.708333333336</v>
      </c>
      <c r="B839" s="17" t="s">
        <v>23</v>
      </c>
      <c r="C839" s="2">
        <v>10</v>
      </c>
      <c r="D839" s="17" t="s">
        <v>62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7" t="s">
        <v>28</v>
      </c>
      <c r="S839" s="17" t="s">
        <v>28</v>
      </c>
    </row>
    <row r="840" spans="1:19" hidden="1" x14ac:dyDescent="0.3">
      <c r="A840" s="18">
        <v>43924.708333333336</v>
      </c>
      <c r="B840" s="17" t="s">
        <v>23</v>
      </c>
      <c r="C840" s="2">
        <v>2</v>
      </c>
      <c r="D840" s="17" t="s">
        <v>63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7" t="s">
        <v>28</v>
      </c>
      <c r="S840" s="17" t="s">
        <v>28</v>
      </c>
    </row>
    <row r="841" spans="1:19" hidden="1" x14ac:dyDescent="0.3">
      <c r="A841" s="18">
        <v>43924.708333333336</v>
      </c>
      <c r="B841" s="17" t="s">
        <v>23</v>
      </c>
      <c r="C841" s="2">
        <v>5</v>
      </c>
      <c r="D841" s="17" t="s">
        <v>64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7" t="s">
        <v>28</v>
      </c>
      <c r="S841" s="17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V68"/>
  <sheetViews>
    <sheetView topLeftCell="A13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4.44140625" style="2" customWidth="1"/>
    <col min="4" max="4" width="14.6640625" style="2" customWidth="1"/>
    <col min="5" max="5" width="7.44140625" style="2" bestFit="1" customWidth="1"/>
    <col min="6" max="6" width="8.5546875" style="2" bestFit="1" customWidth="1"/>
    <col min="7" max="7" width="9.109375" style="2" customWidth="1"/>
    <col min="8" max="8" width="9.6640625" style="2" bestFit="1" customWidth="1"/>
    <col min="9" max="9" width="12" style="2" bestFit="1" customWidth="1"/>
    <col min="10" max="10" width="10.21875" style="2" bestFit="1" customWidth="1"/>
    <col min="11" max="11" width="10.109375" style="2" bestFit="1" customWidth="1"/>
    <col min="12" max="12" width="8" style="2" bestFit="1" customWidth="1"/>
    <col min="13" max="13" width="11.6640625" style="2" customWidth="1"/>
    <col min="14" max="14" width="11.88671875" style="2" bestFit="1" customWidth="1"/>
    <col min="15" max="15" width="11.664062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2" t="s">
        <v>12</v>
      </c>
    </row>
    <row r="3" spans="2:22" ht="17.399999999999999" customHeight="1" x14ac:dyDescent="0.6">
      <c r="B3" s="13"/>
      <c r="C3" s="14"/>
      <c r="D3" s="14"/>
      <c r="E3" s="14"/>
      <c r="F3" s="14"/>
      <c r="H3" s="14"/>
      <c r="I3" s="14"/>
      <c r="J3" s="14"/>
      <c r="L3" s="14"/>
      <c r="M3" s="14"/>
      <c r="N3" s="14"/>
      <c r="S3" s="20" t="s">
        <v>0</v>
      </c>
      <c r="T3" s="19" t="s">
        <v>126</v>
      </c>
      <c r="U3" s="16"/>
      <c r="V3" s="16"/>
    </row>
    <row r="4" spans="2:22" ht="20.399999999999999" x14ac:dyDescent="0.35">
      <c r="B4" s="24" t="s">
        <v>122</v>
      </c>
      <c r="C4" s="15"/>
      <c r="D4" s="14"/>
      <c r="E4" s="14"/>
      <c r="F4" s="14"/>
      <c r="H4" s="14"/>
      <c r="I4" s="14"/>
      <c r="J4" s="14"/>
      <c r="L4" s="14"/>
      <c r="M4" s="14"/>
      <c r="N4" s="14"/>
      <c r="S4" s="20" t="s">
        <v>24</v>
      </c>
      <c r="T4" s="19" t="s">
        <v>124</v>
      </c>
      <c r="U4" s="16"/>
      <c r="V4" s="16"/>
    </row>
    <row r="5" spans="2:22" ht="18" x14ac:dyDescent="0.35">
      <c r="B5" s="24" t="s">
        <v>123</v>
      </c>
      <c r="C5" s="14"/>
      <c r="D5" s="14"/>
      <c r="E5" s="14"/>
      <c r="F5" s="14"/>
      <c r="H5" s="14"/>
      <c r="I5" s="14"/>
      <c r="J5" s="14"/>
      <c r="L5" s="14"/>
      <c r="M5" s="14"/>
      <c r="N5" s="14"/>
      <c r="S5" s="20" t="s">
        <v>1</v>
      </c>
      <c r="T5" s="19" t="s">
        <v>124</v>
      </c>
      <c r="U5" s="16"/>
      <c r="V5" s="16"/>
    </row>
    <row r="6" spans="2:22" ht="28.8" x14ac:dyDescent="0.3">
      <c r="B6" s="4" t="s">
        <v>10</v>
      </c>
      <c r="C6" s="4" t="s">
        <v>11</v>
      </c>
      <c r="D6" s="4" t="s">
        <v>91</v>
      </c>
      <c r="E6" s="9" t="s">
        <v>92</v>
      </c>
      <c r="F6" s="9" t="s">
        <v>8</v>
      </c>
      <c r="G6" s="9" t="s">
        <v>9</v>
      </c>
      <c r="H6" s="4" t="s">
        <v>90</v>
      </c>
      <c r="I6" s="9" t="s">
        <v>82</v>
      </c>
      <c r="J6" s="9" t="s">
        <v>83</v>
      </c>
      <c r="K6" s="9" t="s">
        <v>84</v>
      </c>
      <c r="L6" s="4" t="s">
        <v>93</v>
      </c>
      <c r="M6" s="9" t="s">
        <v>85</v>
      </c>
      <c r="N6" s="9" t="s">
        <v>86</v>
      </c>
      <c r="O6" s="9" t="s">
        <v>87</v>
      </c>
      <c r="P6" s="9"/>
      <c r="Q6" s="25" t="s">
        <v>88</v>
      </c>
      <c r="R6" s="27"/>
      <c r="S6" s="3"/>
    </row>
    <row r="7" spans="2:22" x14ac:dyDescent="0.3">
      <c r="B7" s="22">
        <v>43885</v>
      </c>
      <c r="C7" s="4">
        <v>1</v>
      </c>
      <c r="D7" s="11">
        <f>'dpc-covid19-ita-andamento-naz'!K2</f>
        <v>7</v>
      </c>
      <c r="E7" s="11">
        <f>I7+M7</f>
        <v>3.1161762951165522E-6</v>
      </c>
      <c r="F7" s="11">
        <f t="shared" ref="F7:F29" si="0">E7+CI</f>
        <v>177.37166789970172</v>
      </c>
      <c r="G7" s="11">
        <f t="shared" ref="G7:G33" si="1">MAX(E7-CI,0)</f>
        <v>0</v>
      </c>
      <c r="H7" s="11">
        <v>6</v>
      </c>
      <c r="I7" s="9">
        <f t="shared" ref="I7:I38" si="2">t0r*_xlfn.GAMMA.DIST($C7/t0r,wr+1,1,1)*_xlfn.GAMMA(wr+1)</f>
        <v>2.363128558899961E-6</v>
      </c>
      <c r="J7" s="11">
        <f t="shared" ref="J7:J42" si="3">I7+CIr</f>
        <v>161.77330946215383</v>
      </c>
      <c r="K7" s="11">
        <f t="shared" ref="K7:K42" si="4">MAX(I7-CIr,0)</f>
        <v>0</v>
      </c>
      <c r="L7" s="11">
        <f>D7-H7</f>
        <v>1</v>
      </c>
      <c r="M7" s="9">
        <f t="shared" ref="M7:M38" si="5">t0o*_xlfn.GAMMA.DIST($C7/t0o,wo+1,1,1)*_xlfn.GAMMA(wo+1)</f>
        <v>7.5304773621659128E-7</v>
      </c>
      <c r="N7" s="11">
        <f t="shared" ref="N7:N43" si="6">M7+CIo</f>
        <v>61.751755467746413</v>
      </c>
      <c r="O7" s="11">
        <f t="shared" ref="O7:O43" si="7">MAX(M7-CIo,0)</f>
        <v>0</v>
      </c>
      <c r="P7" s="1"/>
      <c r="Q7" s="21"/>
      <c r="R7" s="5"/>
    </row>
    <row r="8" spans="2:22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66" si="8">I8+M8</f>
        <v>5.4638046418819955E-4</v>
      </c>
      <c r="F8" s="11">
        <f t="shared" si="0"/>
        <v>177.37221116398962</v>
      </c>
      <c r="G8" s="11">
        <f t="shared" si="1"/>
        <v>0</v>
      </c>
      <c r="H8" s="11">
        <v>9</v>
      </c>
      <c r="I8" s="9">
        <f t="shared" si="2"/>
        <v>4.1344305828852715E-4</v>
      </c>
      <c r="J8" s="11">
        <f t="shared" si="3"/>
        <v>161.77372054208354</v>
      </c>
      <c r="K8" s="11">
        <f t="shared" si="4"/>
        <v>0</v>
      </c>
      <c r="L8" s="11">
        <f t="shared" ref="L8:L46" si="9">D8-H8</f>
        <v>1</v>
      </c>
      <c r="M8" s="9">
        <f t="shared" si="5"/>
        <v>1.3293740589967234E-4</v>
      </c>
      <c r="N8" s="11">
        <f t="shared" si="6"/>
        <v>61.751887652104578</v>
      </c>
      <c r="O8" s="11">
        <f t="shared" si="7"/>
        <v>0</v>
      </c>
      <c r="P8" s="1"/>
      <c r="Q8" s="21"/>
      <c r="R8" s="5"/>
    </row>
    <row r="9" spans="2:22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8"/>
        <v>1.0459212130528896E-2</v>
      </c>
      <c r="F9" s="11">
        <f t="shared" si="0"/>
        <v>177.38212399565597</v>
      </c>
      <c r="G9" s="11">
        <f t="shared" si="1"/>
        <v>0</v>
      </c>
      <c r="H9" s="11">
        <v>9</v>
      </c>
      <c r="I9" s="9">
        <f t="shared" si="2"/>
        <v>7.880606822973809E-3</v>
      </c>
      <c r="J9" s="11">
        <f t="shared" si="3"/>
        <v>161.78118770584823</v>
      </c>
      <c r="K9" s="11">
        <f t="shared" si="4"/>
        <v>0</v>
      </c>
      <c r="L9" s="11">
        <f t="shared" si="9"/>
        <v>3</v>
      </c>
      <c r="M9" s="9">
        <f t="shared" si="5"/>
        <v>2.5786053075550867E-3</v>
      </c>
      <c r="N9" s="11">
        <f t="shared" si="6"/>
        <v>61.754333320006232</v>
      </c>
      <c r="O9" s="11">
        <f t="shared" si="7"/>
        <v>0</v>
      </c>
      <c r="P9" s="1"/>
      <c r="Q9" s="21"/>
      <c r="R9" s="5"/>
    </row>
    <row r="10" spans="2:22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8"/>
        <v>8.0878717478310547E-2</v>
      </c>
      <c r="F10" s="11">
        <f t="shared" si="0"/>
        <v>177.45254350100373</v>
      </c>
      <c r="G10" s="11">
        <f t="shared" si="1"/>
        <v>0</v>
      </c>
      <c r="H10" s="11">
        <v>14</v>
      </c>
      <c r="I10" s="9">
        <f t="shared" si="2"/>
        <v>6.0623555775507723E-2</v>
      </c>
      <c r="J10" s="11">
        <f t="shared" si="3"/>
        <v>161.83393065480078</v>
      </c>
      <c r="K10" s="11">
        <f t="shared" si="4"/>
        <v>0</v>
      </c>
      <c r="L10" s="11">
        <f t="shared" si="9"/>
        <v>3</v>
      </c>
      <c r="M10" s="9">
        <f t="shared" si="5"/>
        <v>2.0255161702802817E-2</v>
      </c>
      <c r="N10" s="11">
        <f t="shared" si="6"/>
        <v>61.772009876401476</v>
      </c>
      <c r="O10" s="11">
        <f t="shared" si="7"/>
        <v>0</v>
      </c>
      <c r="P10" s="1"/>
      <c r="Q10" s="6" t="s">
        <v>2</v>
      </c>
      <c r="R10" s="1">
        <f>AVERAGE(D7:D46)</f>
        <v>3960.3249999999998</v>
      </c>
    </row>
    <row r="11" spans="2:22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8"/>
        <v>0.38069421002683157</v>
      </c>
      <c r="F11" s="11">
        <f t="shared" si="0"/>
        <v>177.75235899355226</v>
      </c>
      <c r="G11" s="11">
        <f t="shared" si="1"/>
        <v>0</v>
      </c>
      <c r="H11" s="11">
        <v>17</v>
      </c>
      <c r="I11" s="9">
        <f t="shared" si="2"/>
        <v>0.28372427104748515</v>
      </c>
      <c r="J11" s="11">
        <f t="shared" si="3"/>
        <v>162.05703137007274</v>
      </c>
      <c r="K11" s="11">
        <f t="shared" si="4"/>
        <v>0</v>
      </c>
      <c r="L11" s="11">
        <f t="shared" si="9"/>
        <v>4</v>
      </c>
      <c r="M11" s="9">
        <f t="shared" si="5"/>
        <v>9.6969938979346387E-2</v>
      </c>
      <c r="N11" s="11">
        <f t="shared" si="6"/>
        <v>61.848724653678026</v>
      </c>
      <c r="O11" s="11">
        <f t="shared" si="7"/>
        <v>0</v>
      </c>
      <c r="P11" s="1"/>
      <c r="Q11" s="6" t="s">
        <v>3</v>
      </c>
      <c r="R11" s="1">
        <f>COUNT(D7:D46)-COUNT(R7:R9)</f>
        <v>40</v>
      </c>
    </row>
    <row r="12" spans="2:22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8"/>
        <v>1.3093291141470986</v>
      </c>
      <c r="F12" s="11">
        <f t="shared" si="0"/>
        <v>178.68099389767252</v>
      </c>
      <c r="G12" s="11">
        <f t="shared" si="1"/>
        <v>0</v>
      </c>
      <c r="H12" s="11">
        <v>23</v>
      </c>
      <c r="I12" s="9">
        <f t="shared" si="2"/>
        <v>0.96988289322661247</v>
      </c>
      <c r="J12" s="11">
        <f t="shared" si="3"/>
        <v>162.74318999225187</v>
      </c>
      <c r="K12" s="11">
        <f t="shared" si="4"/>
        <v>0</v>
      </c>
      <c r="L12" s="11">
        <f t="shared" si="9"/>
        <v>6</v>
      </c>
      <c r="M12" s="9">
        <f t="shared" si="5"/>
        <v>0.33944622092048615</v>
      </c>
      <c r="N12" s="11">
        <f t="shared" si="6"/>
        <v>62.091200935619163</v>
      </c>
      <c r="O12" s="11">
        <f t="shared" si="7"/>
        <v>0</v>
      </c>
      <c r="P12" s="1"/>
      <c r="Q12" s="6" t="s">
        <v>4</v>
      </c>
      <c r="R12" s="7" cm="1">
        <f t="array" ref="R12">SQRT(SUM((D7:D46-E7:E46)^2)/df)</f>
        <v>87.761033375725063</v>
      </c>
    </row>
    <row r="13" spans="2:22" ht="16.2" x14ac:dyDescent="0.3">
      <c r="B13" s="22">
        <v>43891</v>
      </c>
      <c r="C13" s="4">
        <v>7</v>
      </c>
      <c r="D13" s="11">
        <f>'dpc-covid19-ita-andamento-naz'!K8</f>
        <v>34</v>
      </c>
      <c r="E13" s="11">
        <f t="shared" si="8"/>
        <v>3.6271780943471863</v>
      </c>
      <c r="F13" s="11">
        <f t="shared" si="0"/>
        <v>180.99884287787262</v>
      </c>
      <c r="G13" s="11">
        <f t="shared" si="1"/>
        <v>0</v>
      </c>
      <c r="H13" s="11">
        <v>24</v>
      </c>
      <c r="I13" s="9">
        <f t="shared" si="2"/>
        <v>2.6697113459748985</v>
      </c>
      <c r="J13" s="11">
        <f t="shared" si="3"/>
        <v>164.44301844500015</v>
      </c>
      <c r="K13" s="11">
        <f t="shared" si="4"/>
        <v>0</v>
      </c>
      <c r="L13" s="11">
        <f t="shared" si="9"/>
        <v>10</v>
      </c>
      <c r="M13" s="9">
        <f t="shared" si="5"/>
        <v>0.95746674837228773</v>
      </c>
      <c r="N13" s="11">
        <f t="shared" si="6"/>
        <v>62.709221463070968</v>
      </c>
      <c r="O13" s="11">
        <f t="shared" si="7"/>
        <v>0</v>
      </c>
      <c r="P13" s="1"/>
      <c r="Q13" s="6" t="s">
        <v>5</v>
      </c>
      <c r="R13" s="8" cm="1">
        <f t="array" ref="R13">1-SUM((D7:D46-E7:E46)^2)/SUM((D7:D46-Mean_of_y)^2)</f>
        <v>0.99964201554458509</v>
      </c>
    </row>
    <row r="14" spans="2:22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8"/>
        <v>8.5782468106543579</v>
      </c>
      <c r="F14" s="11">
        <f t="shared" si="0"/>
        <v>185.94991159417978</v>
      </c>
      <c r="G14" s="11">
        <f t="shared" si="1"/>
        <v>0</v>
      </c>
      <c r="H14" s="11">
        <v>38</v>
      </c>
      <c r="I14" s="9">
        <f t="shared" si="2"/>
        <v>6.2721455624357123</v>
      </c>
      <c r="J14" s="11">
        <f t="shared" si="3"/>
        <v>168.04545266146098</v>
      </c>
      <c r="K14" s="11">
        <f t="shared" si="4"/>
        <v>0</v>
      </c>
      <c r="L14" s="11">
        <f t="shared" si="9"/>
        <v>14</v>
      </c>
      <c r="M14" s="9">
        <f t="shared" si="5"/>
        <v>2.3061012482186456</v>
      </c>
      <c r="N14" s="11">
        <f t="shared" si="6"/>
        <v>64.05785596291733</v>
      </c>
      <c r="O14" s="11">
        <f t="shared" si="7"/>
        <v>0</v>
      </c>
      <c r="P14" s="1"/>
      <c r="Q14" s="6" t="s">
        <v>6</v>
      </c>
      <c r="R14" s="8">
        <f>TINV(0.05,df)</f>
        <v>2.0210753903062737</v>
      </c>
    </row>
    <row r="15" spans="2:22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8"/>
        <v>17.981861319451276</v>
      </c>
      <c r="F15" s="11">
        <f t="shared" si="0"/>
        <v>195.3535261029767</v>
      </c>
      <c r="G15" s="11">
        <f t="shared" si="1"/>
        <v>0</v>
      </c>
      <c r="H15" s="11">
        <v>55</v>
      </c>
      <c r="I15" s="9">
        <f t="shared" si="2"/>
        <v>13.058292615737084</v>
      </c>
      <c r="J15" s="11">
        <f t="shared" si="3"/>
        <v>174.83159971476235</v>
      </c>
      <c r="K15" s="11">
        <f t="shared" si="4"/>
        <v>0</v>
      </c>
      <c r="L15" s="11">
        <f t="shared" si="9"/>
        <v>24</v>
      </c>
      <c r="M15" s="9">
        <f t="shared" si="5"/>
        <v>4.9235687037141904</v>
      </c>
      <c r="N15" s="11">
        <f t="shared" si="6"/>
        <v>66.675323418412873</v>
      </c>
      <c r="O15" s="11">
        <f t="shared" si="7"/>
        <v>0</v>
      </c>
      <c r="P15" s="1"/>
      <c r="Q15" s="6" t="s">
        <v>7</v>
      </c>
      <c r="R15" s="1">
        <f>Critical_t*SE_of_y</f>
        <v>177.37166478352543</v>
      </c>
    </row>
    <row r="16" spans="2:22" x14ac:dyDescent="0.3">
      <c r="B16" s="10">
        <v>43894</v>
      </c>
      <c r="C16" s="4">
        <v>10</v>
      </c>
      <c r="D16" s="11">
        <f>'dpc-covid19-ita-andamento-naz'!K11</f>
        <v>107</v>
      </c>
      <c r="E16" s="11">
        <f t="shared" si="8"/>
        <v>34.277298376248538</v>
      </c>
      <c r="F16" s="11">
        <f t="shared" si="0"/>
        <v>211.64896315977398</v>
      </c>
      <c r="G16" s="11">
        <f t="shared" si="1"/>
        <v>0</v>
      </c>
      <c r="H16" s="11">
        <v>73</v>
      </c>
      <c r="I16" s="9">
        <f t="shared" si="2"/>
        <v>24.718091153850818</v>
      </c>
      <c r="J16" s="11">
        <f t="shared" si="3"/>
        <v>186.49139825287608</v>
      </c>
      <c r="K16" s="11">
        <f t="shared" si="4"/>
        <v>0</v>
      </c>
      <c r="L16" s="11">
        <f t="shared" si="9"/>
        <v>34</v>
      </c>
      <c r="M16" s="9">
        <f t="shared" si="5"/>
        <v>9.5592072223977169</v>
      </c>
      <c r="N16" s="11">
        <f t="shared" si="6"/>
        <v>71.310961937096394</v>
      </c>
      <c r="O16" s="11">
        <f t="shared" si="7"/>
        <v>0</v>
      </c>
      <c r="P16" s="1"/>
      <c r="Q16" s="42" t="s">
        <v>125</v>
      </c>
      <c r="R16" s="43">
        <f>R27+R38</f>
        <v>29707.668130150782</v>
      </c>
    </row>
    <row r="17" spans="2:21" x14ac:dyDescent="0.3">
      <c r="B17" s="22">
        <v>43895</v>
      </c>
      <c r="C17" s="4">
        <v>11</v>
      </c>
      <c r="D17" s="11">
        <f>'dpc-covid19-ita-andamento-naz'!K12</f>
        <v>148</v>
      </c>
      <c r="E17" s="11">
        <f t="shared" si="8"/>
        <v>60.513784631703842</v>
      </c>
      <c r="F17" s="11">
        <f t="shared" si="0"/>
        <v>237.88544941522929</v>
      </c>
      <c r="G17" s="11">
        <f t="shared" si="1"/>
        <v>0</v>
      </c>
      <c r="H17" s="11">
        <v>98</v>
      </c>
      <c r="I17" s="9">
        <f t="shared" si="2"/>
        <v>43.326091522959807</v>
      </c>
      <c r="J17" s="11">
        <f t="shared" si="3"/>
        <v>205.09939862198507</v>
      </c>
      <c r="K17" s="11">
        <f t="shared" si="4"/>
        <v>0</v>
      </c>
      <c r="L17" s="11">
        <f t="shared" si="9"/>
        <v>50</v>
      </c>
      <c r="M17" s="9">
        <f t="shared" si="5"/>
        <v>17.187693108744032</v>
      </c>
      <c r="N17" s="11">
        <f t="shared" si="6"/>
        <v>78.939447823442705</v>
      </c>
      <c r="O17" s="11">
        <f t="shared" si="7"/>
        <v>0</v>
      </c>
      <c r="P17" s="1"/>
      <c r="Q17" s="23" t="s">
        <v>81</v>
      </c>
    </row>
    <row r="18" spans="2:21" x14ac:dyDescent="0.3">
      <c r="B18" s="10">
        <v>43896</v>
      </c>
      <c r="C18" s="4">
        <v>12</v>
      </c>
      <c r="D18" s="11">
        <f>'dpc-covid19-ita-andamento-naz'!K13</f>
        <v>197</v>
      </c>
      <c r="E18" s="11">
        <f t="shared" si="8"/>
        <v>100.28640569870802</v>
      </c>
      <c r="F18" s="11">
        <f t="shared" si="0"/>
        <v>277.65807048223348</v>
      </c>
      <c r="G18" s="11">
        <f t="shared" si="1"/>
        <v>0</v>
      </c>
      <c r="H18" s="11">
        <v>135</v>
      </c>
      <c r="I18" s="9">
        <f t="shared" si="2"/>
        <v>71.278832648638755</v>
      </c>
      <c r="J18" s="11">
        <f t="shared" si="3"/>
        <v>233.052139747664</v>
      </c>
      <c r="K18" s="11">
        <f t="shared" si="4"/>
        <v>0</v>
      </c>
      <c r="L18" s="11">
        <f t="shared" si="9"/>
        <v>62</v>
      </c>
      <c r="M18" s="9">
        <f t="shared" si="5"/>
        <v>29.007573050069272</v>
      </c>
      <c r="N18" s="11">
        <f t="shared" si="6"/>
        <v>90.759327764767946</v>
      </c>
      <c r="O18" s="11">
        <f t="shared" si="7"/>
        <v>0</v>
      </c>
      <c r="P18" s="1"/>
      <c r="Q18" s="21"/>
      <c r="R18" s="5"/>
    </row>
    <row r="19" spans="2:21" ht="15.6" x14ac:dyDescent="0.35">
      <c r="B19" s="10">
        <v>43897</v>
      </c>
      <c r="C19" s="4">
        <v>13</v>
      </c>
      <c r="D19" s="11">
        <f>'dpc-covid19-ita-andamento-naz'!K14</f>
        <v>233</v>
      </c>
      <c r="E19" s="11">
        <f t="shared" si="8"/>
        <v>157.62486795237544</v>
      </c>
      <c r="F19" s="11">
        <f t="shared" si="0"/>
        <v>334.99653273590087</v>
      </c>
      <c r="G19" s="11">
        <f t="shared" si="1"/>
        <v>0</v>
      </c>
      <c r="H19" s="11">
        <v>154</v>
      </c>
      <c r="I19" s="9">
        <f t="shared" si="2"/>
        <v>111.20086814591448</v>
      </c>
      <c r="J19" s="11">
        <f t="shared" si="3"/>
        <v>272.97417524493972</v>
      </c>
      <c r="K19" s="11">
        <f t="shared" si="4"/>
        <v>0</v>
      </c>
      <c r="L19" s="11">
        <f t="shared" si="9"/>
        <v>79</v>
      </c>
      <c r="M19" s="9">
        <f t="shared" si="5"/>
        <v>46.423999806460955</v>
      </c>
      <c r="N19" s="11">
        <f t="shared" si="6"/>
        <v>108.17575452115963</v>
      </c>
      <c r="O19" s="11">
        <f t="shared" si="7"/>
        <v>0</v>
      </c>
      <c r="P19" s="1"/>
      <c r="Q19" s="21" t="s">
        <v>25</v>
      </c>
      <c r="R19" s="44">
        <v>4.9550215810349547</v>
      </c>
    </row>
    <row r="20" spans="2:21" x14ac:dyDescent="0.3">
      <c r="B20" s="22">
        <v>43898</v>
      </c>
      <c r="C20" s="4">
        <v>14</v>
      </c>
      <c r="D20" s="11">
        <f>'dpc-covid19-ita-andamento-naz'!K15</f>
        <v>366</v>
      </c>
      <c r="E20" s="11">
        <f t="shared" si="8"/>
        <v>236.84630583972813</v>
      </c>
      <c r="F20" s="11">
        <f t="shared" si="0"/>
        <v>414.21797062325356</v>
      </c>
      <c r="G20" s="11">
        <f t="shared" si="1"/>
        <v>59.474641056202699</v>
      </c>
      <c r="H20" s="11">
        <v>267</v>
      </c>
      <c r="I20" s="9">
        <f t="shared" si="2"/>
        <v>165.82922507992672</v>
      </c>
      <c r="J20" s="11">
        <f t="shared" si="3"/>
        <v>327.60253217895195</v>
      </c>
      <c r="K20" s="11">
        <f t="shared" si="4"/>
        <v>4.0559179809014552</v>
      </c>
      <c r="L20" s="11">
        <f t="shared" si="9"/>
        <v>99</v>
      </c>
      <c r="M20" s="9">
        <f t="shared" si="5"/>
        <v>71.017080759801416</v>
      </c>
      <c r="N20" s="11">
        <f t="shared" si="6"/>
        <v>132.76883547450009</v>
      </c>
      <c r="O20" s="11">
        <f t="shared" si="7"/>
        <v>9.2653260451027393</v>
      </c>
      <c r="P20" s="1"/>
      <c r="Q20" s="21" t="s">
        <v>1</v>
      </c>
      <c r="R20" s="44">
        <v>6.7076235686399626</v>
      </c>
    </row>
    <row r="21" spans="2:21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8"/>
        <v>342.38545414386078</v>
      </c>
      <c r="F21" s="11">
        <f t="shared" si="0"/>
        <v>519.75711892738627</v>
      </c>
      <c r="G21" s="11">
        <f t="shared" si="1"/>
        <v>165.01378936033535</v>
      </c>
      <c r="H21" s="11">
        <v>333</v>
      </c>
      <c r="I21" s="9">
        <f t="shared" si="2"/>
        <v>237.88709394878222</v>
      </c>
      <c r="J21" s="11">
        <f t="shared" si="3"/>
        <v>399.66040104780745</v>
      </c>
      <c r="K21" s="11">
        <f t="shared" si="4"/>
        <v>76.113786849756963</v>
      </c>
      <c r="L21" s="11">
        <f t="shared" si="9"/>
        <v>130</v>
      </c>
      <c r="M21" s="9">
        <f t="shared" si="5"/>
        <v>104.49836019507858</v>
      </c>
      <c r="N21" s="11">
        <f t="shared" si="6"/>
        <v>166.25011490977727</v>
      </c>
      <c r="O21" s="11">
        <f t="shared" si="7"/>
        <v>42.746605480379898</v>
      </c>
      <c r="P21" s="1"/>
      <c r="Q21" s="6" t="s">
        <v>2</v>
      </c>
      <c r="R21" s="1">
        <f>AVERAGE(H7:H46)</f>
        <v>2383.0250000000001</v>
      </c>
    </row>
    <row r="22" spans="2:21" x14ac:dyDescent="0.3">
      <c r="B22" s="22">
        <v>43900</v>
      </c>
      <c r="C22" s="4">
        <v>16</v>
      </c>
      <c r="D22" s="11">
        <f>'dpc-covid19-ita-andamento-naz'!K17</f>
        <v>631</v>
      </c>
      <c r="E22" s="11">
        <f t="shared" si="8"/>
        <v>478.61581991651792</v>
      </c>
      <c r="F22" s="11">
        <f t="shared" si="0"/>
        <v>655.9874847000433</v>
      </c>
      <c r="G22" s="11">
        <f t="shared" si="1"/>
        <v>301.24415513299249</v>
      </c>
      <c r="H22" s="11">
        <v>468</v>
      </c>
      <c r="I22" s="9">
        <f t="shared" si="2"/>
        <v>329.95717835091494</v>
      </c>
      <c r="J22" s="11">
        <f t="shared" si="3"/>
        <v>491.7304854499402</v>
      </c>
      <c r="K22" s="11">
        <f t="shared" si="4"/>
        <v>168.18387125188968</v>
      </c>
      <c r="L22" s="11">
        <f t="shared" si="9"/>
        <v>163</v>
      </c>
      <c r="M22" s="9">
        <f t="shared" si="5"/>
        <v>148.65864156560295</v>
      </c>
      <c r="N22" s="11">
        <f t="shared" si="6"/>
        <v>210.41039628030163</v>
      </c>
      <c r="O22" s="11">
        <f t="shared" si="7"/>
        <v>86.906886850904272</v>
      </c>
      <c r="P22" s="1"/>
      <c r="Q22" s="6" t="s">
        <v>3</v>
      </c>
      <c r="R22" s="1">
        <f>COUNT(H7:H46)-COUNT(R18:R20)</f>
        <v>38</v>
      </c>
    </row>
    <row r="23" spans="2:21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8"/>
        <v>649.67443163439168</v>
      </c>
      <c r="F23" s="11">
        <f t="shared" si="0"/>
        <v>827.04609641791717</v>
      </c>
      <c r="G23" s="11">
        <f t="shared" si="1"/>
        <v>472.30276685086625</v>
      </c>
      <c r="H23" s="11">
        <v>617</v>
      </c>
      <c r="I23" s="9">
        <f t="shared" si="2"/>
        <v>444.36378200635198</v>
      </c>
      <c r="J23" s="11">
        <f t="shared" si="3"/>
        <v>606.1370891053773</v>
      </c>
      <c r="K23" s="11">
        <f t="shared" si="4"/>
        <v>282.59047490732672</v>
      </c>
      <c r="L23" s="11">
        <f t="shared" si="9"/>
        <v>210</v>
      </c>
      <c r="M23" s="9">
        <f t="shared" si="5"/>
        <v>205.31064962803967</v>
      </c>
      <c r="N23" s="11">
        <f t="shared" si="6"/>
        <v>267.06240434273832</v>
      </c>
      <c r="O23" s="11">
        <f t="shared" si="7"/>
        <v>143.55889491334099</v>
      </c>
      <c r="P23" s="1"/>
      <c r="Q23" s="6" t="s">
        <v>4</v>
      </c>
      <c r="R23" s="7" cm="1">
        <f t="array" ref="R23">SQRT(SUM((H7:H46-I7:I46)^2)/dfr)</f>
        <v>79.91196081419838</v>
      </c>
    </row>
    <row r="24" spans="2:21" ht="16.2" x14ac:dyDescent="0.3">
      <c r="B24" s="22">
        <v>43902</v>
      </c>
      <c r="C24" s="4">
        <v>18</v>
      </c>
      <c r="D24" s="11">
        <f>'dpc-covid19-ita-andamento-naz'!K19</f>
        <v>1016</v>
      </c>
      <c r="E24" s="11">
        <f t="shared" si="8"/>
        <v>859.30077382699437</v>
      </c>
      <c r="F24" s="11">
        <f t="shared" si="0"/>
        <v>1036.6724386105197</v>
      </c>
      <c r="G24" s="11">
        <f t="shared" si="1"/>
        <v>681.929109043469</v>
      </c>
      <c r="H24" s="11">
        <v>744</v>
      </c>
      <c r="I24" s="9">
        <f t="shared" si="2"/>
        <v>583.07077511045918</v>
      </c>
      <c r="J24" s="11">
        <f t="shared" si="3"/>
        <v>744.84408220948444</v>
      </c>
      <c r="K24" s="11">
        <f t="shared" si="4"/>
        <v>421.29746801143392</v>
      </c>
      <c r="L24" s="11">
        <f t="shared" si="9"/>
        <v>272</v>
      </c>
      <c r="M24" s="9">
        <f t="shared" si="5"/>
        <v>276.22999871653525</v>
      </c>
      <c r="N24" s="11">
        <f t="shared" si="6"/>
        <v>337.98175343123393</v>
      </c>
      <c r="O24" s="11">
        <f t="shared" si="7"/>
        <v>214.47824400183657</v>
      </c>
      <c r="P24" s="1"/>
      <c r="Q24" s="6" t="s">
        <v>5</v>
      </c>
      <c r="R24" s="8" cm="1">
        <f t="array" ref="R24">1-SUM((H7:H46-I7:I46)^2)/SUM((H7:H46-Mean_of_yr)^2)</f>
        <v>0.99915577208480866</v>
      </c>
    </row>
    <row r="25" spans="2:21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8"/>
        <v>1110.6980515946175</v>
      </c>
      <c r="F25" s="11">
        <f t="shared" si="0"/>
        <v>1288.0697163781429</v>
      </c>
      <c r="G25" s="11">
        <f t="shared" si="1"/>
        <v>933.32638681109211</v>
      </c>
      <c r="H25" s="11">
        <v>890</v>
      </c>
      <c r="I25" s="9">
        <f t="shared" si="2"/>
        <v>747.60040169912941</v>
      </c>
      <c r="J25" s="11">
        <f t="shared" si="3"/>
        <v>909.37370879815467</v>
      </c>
      <c r="K25" s="11">
        <f t="shared" si="4"/>
        <v>585.82709460010415</v>
      </c>
      <c r="L25" s="11">
        <f t="shared" si="9"/>
        <v>376</v>
      </c>
      <c r="M25" s="9">
        <f t="shared" si="5"/>
        <v>363.09764989548808</v>
      </c>
      <c r="N25" s="11">
        <f t="shared" si="6"/>
        <v>424.84940461018675</v>
      </c>
      <c r="O25" s="11">
        <f t="shared" si="7"/>
        <v>301.3458951807894</v>
      </c>
      <c r="P25" s="1"/>
      <c r="Q25" s="6" t="s">
        <v>6</v>
      </c>
      <c r="R25" s="8">
        <f>TINV(0.05,dfr)</f>
        <v>2.0243941639119702</v>
      </c>
    </row>
    <row r="26" spans="2:21" x14ac:dyDescent="0.3">
      <c r="B26" s="10">
        <v>43904</v>
      </c>
      <c r="C26" s="4">
        <v>20</v>
      </c>
      <c r="D26" s="11">
        <f>'dpc-covid19-ita-andamento-naz'!K21</f>
        <v>1441</v>
      </c>
      <c r="E26" s="11">
        <f t="shared" si="8"/>
        <v>1406.4223135477935</v>
      </c>
      <c r="F26" s="11">
        <f t="shared" si="0"/>
        <v>1583.7939783313188</v>
      </c>
      <c r="G26" s="11">
        <f t="shared" si="1"/>
        <v>1229.0506487642681</v>
      </c>
      <c r="H26" s="11">
        <v>966</v>
      </c>
      <c r="I26" s="9">
        <f t="shared" si="2"/>
        <v>938.97572905605773</v>
      </c>
      <c r="J26" s="11">
        <f t="shared" si="3"/>
        <v>1100.7490361550831</v>
      </c>
      <c r="K26" s="11">
        <f t="shared" si="4"/>
        <v>777.20242195703247</v>
      </c>
      <c r="L26" s="11">
        <f t="shared" si="9"/>
        <v>475</v>
      </c>
      <c r="M26" s="9">
        <f t="shared" si="5"/>
        <v>467.44658449173579</v>
      </c>
      <c r="N26" s="11">
        <f t="shared" si="6"/>
        <v>529.19833920643441</v>
      </c>
      <c r="O26" s="11">
        <f t="shared" si="7"/>
        <v>405.69482977703711</v>
      </c>
      <c r="P26" s="1"/>
      <c r="Q26" s="6" t="s">
        <v>7</v>
      </c>
      <c r="R26" s="1">
        <f>Critical_tr*SE_of_yr</f>
        <v>161.77330709902526</v>
      </c>
    </row>
    <row r="27" spans="2:2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8"/>
        <v>1748.3024502622161</v>
      </c>
      <c r="F27" s="11">
        <f t="shared" si="0"/>
        <v>1925.6741150457415</v>
      </c>
      <c r="G27" s="11">
        <f t="shared" si="1"/>
        <v>1570.9307854786907</v>
      </c>
      <c r="H27" s="11">
        <v>1218</v>
      </c>
      <c r="I27" s="9">
        <f t="shared" si="2"/>
        <v>1157.6875842264242</v>
      </c>
      <c r="J27" s="11">
        <f t="shared" si="3"/>
        <v>1319.4608913254494</v>
      </c>
      <c r="K27" s="11">
        <f t="shared" si="4"/>
        <v>995.91427712739892</v>
      </c>
      <c r="L27" s="11">
        <f t="shared" si="9"/>
        <v>591</v>
      </c>
      <c r="M27" s="9">
        <f t="shared" si="5"/>
        <v>590.61486603579192</v>
      </c>
      <c r="N27" s="11">
        <f t="shared" si="6"/>
        <v>652.3666207504906</v>
      </c>
      <c r="O27" s="11">
        <f t="shared" si="7"/>
        <v>528.86311132109324</v>
      </c>
      <c r="P27" s="1"/>
      <c r="Q27" s="40" t="s">
        <v>125</v>
      </c>
      <c r="R27" s="41">
        <f>t0r*_xlfn.GAMMA(wr+1)</f>
        <v>13932.820971935065</v>
      </c>
    </row>
    <row r="28" spans="2:21" x14ac:dyDescent="0.3">
      <c r="B28" s="10">
        <v>43906</v>
      </c>
      <c r="C28" s="4">
        <v>22</v>
      </c>
      <c r="D28" s="11">
        <f>'dpc-covid19-ita-andamento-naz'!K23</f>
        <v>2158</v>
      </c>
      <c r="E28" s="11">
        <f t="shared" si="8"/>
        <v>2137.3918518287746</v>
      </c>
      <c r="F28" s="11">
        <f t="shared" si="0"/>
        <v>2314.7635166123</v>
      </c>
      <c r="G28" s="11">
        <f t="shared" si="1"/>
        <v>1960.0201870452493</v>
      </c>
      <c r="H28" s="11">
        <v>1420</v>
      </c>
      <c r="I28" s="9">
        <f t="shared" si="2"/>
        <v>1403.6851843403551</v>
      </c>
      <c r="J28" s="11">
        <f t="shared" si="3"/>
        <v>1565.4584914393804</v>
      </c>
      <c r="K28" s="11">
        <f t="shared" si="4"/>
        <v>1241.9118772413299</v>
      </c>
      <c r="L28" s="11">
        <f t="shared" si="9"/>
        <v>738</v>
      </c>
      <c r="M28" s="9">
        <f t="shared" si="5"/>
        <v>733.70666748841973</v>
      </c>
      <c r="N28" s="11">
        <f t="shared" si="6"/>
        <v>795.4584222031184</v>
      </c>
      <c r="O28" s="11">
        <f t="shared" si="7"/>
        <v>671.95491277372105</v>
      </c>
      <c r="P28" s="1"/>
      <c r="Q28" s="26" t="s">
        <v>89</v>
      </c>
    </row>
    <row r="29" spans="2:21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8"/>
        <v>2573.9506535235028</v>
      </c>
      <c r="F29" s="11">
        <f t="shared" si="0"/>
        <v>2751.3223183070281</v>
      </c>
      <c r="G29" s="11">
        <f t="shared" si="1"/>
        <v>2396.5789887399774</v>
      </c>
      <c r="H29" s="11">
        <v>1640</v>
      </c>
      <c r="I29" s="9">
        <f t="shared" si="2"/>
        <v>1676.3883998324479</v>
      </c>
      <c r="J29" s="11">
        <f t="shared" si="3"/>
        <v>1838.1617069314732</v>
      </c>
      <c r="K29" s="11">
        <f t="shared" si="4"/>
        <v>1514.6150927334227</v>
      </c>
      <c r="L29" s="11">
        <f t="shared" si="9"/>
        <v>863</v>
      </c>
      <c r="M29" s="9">
        <f t="shared" si="5"/>
        <v>897.56225369105471</v>
      </c>
      <c r="N29" s="11">
        <f t="shared" si="6"/>
        <v>959.31400840575338</v>
      </c>
      <c r="O29" s="11">
        <f t="shared" si="7"/>
        <v>835.81049897635603</v>
      </c>
      <c r="P29" s="1"/>
      <c r="Q29" s="21"/>
      <c r="R29" s="5"/>
    </row>
    <row r="30" spans="2:21" ht="15.6" x14ac:dyDescent="0.35">
      <c r="B30" s="10">
        <v>43908</v>
      </c>
      <c r="C30" s="4">
        <v>24</v>
      </c>
      <c r="D30" s="11">
        <f>'dpc-covid19-ita-andamento-naz'!K25</f>
        <v>2978</v>
      </c>
      <c r="E30" s="11">
        <f t="shared" si="8"/>
        <v>3057.4560656290796</v>
      </c>
      <c r="F30" s="11">
        <f t="shared" ref="F30:F38" si="10">E30+CI</f>
        <v>3234.827730412605</v>
      </c>
      <c r="G30" s="11">
        <f t="shared" si="1"/>
        <v>2880.0844008455542</v>
      </c>
      <c r="H30" s="11">
        <v>1959</v>
      </c>
      <c r="I30" s="9">
        <f t="shared" si="2"/>
        <v>1974.7187001650991</v>
      </c>
      <c r="J30" s="11">
        <f t="shared" si="3"/>
        <v>2136.4920072641244</v>
      </c>
      <c r="K30" s="11">
        <f t="shared" si="4"/>
        <v>1812.9453930660738</v>
      </c>
      <c r="L30" s="11">
        <f t="shared" si="9"/>
        <v>1019</v>
      </c>
      <c r="M30" s="9">
        <f t="shared" si="5"/>
        <v>1082.7373654639807</v>
      </c>
      <c r="N30" s="11">
        <f t="shared" si="6"/>
        <v>1144.4891201786795</v>
      </c>
      <c r="O30" s="11">
        <f t="shared" si="7"/>
        <v>1020.985610749282</v>
      </c>
      <c r="Q30" s="21" t="s">
        <v>25</v>
      </c>
      <c r="R30" s="44">
        <v>5.9532966014320285</v>
      </c>
      <c r="U30" s="1"/>
    </row>
    <row r="31" spans="2:21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8"/>
        <v>3586.6372707894361</v>
      </c>
      <c r="F31" s="11">
        <f t="shared" si="10"/>
        <v>3764.0089355729615</v>
      </c>
      <c r="G31" s="11">
        <f t="shared" si="1"/>
        <v>3409.2656060059107</v>
      </c>
      <c r="H31" s="11">
        <v>2168</v>
      </c>
      <c r="I31" s="9">
        <f t="shared" si="2"/>
        <v>2297.1452955608675</v>
      </c>
      <c r="J31" s="11">
        <f t="shared" si="3"/>
        <v>2458.9186026598927</v>
      </c>
      <c r="K31" s="11">
        <f t="shared" si="4"/>
        <v>2135.3719884618422</v>
      </c>
      <c r="L31" s="11">
        <f t="shared" si="9"/>
        <v>1237</v>
      </c>
      <c r="M31" s="9">
        <f t="shared" si="5"/>
        <v>1289.4919752285684</v>
      </c>
      <c r="N31" s="11">
        <f t="shared" si="6"/>
        <v>1351.2437299432672</v>
      </c>
      <c r="O31" s="11">
        <f t="shared" si="7"/>
        <v>1227.7402205138696</v>
      </c>
      <c r="Q31" s="21" t="s">
        <v>1</v>
      </c>
      <c r="R31" s="44">
        <v>6.6775432283615848</v>
      </c>
    </row>
    <row r="32" spans="2:21" x14ac:dyDescent="0.3">
      <c r="B32" s="10">
        <v>43910</v>
      </c>
      <c r="C32" s="4">
        <v>26</v>
      </c>
      <c r="D32" s="11">
        <f>'dpc-covid19-ita-andamento-naz'!K27</f>
        <v>4032</v>
      </c>
      <c r="E32" s="11">
        <f t="shared" si="8"/>
        <v>4159.530748464058</v>
      </c>
      <c r="F32" s="11">
        <f t="shared" si="10"/>
        <v>4336.9024132475834</v>
      </c>
      <c r="G32" s="11">
        <f t="shared" si="1"/>
        <v>3982.1590836805326</v>
      </c>
      <c r="H32" s="11">
        <v>2549</v>
      </c>
      <c r="I32" s="9">
        <f t="shared" si="2"/>
        <v>2641.7427605191438</v>
      </c>
      <c r="J32" s="11">
        <f t="shared" si="3"/>
        <v>2803.516067618169</v>
      </c>
      <c r="K32" s="11">
        <f t="shared" si="4"/>
        <v>2479.9694534201185</v>
      </c>
      <c r="L32" s="11">
        <f t="shared" si="9"/>
        <v>1483</v>
      </c>
      <c r="M32" s="9">
        <f t="shared" si="5"/>
        <v>1517.7879879449144</v>
      </c>
      <c r="N32" s="11">
        <f t="shared" si="6"/>
        <v>1579.5397426596132</v>
      </c>
      <c r="O32" s="11">
        <f t="shared" si="7"/>
        <v>1456.0362332302157</v>
      </c>
      <c r="Q32" s="6" t="s">
        <v>2</v>
      </c>
      <c r="R32" s="1">
        <f>AVERAGE(L7:L46)</f>
        <v>1577.3</v>
      </c>
    </row>
    <row r="33" spans="2:18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8"/>
        <v>4773.5516008492914</v>
      </c>
      <c r="F33" s="11">
        <f t="shared" si="10"/>
        <v>4950.9232656328168</v>
      </c>
      <c r="G33" s="11">
        <f t="shared" si="1"/>
        <v>4596.179936065766</v>
      </c>
      <c r="H33" s="11">
        <v>3095</v>
      </c>
      <c r="I33" s="9">
        <f t="shared" si="2"/>
        <v>3006.256450003993</v>
      </c>
      <c r="J33" s="11">
        <f t="shared" si="3"/>
        <v>3168.0297571030183</v>
      </c>
      <c r="K33" s="11">
        <f t="shared" si="4"/>
        <v>2844.4831429049677</v>
      </c>
      <c r="L33" s="11">
        <f t="shared" si="9"/>
        <v>1730</v>
      </c>
      <c r="M33" s="9">
        <f t="shared" si="5"/>
        <v>1767.2951508452986</v>
      </c>
      <c r="N33" s="11">
        <f t="shared" si="6"/>
        <v>1829.0469055599974</v>
      </c>
      <c r="O33" s="11">
        <f t="shared" si="7"/>
        <v>1705.5433961305998</v>
      </c>
      <c r="Q33" s="6" t="s">
        <v>3</v>
      </c>
      <c r="R33" s="1">
        <f>COUNT(L7:L46)-COUNT(R29:R31)</f>
        <v>38</v>
      </c>
    </row>
    <row r="34" spans="2:18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8"/>
        <v>5425.5764484033198</v>
      </c>
      <c r="F34" s="11">
        <f t="shared" si="10"/>
        <v>5602.9481131868451</v>
      </c>
      <c r="G34" s="11">
        <f>MAX(E34-CI,0)</f>
        <v>5248.2047836197944</v>
      </c>
      <c r="H34" s="11">
        <v>3456</v>
      </c>
      <c r="I34" s="9">
        <f t="shared" si="2"/>
        <v>3388.1722384880827</v>
      </c>
      <c r="J34" s="11">
        <f t="shared" si="3"/>
        <v>3549.945545587108</v>
      </c>
      <c r="K34" s="11">
        <f t="shared" si="4"/>
        <v>3226.3989313890575</v>
      </c>
      <c r="L34" s="11">
        <f t="shared" si="9"/>
        <v>2020</v>
      </c>
      <c r="M34" s="9">
        <f t="shared" si="5"/>
        <v>2037.4042099152373</v>
      </c>
      <c r="N34" s="11">
        <f t="shared" si="6"/>
        <v>2099.1559646299361</v>
      </c>
      <c r="O34" s="11">
        <f t="shared" si="7"/>
        <v>1975.6524552005385</v>
      </c>
      <c r="Q34" s="6" t="s">
        <v>4</v>
      </c>
      <c r="R34" s="7" cm="1">
        <f t="array" ref="R34">SQRT(SUM((L7:L46-M7:M46)^2)/dfo)</f>
        <v>30.503819767672439</v>
      </c>
    </row>
    <row r="35" spans="2:18" ht="16.2" x14ac:dyDescent="0.3">
      <c r="B35" s="22">
        <v>43913</v>
      </c>
      <c r="C35" s="4">
        <v>29</v>
      </c>
      <c r="D35" s="11">
        <f>'dpc-covid19-ita-andamento-naz'!K30</f>
        <v>6077</v>
      </c>
      <c r="E35" s="11">
        <f t="shared" si="8"/>
        <v>6112.0336737862854</v>
      </c>
      <c r="F35" s="11">
        <f t="shared" si="10"/>
        <v>6289.4053385698107</v>
      </c>
      <c r="G35" s="11">
        <f>MAX(E35-CI,0)</f>
        <v>5934.66200900276</v>
      </c>
      <c r="H35" s="11">
        <v>3776</v>
      </c>
      <c r="I35" s="9">
        <f t="shared" si="2"/>
        <v>3784.7874690063577</v>
      </c>
      <c r="J35" s="11">
        <f t="shared" si="3"/>
        <v>3946.560776105383</v>
      </c>
      <c r="K35" s="11">
        <f t="shared" si="4"/>
        <v>3623.0141619073324</v>
      </c>
      <c r="L35" s="11">
        <f t="shared" si="9"/>
        <v>2301</v>
      </c>
      <c r="M35" s="9">
        <f t="shared" si="5"/>
        <v>2327.2462047799281</v>
      </c>
      <c r="N35" s="11">
        <f t="shared" si="6"/>
        <v>2388.9979594946267</v>
      </c>
      <c r="O35" s="11">
        <f t="shared" si="7"/>
        <v>2265.4944500652296</v>
      </c>
      <c r="Q35" s="6" t="s">
        <v>5</v>
      </c>
      <c r="R35" s="8" cm="1">
        <f t="array" ref="R35">1-SUM((L7:L46-M7:M46)^2)/SUM((L7:L46-Mean_of_yo)^2)</f>
        <v>0.99977051388690463</v>
      </c>
    </row>
    <row r="36" spans="2:18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8"/>
        <v>6828.9971610779667</v>
      </c>
      <c r="F36" s="11">
        <f t="shared" si="10"/>
        <v>7006.368825861492</v>
      </c>
      <c r="G36" s="11">
        <f>MAX(E36-CI,0)</f>
        <v>6651.6254962944413</v>
      </c>
      <c r="H36" s="11">
        <v>4178</v>
      </c>
      <c r="I36" s="9">
        <f t="shared" si="2"/>
        <v>4193.2804430526512</v>
      </c>
      <c r="J36" s="11">
        <f t="shared" si="3"/>
        <v>4355.0537501516765</v>
      </c>
      <c r="K36" s="11">
        <f t="shared" si="4"/>
        <v>4031.5071359536259</v>
      </c>
      <c r="L36" s="11">
        <f t="shared" si="9"/>
        <v>2642</v>
      </c>
      <c r="M36" s="9">
        <f t="shared" si="5"/>
        <v>2635.7167180253159</v>
      </c>
      <c r="N36" s="11">
        <f t="shared" si="6"/>
        <v>2697.4684727400145</v>
      </c>
      <c r="O36" s="11">
        <f t="shared" si="7"/>
        <v>2573.9649633106173</v>
      </c>
      <c r="Q36" s="6" t="s">
        <v>6</v>
      </c>
      <c r="R36" s="8">
        <f>TINV(0.05,dfo)</f>
        <v>2.0243941639119702</v>
      </c>
    </row>
    <row r="37" spans="2:18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8"/>
        <v>7572.2801487761108</v>
      </c>
      <c r="F37" s="11">
        <f t="shared" si="10"/>
        <v>7749.6518135596361</v>
      </c>
      <c r="G37" s="11">
        <f>MAX(E37-CI,0)</f>
        <v>7394.9084839925854</v>
      </c>
      <c r="H37" s="11">
        <v>4474</v>
      </c>
      <c r="I37" s="9">
        <f t="shared" si="2"/>
        <v>4610.7762690666323</v>
      </c>
      <c r="J37" s="11">
        <f t="shared" si="3"/>
        <v>4772.5495761656575</v>
      </c>
      <c r="K37" s="11">
        <f t="shared" si="4"/>
        <v>4449.002961967607</v>
      </c>
      <c r="L37" s="11">
        <f t="shared" si="9"/>
        <v>3029</v>
      </c>
      <c r="M37" s="9">
        <f t="shared" si="5"/>
        <v>2961.5038797094785</v>
      </c>
      <c r="N37" s="11">
        <f t="shared" si="6"/>
        <v>3023.2556344241771</v>
      </c>
      <c r="O37" s="11">
        <f t="shared" si="7"/>
        <v>2899.7521249947799</v>
      </c>
      <c r="Q37" s="6" t="s">
        <v>7</v>
      </c>
      <c r="R37" s="1">
        <f>Critical_to*SE_of_yo</f>
        <v>61.751754714698677</v>
      </c>
    </row>
    <row r="38" spans="2:18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8"/>
        <v>8337.5263440724357</v>
      </c>
      <c r="F38" s="11">
        <f t="shared" si="10"/>
        <v>8514.898008855962</v>
      </c>
      <c r="G38" s="11">
        <f>MAX(E38-CI,0)</f>
        <v>8160.1546792889103</v>
      </c>
      <c r="H38" s="11">
        <v>4861</v>
      </c>
      <c r="I38" s="9">
        <f t="shared" si="2"/>
        <v>5034.4073822019982</v>
      </c>
      <c r="J38" s="11">
        <f t="shared" si="3"/>
        <v>5196.1806893010234</v>
      </c>
      <c r="K38" s="11">
        <f t="shared" si="4"/>
        <v>4872.6340751029729</v>
      </c>
      <c r="L38" s="11">
        <f t="shared" si="9"/>
        <v>3304</v>
      </c>
      <c r="M38" s="9">
        <f t="shared" si="5"/>
        <v>3303.1189618704375</v>
      </c>
      <c r="N38" s="11">
        <f t="shared" si="6"/>
        <v>3364.8707165851361</v>
      </c>
      <c r="O38" s="11">
        <f t="shared" si="7"/>
        <v>3241.3672071557389</v>
      </c>
      <c r="Q38" s="6" t="s">
        <v>125</v>
      </c>
      <c r="R38" s="45">
        <f>t0o*_xlfn.GAMMA(wo+1)</f>
        <v>15774.847158215716</v>
      </c>
    </row>
    <row r="39" spans="2:18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8"/>
        <v>9120.2959943088226</v>
      </c>
      <c r="F39" s="11">
        <f t="shared" ref="F39:F42" si="11">E39+CI</f>
        <v>9297.6676590923489</v>
      </c>
      <c r="G39" s="11">
        <f t="shared" ref="G39:G42" si="12">MAX(E39-CI,0)</f>
        <v>8942.9243295252963</v>
      </c>
      <c r="H39" s="11">
        <v>5402</v>
      </c>
      <c r="I39" s="9">
        <f t="shared" ref="I39:I66" si="13">t0r*_xlfn.GAMMA.DIST($C39/t0r,wr+1,1,1)*_xlfn.GAMMA(wr+1)</f>
        <v>5461.3675240713665</v>
      </c>
      <c r="J39" s="11">
        <f t="shared" si="3"/>
        <v>5623.1408311703917</v>
      </c>
      <c r="K39" s="11">
        <f t="shared" si="4"/>
        <v>5299.5942169723412</v>
      </c>
      <c r="L39" s="11">
        <f t="shared" si="9"/>
        <v>3732</v>
      </c>
      <c r="M39" s="9">
        <f t="shared" ref="M39:M66" si="14">t0o*_xlfn.GAMMA.DIST($C39/t0o,wo+1,1,1)*_xlfn.GAMMA(wo+1)</f>
        <v>3658.9284702374557</v>
      </c>
      <c r="N39" s="11">
        <f t="shared" si="6"/>
        <v>3720.6802249521543</v>
      </c>
      <c r="O39" s="11">
        <f t="shared" si="7"/>
        <v>3597.1767155227571</v>
      </c>
    </row>
    <row r="40" spans="2:18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8"/>
        <v>9916.1451496613117</v>
      </c>
      <c r="F40" s="11">
        <f t="shared" si="11"/>
        <v>10093.516814444838</v>
      </c>
      <c r="G40" s="11">
        <f t="shared" si="12"/>
        <v>9738.7734848777854</v>
      </c>
      <c r="H40" s="11">
        <v>5944</v>
      </c>
      <c r="I40" s="9">
        <f t="shared" si="13"/>
        <v>5888.958408915325</v>
      </c>
      <c r="J40" s="11">
        <f t="shared" si="3"/>
        <v>6050.7317160143502</v>
      </c>
      <c r="K40" s="11">
        <f t="shared" si="4"/>
        <v>5727.1851018162997</v>
      </c>
      <c r="L40" s="11">
        <f>D40-H40</f>
        <v>4079</v>
      </c>
      <c r="M40" s="9">
        <f t="shared" si="14"/>
        <v>4027.1867407459872</v>
      </c>
      <c r="N40" s="11">
        <f t="shared" si="6"/>
        <v>4088.9384954606858</v>
      </c>
      <c r="O40" s="11">
        <f t="shared" si="7"/>
        <v>3965.4349860312886</v>
      </c>
    </row>
    <row r="41" spans="2:18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8"/>
        <v>10720.696857041687</v>
      </c>
      <c r="F41" s="11">
        <f t="shared" si="11"/>
        <v>10898.068521825213</v>
      </c>
      <c r="G41" s="11">
        <f t="shared" si="12"/>
        <v>10543.32519225816</v>
      </c>
      <c r="H41" s="11">
        <v>6360</v>
      </c>
      <c r="I41" s="9">
        <f t="shared" si="13"/>
        <v>6314.6286895720459</v>
      </c>
      <c r="J41" s="11">
        <f t="shared" si="3"/>
        <v>6476.4019966710712</v>
      </c>
      <c r="K41" s="11">
        <f t="shared" si="4"/>
        <v>6152.8553824730207</v>
      </c>
      <c r="L41" s="11">
        <f t="shared" si="9"/>
        <v>4419</v>
      </c>
      <c r="M41" s="9">
        <f t="shared" si="14"/>
        <v>4406.0681674696398</v>
      </c>
      <c r="N41" s="11">
        <f t="shared" si="6"/>
        <v>4467.8199221843388</v>
      </c>
      <c r="O41" s="11">
        <f t="shared" si="7"/>
        <v>4344.3164127549408</v>
      </c>
    </row>
    <row r="42" spans="2:18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8"/>
        <v>11529.70348387651</v>
      </c>
      <c r="F42" s="11">
        <f t="shared" si="11"/>
        <v>11707.075148660037</v>
      </c>
      <c r="G42" s="11">
        <f t="shared" si="12"/>
        <v>11352.331819092984</v>
      </c>
      <c r="H42" s="11">
        <v>6818</v>
      </c>
      <c r="I42" s="9">
        <f t="shared" si="13"/>
        <v>6736.005165826793</v>
      </c>
      <c r="J42" s="11">
        <f t="shared" si="3"/>
        <v>6897.7784729258183</v>
      </c>
      <c r="K42" s="11">
        <f t="shared" si="4"/>
        <v>6574.2318587277678</v>
      </c>
      <c r="L42" s="11">
        <f t="shared" si="9"/>
        <v>4773</v>
      </c>
      <c r="M42" s="9">
        <f t="shared" si="14"/>
        <v>4793.6983180497173</v>
      </c>
      <c r="N42" s="11">
        <f t="shared" si="6"/>
        <v>4855.4500727644163</v>
      </c>
      <c r="O42" s="11">
        <f t="shared" si="7"/>
        <v>4731.9465633350183</v>
      </c>
    </row>
    <row r="43" spans="2:18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8"/>
        <v>12339.099772612364</v>
      </c>
      <c r="F43" s="11">
        <f t="shared" ref="F43:F45" si="15">E43+CI</f>
        <v>12516.47143739589</v>
      </c>
      <c r="G43" s="11">
        <f t="shared" ref="G43:G45" si="16">MAX(E43-CI,0)</f>
        <v>12161.728107828838</v>
      </c>
      <c r="H43" s="11">
        <v>7199</v>
      </c>
      <c r="I43" s="9">
        <f t="shared" si="13"/>
        <v>7150.9164468523777</v>
      </c>
      <c r="J43" s="11">
        <f t="shared" ref="J43:J45" si="17">I43+CIr</f>
        <v>7312.689753951403</v>
      </c>
      <c r="K43" s="11">
        <f t="shared" ref="K43:K45" si="18">MAX(I43-CIr,0)</f>
        <v>6989.1431397533524</v>
      </c>
      <c r="L43" s="11">
        <f t="shared" si="9"/>
        <v>5229</v>
      </c>
      <c r="M43" s="9">
        <f t="shared" si="14"/>
        <v>5188.1833257599856</v>
      </c>
      <c r="N43" s="11">
        <f t="shared" si="6"/>
        <v>5249.9350804746846</v>
      </c>
      <c r="O43" s="11">
        <f t="shared" si="7"/>
        <v>5126.4315710452865</v>
      </c>
    </row>
    <row r="44" spans="2:18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8"/>
        <v>13145.04656809301</v>
      </c>
      <c r="F44" s="11">
        <f t="shared" si="15"/>
        <v>13322.418232876536</v>
      </c>
      <c r="G44" s="11">
        <f t="shared" si="16"/>
        <v>12967.674903309484</v>
      </c>
      <c r="H44" s="11">
        <v>7593</v>
      </c>
      <c r="I44" s="9">
        <f t="shared" si="13"/>
        <v>7557.4094896564256</v>
      </c>
      <c r="J44" s="11">
        <f t="shared" si="17"/>
        <v>7719.1827967554509</v>
      </c>
      <c r="K44" s="11">
        <f t="shared" si="18"/>
        <v>7395.6361825574004</v>
      </c>
      <c r="L44" s="11">
        <f t="shared" si="9"/>
        <v>5562</v>
      </c>
      <c r="M44" s="9">
        <f t="shared" si="14"/>
        <v>5587.6370784365854</v>
      </c>
      <c r="N44" s="11">
        <f t="shared" ref="N44:N45" si="19">M44+CIo</f>
        <v>5649.3888331512844</v>
      </c>
      <c r="O44" s="11">
        <f t="shared" ref="O44:O45" si="20">MAX(M44-CIo,0)</f>
        <v>5525.8853237218864</v>
      </c>
    </row>
    <row r="45" spans="2:18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8"/>
        <v>13943.965439720927</v>
      </c>
      <c r="F45" s="11">
        <f t="shared" si="15"/>
        <v>14121.337104504453</v>
      </c>
      <c r="G45" s="11">
        <f t="shared" si="16"/>
        <v>13766.593774937401</v>
      </c>
      <c r="H45" s="11">
        <v>7960</v>
      </c>
      <c r="I45" s="9">
        <f t="shared" si="13"/>
        <v>7953.7595903971214</v>
      </c>
      <c r="J45" s="11">
        <f t="shared" si="17"/>
        <v>8115.5328974961467</v>
      </c>
      <c r="K45" s="11">
        <f t="shared" si="18"/>
        <v>7791.9862832980962</v>
      </c>
      <c r="L45" s="11">
        <f t="shared" si="9"/>
        <v>5955</v>
      </c>
      <c r="M45" s="9">
        <f t="shared" si="14"/>
        <v>5990.2058493238064</v>
      </c>
      <c r="N45" s="11">
        <f t="shared" si="19"/>
        <v>6051.9576040385055</v>
      </c>
      <c r="O45" s="11">
        <f t="shared" si="20"/>
        <v>5928.4540946091074</v>
      </c>
    </row>
    <row r="46" spans="2:18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8"/>
        <v>14732.564640746143</v>
      </c>
      <c r="F46" s="11">
        <f t="shared" ref="F46" si="21">E46+CI</f>
        <v>14909.936305529669</v>
      </c>
      <c r="G46" s="11">
        <f t="shared" ref="G46" si="22">MAX(E46-CI,0)</f>
        <v>14555.192975962616</v>
      </c>
      <c r="H46" s="11">
        <v>8311</v>
      </c>
      <c r="I46" s="9">
        <f t="shared" si="13"/>
        <v>8338.4745104710237</v>
      </c>
      <c r="J46" s="11">
        <f t="shared" ref="J46" si="23">I46+CIr</f>
        <v>8500.2478175700489</v>
      </c>
      <c r="K46" s="11">
        <f t="shared" ref="K46" si="24">MAX(I46-CIr,0)</f>
        <v>8176.7012033719984</v>
      </c>
      <c r="L46" s="11">
        <f t="shared" si="9"/>
        <v>6370</v>
      </c>
      <c r="M46" s="9">
        <f t="shared" si="14"/>
        <v>6394.0901302751199</v>
      </c>
      <c r="N46" s="11">
        <f t="shared" ref="N46" si="25">M46+CIo</f>
        <v>6455.8418849898189</v>
      </c>
      <c r="O46" s="11">
        <f t="shared" ref="O46" si="26">MAX(M46-CIo,0)</f>
        <v>6332.3383755604209</v>
      </c>
    </row>
    <row r="47" spans="2:18" x14ac:dyDescent="0.3">
      <c r="B47" s="10">
        <v>43925</v>
      </c>
      <c r="C47" s="4">
        <v>41</v>
      </c>
      <c r="E47" s="11">
        <f t="shared" si="8"/>
        <v>15507.857012313281</v>
      </c>
      <c r="I47" s="9">
        <f t="shared" si="13"/>
        <v>8710.2934807557813</v>
      </c>
      <c r="M47" s="9">
        <f t="shared" si="14"/>
        <v>6797.5635315575</v>
      </c>
    </row>
    <row r="48" spans="2:18" x14ac:dyDescent="0.3">
      <c r="B48" s="10">
        <v>43926</v>
      </c>
      <c r="C48" s="4">
        <v>42</v>
      </c>
      <c r="E48" s="11">
        <f t="shared" si="8"/>
        <v>16267.170555540741</v>
      </c>
      <c r="I48" s="9">
        <f t="shared" si="13"/>
        <v>9068.1818520814377</v>
      </c>
      <c r="M48" s="9">
        <f t="shared" si="14"/>
        <v>7198.988703459303</v>
      </c>
    </row>
    <row r="49" spans="2:13" x14ac:dyDescent="0.3">
      <c r="B49" s="10">
        <v>43927</v>
      </c>
      <c r="C49" s="4">
        <v>43</v>
      </c>
      <c r="E49" s="11">
        <f t="shared" si="8"/>
        <v>17008.152467123124</v>
      </c>
      <c r="I49" s="9">
        <f t="shared" si="13"/>
        <v>9411.322154678508</v>
      </c>
      <c r="M49" s="9">
        <f t="shared" si="14"/>
        <v>7596.8303124446156</v>
      </c>
    </row>
    <row r="50" spans="2:13" x14ac:dyDescent="0.3">
      <c r="B50" s="10">
        <v>43928</v>
      </c>
      <c r="C50" s="4">
        <v>44</v>
      </c>
      <c r="E50" s="11">
        <f t="shared" si="8"/>
        <v>17728.767469235958</v>
      </c>
      <c r="I50" s="9">
        <f t="shared" si="13"/>
        <v>9739.1023004760973</v>
      </c>
      <c r="M50" s="9">
        <f t="shared" si="14"/>
        <v>7989.6651687598587</v>
      </c>
    </row>
    <row r="51" spans="2:13" x14ac:dyDescent="0.3">
      <c r="B51" s="10">
        <v>43929</v>
      </c>
      <c r="C51" s="4">
        <v>45</v>
      </c>
      <c r="E51" s="11">
        <f t="shared" si="8"/>
        <v>18427.291269297886</v>
      </c>
      <c r="I51" s="9">
        <f t="shared" si="13"/>
        <v>10051.101615635216</v>
      </c>
      <c r="M51" s="9">
        <f t="shared" si="14"/>
        <v>8376.1896536626682</v>
      </c>
    </row>
    <row r="52" spans="2:13" x14ac:dyDescent="0.3">
      <c r="B52" s="10">
        <v>43930</v>
      </c>
      <c r="C52" s="4">
        <v>46</v>
      </c>
      <c r="E52" s="11">
        <f t="shared" si="8"/>
        <v>19102.299965513546</v>
      </c>
      <c r="I52" s="9">
        <f t="shared" si="13"/>
        <v>10347.075331889679</v>
      </c>
      <c r="M52" s="9">
        <f t="shared" si="14"/>
        <v>8755.2246336238677</v>
      </c>
    </row>
    <row r="53" spans="2:13" x14ac:dyDescent="0.3">
      <c r="B53" s="10">
        <v>43931</v>
      </c>
      <c r="C53" s="4">
        <v>47</v>
      </c>
      <c r="E53" s="11">
        <f t="shared" si="8"/>
        <v>19752.65617568688</v>
      </c>
      <c r="I53" s="9">
        <f t="shared" si="13"/>
        <v>10626.938098691155</v>
      </c>
      <c r="M53" s="9">
        <f t="shared" si="14"/>
        <v>9125.7180769957249</v>
      </c>
    </row>
    <row r="54" spans="2:13" x14ac:dyDescent="0.3">
      <c r="B54" s="10">
        <v>43932</v>
      </c>
      <c r="C54" s="4">
        <v>48</v>
      </c>
      <c r="E54" s="11">
        <f t="shared" si="8"/>
        <v>20377.492614579063</v>
      </c>
      <c r="I54" s="9">
        <f t="shared" si="13"/>
        <v>10890.747007646312</v>
      </c>
      <c r="M54" s="9">
        <f t="shared" si="14"/>
        <v>9486.7456069327509</v>
      </c>
    </row>
    <row r="55" spans="2:13" x14ac:dyDescent="0.3">
      <c r="B55" s="10">
        <v>43933</v>
      </c>
      <c r="C55" s="4">
        <v>49</v>
      </c>
      <c r="E55" s="11">
        <f t="shared" si="8"/>
        <v>20976.193783461506</v>
      </c>
      <c r="I55" s="9">
        <f t="shared" si="13"/>
        <v>11138.684549407206</v>
      </c>
      <c r="M55" s="9">
        <f t="shared" si="14"/>
        <v>9837.5092340542997</v>
      </c>
    </row>
    <row r="56" spans="2:13" x14ac:dyDescent="0.3">
      <c r="B56" s="10">
        <v>43934</v>
      </c>
      <c r="C56" s="4">
        <v>50</v>
      </c>
      <c r="E56" s="11">
        <f t="shared" si="8"/>
        <v>21548.37636820411</v>
      </c>
      <c r="I56" s="9">
        <f t="shared" si="13"/>
        <v>11371.041853478808</v>
      </c>
      <c r="M56" s="9">
        <f t="shared" si="14"/>
        <v>10177.3345147253</v>
      </c>
    </row>
    <row r="57" spans="2:13" x14ac:dyDescent="0.3">
      <c r="B57" s="10">
        <v>43935</v>
      </c>
      <c r="C57" s="4">
        <v>51</v>
      </c>
      <c r="E57" s="11">
        <f t="shared" si="8"/>
        <v>22093.868872328687</v>
      </c>
      <c r="I57" s="9">
        <f t="shared" si="13"/>
        <v>11588.202495187832</v>
      </c>
      <c r="M57" s="9">
        <f t="shared" si="14"/>
        <v>10505.666377140855</v>
      </c>
    </row>
    <row r="58" spans="2:13" x14ac:dyDescent="0.3">
      <c r="B58" s="10">
        <v>43936</v>
      </c>
      <c r="C58" s="4">
        <v>52</v>
      </c>
      <c r="E58" s="11">
        <f t="shared" si="8"/>
        <v>22612.690941442044</v>
      </c>
      <c r="I58" s="9">
        <f t="shared" si="13"/>
        <v>11790.62709263069</v>
      </c>
      <c r="M58" s="9">
        <f t="shared" si="14"/>
        <v>10822.063848811353</v>
      </c>
    </row>
    <row r="59" spans="2:13" x14ac:dyDescent="0.3">
      <c r="B59" s="10">
        <v>43937</v>
      </c>
      <c r="C59" s="4">
        <v>53</v>
      </c>
      <c r="E59" s="11">
        <f t="shared" si="8"/>
        <v>23105.032767291334</v>
      </c>
      <c r="I59" s="9">
        <f t="shared" si="13"/>
        <v>11978.838860650618</v>
      </c>
      <c r="M59" s="9">
        <f t="shared" si="14"/>
        <v>11126.193906640716</v>
      </c>
    </row>
    <row r="60" spans="2:13" x14ac:dyDescent="0.3">
      <c r="B60" s="10">
        <v>43938</v>
      </c>
      <c r="C60" s="4">
        <v>54</v>
      </c>
      <c r="E60" s="11">
        <f t="shared" si="8"/>
        <v>23571.234894828463</v>
      </c>
      <c r="I60" s="9">
        <f t="shared" si="13"/>
        <v>12153.410239272354</v>
      </c>
      <c r="M60" s="9">
        <f t="shared" si="14"/>
        <v>11417.824655556109</v>
      </c>
    </row>
    <row r="61" spans="2:13" x14ac:dyDescent="0.3">
      <c r="B61" s="10">
        <v>43939</v>
      </c>
      <c r="C61" s="4">
        <v>55</v>
      </c>
      <c r="E61" s="11">
        <f t="shared" si="8"/>
        <v>24011.768695180057</v>
      </c>
      <c r="I61" s="9">
        <f t="shared" si="13"/>
        <v>12314.95067072685</v>
      </c>
      <c r="M61" s="9">
        <f t="shared" si="14"/>
        <v>11696.818024453207</v>
      </c>
    </row>
    <row r="62" spans="2:13" x14ac:dyDescent="0.3">
      <c r="B62" s="10">
        <v>43940</v>
      </c>
      <c r="C62" s="4">
        <v>56</v>
      </c>
      <c r="E62" s="11">
        <f t="shared" si="8"/>
        <v>24427.217711992947</v>
      </c>
      <c r="I62" s="9">
        <f t="shared" si="13"/>
        <v>12464.095562169668</v>
      </c>
      <c r="M62" s="9">
        <f t="shared" si="14"/>
        <v>11963.122149823277</v>
      </c>
    </row>
    <row r="63" spans="2:13" x14ac:dyDescent="0.3">
      <c r="B63" s="10">
        <v>43941</v>
      </c>
      <c r="C63" s="4">
        <v>57</v>
      </c>
      <c r="E63" s="11">
        <f t="shared" si="8"/>
        <v>24818.260038661043</v>
      </c>
      <c r="I63" s="9">
        <f t="shared" si="13"/>
        <v>12601.496440192088</v>
      </c>
      <c r="M63" s="9">
        <f t="shared" si="14"/>
        <v>12216.763598468953</v>
      </c>
    </row>
    <row r="64" spans="2:13" x14ac:dyDescent="0.3">
      <c r="B64" s="10">
        <v>43942</v>
      </c>
      <c r="C64" s="4">
        <v>58</v>
      </c>
      <c r="E64" s="11">
        <f t="shared" si="8"/>
        <v>25185.651839600279</v>
      </c>
      <c r="I64" s="9">
        <f t="shared" si="13"/>
        <v>12727.812277869398</v>
      </c>
      <c r="M64" s="9">
        <f t="shared" si="14"/>
        <v>12457.839561730883</v>
      </c>
    </row>
    <row r="65" spans="2:13" x14ac:dyDescent="0.3">
      <c r="B65" s="10">
        <v>43943</v>
      </c>
      <c r="C65" s="4">
        <v>59</v>
      </c>
      <c r="E65" s="11">
        <f t="shared" si="8"/>
        <v>25530.212089993634</v>
      </c>
      <c r="I65" s="9">
        <f t="shared" si="13"/>
        <v>12843.701954923876</v>
      </c>
      <c r="M65" s="9">
        <f t="shared" si="14"/>
        <v>12686.510135069761</v>
      </c>
    </row>
    <row r="66" spans="2:13" x14ac:dyDescent="0.3">
      <c r="B66" s="10">
        <v>43944</v>
      </c>
      <c r="C66" s="4">
        <v>60</v>
      </c>
      <c r="E66" s="11">
        <f t="shared" si="8"/>
        <v>25852.808575103416</v>
      </c>
      <c r="I66" s="9">
        <f t="shared" si="13"/>
        <v>12949.817796084126</v>
      </c>
      <c r="M66" s="9">
        <f t="shared" si="14"/>
        <v>12902.99077901929</v>
      </c>
    </row>
    <row r="67" spans="2:13" x14ac:dyDescent="0.3">
      <c r="B67" s="10"/>
      <c r="C67" s="4"/>
    </row>
    <row r="68" spans="2:13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8362-6FC9-4707-AB92-36337F425925}">
  <dimension ref="B2:AB68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1.109375" style="2" bestFit="1" customWidth="1"/>
    <col min="5" max="6" width="9.6640625" style="2" bestFit="1" customWidth="1"/>
    <col min="7" max="7" width="9.77734375" style="2" bestFit="1" customWidth="1"/>
    <col min="8" max="8" width="14.5546875" style="2" bestFit="1" customWidth="1"/>
    <col min="9" max="9" width="14.21875" style="2" customWidth="1"/>
    <col min="10" max="10" width="9.33203125" style="2" bestFit="1" customWidth="1"/>
    <col min="11" max="11" width="9.6640625" style="2" bestFit="1" customWidth="1"/>
    <col min="12" max="12" width="12" style="2" bestFit="1" customWidth="1"/>
    <col min="13" max="13" width="17" style="2" customWidth="1"/>
    <col min="14" max="14" width="10.21875" style="2" bestFit="1" customWidth="1"/>
    <col min="15" max="15" width="10.109375" style="2" bestFit="1" customWidth="1"/>
    <col min="16" max="16" width="6.88671875" style="2" bestFit="1" customWidth="1"/>
    <col min="17" max="17" width="7.5546875" style="2" bestFit="1" customWidth="1"/>
    <col min="18" max="18" width="9.5546875" style="2" customWidth="1"/>
    <col min="19" max="19" width="14.88671875" style="2" customWidth="1"/>
    <col min="20" max="20" width="12.33203125" style="2" bestFit="1" customWidth="1"/>
    <col min="21" max="21" width="12.21875" style="2" bestFit="1" customWidth="1"/>
    <col min="22" max="22" width="1.77734375" style="2" customWidth="1"/>
    <col min="23" max="23" width="10.33203125" style="2" customWidth="1"/>
    <col min="24" max="24" width="11.44140625" style="2" bestFit="1" customWidth="1"/>
    <col min="25" max="28" width="8.88671875" style="2"/>
    <col min="29" max="29" width="11" style="2" bestFit="1" customWidth="1"/>
    <col min="30" max="16384" width="8.88671875" style="2"/>
  </cols>
  <sheetData>
    <row r="2" spans="2:28" ht="31.2" x14ac:dyDescent="0.6">
      <c r="B2" s="12" t="s">
        <v>12</v>
      </c>
    </row>
    <row r="3" spans="2:28" ht="17.399999999999999" customHeight="1" x14ac:dyDescent="0.6">
      <c r="B3" s="12"/>
      <c r="Y3" s="20"/>
      <c r="Z3" s="19"/>
      <c r="AA3" s="16"/>
      <c r="AB3" s="16"/>
    </row>
    <row r="4" spans="2:28" ht="20.399999999999999" x14ac:dyDescent="0.35">
      <c r="B4" s="24" t="s">
        <v>122</v>
      </c>
      <c r="C4" s="28"/>
      <c r="Y4" s="20" t="s">
        <v>24</v>
      </c>
      <c r="Z4" s="19" t="s">
        <v>124</v>
      </c>
      <c r="AA4" s="16"/>
      <c r="AB4" s="16"/>
    </row>
    <row r="5" spans="2:28" ht="18" x14ac:dyDescent="0.35">
      <c r="B5" s="24" t="s">
        <v>123</v>
      </c>
      <c r="Y5" s="20" t="s">
        <v>1</v>
      </c>
      <c r="Z5" s="19" t="s">
        <v>124</v>
      </c>
      <c r="AA5" s="16"/>
      <c r="AB5" s="16"/>
    </row>
    <row r="6" spans="2:28" ht="28.8" x14ac:dyDescent="0.3">
      <c r="B6" s="4" t="s">
        <v>10</v>
      </c>
      <c r="C6" s="4" t="s">
        <v>11</v>
      </c>
      <c r="D6" s="4" t="s">
        <v>107</v>
      </c>
      <c r="E6" s="4" t="s">
        <v>88</v>
      </c>
      <c r="F6" s="9" t="s">
        <v>106</v>
      </c>
      <c r="G6" s="9" t="s">
        <v>108</v>
      </c>
      <c r="H6" s="9" t="s">
        <v>109</v>
      </c>
      <c r="I6" s="9" t="s">
        <v>110</v>
      </c>
      <c r="J6" s="4" t="s">
        <v>111</v>
      </c>
      <c r="K6" s="4" t="s">
        <v>90</v>
      </c>
      <c r="L6" s="9" t="s">
        <v>113</v>
      </c>
      <c r="M6" s="9" t="s">
        <v>112</v>
      </c>
      <c r="N6" s="9" t="s">
        <v>119</v>
      </c>
      <c r="O6" s="9" t="s">
        <v>120</v>
      </c>
      <c r="P6" s="4" t="s">
        <v>114</v>
      </c>
      <c r="Q6" s="4" t="s">
        <v>89</v>
      </c>
      <c r="R6" s="9" t="s">
        <v>115</v>
      </c>
      <c r="S6" s="9" t="s">
        <v>116</v>
      </c>
      <c r="T6" s="9" t="s">
        <v>117</v>
      </c>
      <c r="U6" s="9" t="s">
        <v>118</v>
      </c>
      <c r="V6" s="9"/>
      <c r="W6" s="37" t="s">
        <v>88</v>
      </c>
      <c r="X6" s="3"/>
      <c r="Y6" s="3"/>
    </row>
    <row r="7" spans="2:28" x14ac:dyDescent="0.3">
      <c r="B7" s="22">
        <v>43885</v>
      </c>
      <c r="C7" s="4">
        <v>1</v>
      </c>
      <c r="D7" s="11">
        <f>'dpc-covid19-ita-andamento-naz'!K2</f>
        <v>7</v>
      </c>
      <c r="E7" s="11">
        <f>D7-D7</f>
        <v>0</v>
      </c>
      <c r="F7" s="11">
        <f>L7+R7</f>
        <v>2.6258476738162432E-6</v>
      </c>
      <c r="G7" s="11">
        <f>M7+S7</f>
        <v>1.9773482732490092E-5</v>
      </c>
      <c r="H7" s="11" cm="1">
        <f t="array" ref="H7">G7+CIw</f>
        <v>125.86487091886002</v>
      </c>
      <c r="I7" s="11" cm="1">
        <f t="array" ref="I7">MAX(G7-CIw,0)</f>
        <v>0</v>
      </c>
      <c r="J7" s="11">
        <f>'Cumul_deaths - Power law fit'!H7</f>
        <v>6</v>
      </c>
      <c r="K7" s="11">
        <f>J7-J7</f>
        <v>0</v>
      </c>
      <c r="L7" s="9">
        <f t="shared" ref="L7:L38" si="0">t0l*_xlfn.GAMMA.DIST($C7/t0l,wl+1,1,1)*_xlfn.GAMMA(wl+1)</f>
        <v>1.9379326782393345E-6</v>
      </c>
      <c r="M7" s="46">
        <f t="shared" ref="M7:M38" si="1">(($C7/t0l)^wl)*EXP(-($C7/t0l))</f>
        <v>1.4595499919271747E-5</v>
      </c>
      <c r="N7" s="11">
        <f t="shared" ref="N7:N46" si="2">M7+CIl</f>
        <v>117.25788869250223</v>
      </c>
      <c r="O7" s="11">
        <f t="shared" ref="O7:O46" si="3">MAX(M7-CIl,0)</f>
        <v>0</v>
      </c>
      <c r="P7" s="11">
        <f>'Cumul_deaths - Power law fit'!L7</f>
        <v>1</v>
      </c>
      <c r="Q7" s="11">
        <f>P7-P7</f>
        <v>0</v>
      </c>
      <c r="R7" s="9">
        <f t="shared" ref="R7:R38" si="4">t0a*_xlfn.GAMMA.DIST($C7/t0a,wa+1,1,1)*_xlfn.GAMMA(wa+1)</f>
        <v>6.8791499557690851E-7</v>
      </c>
      <c r="S7" s="46">
        <f t="shared" ref="S7:S38" si="5">(($C7/t0a)^wa)*EXP(-($C7/t0a))</f>
        <v>5.1779828132183427E-6</v>
      </c>
      <c r="T7" s="11" cm="1">
        <f t="array" ref="T7">S7+CIa</f>
        <v>57.266258001748817</v>
      </c>
      <c r="U7" s="11" cm="1">
        <f t="array" ref="U7">MAX(S7-CIa,0)</f>
        <v>0</v>
      </c>
      <c r="V7" s="9"/>
      <c r="W7" s="21"/>
      <c r="X7" s="5"/>
      <c r="Y7" s="3"/>
    </row>
    <row r="8" spans="2:28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46" si="6">D8-D7</f>
        <v>3</v>
      </c>
      <c r="F8" s="11">
        <f>L8+R8</f>
        <v>4.6144527394037104E-4</v>
      </c>
      <c r="G8" s="11">
        <f t="shared" ref="G8:G66" si="7">M8+S8</f>
        <v>1.6993595616504489E-3</v>
      </c>
      <c r="H8" s="11" cm="1">
        <f t="array" ref="H8">G8+CIw</f>
        <v>125.86655050493894</v>
      </c>
      <c r="I8" s="11" cm="1">
        <f t="array" ref="I8">MAX(G8-CIw,0)</f>
        <v>0</v>
      </c>
      <c r="J8" s="11">
        <f>'Cumul_deaths - Power law fit'!H8</f>
        <v>9</v>
      </c>
      <c r="K8" s="11">
        <f t="shared" ref="K8:K46" si="8">J8-J7</f>
        <v>3</v>
      </c>
      <c r="L8" s="9">
        <f t="shared" si="0"/>
        <v>3.4010488190799919E-4</v>
      </c>
      <c r="M8" s="46">
        <f t="shared" si="1"/>
        <v>1.2515172824863773E-3</v>
      </c>
      <c r="N8" s="11">
        <f t="shared" si="2"/>
        <v>117.2591256142848</v>
      </c>
      <c r="O8" s="11">
        <f t="shared" si="3"/>
        <v>0</v>
      </c>
      <c r="P8" s="11">
        <f>'Cumul_deaths - Power law fit'!L8</f>
        <v>1</v>
      </c>
      <c r="Q8" s="11">
        <f t="shared" ref="Q8:Q46" si="9">P8-P7</f>
        <v>0</v>
      </c>
      <c r="R8" s="9">
        <f t="shared" si="4"/>
        <v>1.2134039203237182E-4</v>
      </c>
      <c r="S8" s="46">
        <f t="shared" si="5"/>
        <v>4.4784227916407158E-4</v>
      </c>
      <c r="T8" s="11">
        <f t="shared" ref="T8:T44" si="10">S8+CIl</f>
        <v>117.25832193928147</v>
      </c>
      <c r="U8" s="11">
        <f t="shared" ref="U8:U44" si="11">MAX(S8-CIl,0)</f>
        <v>0</v>
      </c>
      <c r="V8" s="9"/>
      <c r="W8" s="21"/>
      <c r="X8" s="5"/>
      <c r="Y8" s="3"/>
    </row>
    <row r="9" spans="2:28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6"/>
        <v>2</v>
      </c>
      <c r="F9" s="11">
        <f t="shared" ref="F9:F66" si="12">L9+R9</f>
        <v>8.8637537387045509E-3</v>
      </c>
      <c r="G9" s="11">
        <f t="shared" si="7"/>
        <v>2.1277067964414049E-2</v>
      </c>
      <c r="H9" s="11" cm="1">
        <f t="array" ref="H9">G9+CIw</f>
        <v>125.88612821334171</v>
      </c>
      <c r="I9" s="11" cm="1">
        <f t="array" ref="I9">MAX(G9-CIw,0)</f>
        <v>0</v>
      </c>
      <c r="J9" s="11">
        <f>'Cumul_deaths - Power law fit'!H9</f>
        <v>9</v>
      </c>
      <c r="K9" s="11">
        <f t="shared" si="8"/>
        <v>0</v>
      </c>
      <c r="L9" s="9">
        <f t="shared" si="0"/>
        <v>6.5090616602904708E-3</v>
      </c>
      <c r="M9" s="46">
        <f t="shared" si="1"/>
        <v>1.5596981871490804E-2</v>
      </c>
      <c r="N9" s="11">
        <f t="shared" si="2"/>
        <v>117.27347107887381</v>
      </c>
      <c r="O9" s="11">
        <f t="shared" si="3"/>
        <v>0</v>
      </c>
      <c r="P9" s="11">
        <f>'Cumul_deaths - Power law fit'!L9</f>
        <v>3</v>
      </c>
      <c r="Q9" s="11">
        <f t="shared" si="9"/>
        <v>2</v>
      </c>
      <c r="R9" s="9">
        <f t="shared" si="4"/>
        <v>2.3546920784140793E-3</v>
      </c>
      <c r="S9" s="46">
        <f t="shared" si="5"/>
        <v>5.6800860929232455E-3</v>
      </c>
      <c r="T9" s="11">
        <f t="shared" si="10"/>
        <v>117.26355418309524</v>
      </c>
      <c r="U9" s="11">
        <f t="shared" si="11"/>
        <v>0</v>
      </c>
      <c r="V9" s="9"/>
      <c r="W9" s="21"/>
      <c r="X9" s="30"/>
      <c r="Y9" s="3"/>
    </row>
    <row r="10" spans="2:28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6"/>
        <v>5</v>
      </c>
      <c r="F10" s="11">
        <f t="shared" si="12"/>
        <v>6.8808779385289398E-2</v>
      </c>
      <c r="G10" s="11">
        <f t="shared" si="7"/>
        <v>0.12107594600724347</v>
      </c>
      <c r="H10" s="11" cm="1">
        <f t="array" ref="H10">G10+CIw</f>
        <v>125.98592709138453</v>
      </c>
      <c r="I10" s="11" cm="1">
        <f t="array" ref="I10">MAX(G10-CIw,0)</f>
        <v>0</v>
      </c>
      <c r="J10" s="11">
        <f>'Cumul_deaths - Power law fit'!H10</f>
        <v>14</v>
      </c>
      <c r="K10" s="11">
        <f t="shared" si="8"/>
        <v>5</v>
      </c>
      <c r="L10" s="9">
        <f t="shared" si="0"/>
        <v>5.0294931704608969E-2</v>
      </c>
      <c r="M10" s="46">
        <f t="shared" si="1"/>
        <v>8.8248552517354348E-2</v>
      </c>
      <c r="N10" s="11">
        <f t="shared" si="2"/>
        <v>117.34612264951967</v>
      </c>
      <c r="O10" s="11">
        <f t="shared" si="3"/>
        <v>0</v>
      </c>
      <c r="P10" s="11">
        <f>'Cumul_deaths - Power law fit'!L10</f>
        <v>3</v>
      </c>
      <c r="Q10" s="11">
        <f t="shared" si="9"/>
        <v>0</v>
      </c>
      <c r="R10" s="9">
        <f t="shared" si="4"/>
        <v>1.8513847680680425E-2</v>
      </c>
      <c r="S10" s="46">
        <f t="shared" si="5"/>
        <v>3.2827393489889126E-2</v>
      </c>
      <c r="T10" s="11">
        <f t="shared" si="10"/>
        <v>117.29070149049221</v>
      </c>
      <c r="U10" s="11">
        <f t="shared" si="11"/>
        <v>0</v>
      </c>
      <c r="V10" s="9"/>
      <c r="W10" s="2" t="s">
        <v>2</v>
      </c>
      <c r="X10" s="1">
        <f>AVERAGE(E7:E46)</f>
        <v>366.85</v>
      </c>
      <c r="Y10" s="3"/>
    </row>
    <row r="11" spans="2:28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6"/>
        <v>4</v>
      </c>
      <c r="F11" s="11">
        <f t="shared" si="12"/>
        <v>0.32521741124279091</v>
      </c>
      <c r="G11" s="11">
        <f t="shared" si="7"/>
        <v>0.44727257193580938</v>
      </c>
      <c r="H11" s="11" cm="1">
        <f t="array" ref="H11">G11+CIw</f>
        <v>126.3121237173131</v>
      </c>
      <c r="I11" s="11" cm="1">
        <f t="array" ref="I11">MAX(G11-CIw,0)</f>
        <v>0</v>
      </c>
      <c r="J11" s="11">
        <f>'Cumul_deaths - Power law fit'!H11</f>
        <v>17</v>
      </c>
      <c r="K11" s="11">
        <f t="shared" si="8"/>
        <v>3</v>
      </c>
      <c r="L11" s="9">
        <f t="shared" si="0"/>
        <v>0.23647551829011371</v>
      </c>
      <c r="M11" s="46">
        <f t="shared" si="1"/>
        <v>0.32393992075789357</v>
      </c>
      <c r="N11" s="11">
        <f t="shared" si="2"/>
        <v>117.58181401776021</v>
      </c>
      <c r="O11" s="11">
        <f t="shared" si="3"/>
        <v>0</v>
      </c>
      <c r="P11" s="11">
        <f>'Cumul_deaths - Power law fit'!L11</f>
        <v>4</v>
      </c>
      <c r="Q11" s="11">
        <f t="shared" si="9"/>
        <v>1</v>
      </c>
      <c r="R11" s="9">
        <f t="shared" si="4"/>
        <v>8.8741892952677218E-2</v>
      </c>
      <c r="S11" s="46">
        <f t="shared" si="5"/>
        <v>0.12333265117791578</v>
      </c>
      <c r="T11" s="11">
        <f t="shared" si="10"/>
        <v>117.38120674818023</v>
      </c>
      <c r="U11" s="11">
        <f t="shared" si="11"/>
        <v>0</v>
      </c>
      <c r="V11" s="1"/>
      <c r="W11" s="2" t="s">
        <v>3</v>
      </c>
      <c r="X11" s="1">
        <f>COUNT(E7:E46)-COUNT(X7:X9)</f>
        <v>40</v>
      </c>
    </row>
    <row r="12" spans="2:28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6"/>
        <v>8</v>
      </c>
      <c r="F12" s="11">
        <f t="shared" si="12"/>
        <v>1.1232757403085873</v>
      </c>
      <c r="G12" s="11">
        <f t="shared" si="7"/>
        <v>1.2572761600044249</v>
      </c>
      <c r="H12" s="11" cm="1">
        <f t="array" ref="H12">G12+CIw</f>
        <v>127.12212730538171</v>
      </c>
      <c r="I12" s="11" cm="1">
        <f t="array" ref="I12">MAX(G12-CIw,0)</f>
        <v>0</v>
      </c>
      <c r="J12" s="11">
        <f>'Cumul_deaths - Power law fit'!H12</f>
        <v>23</v>
      </c>
      <c r="K12" s="11">
        <f t="shared" si="8"/>
        <v>6</v>
      </c>
      <c r="L12" s="9">
        <f t="shared" si="0"/>
        <v>0.812199686588573</v>
      </c>
      <c r="M12" s="46">
        <f t="shared" si="1"/>
        <v>0.90440753047596034</v>
      </c>
      <c r="N12" s="11">
        <f t="shared" si="2"/>
        <v>118.16228162747828</v>
      </c>
      <c r="O12" s="11">
        <f t="shared" si="3"/>
        <v>0</v>
      </c>
      <c r="P12" s="11">
        <f>'Cumul_deaths - Power law fit'!L12</f>
        <v>6</v>
      </c>
      <c r="Q12" s="11">
        <f t="shared" si="9"/>
        <v>2</v>
      </c>
      <c r="R12" s="9">
        <f t="shared" si="4"/>
        <v>0.3110760537200144</v>
      </c>
      <c r="S12" s="46">
        <f t="shared" si="5"/>
        <v>0.35286862952846465</v>
      </c>
      <c r="T12" s="11">
        <f t="shared" si="10"/>
        <v>117.61074272653077</v>
      </c>
      <c r="U12" s="11">
        <f t="shared" si="11"/>
        <v>0</v>
      </c>
      <c r="V12" s="1"/>
      <c r="W12" s="2" t="s">
        <v>4</v>
      </c>
      <c r="X12" s="7" cm="1">
        <f t="array" ref="X12">SQRT(SUM((E7:E46-G7:G46)^2)/dfw)</f>
        <v>62.276178191603101</v>
      </c>
    </row>
    <row r="13" spans="2:28" ht="16.2" x14ac:dyDescent="0.3">
      <c r="B13" s="22">
        <v>43891</v>
      </c>
      <c r="C13" s="4">
        <v>7</v>
      </c>
      <c r="D13" s="11">
        <f>'dpc-covid19-ita-andamento-naz'!K8</f>
        <v>34</v>
      </c>
      <c r="E13" s="11">
        <f t="shared" si="6"/>
        <v>5</v>
      </c>
      <c r="F13" s="11">
        <f t="shared" si="12"/>
        <v>3.1251752108525381</v>
      </c>
      <c r="G13" s="11">
        <f t="shared" si="7"/>
        <v>2.927035487760639</v>
      </c>
      <c r="H13" s="11" cm="1">
        <f t="array" ref="H13">G13+CIw</f>
        <v>128.79188663313792</v>
      </c>
      <c r="I13" s="11" cm="1">
        <f t="array" ref="I13">MAX(G13-CIw,0)</f>
        <v>0</v>
      </c>
      <c r="J13" s="11">
        <f>'Cumul_deaths - Power law fit'!H13</f>
        <v>24</v>
      </c>
      <c r="K13" s="11">
        <f t="shared" si="8"/>
        <v>1</v>
      </c>
      <c r="L13" s="9">
        <f t="shared" si="0"/>
        <v>2.2464107819344377</v>
      </c>
      <c r="M13" s="46">
        <f t="shared" si="1"/>
        <v>2.0904589163404443</v>
      </c>
      <c r="N13" s="11">
        <f t="shared" si="2"/>
        <v>119.34833301334275</v>
      </c>
      <c r="O13" s="11">
        <f t="shared" si="3"/>
        <v>0</v>
      </c>
      <c r="P13" s="11">
        <f>'Cumul_deaths - Power law fit'!L13</f>
        <v>10</v>
      </c>
      <c r="Q13" s="11">
        <f t="shared" si="9"/>
        <v>4</v>
      </c>
      <c r="R13" s="9">
        <f t="shared" si="4"/>
        <v>0.87876442891810036</v>
      </c>
      <c r="S13" s="46">
        <f t="shared" si="5"/>
        <v>0.83657657142019448</v>
      </c>
      <c r="T13" s="11">
        <f t="shared" si="10"/>
        <v>118.09445066842251</v>
      </c>
      <c r="U13" s="11">
        <f t="shared" si="11"/>
        <v>0</v>
      </c>
      <c r="V13" s="1"/>
      <c r="W13" s="2" t="s">
        <v>5</v>
      </c>
      <c r="X13" s="8" cm="1">
        <f t="array" ref="X13">1-SUM((E7:E46-G7:G46)^2)/SUM((E7:E46-Mean_of_yw)^2)</f>
        <v>0.96348411256501532</v>
      </c>
    </row>
    <row r="14" spans="2:28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6"/>
        <v>18</v>
      </c>
      <c r="F14" s="11">
        <f t="shared" si="12"/>
        <v>7.4230976367479586</v>
      </c>
      <c r="G14" s="11">
        <f t="shared" si="7"/>
        <v>5.9364691164972978</v>
      </c>
      <c r="H14" s="11" cm="1">
        <f t="array" ref="H14">G14+CIw</f>
        <v>131.80132026187459</v>
      </c>
      <c r="I14" s="11" cm="1">
        <f t="array" ref="I14">MAX(G14-CIw,0)</f>
        <v>0</v>
      </c>
      <c r="J14" s="11">
        <f>'Cumul_deaths - Power law fit'!H14</f>
        <v>38</v>
      </c>
      <c r="K14" s="11">
        <f t="shared" si="8"/>
        <v>14</v>
      </c>
      <c r="L14" s="9">
        <f t="shared" si="0"/>
        <v>5.3032002007347696</v>
      </c>
      <c r="M14" s="46">
        <f t="shared" si="1"/>
        <v>4.2080806638671726</v>
      </c>
      <c r="N14" s="11">
        <f t="shared" si="2"/>
        <v>121.46595476086949</v>
      </c>
      <c r="O14" s="11">
        <f t="shared" si="3"/>
        <v>0</v>
      </c>
      <c r="P14" s="11">
        <f>'Cumul_deaths - Power law fit'!L14</f>
        <v>14</v>
      </c>
      <c r="Q14" s="11">
        <f t="shared" si="9"/>
        <v>4</v>
      </c>
      <c r="R14" s="9">
        <f t="shared" si="4"/>
        <v>2.119897436013189</v>
      </c>
      <c r="S14" s="46">
        <f t="shared" si="5"/>
        <v>1.7283884526301254</v>
      </c>
      <c r="T14" s="11">
        <f t="shared" si="10"/>
        <v>118.98626254963244</v>
      </c>
      <c r="U14" s="11">
        <f t="shared" si="11"/>
        <v>0</v>
      </c>
      <c r="V14" s="1"/>
      <c r="W14" s="2" t="s">
        <v>6</v>
      </c>
      <c r="X14" s="8">
        <f>TINV(0.05,dfw)</f>
        <v>2.0210753903062737</v>
      </c>
    </row>
    <row r="15" spans="2:28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6"/>
        <v>27</v>
      </c>
      <c r="F15" s="11">
        <f t="shared" si="12"/>
        <v>15.628091678074599</v>
      </c>
      <c r="G15" s="11">
        <f t="shared" si="7"/>
        <v>10.836752850103476</v>
      </c>
      <c r="H15" s="11" cm="1">
        <f t="array" ref="H15">G15+CIw</f>
        <v>136.70160399548075</v>
      </c>
      <c r="I15" s="11" cm="1">
        <f t="array" ref="I15">MAX(G15-CIw,0)</f>
        <v>0</v>
      </c>
      <c r="J15" s="11">
        <f>'Cumul_deaths - Power law fit'!H15</f>
        <v>55</v>
      </c>
      <c r="K15" s="11">
        <f t="shared" si="8"/>
        <v>17</v>
      </c>
      <c r="L15" s="9">
        <f t="shared" si="0"/>
        <v>11.094637162984853</v>
      </c>
      <c r="M15" s="46">
        <f t="shared" si="1"/>
        <v>7.6220819168975371</v>
      </c>
      <c r="N15" s="11">
        <f t="shared" si="2"/>
        <v>124.87995601389986</v>
      </c>
      <c r="O15" s="11">
        <f t="shared" si="3"/>
        <v>0</v>
      </c>
      <c r="P15" s="11">
        <f>'Cumul_deaths - Power law fit'!L15</f>
        <v>24</v>
      </c>
      <c r="Q15" s="11">
        <f t="shared" si="9"/>
        <v>10</v>
      </c>
      <c r="R15" s="9">
        <f t="shared" si="4"/>
        <v>4.5334545150897458</v>
      </c>
      <c r="S15" s="46">
        <f t="shared" si="5"/>
        <v>3.2146709332059396</v>
      </c>
      <c r="T15" s="11">
        <f t="shared" si="10"/>
        <v>120.47254503020825</v>
      </c>
      <c r="U15" s="11">
        <f t="shared" si="11"/>
        <v>0</v>
      </c>
      <c r="V15" s="1"/>
      <c r="W15" s="2" t="s">
        <v>7</v>
      </c>
      <c r="X15" s="1">
        <f>Critical_tw*SE_of_yw</f>
        <v>125.86485114537729</v>
      </c>
    </row>
    <row r="16" spans="2:28" x14ac:dyDescent="0.3">
      <c r="B16" s="10">
        <v>43894</v>
      </c>
      <c r="C16" s="4">
        <v>10</v>
      </c>
      <c r="D16" s="11">
        <f>'dpc-covid19-ita-andamento-naz'!K11</f>
        <v>107</v>
      </c>
      <c r="E16" s="11">
        <f t="shared" si="6"/>
        <v>28</v>
      </c>
      <c r="F16" s="11">
        <f t="shared" si="12"/>
        <v>29.919841882596881</v>
      </c>
      <c r="G16" s="11">
        <f t="shared" si="7"/>
        <v>18.20601880230566</v>
      </c>
      <c r="H16" s="11" cm="1">
        <f t="array" ref="H16">G16+CIw</f>
        <v>144.07086994768295</v>
      </c>
      <c r="I16" s="11" cm="1">
        <f t="array" ref="I16">MAX(G16-CIw,0)</f>
        <v>0</v>
      </c>
      <c r="J16" s="11">
        <f>'Cumul_deaths - Power law fit'!H16</f>
        <v>73</v>
      </c>
      <c r="K16" s="11">
        <f t="shared" si="8"/>
        <v>18</v>
      </c>
      <c r="L16" s="9">
        <f t="shared" si="0"/>
        <v>21.103215032410873</v>
      </c>
      <c r="M16" s="46">
        <f t="shared" si="1"/>
        <v>12.702634442242156</v>
      </c>
      <c r="N16" s="11">
        <f t="shared" si="2"/>
        <v>129.96050853924447</v>
      </c>
      <c r="O16" s="11">
        <f t="shared" si="3"/>
        <v>0</v>
      </c>
      <c r="P16" s="11">
        <f>'Cumul_deaths - Power law fit'!L16</f>
        <v>34</v>
      </c>
      <c r="Q16" s="11">
        <f t="shared" si="9"/>
        <v>10</v>
      </c>
      <c r="R16" s="9">
        <f t="shared" si="4"/>
        <v>8.8166268501860081</v>
      </c>
      <c r="S16" s="46">
        <f t="shared" si="5"/>
        <v>5.503384360063504</v>
      </c>
      <c r="T16" s="11">
        <f t="shared" si="10"/>
        <v>122.76125845706582</v>
      </c>
      <c r="U16" s="11">
        <f t="shared" si="11"/>
        <v>0</v>
      </c>
      <c r="V16" s="1"/>
      <c r="W16" s="29" t="s">
        <v>121</v>
      </c>
      <c r="X16" s="31">
        <f>MAX(G7:G66)</f>
        <v>807.64209207510964</v>
      </c>
    </row>
    <row r="17" spans="2:24" x14ac:dyDescent="0.3">
      <c r="B17" s="22">
        <v>43895</v>
      </c>
      <c r="C17" s="4">
        <v>11</v>
      </c>
      <c r="D17" s="11">
        <f>'dpc-covid19-ita-andamento-naz'!K12</f>
        <v>148</v>
      </c>
      <c r="E17" s="11">
        <f t="shared" si="6"/>
        <v>41</v>
      </c>
      <c r="F17" s="11">
        <f t="shared" si="12"/>
        <v>53.049360094829261</v>
      </c>
      <c r="G17" s="11">
        <f t="shared" si="7"/>
        <v>28.600669504676979</v>
      </c>
      <c r="H17" s="11" cm="1">
        <f t="array" ref="H17">G17+CIw</f>
        <v>154.46552065005426</v>
      </c>
      <c r="I17" s="11" cm="1">
        <f t="array" ref="I17">MAX(G17-CIw,0)</f>
        <v>0</v>
      </c>
      <c r="J17" s="11">
        <f>'Cumul_deaths - Power law fit'!H17</f>
        <v>98</v>
      </c>
      <c r="K17" s="11">
        <f t="shared" si="8"/>
        <v>25</v>
      </c>
      <c r="L17" s="9">
        <f t="shared" si="0"/>
        <v>37.169622324253332</v>
      </c>
      <c r="M17" s="46">
        <f t="shared" si="1"/>
        <v>19.790258362126039</v>
      </c>
      <c r="N17" s="11">
        <f t="shared" si="2"/>
        <v>137.04813245912834</v>
      </c>
      <c r="O17" s="11">
        <f t="shared" si="3"/>
        <v>0</v>
      </c>
      <c r="P17" s="11">
        <f>'Cumul_deaths - Power law fit'!L17</f>
        <v>50</v>
      </c>
      <c r="Q17" s="11">
        <f t="shared" si="9"/>
        <v>16</v>
      </c>
      <c r="R17" s="9">
        <f t="shared" si="4"/>
        <v>15.879737770575927</v>
      </c>
      <c r="S17" s="46">
        <f t="shared" si="5"/>
        <v>8.8104111425509384</v>
      </c>
      <c r="T17" s="11">
        <f t="shared" si="10"/>
        <v>126.06828523955325</v>
      </c>
      <c r="U17" s="11">
        <f t="shared" si="11"/>
        <v>0</v>
      </c>
      <c r="V17" s="1"/>
      <c r="W17" s="29" t="s">
        <v>127</v>
      </c>
      <c r="X17" s="29">
        <f>_xlfn.XLOOKUP(X16,G7:G66,C7:C66)</f>
        <v>37</v>
      </c>
    </row>
    <row r="18" spans="2:24" x14ac:dyDescent="0.3">
      <c r="B18" s="10">
        <v>43896</v>
      </c>
      <c r="C18" s="4">
        <v>12</v>
      </c>
      <c r="D18" s="11">
        <f>'dpc-covid19-ita-andamento-naz'!K13</f>
        <v>197</v>
      </c>
      <c r="E18" s="11">
        <f t="shared" si="6"/>
        <v>49</v>
      </c>
      <c r="F18" s="11">
        <f t="shared" si="12"/>
        <v>88.293534536800422</v>
      </c>
      <c r="G18" s="11">
        <f t="shared" si="7"/>
        <v>42.508738258694429</v>
      </c>
      <c r="H18" s="11" cm="1">
        <f t="array" ref="H18">G18+CIw</f>
        <v>168.37358940407171</v>
      </c>
      <c r="I18" s="11" cm="1">
        <f t="array" ref="I18">MAX(G18-CIw,0)</f>
        <v>0</v>
      </c>
      <c r="J18" s="11">
        <f>'Cumul_deaths - Power law fit'!H18</f>
        <v>135</v>
      </c>
      <c r="K18" s="11">
        <f t="shared" si="8"/>
        <v>37</v>
      </c>
      <c r="L18" s="9">
        <f t="shared" si="0"/>
        <v>61.446731616744628</v>
      </c>
      <c r="M18" s="46">
        <f t="shared" si="1"/>
        <v>29.163951095600233</v>
      </c>
      <c r="N18" s="11">
        <f t="shared" si="2"/>
        <v>146.42182519260254</v>
      </c>
      <c r="O18" s="11">
        <f t="shared" si="3"/>
        <v>0</v>
      </c>
      <c r="P18" s="11">
        <f>'Cumul_deaths - Power law fit'!L18</f>
        <v>62</v>
      </c>
      <c r="Q18" s="11">
        <f t="shared" si="9"/>
        <v>12</v>
      </c>
      <c r="R18" s="9">
        <f t="shared" si="4"/>
        <v>26.846802920055787</v>
      </c>
      <c r="S18" s="46">
        <f t="shared" si="5"/>
        <v>13.344787163094198</v>
      </c>
      <c r="T18" s="11">
        <f t="shared" si="10"/>
        <v>130.60266126009651</v>
      </c>
      <c r="U18" s="11">
        <f t="shared" si="11"/>
        <v>0</v>
      </c>
      <c r="V18" s="1"/>
      <c r="W18" s="32" t="s">
        <v>81</v>
      </c>
      <c r="X18" s="3"/>
    </row>
    <row r="19" spans="2:24" x14ac:dyDescent="0.3">
      <c r="B19" s="10">
        <v>43897</v>
      </c>
      <c r="C19" s="4">
        <v>13</v>
      </c>
      <c r="D19" s="11">
        <f>'dpc-covid19-ita-andamento-naz'!K14</f>
        <v>233</v>
      </c>
      <c r="E19" s="11">
        <f t="shared" si="6"/>
        <v>36</v>
      </c>
      <c r="F19" s="11">
        <f t="shared" si="12"/>
        <v>139.36618095403935</v>
      </c>
      <c r="G19" s="11">
        <f t="shared" si="7"/>
        <v>60.31020536502384</v>
      </c>
      <c r="H19" s="11" cm="1">
        <f t="array" ref="H19">G19+CIw</f>
        <v>186.17505651040113</v>
      </c>
      <c r="I19" s="11" cm="1">
        <f t="array" ref="I19">MAX(G19-CIw,0)</f>
        <v>0</v>
      </c>
      <c r="J19" s="11">
        <f>'Cumul_deaths - Power law fit'!H19</f>
        <v>154</v>
      </c>
      <c r="K19" s="11">
        <f t="shared" si="8"/>
        <v>19</v>
      </c>
      <c r="L19" s="9">
        <f t="shared" si="0"/>
        <v>96.324746571215172</v>
      </c>
      <c r="M19" s="46">
        <f t="shared" si="1"/>
        <v>41.015811108348949</v>
      </c>
      <c r="N19" s="11">
        <f t="shared" si="2"/>
        <v>158.27368520535126</v>
      </c>
      <c r="O19" s="11">
        <f t="shared" si="3"/>
        <v>0</v>
      </c>
      <c r="P19" s="11">
        <f>'Cumul_deaths - Power law fit'!L19</f>
        <v>79</v>
      </c>
      <c r="Q19" s="11">
        <f t="shared" si="9"/>
        <v>17</v>
      </c>
      <c r="R19" s="9">
        <f t="shared" si="4"/>
        <v>43.041434382824164</v>
      </c>
      <c r="S19" s="46">
        <f t="shared" si="5"/>
        <v>19.294394256674892</v>
      </c>
      <c r="T19" s="11">
        <f t="shared" si="10"/>
        <v>136.55226835367722</v>
      </c>
      <c r="U19" s="11">
        <f t="shared" si="11"/>
        <v>0</v>
      </c>
      <c r="V19" s="1"/>
      <c r="W19" s="21"/>
      <c r="X19" s="5"/>
    </row>
    <row r="20" spans="2:24" ht="15.6" x14ac:dyDescent="0.35">
      <c r="B20" s="22">
        <v>43898</v>
      </c>
      <c r="C20" s="4">
        <v>14</v>
      </c>
      <c r="D20" s="11">
        <f>'dpc-covid19-ita-andamento-naz'!K15</f>
        <v>366</v>
      </c>
      <c r="E20" s="11">
        <f t="shared" si="6"/>
        <v>133</v>
      </c>
      <c r="F20" s="11">
        <f t="shared" si="12"/>
        <v>210.29427066666062</v>
      </c>
      <c r="G20" s="11">
        <f t="shared" si="7"/>
        <v>82.247413220646962</v>
      </c>
      <c r="H20" s="11" cm="1">
        <f t="array" ref="H20">G20+CIw</f>
        <v>208.11226436602425</v>
      </c>
      <c r="I20" s="11" cm="1">
        <f t="array" ref="I20">MAX(G20-CIw,0)</f>
        <v>0</v>
      </c>
      <c r="J20" s="11">
        <f>'Cumul_deaths - Power law fit'!H20</f>
        <v>267</v>
      </c>
      <c r="K20" s="11">
        <f t="shared" si="8"/>
        <v>113</v>
      </c>
      <c r="L20" s="9">
        <f t="shared" si="0"/>
        <v>144.33507126348809</v>
      </c>
      <c r="M20" s="46">
        <f t="shared" si="1"/>
        <v>55.434060480940694</v>
      </c>
      <c r="N20" s="11">
        <f t="shared" si="2"/>
        <v>172.69193457794302</v>
      </c>
      <c r="O20" s="11">
        <f t="shared" si="3"/>
        <v>0</v>
      </c>
      <c r="P20" s="11">
        <f>'Cumul_deaths - Power law fit'!L20</f>
        <v>99</v>
      </c>
      <c r="Q20" s="11">
        <f t="shared" si="9"/>
        <v>20</v>
      </c>
      <c r="R20" s="9">
        <f t="shared" si="4"/>
        <v>65.959199403172548</v>
      </c>
      <c r="S20" s="46">
        <f t="shared" si="5"/>
        <v>26.813352739706271</v>
      </c>
      <c r="T20" s="11">
        <f t="shared" si="10"/>
        <v>144.07122683670858</v>
      </c>
      <c r="U20" s="11">
        <f t="shared" si="11"/>
        <v>0</v>
      </c>
      <c r="V20" s="1"/>
      <c r="W20" s="21" t="s">
        <v>25</v>
      </c>
      <c r="X20" s="44">
        <v>5.1125264175596969</v>
      </c>
    </row>
    <row r="21" spans="2:24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6"/>
        <v>97</v>
      </c>
      <c r="F21" s="11">
        <f t="shared" si="12"/>
        <v>305.27029628722687</v>
      </c>
      <c r="G21" s="11">
        <f t="shared" si="7"/>
        <v>108.40704294119045</v>
      </c>
      <c r="H21" s="11" cm="1">
        <f t="array" ref="H21">G21+CIw</f>
        <v>234.27189408656773</v>
      </c>
      <c r="I21" s="11" cm="1">
        <f t="array" ref="I21">MAX(G21-CIw,0)</f>
        <v>0</v>
      </c>
      <c r="J21" s="11">
        <f>'Cumul_deaths - Power law fit'!H21</f>
        <v>333</v>
      </c>
      <c r="K21" s="11">
        <f t="shared" si="8"/>
        <v>66</v>
      </c>
      <c r="L21" s="9">
        <f t="shared" si="0"/>
        <v>208.04169913278136</v>
      </c>
      <c r="M21" s="46">
        <f t="shared" si="1"/>
        <v>72.395065985211602</v>
      </c>
      <c r="N21" s="11">
        <f t="shared" si="2"/>
        <v>189.65294008221392</v>
      </c>
      <c r="O21" s="11">
        <f t="shared" si="3"/>
        <v>0</v>
      </c>
      <c r="P21" s="11">
        <f>'Cumul_deaths - Power law fit'!L21</f>
        <v>130</v>
      </c>
      <c r="Q21" s="11">
        <f t="shared" si="9"/>
        <v>31</v>
      </c>
      <c r="R21" s="9">
        <f t="shared" si="4"/>
        <v>97.228597154445481</v>
      </c>
      <c r="S21" s="46">
        <f t="shared" si="5"/>
        <v>36.011976955978852</v>
      </c>
      <c r="T21" s="11">
        <f t="shared" si="10"/>
        <v>153.26985105298115</v>
      </c>
      <c r="U21" s="11">
        <f t="shared" si="11"/>
        <v>0</v>
      </c>
      <c r="V21" s="1"/>
      <c r="W21" s="21" t="s">
        <v>1</v>
      </c>
      <c r="X21" s="44">
        <v>6.7041990580495616</v>
      </c>
    </row>
    <row r="22" spans="2:24" x14ac:dyDescent="0.3">
      <c r="B22" s="22">
        <v>43900</v>
      </c>
      <c r="C22" s="4">
        <v>16</v>
      </c>
      <c r="D22" s="11">
        <f>'dpc-covid19-ita-andamento-naz'!K17</f>
        <v>631</v>
      </c>
      <c r="E22" s="11">
        <f t="shared" si="6"/>
        <v>168</v>
      </c>
      <c r="F22" s="11">
        <f t="shared" si="12"/>
        <v>428.49246744898608</v>
      </c>
      <c r="G22" s="11">
        <f t="shared" si="7"/>
        <v>138.71370782869371</v>
      </c>
      <c r="H22" s="11" cm="1">
        <f t="array" ref="H22">G22+CIw</f>
        <v>264.57855897407103</v>
      </c>
      <c r="I22" s="11" cm="1">
        <f t="array" ref="I22">MAX(G22-CIw,0)</f>
        <v>12.848856683316427</v>
      </c>
      <c r="J22" s="11">
        <f>'Cumul_deaths - Power law fit'!H22</f>
        <v>468</v>
      </c>
      <c r="K22" s="11">
        <f t="shared" si="8"/>
        <v>135</v>
      </c>
      <c r="L22" s="9">
        <f t="shared" si="0"/>
        <v>289.92897585268969</v>
      </c>
      <c r="M22" s="46">
        <f t="shared" si="1"/>
        <v>91.763923391856849</v>
      </c>
      <c r="N22" s="11">
        <f t="shared" si="2"/>
        <v>209.02179748885916</v>
      </c>
      <c r="O22" s="11">
        <f t="shared" si="3"/>
        <v>0</v>
      </c>
      <c r="P22" s="11">
        <f>'Cumul_deaths - Power law fit'!L22</f>
        <v>163</v>
      </c>
      <c r="Q22" s="11">
        <f t="shared" si="9"/>
        <v>33</v>
      </c>
      <c r="R22" s="9">
        <f t="shared" si="4"/>
        <v>138.56349159629642</v>
      </c>
      <c r="S22" s="46">
        <f t="shared" si="5"/>
        <v>46.949784436836858</v>
      </c>
      <c r="T22" s="11">
        <f t="shared" si="10"/>
        <v>164.20765853383918</v>
      </c>
      <c r="U22" s="11">
        <f t="shared" si="11"/>
        <v>0</v>
      </c>
      <c r="V22" s="1"/>
      <c r="W22" s="2" t="s">
        <v>2</v>
      </c>
      <c r="X22" s="1">
        <f>AVERAGE(K7:K46)</f>
        <v>207.625</v>
      </c>
    </row>
    <row r="23" spans="2:24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6"/>
        <v>196</v>
      </c>
      <c r="F23" s="11">
        <f t="shared" si="12"/>
        <v>584.00392614072325</v>
      </c>
      <c r="G23" s="11">
        <f t="shared" si="7"/>
        <v>172.93416386662688</v>
      </c>
      <c r="H23" s="11" cm="1">
        <f t="array" ref="H23">G23+CIw</f>
        <v>298.79901501200413</v>
      </c>
      <c r="I23" s="11" cm="1">
        <f t="array" ref="I23">MAX(G23-CIw,0)</f>
        <v>47.069312721249588</v>
      </c>
      <c r="J23" s="11">
        <f>'Cumul_deaths - Power law fit'!H23</f>
        <v>617</v>
      </c>
      <c r="K23" s="11">
        <f t="shared" si="8"/>
        <v>149</v>
      </c>
      <c r="L23" s="9">
        <f t="shared" si="0"/>
        <v>392.29376697902615</v>
      </c>
      <c r="M23" s="46">
        <f t="shared" si="1"/>
        <v>113.30244528421898</v>
      </c>
      <c r="N23" s="11">
        <f t="shared" si="2"/>
        <v>230.56031938122129</v>
      </c>
      <c r="O23" s="11">
        <f t="shared" si="3"/>
        <v>0</v>
      </c>
      <c r="P23" s="11">
        <f>'Cumul_deaths - Power law fit'!L23</f>
        <v>210</v>
      </c>
      <c r="Q23" s="11">
        <f t="shared" si="9"/>
        <v>47</v>
      </c>
      <c r="R23" s="9">
        <f t="shared" si="4"/>
        <v>191.71015916169708</v>
      </c>
      <c r="S23" s="46">
        <f t="shared" si="5"/>
        <v>59.631718582407885</v>
      </c>
      <c r="T23" s="11">
        <f t="shared" si="10"/>
        <v>176.88959267941021</v>
      </c>
      <c r="U23" s="11">
        <f t="shared" si="11"/>
        <v>0</v>
      </c>
      <c r="V23" s="1"/>
      <c r="W23" s="2" t="s">
        <v>3</v>
      </c>
      <c r="X23" s="1">
        <f>COUNT(K7:K46)-COUNT(X19:X21)</f>
        <v>38</v>
      </c>
    </row>
    <row r="24" spans="2:24" x14ac:dyDescent="0.3">
      <c r="B24" s="22">
        <v>43902</v>
      </c>
      <c r="C24" s="4">
        <v>18</v>
      </c>
      <c r="D24" s="11">
        <f>'dpc-covid19-ita-andamento-naz'!K19</f>
        <v>1016</v>
      </c>
      <c r="E24" s="11">
        <f t="shared" si="6"/>
        <v>189</v>
      </c>
      <c r="F24" s="11">
        <f t="shared" si="12"/>
        <v>775.54079452341648</v>
      </c>
      <c r="G24" s="11">
        <f t="shared" si="7"/>
        <v>210.69044136969222</v>
      </c>
      <c r="H24" s="11" cm="1">
        <f t="array" ref="H24">G24+CIw</f>
        <v>336.55529251506948</v>
      </c>
      <c r="I24" s="11" cm="1">
        <f t="array" ref="I24">MAX(G24-CIw,0)</f>
        <v>84.825590224314936</v>
      </c>
      <c r="J24" s="11">
        <f>'Cumul_deaths - Power law fit'!H24</f>
        <v>744</v>
      </c>
      <c r="K24" s="11">
        <f t="shared" si="8"/>
        <v>127</v>
      </c>
      <c r="L24" s="9">
        <f t="shared" si="0"/>
        <v>517.14866463036969</v>
      </c>
      <c r="M24" s="46">
        <f t="shared" si="1"/>
        <v>136.68296542273137</v>
      </c>
      <c r="N24" s="11">
        <f t="shared" si="2"/>
        <v>253.94083951973369</v>
      </c>
      <c r="O24" s="11">
        <f t="shared" si="3"/>
        <v>19.425091325729056</v>
      </c>
      <c r="P24" s="11">
        <f>'Cumul_deaths - Power law fit'!L24</f>
        <v>272</v>
      </c>
      <c r="Q24" s="11">
        <f t="shared" si="9"/>
        <v>62</v>
      </c>
      <c r="R24" s="9">
        <f t="shared" si="4"/>
        <v>258.39212989304684</v>
      </c>
      <c r="S24" s="46">
        <f t="shared" si="5"/>
        <v>74.007475946960838</v>
      </c>
      <c r="T24" s="11">
        <f t="shared" si="10"/>
        <v>191.26535004396317</v>
      </c>
      <c r="U24" s="11">
        <f t="shared" si="11"/>
        <v>0</v>
      </c>
      <c r="V24" s="1"/>
      <c r="W24" s="2" t="s">
        <v>4</v>
      </c>
      <c r="X24" s="7" cm="1">
        <f t="array" ref="X24">SQRT(SUM((K7:K46-M7:M46)^2)/dfl)</f>
        <v>57.922452152505421</v>
      </c>
    </row>
    <row r="25" spans="2:24" ht="16.2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6"/>
        <v>250</v>
      </c>
      <c r="F25" s="11">
        <f t="shared" si="12"/>
        <v>1006.3969608097124</v>
      </c>
      <c r="G25" s="11">
        <f t="shared" si="7"/>
        <v>251.47982834694557</v>
      </c>
      <c r="H25" s="11" cm="1">
        <f t="array" ref="H25">G25+CIw</f>
        <v>377.34467949232283</v>
      </c>
      <c r="I25" s="11" cm="1">
        <f t="array" ref="I25">MAX(G25-CIw,0)</f>
        <v>125.61497720156828</v>
      </c>
      <c r="J25" s="11">
        <f>'Cumul_deaths - Power law fit'!H25</f>
        <v>890</v>
      </c>
      <c r="K25" s="11">
        <f t="shared" si="8"/>
        <v>146</v>
      </c>
      <c r="L25" s="9">
        <f t="shared" si="0"/>
        <v>666.14117478514981</v>
      </c>
      <c r="M25" s="46">
        <f t="shared" si="1"/>
        <v>161.5061989827833</v>
      </c>
      <c r="N25" s="11">
        <f t="shared" si="2"/>
        <v>278.76407307978559</v>
      </c>
      <c r="O25" s="11">
        <f t="shared" si="3"/>
        <v>44.248324885780988</v>
      </c>
      <c r="P25" s="11">
        <f>'Cumul_deaths - Power law fit'!L25</f>
        <v>376</v>
      </c>
      <c r="Q25" s="11">
        <f t="shared" si="9"/>
        <v>104</v>
      </c>
      <c r="R25" s="9">
        <f t="shared" si="4"/>
        <v>340.25578602456255</v>
      </c>
      <c r="S25" s="46">
        <f t="shared" si="5"/>
        <v>89.97362936416225</v>
      </c>
      <c r="T25" s="11">
        <f t="shared" si="10"/>
        <v>207.23150346116455</v>
      </c>
      <c r="U25" s="11">
        <f t="shared" si="11"/>
        <v>0</v>
      </c>
      <c r="V25" s="1"/>
      <c r="W25" s="2" t="s">
        <v>5</v>
      </c>
      <c r="X25" s="8" cm="1">
        <f t="array" ref="X25">1-SUM((K7:K46-M7:M46)^2)/SUM((K7:K46-Mean_of_yl)^2)</f>
        <v>0.90042763879443732</v>
      </c>
    </row>
    <row r="26" spans="2:24" x14ac:dyDescent="0.3">
      <c r="B26" s="10">
        <v>43904</v>
      </c>
      <c r="C26" s="4">
        <v>20</v>
      </c>
      <c r="D26" s="11">
        <f>'dpc-covid19-ita-andamento-naz'!K21</f>
        <v>1441</v>
      </c>
      <c r="E26" s="11">
        <f t="shared" si="6"/>
        <v>175</v>
      </c>
      <c r="F26" s="11">
        <f t="shared" si="12"/>
        <v>1279.3113652593775</v>
      </c>
      <c r="G26" s="11">
        <f t="shared" si="7"/>
        <v>294.69952653902567</v>
      </c>
      <c r="H26" s="11" cm="1">
        <f t="array" ref="H26">G26+CIw</f>
        <v>420.56437768440298</v>
      </c>
      <c r="I26" s="11" cm="1">
        <f t="array" ref="I26">MAX(G26-CIw,0)</f>
        <v>168.83467539364838</v>
      </c>
      <c r="J26" s="11">
        <f>'Cumul_deaths - Power law fit'!H26</f>
        <v>966</v>
      </c>
      <c r="K26" s="11">
        <f t="shared" si="8"/>
        <v>76</v>
      </c>
      <c r="L26" s="9">
        <f t="shared" si="0"/>
        <v>840.4920636915715</v>
      </c>
      <c r="M26" s="46">
        <f t="shared" si="1"/>
        <v>187.3214210188504</v>
      </c>
      <c r="N26" s="11">
        <f t="shared" si="2"/>
        <v>304.57929511585269</v>
      </c>
      <c r="O26" s="11">
        <f t="shared" si="3"/>
        <v>70.063546921848086</v>
      </c>
      <c r="P26" s="11">
        <f>'Cumul_deaths - Power law fit'!L26</f>
        <v>475</v>
      </c>
      <c r="Q26" s="11">
        <f t="shared" si="9"/>
        <v>99</v>
      </c>
      <c r="R26" s="9">
        <f t="shared" si="4"/>
        <v>438.81930156780595</v>
      </c>
      <c r="S26" s="46">
        <f t="shared" si="5"/>
        <v>107.3781055201753</v>
      </c>
      <c r="T26" s="11">
        <f t="shared" si="10"/>
        <v>224.63597961717761</v>
      </c>
      <c r="U26" s="11">
        <f t="shared" si="11"/>
        <v>0</v>
      </c>
      <c r="V26" s="1"/>
      <c r="W26" s="2" t="s">
        <v>6</v>
      </c>
      <c r="X26" s="8">
        <f>TINV(0.05,dfl)</f>
        <v>2.0243941639119702</v>
      </c>
    </row>
    <row r="27" spans="2:24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6"/>
        <v>368</v>
      </c>
      <c r="F27" s="11">
        <f t="shared" si="12"/>
        <v>1596.3813999155188</v>
      </c>
      <c r="G27" s="11">
        <f t="shared" si="7"/>
        <v>339.6738899586469</v>
      </c>
      <c r="H27" s="11" cm="1">
        <f t="array" ref="H27">G27+CIw</f>
        <v>465.53874110402421</v>
      </c>
      <c r="I27" s="11" cm="1">
        <f t="array" ref="I27">MAX(G27-CIw,0)</f>
        <v>213.80903881326961</v>
      </c>
      <c r="J27" s="11">
        <f>'Cumul_deaths - Power law fit'!H27</f>
        <v>1218</v>
      </c>
      <c r="K27" s="11">
        <f t="shared" si="8"/>
        <v>252</v>
      </c>
      <c r="L27" s="9">
        <f t="shared" si="0"/>
        <v>1040.9543757679062</v>
      </c>
      <c r="M27" s="46">
        <f t="shared" si="1"/>
        <v>213.64738699354851</v>
      </c>
      <c r="N27" s="11">
        <f t="shared" si="2"/>
        <v>330.90526109055082</v>
      </c>
      <c r="O27" s="11">
        <f t="shared" si="3"/>
        <v>96.389512896546194</v>
      </c>
      <c r="P27" s="11">
        <f>'Cumul_deaths - Power law fit'!L27</f>
        <v>591</v>
      </c>
      <c r="Q27" s="11">
        <f t="shared" si="9"/>
        <v>116</v>
      </c>
      <c r="R27" s="9">
        <f t="shared" si="4"/>
        <v>555.42702414761266</v>
      </c>
      <c r="S27" s="46">
        <f t="shared" si="5"/>
        <v>126.02650296509842</v>
      </c>
      <c r="T27" s="11">
        <f t="shared" si="10"/>
        <v>243.28437706210073</v>
      </c>
      <c r="U27" s="11">
        <f t="shared" si="11"/>
        <v>8.7686288680961013</v>
      </c>
      <c r="V27" s="1"/>
      <c r="W27" s="2" t="s">
        <v>7</v>
      </c>
      <c r="X27" s="1">
        <f>Critical_tl*SE_of_yl</f>
        <v>117.25787409700231</v>
      </c>
    </row>
    <row r="28" spans="2:24" x14ac:dyDescent="0.3">
      <c r="B28" s="10">
        <v>43906</v>
      </c>
      <c r="C28" s="4">
        <v>22</v>
      </c>
      <c r="D28" s="11">
        <f>'dpc-covid19-ita-andamento-naz'!K23</f>
        <v>2158</v>
      </c>
      <c r="E28" s="11">
        <f t="shared" si="6"/>
        <v>349</v>
      </c>
      <c r="F28" s="11">
        <f t="shared" si="12"/>
        <v>1959.004048854574</v>
      </c>
      <c r="G28" s="11">
        <f t="shared" si="7"/>
        <v>385.68238009015823</v>
      </c>
      <c r="H28" s="11" cm="1">
        <f t="array" ref="H28">G28+CIw</f>
        <v>511.54723123553549</v>
      </c>
      <c r="I28" s="11" cm="1">
        <f t="array" ref="I28">MAX(G28-CIw,0)</f>
        <v>259.81752894478097</v>
      </c>
      <c r="J28" s="11">
        <f>'Cumul_deaths - Power law fit'!H28</f>
        <v>1420</v>
      </c>
      <c r="K28" s="11">
        <f t="shared" si="8"/>
        <v>202</v>
      </c>
      <c r="L28" s="9">
        <f t="shared" si="0"/>
        <v>1267.793177568728</v>
      </c>
      <c r="M28" s="46">
        <f t="shared" si="1"/>
        <v>239.99266620609063</v>
      </c>
      <c r="N28" s="11">
        <f t="shared" si="2"/>
        <v>357.25054030309298</v>
      </c>
      <c r="O28" s="11">
        <f t="shared" si="3"/>
        <v>122.73479210908832</v>
      </c>
      <c r="P28" s="11">
        <f>'Cumul_deaths - Power law fit'!L28</f>
        <v>738</v>
      </c>
      <c r="Q28" s="11">
        <f t="shared" si="9"/>
        <v>147</v>
      </c>
      <c r="R28" s="9">
        <f t="shared" si="4"/>
        <v>691.210871285846</v>
      </c>
      <c r="S28" s="46">
        <f t="shared" si="5"/>
        <v>145.6897138840676</v>
      </c>
      <c r="T28" s="11">
        <f t="shared" si="10"/>
        <v>262.94758798106989</v>
      </c>
      <c r="U28" s="11">
        <f t="shared" si="11"/>
        <v>28.431839787065286</v>
      </c>
      <c r="V28" s="1"/>
      <c r="W28" s="33" t="s">
        <v>121</v>
      </c>
      <c r="X28" s="34">
        <f>(wl^wl)*EXP(-wl)</f>
        <v>425.00834428009949</v>
      </c>
    </row>
    <row r="29" spans="2:24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6"/>
        <v>345</v>
      </c>
      <c r="F29" s="11">
        <f t="shared" si="12"/>
        <v>2367.8446775410457</v>
      </c>
      <c r="G29" s="11">
        <f t="shared" si="7"/>
        <v>431.98667654518619</v>
      </c>
      <c r="H29" s="11" cm="1">
        <f t="array" ref="H29">G29+CIw</f>
        <v>557.85152769056344</v>
      </c>
      <c r="I29" s="11" cm="1">
        <f t="array" ref="I29">MAX(G29-CIw,0)</f>
        <v>306.12182539980893</v>
      </c>
      <c r="J29" s="11">
        <f>'Cumul_deaths - Power law fit'!H29</f>
        <v>1640</v>
      </c>
      <c r="K29" s="11">
        <f t="shared" si="8"/>
        <v>220</v>
      </c>
      <c r="L29" s="9">
        <f t="shared" si="0"/>
        <v>1520.7848955556233</v>
      </c>
      <c r="M29" s="46">
        <f t="shared" si="1"/>
        <v>265.87434736669428</v>
      </c>
      <c r="N29" s="11">
        <f t="shared" si="2"/>
        <v>383.13222146369662</v>
      </c>
      <c r="O29" s="11">
        <f t="shared" si="3"/>
        <v>148.61647326969197</v>
      </c>
      <c r="P29" s="11">
        <f>'Cumul_deaths - Power law fit'!L29</f>
        <v>863</v>
      </c>
      <c r="Q29" s="11">
        <f t="shared" si="9"/>
        <v>125</v>
      </c>
      <c r="R29" s="9">
        <f t="shared" si="4"/>
        <v>847.05978198542221</v>
      </c>
      <c r="S29" s="46">
        <f t="shared" si="5"/>
        <v>166.1123291784919</v>
      </c>
      <c r="T29" s="11">
        <f t="shared" si="10"/>
        <v>283.37020327549419</v>
      </c>
      <c r="U29" s="11">
        <f t="shared" si="11"/>
        <v>48.85445508148959</v>
      </c>
      <c r="V29" s="1"/>
      <c r="W29" s="33" t="s">
        <v>127</v>
      </c>
      <c r="X29" s="34">
        <f>wl*t0l</f>
        <v>34.27539479285722</v>
      </c>
    </row>
    <row r="30" spans="2:24" x14ac:dyDescent="0.3">
      <c r="B30" s="10">
        <v>43908</v>
      </c>
      <c r="C30" s="4">
        <v>24</v>
      </c>
      <c r="D30" s="11">
        <f>'dpc-covid19-ita-andamento-naz'!K25</f>
        <v>2978</v>
      </c>
      <c r="E30" s="11">
        <f t="shared" si="6"/>
        <v>475</v>
      </c>
      <c r="F30" s="11">
        <f t="shared" si="12"/>
        <v>2822.8319873560827</v>
      </c>
      <c r="G30" s="11">
        <f t="shared" si="7"/>
        <v>477.85572208293559</v>
      </c>
      <c r="H30" s="11" cm="1">
        <f t="array" ref="H30">G30+CIw</f>
        <v>603.7205732283129</v>
      </c>
      <c r="I30" s="11" cm="1">
        <f t="array" ref="I30">MAX(G30-CIw,0)</f>
        <v>351.99087093755827</v>
      </c>
      <c r="J30" s="11">
        <f>'Cumul_deaths - Power law fit'!H30</f>
        <v>1959</v>
      </c>
      <c r="K30" s="11">
        <f t="shared" si="8"/>
        <v>319</v>
      </c>
      <c r="L30" s="9">
        <f t="shared" si="0"/>
        <v>1799.2342230837687</v>
      </c>
      <c r="M30" s="46">
        <f t="shared" si="1"/>
        <v>290.83437133182724</v>
      </c>
      <c r="N30" s="11">
        <f t="shared" si="2"/>
        <v>408.09224542882953</v>
      </c>
      <c r="O30" s="11">
        <f t="shared" si="3"/>
        <v>173.57649723482493</v>
      </c>
      <c r="P30" s="11">
        <f>'Cumul_deaths - Power law fit'!L30</f>
        <v>1019</v>
      </c>
      <c r="Q30" s="11">
        <f t="shared" si="9"/>
        <v>156</v>
      </c>
      <c r="R30" s="9">
        <f t="shared" si="4"/>
        <v>1023.5977642723141</v>
      </c>
      <c r="S30" s="46">
        <f t="shared" si="5"/>
        <v>187.02135075110832</v>
      </c>
      <c r="T30" s="11">
        <f t="shared" si="10"/>
        <v>304.27922484811063</v>
      </c>
      <c r="U30" s="11">
        <f t="shared" si="11"/>
        <v>69.763476654106</v>
      </c>
      <c r="V30" s="1"/>
      <c r="W30" s="35" t="s">
        <v>89</v>
      </c>
      <c r="X30" s="36"/>
    </row>
    <row r="31" spans="2:24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6"/>
        <v>427</v>
      </c>
      <c r="F31" s="11">
        <f t="shared" si="12"/>
        <v>3323.1766020653031</v>
      </c>
      <c r="G31" s="11">
        <f t="shared" si="7"/>
        <v>522.58782242529185</v>
      </c>
      <c r="H31" s="11" cm="1">
        <f t="array" ref="H31">G31+CIw</f>
        <v>648.45267357066916</v>
      </c>
      <c r="I31" s="11" cm="1">
        <f t="array" ref="I31">MAX(G31-CIw,0)</f>
        <v>396.72297127991453</v>
      </c>
      <c r="J31" s="11">
        <f>'Cumul_deaths - Power law fit'!H31</f>
        <v>2168</v>
      </c>
      <c r="K31" s="11">
        <f t="shared" si="8"/>
        <v>209</v>
      </c>
      <c r="L31" s="9">
        <f t="shared" si="0"/>
        <v>2102.0059686238023</v>
      </c>
      <c r="M31" s="46">
        <f t="shared" si="1"/>
        <v>314.45302482574698</v>
      </c>
      <c r="N31" s="11">
        <f t="shared" si="2"/>
        <v>431.71089892274927</v>
      </c>
      <c r="O31" s="11">
        <f t="shared" si="3"/>
        <v>197.19515072874466</v>
      </c>
      <c r="P31" s="11">
        <f>'Cumul_deaths - Power law fit'!L31</f>
        <v>1237</v>
      </c>
      <c r="Q31" s="11">
        <f t="shared" si="9"/>
        <v>218</v>
      </c>
      <c r="R31" s="9">
        <f t="shared" si="4"/>
        <v>1221.170633441501</v>
      </c>
      <c r="S31" s="46">
        <f t="shared" si="5"/>
        <v>208.1347975995449</v>
      </c>
      <c r="T31" s="11">
        <f t="shared" si="10"/>
        <v>325.39267169654721</v>
      </c>
      <c r="U31" s="11">
        <f t="shared" si="11"/>
        <v>90.876923502542581</v>
      </c>
      <c r="V31" s="1"/>
      <c r="W31" s="21"/>
      <c r="X31" s="5"/>
    </row>
    <row r="32" spans="2:24" ht="15.6" x14ac:dyDescent="0.35">
      <c r="B32" s="10">
        <v>43910</v>
      </c>
      <c r="C32" s="4">
        <v>26</v>
      </c>
      <c r="D32" s="11">
        <f>'dpc-covid19-ita-andamento-naz'!K27</f>
        <v>4032</v>
      </c>
      <c r="E32" s="11">
        <f t="shared" si="6"/>
        <v>627</v>
      </c>
      <c r="F32" s="11">
        <f t="shared" si="12"/>
        <v>3867.410035532017</v>
      </c>
      <c r="G32" s="11">
        <f t="shared" si="7"/>
        <v>565.52924024011145</v>
      </c>
      <c r="H32" s="11" cm="1">
        <f t="array" ref="H32">G32+CIw</f>
        <v>691.39409138548876</v>
      </c>
      <c r="I32" s="11" cm="1">
        <f t="array" ref="I32">MAX(G32-CIw,0)</f>
        <v>439.66438909473413</v>
      </c>
      <c r="J32" s="11">
        <f>'Cumul_deaths - Power law fit'!H32</f>
        <v>2549</v>
      </c>
      <c r="K32" s="11">
        <f t="shared" si="8"/>
        <v>381</v>
      </c>
      <c r="L32" s="9">
        <f t="shared" si="0"/>
        <v>2427.5688773192155</v>
      </c>
      <c r="M32" s="46">
        <f t="shared" si="1"/>
        <v>336.35937513543985</v>
      </c>
      <c r="N32" s="11">
        <f t="shared" si="2"/>
        <v>453.61724923244219</v>
      </c>
      <c r="O32" s="11">
        <f t="shared" si="3"/>
        <v>219.10150103843753</v>
      </c>
      <c r="P32" s="11">
        <f>'Cumul_deaths - Power law fit'!L32</f>
        <v>1483</v>
      </c>
      <c r="Q32" s="11">
        <f t="shared" si="9"/>
        <v>246</v>
      </c>
      <c r="R32" s="9">
        <f t="shared" si="4"/>
        <v>1439.8411582128012</v>
      </c>
      <c r="S32" s="46">
        <f t="shared" si="5"/>
        <v>229.16986510467166</v>
      </c>
      <c r="T32" s="11">
        <f t="shared" si="10"/>
        <v>346.42773920167394</v>
      </c>
      <c r="U32" s="11">
        <f t="shared" si="11"/>
        <v>111.91199100766934</v>
      </c>
      <c r="V32" s="1"/>
      <c r="W32" s="21" t="s">
        <v>25</v>
      </c>
      <c r="X32" s="44">
        <v>6.044193157983524</v>
      </c>
    </row>
    <row r="33" spans="2:27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6"/>
        <v>793</v>
      </c>
      <c r="F33" s="11">
        <f t="shared" si="12"/>
        <v>4453.4403734919415</v>
      </c>
      <c r="G33" s="11">
        <f t="shared" si="7"/>
        <v>606.08900375772555</v>
      </c>
      <c r="H33" s="11" cm="1">
        <f t="array" ref="H33">G33+CIw</f>
        <v>731.95385490310287</v>
      </c>
      <c r="I33" s="11" cm="1">
        <f t="array" ref="I33">MAX(G33-CIw,0)</f>
        <v>480.22415261234823</v>
      </c>
      <c r="J33" s="11">
        <f>'Cumul_deaths - Power law fit'!H33</f>
        <v>3095</v>
      </c>
      <c r="K33" s="11">
        <f t="shared" si="8"/>
        <v>546</v>
      </c>
      <c r="L33" s="9">
        <f t="shared" si="0"/>
        <v>2774.048344069211</v>
      </c>
      <c r="M33" s="46">
        <f t="shared" si="1"/>
        <v>356.23863070006746</v>
      </c>
      <c r="N33" s="11">
        <f t="shared" si="2"/>
        <v>473.49650479706975</v>
      </c>
      <c r="O33" s="11">
        <f t="shared" si="3"/>
        <v>238.98075660306515</v>
      </c>
      <c r="P33" s="11">
        <f>'Cumul_deaths - Power law fit'!L33</f>
        <v>1730</v>
      </c>
      <c r="Q33" s="11">
        <f t="shared" si="9"/>
        <v>247</v>
      </c>
      <c r="R33" s="9">
        <f t="shared" si="4"/>
        <v>1679.3920294227305</v>
      </c>
      <c r="S33" s="46">
        <f t="shared" si="5"/>
        <v>249.85037305765812</v>
      </c>
      <c r="T33" s="11">
        <f t="shared" si="10"/>
        <v>367.10824715466043</v>
      </c>
      <c r="U33" s="11">
        <f t="shared" si="11"/>
        <v>132.5924989606558</v>
      </c>
      <c r="V33" s="1"/>
      <c r="W33" s="21" t="s">
        <v>1</v>
      </c>
      <c r="X33" s="44">
        <v>6.67314783533838</v>
      </c>
    </row>
    <row r="34" spans="2:27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6"/>
        <v>651</v>
      </c>
      <c r="F34" s="11">
        <f t="shared" si="12"/>
        <v>5078.6208442214484</v>
      </c>
      <c r="G34" s="11">
        <f t="shared" si="7"/>
        <v>643.74988554606534</v>
      </c>
      <c r="H34" s="11" cm="1">
        <f t="array" ref="H34">G34+CIw</f>
        <v>769.61473669144266</v>
      </c>
      <c r="I34" s="11" cm="1">
        <f t="array" ref="I34">MAX(G34-CIw,0)</f>
        <v>517.88503440068803</v>
      </c>
      <c r="J34" s="11">
        <f>'Cumul_deaths - Power law fit'!H34</f>
        <v>3456</v>
      </c>
      <c r="K34" s="11">
        <f t="shared" si="8"/>
        <v>361</v>
      </c>
      <c r="L34" s="9">
        <f t="shared" si="0"/>
        <v>3139.285005270327</v>
      </c>
      <c r="M34" s="46">
        <f t="shared" si="1"/>
        <v>373.83657315513153</v>
      </c>
      <c r="N34" s="11">
        <f t="shared" si="2"/>
        <v>491.09444725213382</v>
      </c>
      <c r="O34" s="11">
        <f t="shared" si="3"/>
        <v>256.57869905812925</v>
      </c>
      <c r="P34" s="11">
        <f>'Cumul_deaths - Power law fit'!L34</f>
        <v>2020</v>
      </c>
      <c r="Q34" s="11">
        <f t="shared" si="9"/>
        <v>290</v>
      </c>
      <c r="R34" s="9">
        <f t="shared" si="4"/>
        <v>1939.3358389511218</v>
      </c>
      <c r="S34" s="46">
        <f t="shared" si="5"/>
        <v>269.91331239093387</v>
      </c>
      <c r="T34" s="11">
        <f t="shared" si="10"/>
        <v>387.17118648793621</v>
      </c>
      <c r="U34" s="11">
        <f t="shared" si="11"/>
        <v>152.65543829393155</v>
      </c>
      <c r="W34" s="2" t="s">
        <v>2</v>
      </c>
      <c r="X34" s="1">
        <f>AVERAGE(Q7:Q46)</f>
        <v>159.22499999999999</v>
      </c>
      <c r="AA34" s="1"/>
    </row>
    <row r="35" spans="2:27" x14ac:dyDescent="0.3">
      <c r="B35" s="22">
        <v>43913</v>
      </c>
      <c r="C35" s="4">
        <v>29</v>
      </c>
      <c r="D35" s="11">
        <f>'dpc-covid19-ita-andamento-naz'!K30</f>
        <v>6077</v>
      </c>
      <c r="E35" s="11">
        <f t="shared" si="6"/>
        <v>601</v>
      </c>
      <c r="F35" s="11">
        <f t="shared" si="12"/>
        <v>5739.8275056709626</v>
      </c>
      <c r="G35" s="11">
        <f t="shared" si="7"/>
        <v>678.07569327485294</v>
      </c>
      <c r="H35" s="11" cm="1">
        <f t="array" ref="H35">G35+CIw</f>
        <v>803.94054442023025</v>
      </c>
      <c r="I35" s="11" cm="1">
        <f t="array" ref="I35">MAX(G35-CIw,0)</f>
        <v>552.21084212947562</v>
      </c>
      <c r="J35" s="11">
        <f>'Cumul_deaths - Power law fit'!H35</f>
        <v>3776</v>
      </c>
      <c r="K35" s="11">
        <f t="shared" si="8"/>
        <v>320</v>
      </c>
      <c r="L35" s="9">
        <f t="shared" si="0"/>
        <v>3520.8964040444575</v>
      </c>
      <c r="M35" s="46">
        <f t="shared" si="1"/>
        <v>388.96132367091059</v>
      </c>
      <c r="N35" s="11">
        <f t="shared" si="2"/>
        <v>506.21919776791287</v>
      </c>
      <c r="O35" s="11">
        <f t="shared" si="3"/>
        <v>271.7034495739083</v>
      </c>
      <c r="P35" s="11">
        <f>'Cumul_deaths - Power law fit'!L35</f>
        <v>2301</v>
      </c>
      <c r="Q35" s="11">
        <f t="shared" si="9"/>
        <v>281</v>
      </c>
      <c r="R35" s="9">
        <f t="shared" si="4"/>
        <v>2218.9311016265051</v>
      </c>
      <c r="S35" s="46">
        <f t="shared" si="5"/>
        <v>289.11436960394241</v>
      </c>
      <c r="T35" s="11">
        <f t="shared" si="10"/>
        <v>406.37224370094475</v>
      </c>
      <c r="U35" s="11">
        <f t="shared" si="11"/>
        <v>171.85649550694009</v>
      </c>
      <c r="W35" s="2" t="s">
        <v>3</v>
      </c>
      <c r="X35" s="1">
        <f>COUNT(Q7:Q46)-COUNT(X31:X33)</f>
        <v>38</v>
      </c>
    </row>
    <row r="36" spans="2:27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6"/>
        <v>743</v>
      </c>
      <c r="F36" s="11">
        <f t="shared" si="12"/>
        <v>6433.5424916834163</v>
      </c>
      <c r="G36" s="11">
        <f t="shared" si="7"/>
        <v>708.71515307293419</v>
      </c>
      <c r="H36" s="11" cm="1">
        <f t="array" ref="H36">G36+CIw</f>
        <v>834.5800042183115</v>
      </c>
      <c r="I36" s="11" cm="1">
        <f t="array" ref="I36">MAX(G36-CIw,0)</f>
        <v>582.85030192755687</v>
      </c>
      <c r="J36" s="11">
        <f>'Cumul_deaths - Power law fit'!H36</f>
        <v>4178</v>
      </c>
      <c r="K36" s="11">
        <f t="shared" si="8"/>
        <v>402</v>
      </c>
      <c r="L36" s="9">
        <f t="shared" si="0"/>
        <v>3916.3392285013865</v>
      </c>
      <c r="M36" s="46">
        <f t="shared" si="1"/>
        <v>401.48278396373831</v>
      </c>
      <c r="N36" s="11">
        <f t="shared" si="2"/>
        <v>518.74065806074066</v>
      </c>
      <c r="O36" s="11">
        <f t="shared" si="3"/>
        <v>284.22490986673597</v>
      </c>
      <c r="P36" s="11">
        <f>'Cumul_deaths - Power law fit'!L36</f>
        <v>2642</v>
      </c>
      <c r="Q36" s="11">
        <f t="shared" si="9"/>
        <v>341</v>
      </c>
      <c r="R36" s="9">
        <f t="shared" si="4"/>
        <v>2517.2032631820298</v>
      </c>
      <c r="S36" s="46">
        <f t="shared" si="5"/>
        <v>307.23236910919587</v>
      </c>
      <c r="T36" s="11">
        <f t="shared" si="10"/>
        <v>424.49024320619822</v>
      </c>
      <c r="U36" s="11">
        <f t="shared" si="11"/>
        <v>189.97449501219356</v>
      </c>
      <c r="W36" s="2" t="s">
        <v>4</v>
      </c>
      <c r="X36" s="7" cm="1">
        <f t="array" ref="X36">SQRT(SUM((Q7:Q46-S7:S46)^2)/dfa)</f>
        <v>28.288094208443983</v>
      </c>
    </row>
    <row r="37" spans="2:27" ht="16.2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6"/>
        <v>683</v>
      </c>
      <c r="F37" s="11">
        <f t="shared" si="12"/>
        <v>7155.9395915077021</v>
      </c>
      <c r="G37" s="11">
        <f t="shared" si="7"/>
        <v>735.40276119887028</v>
      </c>
      <c r="H37" s="11" cm="1">
        <f t="array" ref="H37">G37+CIw</f>
        <v>861.2676123442476</v>
      </c>
      <c r="I37" s="11" cm="1">
        <f t="array" ref="I37">MAX(G37-CIw,0)</f>
        <v>609.53791005349296</v>
      </c>
      <c r="J37" s="11">
        <f>'Cumul_deaths - Power law fit'!H37</f>
        <v>4474</v>
      </c>
      <c r="K37" s="11">
        <f t="shared" si="8"/>
        <v>296</v>
      </c>
      <c r="L37" s="9">
        <f t="shared" si="0"/>
        <v>4322.9699871055855</v>
      </c>
      <c r="M37" s="46">
        <f t="shared" si="1"/>
        <v>411.33013537683212</v>
      </c>
      <c r="N37" s="11">
        <f t="shared" si="2"/>
        <v>528.5880094738344</v>
      </c>
      <c r="O37" s="11">
        <f t="shared" si="3"/>
        <v>294.07226127982983</v>
      </c>
      <c r="P37" s="11">
        <f>'Cumul_deaths - Power law fit'!L37</f>
        <v>3029</v>
      </c>
      <c r="Q37" s="11">
        <f t="shared" si="9"/>
        <v>387</v>
      </c>
      <c r="R37" s="9">
        <f t="shared" si="4"/>
        <v>2832.9696044021171</v>
      </c>
      <c r="S37" s="46">
        <f t="shared" si="5"/>
        <v>324.07262582203816</v>
      </c>
      <c r="T37" s="11">
        <f t="shared" si="10"/>
        <v>441.33049991904045</v>
      </c>
      <c r="U37" s="11">
        <f t="shared" si="11"/>
        <v>206.81475172503585</v>
      </c>
      <c r="W37" s="2" t="s">
        <v>5</v>
      </c>
      <c r="X37" s="8" cm="1">
        <f t="array" ref="X37">1-SUM((Q7:Q46-S7:S46)^2)/SUM((Q7:Q46-Mean_of_ya)^2)</f>
        <v>0.96815109560345936</v>
      </c>
    </row>
    <row r="38" spans="2:27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6"/>
        <v>662</v>
      </c>
      <c r="F38" s="11">
        <f t="shared" si="12"/>
        <v>7902.9693439268322</v>
      </c>
      <c r="G38" s="11">
        <f t="shared" si="7"/>
        <v>757.95703666404847</v>
      </c>
      <c r="H38" s="11" cm="1">
        <f t="array" ref="H38">G38+CIw</f>
        <v>883.82188780942579</v>
      </c>
      <c r="I38" s="11" cm="1">
        <f t="array" ref="I38">MAX(G38-CIw,0)</f>
        <v>632.09218551867116</v>
      </c>
      <c r="J38" s="11">
        <f>'Cumul_deaths - Power law fit'!H38</f>
        <v>4861</v>
      </c>
      <c r="K38" s="11">
        <f t="shared" si="8"/>
        <v>387</v>
      </c>
      <c r="L38" s="9">
        <f t="shared" si="0"/>
        <v>4738.1023779716543</v>
      </c>
      <c r="M38" s="46">
        <f t="shared" si="1"/>
        <v>418.4877938975128</v>
      </c>
      <c r="N38" s="11">
        <f t="shared" si="2"/>
        <v>535.74566799451509</v>
      </c>
      <c r="O38" s="11">
        <f t="shared" si="3"/>
        <v>301.22991980051052</v>
      </c>
      <c r="P38" s="11">
        <f>'Cumul_deaths - Power law fit'!L38</f>
        <v>3304</v>
      </c>
      <c r="Q38" s="11">
        <f t="shared" si="9"/>
        <v>275</v>
      </c>
      <c r="R38" s="9">
        <f t="shared" si="4"/>
        <v>3164.8669659551783</v>
      </c>
      <c r="S38" s="46">
        <f t="shared" si="5"/>
        <v>339.46924276653561</v>
      </c>
      <c r="T38" s="11">
        <f t="shared" si="10"/>
        <v>456.72711686353796</v>
      </c>
      <c r="U38" s="11">
        <f t="shared" si="11"/>
        <v>222.2113686695333</v>
      </c>
      <c r="W38" s="2" t="s">
        <v>6</v>
      </c>
      <c r="X38" s="8">
        <f>TINV(0.05,dfa)</f>
        <v>2.0243941639119702</v>
      </c>
    </row>
    <row r="39" spans="2:27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6"/>
        <v>969</v>
      </c>
      <c r="F39" s="11">
        <f t="shared" si="12"/>
        <v>8670.4412748293744</v>
      </c>
      <c r="G39" s="11">
        <f t="shared" si="7"/>
        <v>776.27663239108495</v>
      </c>
      <c r="H39" s="11" cm="1">
        <f t="array" ref="H39">G39+CIw</f>
        <v>902.14148353646226</v>
      </c>
      <c r="I39" s="11" cm="1">
        <f t="array" ref="I39">MAX(G39-CIw,0)</f>
        <v>650.41178124570763</v>
      </c>
      <c r="J39" s="11">
        <f>'Cumul_deaths - Power law fit'!H39</f>
        <v>5402</v>
      </c>
      <c r="K39" s="11">
        <f t="shared" si="8"/>
        <v>541</v>
      </c>
      <c r="L39" s="9">
        <f t="shared" ref="L39:L66" si="13">t0l*_xlfn.GAMMA.DIST($C39/t0l,wl+1,1,1)*_xlfn.GAMMA(wl+1)</f>
        <v>5159.0600044132052</v>
      </c>
      <c r="M39" s="46">
        <f t="shared" ref="M39:M66" si="14">(($C39/t0l)^wl)*EXP(-($C39/t0l))</f>
        <v>422.99021100103579</v>
      </c>
      <c r="N39" s="11">
        <f t="shared" si="2"/>
        <v>540.24808509803813</v>
      </c>
      <c r="O39" s="11">
        <f t="shared" si="3"/>
        <v>305.73233690403345</v>
      </c>
      <c r="P39" s="11">
        <f>'Cumul_deaths - Power law fit'!L39</f>
        <v>3732</v>
      </c>
      <c r="Q39" s="11">
        <f t="shared" si="9"/>
        <v>428</v>
      </c>
      <c r="R39" s="9">
        <f t="shared" ref="R39:R66" si="15">t0a*_xlfn.GAMMA.DIST($C39/t0a,wa+1,1,1)*_xlfn.GAMMA(wa+1)</f>
        <v>3511.3812704161696</v>
      </c>
      <c r="S39" s="46">
        <f t="shared" ref="S39:S66" si="16">(($C39/t0a)^wa)*EXP(-($C39/t0a))</f>
        <v>353.28642139004916</v>
      </c>
      <c r="T39" s="11">
        <f t="shared" si="10"/>
        <v>470.5442954870515</v>
      </c>
      <c r="U39" s="11">
        <f t="shared" si="11"/>
        <v>236.02854729304684</v>
      </c>
      <c r="W39" s="2" t="s">
        <v>7</v>
      </c>
      <c r="X39" s="1">
        <f>Critical_ta*SE_of_ya</f>
        <v>57.266252823766003</v>
      </c>
    </row>
    <row r="40" spans="2:27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6"/>
        <v>889</v>
      </c>
      <c r="F40" s="11">
        <f t="shared" si="12"/>
        <v>9454.1013661768466</v>
      </c>
      <c r="G40" s="11">
        <f t="shared" si="7"/>
        <v>790.33476182655443</v>
      </c>
      <c r="H40" s="11" cm="1">
        <f t="array" ref="H40">G40+CIw</f>
        <v>916.19961297193174</v>
      </c>
      <c r="I40" s="11" cm="1">
        <f t="array" ref="I40">MAX(G40-CIw,0)</f>
        <v>664.46991068117711</v>
      </c>
      <c r="J40" s="11">
        <f>'Cumul_deaths - Power law fit'!H40</f>
        <v>5944</v>
      </c>
      <c r="K40" s="11">
        <f t="shared" si="8"/>
        <v>542</v>
      </c>
      <c r="L40" s="9">
        <f t="shared" si="13"/>
        <v>5583.2234678063687</v>
      </c>
      <c r="M40" s="46">
        <f t="shared" si="14"/>
        <v>424.9158855841273</v>
      </c>
      <c r="N40" s="11">
        <f t="shared" si="2"/>
        <v>542.17375968112958</v>
      </c>
      <c r="O40" s="11">
        <f t="shared" si="3"/>
        <v>307.65801148712501</v>
      </c>
      <c r="P40" s="11">
        <f>'Cumul_deaths - Power law fit'!L40</f>
        <v>4079</v>
      </c>
      <c r="Q40" s="11">
        <f t="shared" si="9"/>
        <v>347</v>
      </c>
      <c r="R40" s="9">
        <f t="shared" si="15"/>
        <v>3870.8778983704779</v>
      </c>
      <c r="S40" s="46">
        <f t="shared" si="16"/>
        <v>365.41887624242713</v>
      </c>
      <c r="T40" s="11">
        <f t="shared" si="10"/>
        <v>482.67675033942942</v>
      </c>
      <c r="U40" s="11">
        <f t="shared" si="11"/>
        <v>248.16100214542482</v>
      </c>
      <c r="W40" s="38" t="s">
        <v>121</v>
      </c>
      <c r="X40" s="39">
        <f>(wa^wa)*EXP(-wa)</f>
        <v>400.65415677464108</v>
      </c>
    </row>
    <row r="41" spans="2:27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6"/>
        <v>756</v>
      </c>
      <c r="F41" s="11">
        <f t="shared" si="12"/>
        <v>10249.703292533657</v>
      </c>
      <c r="G41" s="11">
        <f t="shared" si="7"/>
        <v>800.17237774383852</v>
      </c>
      <c r="H41" s="11" cm="1">
        <f t="array" ref="H41">G41+CIw</f>
        <v>926.03722888921584</v>
      </c>
      <c r="I41" s="11" cm="1">
        <f t="array" ref="I41">MAX(G41-CIw,0)</f>
        <v>674.30752659846121</v>
      </c>
      <c r="J41" s="11">
        <f>'Cumul_deaths - Power law fit'!H41</f>
        <v>6360</v>
      </c>
      <c r="K41" s="11">
        <f t="shared" si="8"/>
        <v>416</v>
      </c>
      <c r="L41" s="9">
        <f t="shared" si="13"/>
        <v>6008.0712168157133</v>
      </c>
      <c r="M41" s="46">
        <f t="shared" si="14"/>
        <v>424.38091618960425</v>
      </c>
      <c r="N41" s="11">
        <f t="shared" si="2"/>
        <v>541.63879028660654</v>
      </c>
      <c r="O41" s="11">
        <f t="shared" si="3"/>
        <v>307.12304209260196</v>
      </c>
      <c r="P41" s="11">
        <f>'Cumul_deaths - Power law fit'!L41</f>
        <v>4419</v>
      </c>
      <c r="Q41" s="11">
        <f t="shared" si="9"/>
        <v>340</v>
      </c>
      <c r="R41" s="9">
        <f t="shared" si="15"/>
        <v>4241.6320757179437</v>
      </c>
      <c r="S41" s="46">
        <f t="shared" si="16"/>
        <v>375.79146155423422</v>
      </c>
      <c r="T41" s="11">
        <f t="shared" si="10"/>
        <v>493.04933565123656</v>
      </c>
      <c r="U41" s="11">
        <f t="shared" si="11"/>
        <v>258.53358745723187</v>
      </c>
      <c r="W41" s="47" t="s">
        <v>127</v>
      </c>
      <c r="X41" s="1">
        <f>wa*t0a</f>
        <v>40.333794488564799</v>
      </c>
    </row>
    <row r="42" spans="2:27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6"/>
        <v>812</v>
      </c>
      <c r="F42" s="11">
        <f t="shared" si="12"/>
        <v>11053.072381929253</v>
      </c>
      <c r="G42" s="11">
        <f t="shared" si="7"/>
        <v>805.89050580060882</v>
      </c>
      <c r="H42" s="11" cm="1">
        <f t="array" ref="H42">G42+CIw</f>
        <v>931.75535694598614</v>
      </c>
      <c r="I42" s="11" cm="1">
        <f t="array" ref="I42">MAX(G42-CIw,0)</f>
        <v>680.02565465523151</v>
      </c>
      <c r="J42" s="11">
        <f>'Cumul_deaths - Power law fit'!H42</f>
        <v>6818</v>
      </c>
      <c r="K42" s="11">
        <f t="shared" si="8"/>
        <v>458</v>
      </c>
      <c r="L42" s="9">
        <f t="shared" si="13"/>
        <v>6431.2138401388247</v>
      </c>
      <c r="M42" s="46">
        <f t="shared" si="14"/>
        <v>421.53237971226849</v>
      </c>
      <c r="N42" s="11">
        <f t="shared" si="2"/>
        <v>538.79025380927078</v>
      </c>
      <c r="O42" s="11">
        <f t="shared" si="3"/>
        <v>304.27450561526621</v>
      </c>
      <c r="P42" s="11">
        <f>'Cumul_deaths - Power law fit'!L42</f>
        <v>4773</v>
      </c>
      <c r="Q42" s="11">
        <f t="shared" si="9"/>
        <v>354</v>
      </c>
      <c r="R42" s="9">
        <f t="shared" si="15"/>
        <v>4621.8585417904278</v>
      </c>
      <c r="S42" s="46">
        <f t="shared" si="16"/>
        <v>384.35812608834033</v>
      </c>
      <c r="T42" s="11">
        <f t="shared" si="10"/>
        <v>501.61600018534261</v>
      </c>
      <c r="U42" s="11">
        <f t="shared" si="11"/>
        <v>267.10025199133804</v>
      </c>
    </row>
    <row r="43" spans="2:27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6"/>
        <v>837</v>
      </c>
      <c r="F43" s="11">
        <f t="shared" si="12"/>
        <v>11860.161639300324</v>
      </c>
      <c r="G43" s="11">
        <f t="shared" si="7"/>
        <v>807.64209207510964</v>
      </c>
      <c r="H43" s="11" cm="1">
        <f t="array" ref="H43">G43+CIw</f>
        <v>933.50694322048696</v>
      </c>
      <c r="I43" s="11" cm="1">
        <f t="array" ref="I43">MAX(G43-CIw,0)</f>
        <v>681.77724092973233</v>
      </c>
      <c r="J43" s="11">
        <f>'Cumul_deaths - Power law fit'!H43</f>
        <v>7199</v>
      </c>
      <c r="K43" s="11">
        <f t="shared" si="8"/>
        <v>381</v>
      </c>
      <c r="L43" s="9">
        <f t="shared" si="13"/>
        <v>6850.4217531222948</v>
      </c>
      <c r="M43" s="46">
        <f t="shared" si="14"/>
        <v>416.54177651268532</v>
      </c>
      <c r="N43" s="11">
        <f t="shared" si="2"/>
        <v>533.79965060968766</v>
      </c>
      <c r="O43" s="11">
        <f t="shared" si="3"/>
        <v>299.28390241568297</v>
      </c>
      <c r="P43" s="11">
        <f>'Cumul_deaths - Power law fit'!L43</f>
        <v>5229</v>
      </c>
      <c r="Q43" s="11">
        <f t="shared" si="9"/>
        <v>456</v>
      </c>
      <c r="R43" s="9">
        <f t="shared" si="15"/>
        <v>5009.7398861780293</v>
      </c>
      <c r="S43" s="46">
        <f t="shared" si="16"/>
        <v>391.10031556242433</v>
      </c>
      <c r="T43" s="11">
        <f t="shared" si="10"/>
        <v>508.35818965942667</v>
      </c>
      <c r="U43" s="11">
        <f t="shared" si="11"/>
        <v>273.84244146542198</v>
      </c>
    </row>
    <row r="44" spans="2:27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6"/>
        <v>727</v>
      </c>
      <c r="F44" s="11">
        <f t="shared" si="12"/>
        <v>12667.099506030598</v>
      </c>
      <c r="G44" s="11">
        <f t="shared" si="7"/>
        <v>805.62367533729707</v>
      </c>
      <c r="H44" s="11" cm="1">
        <f t="array" ref="H44">G44+CIw</f>
        <v>931.48852648267439</v>
      </c>
      <c r="I44" s="11" cm="1">
        <f t="array" ref="I44">MAX(G44-CIw,0)</f>
        <v>679.75882419191976</v>
      </c>
      <c r="J44" s="11">
        <f>'Cumul_deaths - Power law fit'!H44</f>
        <v>7593</v>
      </c>
      <c r="K44" s="11">
        <f t="shared" si="8"/>
        <v>394</v>
      </c>
      <c r="L44" s="9">
        <f t="shared" si="13"/>
        <v>7263.646445155332</v>
      </c>
      <c r="M44" s="46">
        <f t="shared" si="14"/>
        <v>409.59873526783821</v>
      </c>
      <c r="N44" s="11">
        <f t="shared" si="2"/>
        <v>526.85660936484055</v>
      </c>
      <c r="O44" s="11">
        <f t="shared" si="3"/>
        <v>292.34086117083586</v>
      </c>
      <c r="P44" s="11">
        <f>'Cumul_deaths - Power law fit'!L44</f>
        <v>5562</v>
      </c>
      <c r="Q44" s="11">
        <f t="shared" si="9"/>
        <v>333</v>
      </c>
      <c r="R44" s="9">
        <f t="shared" si="15"/>
        <v>5403.4530608752666</v>
      </c>
      <c r="S44" s="46">
        <f t="shared" si="16"/>
        <v>396.02494006945881</v>
      </c>
      <c r="T44" s="11">
        <f t="shared" si="10"/>
        <v>513.28281416646109</v>
      </c>
      <c r="U44" s="11">
        <f t="shared" si="11"/>
        <v>278.76706597245652</v>
      </c>
    </row>
    <row r="45" spans="2:27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6"/>
        <v>760</v>
      </c>
      <c r="F45" s="11">
        <f t="shared" si="12"/>
        <v>13470.229314735097</v>
      </c>
      <c r="G45" s="11">
        <f t="shared" si="7"/>
        <v>800.06714447897309</v>
      </c>
      <c r="H45" s="11" cm="1">
        <f t="array" ref="H45">G45+CIw</f>
        <v>925.93199562435041</v>
      </c>
      <c r="I45" s="11" cm="1">
        <f t="array" ref="I45">MAX(G45-CIw,0)</f>
        <v>674.20229333359578</v>
      </c>
      <c r="J45" s="11">
        <f>'Cumul_deaths - Power law fit'!H45</f>
        <v>7960</v>
      </c>
      <c r="K45" s="11">
        <f t="shared" si="8"/>
        <v>367</v>
      </c>
      <c r="L45" s="9">
        <f t="shared" si="13"/>
        <v>7669.0356254788385</v>
      </c>
      <c r="M45" s="46">
        <f t="shared" si="14"/>
        <v>400.90512614979934</v>
      </c>
      <c r="N45" s="11">
        <f t="shared" si="2"/>
        <v>518.16300024680163</v>
      </c>
      <c r="O45" s="11">
        <f t="shared" si="3"/>
        <v>283.64725205279706</v>
      </c>
      <c r="P45" s="11">
        <f>'Cumul_deaths - Power law fit'!L45</f>
        <v>5955</v>
      </c>
      <c r="Q45" s="11">
        <f t="shared" si="9"/>
        <v>393</v>
      </c>
      <c r="R45" s="9">
        <f t="shared" si="15"/>
        <v>5801.1936892562599</v>
      </c>
      <c r="S45" s="46">
        <f t="shared" si="16"/>
        <v>399.16201832917375</v>
      </c>
      <c r="T45" s="11">
        <f t="shared" ref="T45:T46" si="17">S45+CIl</f>
        <v>516.41989242617603</v>
      </c>
      <c r="U45" s="11">
        <f t="shared" ref="U45:U46" si="18">MAX(S45-CIl,0)</f>
        <v>281.90414423217146</v>
      </c>
    </row>
    <row r="46" spans="2:27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6"/>
        <v>766</v>
      </c>
      <c r="F46" s="11">
        <f t="shared" si="12"/>
        <v>14266.140633884184</v>
      </c>
      <c r="G46" s="11">
        <f t="shared" si="7"/>
        <v>791.2317918617357</v>
      </c>
      <c r="H46" s="11" cm="1">
        <f t="array" ref="H46">G46+CIw</f>
        <v>917.09664300711302</v>
      </c>
      <c r="I46" s="11" cm="1">
        <f t="array" ref="I46">MAX(G46-CIw,0)</f>
        <v>665.36694071635839</v>
      </c>
      <c r="J46" s="11">
        <f>'Cumul_deaths - Power law fit'!H46</f>
        <v>8311</v>
      </c>
      <c r="K46" s="11">
        <f t="shared" si="8"/>
        <v>351</v>
      </c>
      <c r="L46" s="9">
        <f t="shared" si="13"/>
        <v>8064.9427326409759</v>
      </c>
      <c r="M46" s="46">
        <f t="shared" si="14"/>
        <v>390.66968959505652</v>
      </c>
      <c r="N46" s="11">
        <f t="shared" si="2"/>
        <v>507.92756369205881</v>
      </c>
      <c r="O46" s="11">
        <f t="shared" si="3"/>
        <v>273.41181549805424</v>
      </c>
      <c r="P46" s="11">
        <f>'Cumul_deaths - Power law fit'!L46</f>
        <v>6370</v>
      </c>
      <c r="Q46" s="11">
        <f t="shared" si="9"/>
        <v>415</v>
      </c>
      <c r="R46" s="9">
        <f t="shared" si="15"/>
        <v>6201.1979012432093</v>
      </c>
      <c r="S46" s="46">
        <f t="shared" si="16"/>
        <v>400.56210226667923</v>
      </c>
      <c r="T46" s="11">
        <f t="shared" si="17"/>
        <v>517.81997636368158</v>
      </c>
      <c r="U46" s="11">
        <f t="shared" si="18"/>
        <v>283.30422816967689</v>
      </c>
    </row>
    <row r="47" spans="2:27" x14ac:dyDescent="0.3">
      <c r="B47" s="10">
        <v>43925</v>
      </c>
      <c r="C47" s="4">
        <v>41</v>
      </c>
      <c r="E47" s="11"/>
      <c r="F47" s="11">
        <f t="shared" si="12"/>
        <v>15051.692883783675</v>
      </c>
      <c r="G47" s="11">
        <f t="shared" si="7"/>
        <v>779.39682621208522</v>
      </c>
      <c r="K47" s="11"/>
      <c r="L47" s="9">
        <f t="shared" si="13"/>
        <v>8449.9313612369333</v>
      </c>
      <c r="M47" s="46">
        <f t="shared" si="14"/>
        <v>379.1032510071372</v>
      </c>
      <c r="Q47" s="11"/>
      <c r="R47" s="9">
        <f t="shared" si="15"/>
        <v>6601.7615225467407</v>
      </c>
      <c r="S47" s="46">
        <f t="shared" si="16"/>
        <v>400.29357520494807</v>
      </c>
    </row>
    <row r="48" spans="2:27" x14ac:dyDescent="0.3">
      <c r="B48" s="10">
        <v>43926</v>
      </c>
      <c r="C48" s="4">
        <v>42</v>
      </c>
      <c r="E48" s="11"/>
      <c r="F48" s="11">
        <f t="shared" si="12"/>
        <v>15824.031747047058</v>
      </c>
      <c r="G48" s="11">
        <f t="shared" si="7"/>
        <v>764.85446539393558</v>
      </c>
      <c r="K48" s="11"/>
      <c r="L48" s="9">
        <f t="shared" si="13"/>
        <v>8822.7752135048086</v>
      </c>
      <c r="M48" s="46">
        <f t="shared" si="14"/>
        <v>366.41455977015198</v>
      </c>
      <c r="Q48" s="11"/>
      <c r="R48" s="9">
        <f t="shared" si="15"/>
        <v>7001.2565335422496</v>
      </c>
      <c r="S48" s="46">
        <f t="shared" si="16"/>
        <v>398.4399056237836</v>
      </c>
    </row>
    <row r="49" spans="2:19" x14ac:dyDescent="0.3">
      <c r="B49" s="10">
        <v>43927</v>
      </c>
      <c r="C49" s="4">
        <v>43</v>
      </c>
      <c r="E49" s="11"/>
      <c r="F49" s="11">
        <f t="shared" si="12"/>
        <v>16580.598997288202</v>
      </c>
      <c r="G49" s="11">
        <f t="shared" si="7"/>
        <v>747.90369073122338</v>
      </c>
      <c r="K49" s="11"/>
      <c r="L49" s="9">
        <f t="shared" si="13"/>
        <v>9182.4542078873928</v>
      </c>
      <c r="M49" s="46">
        <f t="shared" si="14"/>
        <v>352.80676412755275</v>
      </c>
      <c r="Q49" s="11"/>
      <c r="R49" s="9">
        <f t="shared" si="15"/>
        <v>7398.1447894008079</v>
      </c>
      <c r="S49" s="46">
        <f t="shared" si="16"/>
        <v>395.09692660367068</v>
      </c>
    </row>
    <row r="50" spans="2:19" x14ac:dyDescent="0.3">
      <c r="B50" s="10">
        <v>43928</v>
      </c>
      <c r="C50" s="4">
        <v>44</v>
      </c>
      <c r="E50" s="11"/>
      <c r="F50" s="11">
        <f t="shared" si="12"/>
        <v>17319.136434206288</v>
      </c>
      <c r="G50" s="11">
        <f t="shared" si="7"/>
        <v>728.84471095612867</v>
      </c>
      <c r="K50" s="11"/>
      <c r="L50" s="9">
        <f t="shared" si="13"/>
        <v>9528.147376928111</v>
      </c>
      <c r="M50" s="46">
        <f t="shared" si="14"/>
        <v>338.47451171312144</v>
      </c>
      <c r="Q50" s="11"/>
      <c r="R50" s="9">
        <f t="shared" si="15"/>
        <v>7790.9890572781787</v>
      </c>
      <c r="S50" s="46">
        <f t="shared" si="16"/>
        <v>390.37019924300716</v>
      </c>
    </row>
    <row r="51" spans="2:19" x14ac:dyDescent="0.3">
      <c r="B51" s="10">
        <v>43929</v>
      </c>
      <c r="C51" s="4">
        <v>45</v>
      </c>
      <c r="E51" s="11"/>
      <c r="F51" s="11">
        <f t="shared" si="12"/>
        <v>18037.684646668076</v>
      </c>
      <c r="G51" s="11">
        <f t="shared" si="7"/>
        <v>707.97415543134525</v>
      </c>
      <c r="K51" s="11"/>
      <c r="L51" s="9">
        <f t="shared" si="13"/>
        <v>9859.2231677770123</v>
      </c>
      <c r="M51" s="46">
        <f t="shared" si="14"/>
        <v>323.60164852652554</v>
      </c>
      <c r="Q51" s="11"/>
      <c r="R51" s="9">
        <f t="shared" si="15"/>
        <v>8178.4614788910649</v>
      </c>
      <c r="S51" s="46">
        <f t="shared" si="16"/>
        <v>384.37250690481966</v>
      </c>
    </row>
    <row r="52" spans="2:19" x14ac:dyDescent="0.3">
      <c r="B52" s="10">
        <v>43930</v>
      </c>
      <c r="C52" s="4">
        <v>46</v>
      </c>
      <c r="E52" s="11"/>
      <c r="F52" s="11">
        <f t="shared" si="12"/>
        <v>18734.577332940589</v>
      </c>
      <c r="G52" s="11">
        <f t="shared" si="7"/>
        <v>685.58099291498229</v>
      </c>
      <c r="K52" s="11"/>
      <c r="L52" s="9">
        <f t="shared" si="13"/>
        <v>10175.22772471311</v>
      </c>
      <c r="M52" s="46">
        <f t="shared" si="14"/>
        <v>308.35947650819077</v>
      </c>
      <c r="Q52" s="11"/>
      <c r="R52" s="9">
        <f t="shared" si="15"/>
        <v>8559.3496082274796</v>
      </c>
      <c r="S52" s="46">
        <f t="shared" si="16"/>
        <v>377.22151640679147</v>
      </c>
    </row>
    <row r="53" spans="2:19" x14ac:dyDescent="0.3">
      <c r="B53" s="10">
        <v>43931</v>
      </c>
      <c r="C53" s="4">
        <v>47</v>
      </c>
      <c r="E53" s="11"/>
      <c r="F53" s="11">
        <f t="shared" si="12"/>
        <v>19408.431893803187</v>
      </c>
      <c r="G53" s="11">
        <f t="shared" si="7"/>
        <v>661.94315351349496</v>
      </c>
      <c r="K53" s="11"/>
      <c r="L53" s="9">
        <f t="shared" si="13"/>
        <v>10475.871688556152</v>
      </c>
      <c r="M53" s="46">
        <f t="shared" si="14"/>
        <v>292.90552109249319</v>
      </c>
      <c r="Q53" s="11"/>
      <c r="R53" s="9">
        <f t="shared" si="15"/>
        <v>8932.5602052470367</v>
      </c>
      <c r="S53" s="46">
        <f t="shared" si="16"/>
        <v>369.03763242100177</v>
      </c>
    </row>
    <row r="54" spans="2:19" x14ac:dyDescent="0.3">
      <c r="B54" s="10">
        <v>43932</v>
      </c>
      <c r="C54" s="4">
        <v>48</v>
      </c>
      <c r="E54" s="11"/>
      <c r="F54" s="11">
        <f t="shared" si="12"/>
        <v>20058.136984435001</v>
      </c>
      <c r="G54" s="11">
        <f t="shared" si="7"/>
        <v>637.32481719889279</v>
      </c>
      <c r="K54" s="11"/>
      <c r="L54" s="9">
        <f t="shared" si="13"/>
        <v>10761.015996241944</v>
      </c>
      <c r="M54" s="46">
        <f t="shared" si="14"/>
        <v>277.38275467219569</v>
      </c>
      <c r="Q54" s="11"/>
      <c r="R54" s="9">
        <f t="shared" si="15"/>
        <v>9297.1209881930572</v>
      </c>
      <c r="S54" s="46">
        <f t="shared" si="16"/>
        <v>359.94206252669716</v>
      </c>
    </row>
    <row r="55" spans="2:19" x14ac:dyDescent="0.3">
      <c r="B55" s="10">
        <v>43933</v>
      </c>
      <c r="C55" s="4">
        <v>49</v>
      </c>
      <c r="E55" s="11"/>
      <c r="F55" s="11">
        <f t="shared" si="12"/>
        <v>20682.83766885439</v>
      </c>
      <c r="G55" s="11">
        <f t="shared" si="7"/>
        <v>611.97432188191738</v>
      </c>
      <c r="K55" s="11"/>
      <c r="L55" s="9">
        <f t="shared" si="13"/>
        <v>11030.657108230995</v>
      </c>
      <c r="M55" s="46">
        <f t="shared" si="14"/>
        <v>261.91921925382746</v>
      </c>
      <c r="Q55" s="11"/>
      <c r="R55" s="9">
        <f t="shared" si="15"/>
        <v>9652.1805606233956</v>
      </c>
      <c r="S55" s="46">
        <f t="shared" si="16"/>
        <v>350.05510262808997</v>
      </c>
    </row>
    <row r="56" spans="2:19" x14ac:dyDescent="0.3">
      <c r="B56" s="10">
        <v>43934</v>
      </c>
      <c r="C56" s="4">
        <v>50</v>
      </c>
      <c r="E56" s="11"/>
      <c r="F56" s="11">
        <f t="shared" si="12"/>
        <v>21281.91876991764</v>
      </c>
      <c r="G56" s="11">
        <f t="shared" si="7"/>
        <v>586.12263703198482</v>
      </c>
      <c r="K56" s="11"/>
      <c r="L56" s="9">
        <f t="shared" si="13"/>
        <v>11284.912034342016</v>
      </c>
      <c r="M56" s="46">
        <f t="shared" si="14"/>
        <v>246.62799120576892</v>
      </c>
      <c r="Q56" s="11"/>
      <c r="R56" s="9">
        <f t="shared" si="15"/>
        <v>9997.0067355756255</v>
      </c>
      <c r="S56" s="46">
        <f t="shared" si="16"/>
        <v>339.49464582621584</v>
      </c>
    </row>
    <row r="57" spans="2:19" x14ac:dyDescent="0.3">
      <c r="B57" s="10">
        <v>43935</v>
      </c>
      <c r="C57" s="4">
        <v>51</v>
      </c>
      <c r="E57" s="11"/>
      <c r="F57" s="11">
        <f t="shared" si="12"/>
        <v>21854.986951595067</v>
      </c>
      <c r="G57" s="11">
        <f t="shared" si="7"/>
        <v>559.98234471359228</v>
      </c>
      <c r="K57" s="11"/>
      <c r="L57" s="9">
        <f t="shared" si="13"/>
        <v>11524.003472080858</v>
      </c>
      <c r="M57" s="46">
        <f t="shared" si="14"/>
        <v>231.60743241654984</v>
      </c>
      <c r="Q57" s="11"/>
      <c r="R57" s="9">
        <f t="shared" si="15"/>
        <v>10330.983479514209</v>
      </c>
      <c r="S57" s="46">
        <f t="shared" si="16"/>
        <v>328.3749122970425</v>
      </c>
    </row>
    <row r="58" spans="2:19" x14ac:dyDescent="0.3">
      <c r="B58" s="10">
        <v>43936</v>
      </c>
      <c r="C58" s="4">
        <v>52</v>
      </c>
      <c r="E58" s="11"/>
      <c r="F58" s="11">
        <f t="shared" si="12"/>
        <v>22401.852011067975</v>
      </c>
      <c r="G58" s="11">
        <f t="shared" si="7"/>
        <v>533.74706817990443</v>
      </c>
      <c r="K58" s="11"/>
      <c r="L58" s="9">
        <f t="shared" si="13"/>
        <v>11748.245317143725</v>
      </c>
      <c r="M58" s="46">
        <f t="shared" si="14"/>
        <v>216.94167495496268</v>
      </c>
      <c r="Q58" s="11"/>
      <c r="R58" s="9">
        <f t="shared" si="15"/>
        <v>10653.606693924252</v>
      </c>
      <c r="S58" s="46">
        <f t="shared" si="16"/>
        <v>316.80539322494172</v>
      </c>
    </row>
    <row r="59" spans="2:19" x14ac:dyDescent="0.3">
      <c r="B59" s="10">
        <v>43937</v>
      </c>
      <c r="C59" s="4">
        <v>53</v>
      </c>
      <c r="E59" s="11"/>
      <c r="F59" s="11">
        <f t="shared" si="12"/>
        <v>22922.507798290921</v>
      </c>
      <c r="G59" s="11">
        <f t="shared" si="7"/>
        <v>507.59128837111729</v>
      </c>
      <c r="K59" s="11"/>
      <c r="L59" s="9">
        <f t="shared" si="13"/>
        <v>11958.02875467285</v>
      </c>
      <c r="M59" s="46">
        <f t="shared" si="14"/>
        <v>202.70129007292047</v>
      </c>
      <c r="Q59" s="11"/>
      <c r="R59" s="9">
        <f t="shared" si="15"/>
        <v>10964.479043618068</v>
      </c>
      <c r="S59" s="46">
        <f t="shared" si="16"/>
        <v>304.88999829819682</v>
      </c>
    </row>
    <row r="60" spans="2:19" x14ac:dyDescent="0.3">
      <c r="B60" s="10">
        <v>43938</v>
      </c>
      <c r="C60" s="4">
        <v>54</v>
      </c>
      <c r="E60" s="11"/>
      <c r="F60" s="11">
        <f t="shared" si="12"/>
        <v>23417.113121764127</v>
      </c>
      <c r="G60" s="11">
        <f t="shared" si="7"/>
        <v>481.67049039180517</v>
      </c>
      <c r="K60" s="11"/>
      <c r="L60" s="9">
        <f t="shared" si="13"/>
        <v>12153.809092840229</v>
      </c>
      <c r="M60" s="46">
        <f t="shared" si="14"/>
        <v>188.94409678755062</v>
      </c>
      <c r="Q60" s="11"/>
      <c r="R60" s="9">
        <f t="shared" si="15"/>
        <v>11263.304028923898</v>
      </c>
      <c r="S60" s="46">
        <f t="shared" si="16"/>
        <v>292.72639360425455</v>
      </c>
    </row>
    <row r="61" spans="2:19" x14ac:dyDescent="0.3">
      <c r="B61" s="10">
        <v>43939</v>
      </c>
      <c r="C61" s="4">
        <v>55</v>
      </c>
      <c r="E61" s="11"/>
      <c r="F61" s="11">
        <f t="shared" si="12"/>
        <v>23885.972942691216</v>
      </c>
      <c r="G61" s="11">
        <f t="shared" si="7"/>
        <v>456.12158491689723</v>
      </c>
      <c r="K61" s="11"/>
      <c r="L61" s="9">
        <f t="shared" si="13"/>
        <v>12336.093457933457</v>
      </c>
      <c r="M61" s="46">
        <f t="shared" si="14"/>
        <v>175.71607004514692</v>
      </c>
      <c r="Q61" s="11"/>
      <c r="R61" s="9">
        <f t="shared" si="15"/>
        <v>11549.879484757761</v>
      </c>
      <c r="S61" s="46">
        <f t="shared" si="16"/>
        <v>280.40551487175031</v>
      </c>
    </row>
    <row r="62" spans="2:19" x14ac:dyDescent="0.3">
      <c r="B62" s="10">
        <v>43940</v>
      </c>
      <c r="C62" s="4">
        <v>56</v>
      </c>
      <c r="E62" s="11"/>
      <c r="F62" s="11">
        <f t="shared" si="12"/>
        <v>24329.520106441145</v>
      </c>
      <c r="G62" s="11">
        <f t="shared" si="7"/>
        <v>431.06355317705749</v>
      </c>
      <c r="K62" s="11"/>
      <c r="L62" s="9">
        <f t="shared" si="13"/>
        <v>12505.429432572533</v>
      </c>
      <c r="M62" s="46">
        <f t="shared" si="14"/>
        <v>163.05231338121899</v>
      </c>
      <c r="Q62" s="11"/>
      <c r="R62" s="9">
        <f t="shared" si="15"/>
        <v>11824.09067386861</v>
      </c>
      <c r="S62" s="46">
        <f t="shared" si="16"/>
        <v>268.01123979583849</v>
      </c>
    </row>
    <row r="63" spans="2:19" x14ac:dyDescent="0.3">
      <c r="B63" s="10">
        <v>43941</v>
      </c>
      <c r="C63" s="4">
        <v>57</v>
      </c>
      <c r="E63" s="11"/>
      <c r="F63" s="11">
        <f t="shared" si="12"/>
        <v>24748.297810973672</v>
      </c>
      <c r="G63" s="11">
        <f t="shared" si="7"/>
        <v>406.59826842498921</v>
      </c>
      <c r="K63" s="11"/>
      <c r="L63" s="9">
        <f t="shared" si="13"/>
        <v>12662.394686048718</v>
      </c>
      <c r="M63" s="46">
        <f t="shared" si="14"/>
        <v>150.97806586954059</v>
      </c>
      <c r="Q63" s="11"/>
      <c r="R63" s="9">
        <f t="shared" si="15"/>
        <v>12085.903124924955</v>
      </c>
      <c r="S63" s="46">
        <f t="shared" si="16"/>
        <v>255.62020255544863</v>
      </c>
    </row>
    <row r="64" spans="2:19" x14ac:dyDescent="0.3">
      <c r="B64" s="10">
        <v>43942</v>
      </c>
      <c r="C64" s="4">
        <v>58</v>
      </c>
      <c r="E64" s="11"/>
      <c r="F64" s="11">
        <f t="shared" si="12"/>
        <v>25142.942967056129</v>
      </c>
      <c r="G64" s="11">
        <f t="shared" si="7"/>
        <v>382.81145135350584</v>
      </c>
      <c r="K64" s="11"/>
      <c r="L64" s="9">
        <f t="shared" si="13"/>
        <v>12807.587617942983</v>
      </c>
      <c r="M64" s="46">
        <f t="shared" si="14"/>
        <v>139.50971786183561</v>
      </c>
      <c r="Q64" s="11"/>
      <c r="R64" s="9">
        <f t="shared" si="15"/>
        <v>12335.355349113146</v>
      </c>
      <c r="S64" s="46">
        <f t="shared" si="16"/>
        <v>243.30173349167023</v>
      </c>
    </row>
    <row r="65" spans="2:19" x14ac:dyDescent="0.3">
      <c r="B65" s="10">
        <v>43943</v>
      </c>
      <c r="C65" s="4">
        <v>59</v>
      </c>
      <c r="E65" s="11"/>
      <c r="F65" s="11">
        <f t="shared" si="12"/>
        <v>25514.170564915457</v>
      </c>
      <c r="G65" s="11">
        <f t="shared" si="7"/>
        <v>359.77372163566019</v>
      </c>
      <c r="K65" s="11"/>
      <c r="L65" s="9">
        <f t="shared" si="13"/>
        <v>12941.619012928153</v>
      </c>
      <c r="M65" s="46">
        <f t="shared" si="14"/>
        <v>128.65581445828713</v>
      </c>
      <c r="Q65" s="11"/>
      <c r="R65" s="9">
        <f t="shared" si="15"/>
        <v>12572.551551987304</v>
      </c>
      <c r="S65" s="46">
        <f t="shared" si="16"/>
        <v>231.11790717737307</v>
      </c>
    </row>
    <row r="66" spans="2:19" x14ac:dyDescent="0.3">
      <c r="B66" s="10">
        <v>43944</v>
      </c>
      <c r="C66" s="4">
        <v>60</v>
      </c>
      <c r="E66" s="11"/>
      <c r="F66" s="11">
        <f t="shared" si="12"/>
        <v>25862.75912648638</v>
      </c>
      <c r="G66" s="11">
        <f t="shared" si="7"/>
        <v>337.54171243591395</v>
      </c>
      <c r="K66" s="11"/>
      <c r="L66" s="9">
        <f t="shared" si="13"/>
        <v>13065.104685679058</v>
      </c>
      <c r="M66" s="46">
        <f t="shared" si="14"/>
        <v>118.41802974815432</v>
      </c>
      <c r="Q66" s="11"/>
      <c r="R66" s="9">
        <f t="shared" si="15"/>
        <v>12797.654440807324</v>
      </c>
      <c r="S66" s="46">
        <f t="shared" si="16"/>
        <v>219.12368268775961</v>
      </c>
    </row>
    <row r="67" spans="2:19" x14ac:dyDescent="0.3">
      <c r="B67" s="10"/>
      <c r="C67" s="4"/>
    </row>
    <row r="68" spans="2:19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62</vt:i4>
      </vt:variant>
    </vt:vector>
  </HeadingPairs>
  <TitlesOfParts>
    <vt:vector size="66" baseType="lpstr">
      <vt:lpstr>dpc-covid19-ita-andamento-naz</vt:lpstr>
      <vt:lpstr>dpc-covid19-ita-regioni</vt:lpstr>
      <vt:lpstr>Cumul_deaths - Power law fit</vt:lpstr>
      <vt:lpstr>New_deaths - Power law fit</vt:lpstr>
      <vt:lpstr>CI</vt:lpstr>
      <vt:lpstr>CIa</vt:lpstr>
      <vt:lpstr>CIl</vt:lpstr>
      <vt:lpstr>CIo</vt:lpstr>
      <vt:lpstr>CIr</vt:lpstr>
      <vt:lpstr>CIw</vt:lpstr>
      <vt:lpstr>Critical_t</vt:lpstr>
      <vt:lpstr>Critical_ta</vt:lpstr>
      <vt:lpstr>Critical_tl</vt:lpstr>
      <vt:lpstr>Critical_to</vt:lpstr>
      <vt:lpstr>Critical_tr</vt:lpstr>
      <vt:lpstr>Critical_tw</vt:lpstr>
      <vt:lpstr>df</vt:lpstr>
      <vt:lpstr>dfa</vt:lpstr>
      <vt:lpstr>dfl</vt:lpstr>
      <vt:lpstr>dfo</vt:lpstr>
      <vt:lpstr>dfr</vt:lpstr>
      <vt:lpstr>dfw</vt:lpstr>
      <vt:lpstr>K</vt:lpstr>
      <vt:lpstr>Ka</vt:lpstr>
      <vt:lpstr>Kl</vt:lpstr>
      <vt:lpstr>Ko</vt:lpstr>
      <vt:lpstr>Kr</vt:lpstr>
      <vt:lpstr>Kw</vt:lpstr>
      <vt:lpstr>Mean_of_y</vt:lpstr>
      <vt:lpstr>Mean_of_ya</vt:lpstr>
      <vt:lpstr>Mean_of_yl</vt:lpstr>
      <vt:lpstr>Mean_of_yo</vt:lpstr>
      <vt:lpstr>Mean_of_yr</vt:lpstr>
      <vt:lpstr>Mean_of_yw</vt:lpstr>
      <vt:lpstr>N_outside</vt:lpstr>
      <vt:lpstr>N_region</vt:lpstr>
      <vt:lpstr>outside</vt:lpstr>
      <vt:lpstr>outside_fit</vt:lpstr>
      <vt:lpstr>region</vt:lpstr>
      <vt:lpstr>region_fit</vt:lpstr>
      <vt:lpstr>RSQ</vt:lpstr>
      <vt:lpstr>RSQa</vt:lpstr>
      <vt:lpstr>RSQl</vt:lpstr>
      <vt:lpstr>RSQo</vt:lpstr>
      <vt:lpstr>RSQr</vt:lpstr>
      <vt:lpstr>RSQw</vt:lpstr>
      <vt:lpstr>SE_of_y</vt:lpstr>
      <vt:lpstr>SE_of_ya</vt:lpstr>
      <vt:lpstr>SE_of_yl</vt:lpstr>
      <vt:lpstr>SE_of_yo</vt:lpstr>
      <vt:lpstr>SE_of_yr</vt:lpstr>
      <vt:lpstr>SE_of_yw</vt:lpstr>
      <vt:lpstr>t0</vt:lpstr>
      <vt:lpstr>t0a</vt:lpstr>
      <vt:lpstr>t0l</vt:lpstr>
      <vt:lpstr>t0n</vt:lpstr>
      <vt:lpstr>t0o</vt:lpstr>
      <vt:lpstr>t0r</vt:lpstr>
      <vt:lpstr>t0w</vt:lpstr>
      <vt:lpstr>w</vt:lpstr>
      <vt:lpstr>wa</vt:lpstr>
      <vt:lpstr>wl</vt:lpstr>
      <vt:lpstr>wn</vt:lpstr>
      <vt:lpstr>wo</vt:lpstr>
      <vt:lpstr>wr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2020-04-03T20:37:05Z</dcterms:modified>
</cp:coreProperties>
</file>