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3753248D-2A2A-43C1-960D-A3DCE71960E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confirmed - Boltzmann fit" sheetId="12" r:id="rId2"/>
    <sheet name="New_confirmed - Boltzmann fit" sheetId="19" r:id="rId3"/>
  </sheets>
  <definedNames>
    <definedName name="_xlcn.WorksheetConnection_COVID19ItalycasestrendBfit.xlsxdpc_covid19_ita_andamento_nazionale" hidden="1">dpc_covid19_ita_andamento_nazionale</definedName>
    <definedName name="CI">'Cumul_confirmed - Boltzmann fit'!$J$15</definedName>
    <definedName name="CIn">'New_confirmed - Boltzmann fit'!$L$15</definedName>
    <definedName name="Critical_t">'Cumul_confirmed - Boltzmann fit'!$J$14</definedName>
    <definedName name="Critical_tn">'New_confirmed - Boltzmann fit'!$L$14</definedName>
    <definedName name="DatiEsterni_1" localSheetId="0" hidden="1">'dpc-covid19-ita-andamento-naz'!$A$1:$N$33</definedName>
    <definedName name="DatiEsterni_2" localSheetId="0" hidden="1">'dpc-covid19-ita-andamento-naz'!#REF!</definedName>
    <definedName name="df">'Cumul_confirmed - Boltzmann fit'!$J$11</definedName>
    <definedName name="dfn">'New_confirmed - Boltzmann fit'!$L$11</definedName>
    <definedName name="dpc_covid19_ita_andamento_nazionale_1" localSheetId="1" hidden="1">'Cumul_confirmed - Boltzmann fit'!#REF!</definedName>
    <definedName name="K">'Cumul_confirmed - Boltzmann fit'!$J$7</definedName>
    <definedName name="Kn">'New_confirmed - Boltzmann fit'!$L$7</definedName>
    <definedName name="Mean_of_y">'Cumul_confirmed - Boltzmann fit'!$J$10</definedName>
    <definedName name="Mean_of_yn">'New_confirmed - Boltzmann fit'!$L$10</definedName>
    <definedName name="RSQ">'Cumul_confirmed - Boltzmann fit'!$J$13</definedName>
    <definedName name="RSQn">'New_confirmed - Boltzmann fit'!$L$13</definedName>
    <definedName name="SE_of_y">'Cumul_confirmed - Boltzmann fit'!$J$12</definedName>
    <definedName name="SE_of_yn">'New_confirmed - Boltzmann fit'!$L$12</definedName>
    <definedName name="solver_adj" localSheetId="1" hidden="1">'Cumul_confirmed - Boltzmann fit'!$J$7,'Cumul_confirmed - Boltzmann fit'!$J$8,'Cumul_confirmed - Boltzmann fit'!$J$9</definedName>
    <definedName name="solver_adj" localSheetId="2" hidden="1">'New_confirmed - Boltzmann fit'!$L$7,'New_confirmed - Boltzmann fit'!$L$8,'New_confirmed - Boltzmann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Boltzmann fit'!$J$8</definedName>
    <definedName name="solver_lhs2" localSheetId="1" hidden="1">'Cumul_confirmed - Boltzmann fit'!$J$9</definedName>
    <definedName name="solver_lhs3" localSheetId="1" hidden="1">'Cumul_confirmed - Boltzmann fit'!$J$9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'Cumul_confirmed - Boltzmann fit'!$J$13</definedName>
    <definedName name="solver_opt" localSheetId="2" hidden="1">'New_confirmed - Boltzmann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4</definedName>
    <definedName name="solver_rel2" localSheetId="1" hidden="1">4</definedName>
    <definedName name="solver_rel3" localSheetId="1" hidden="1">4</definedName>
    <definedName name="solver_rhs1" localSheetId="1" hidden="1">intero</definedName>
    <definedName name="solver_rhs2" localSheetId="1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'Cumul_confirmed - Boltzmann fit'!$J$8</definedName>
    <definedName name="t0n">'New_confirmed - Boltzmann fit'!$L$8</definedName>
    <definedName name="w">'Cumul_confirmed - Boltzmann fit'!$J$9</definedName>
    <definedName name="wn">'New_confirmed - Boltzmann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19" l="1"/>
  <c r="L10" i="19"/>
  <c r="E3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7" i="19"/>
  <c r="J11" i="12"/>
  <c r="J10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7" i="12"/>
  <c r="F8" i="19" l="1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7" i="19"/>
  <c r="G60" i="19" l="1"/>
  <c r="G48" i="19"/>
  <c r="G36" i="19"/>
  <c r="G30" i="19"/>
  <c r="G24" i="19"/>
  <c r="G18" i="19"/>
  <c r="G12" i="19"/>
  <c r="E8" i="19"/>
  <c r="G7" i="19"/>
  <c r="E7" i="19"/>
  <c r="G47" i="19" l="1"/>
  <c r="G42" i="19"/>
  <c r="G37" i="19"/>
  <c r="G49" i="19"/>
  <c r="G61" i="19"/>
  <c r="G15" i="19"/>
  <c r="G53" i="19"/>
  <c r="G56" i="19"/>
  <c r="G35" i="19"/>
  <c r="G10" i="19"/>
  <c r="G59" i="19"/>
  <c r="G41" i="19"/>
  <c r="G33" i="19"/>
  <c r="G21" i="19"/>
  <c r="G22" i="19"/>
  <c r="G28" i="19"/>
  <c r="G34" i="19"/>
  <c r="G44" i="19"/>
  <c r="G16" i="19"/>
  <c r="G13" i="19"/>
  <c r="G19" i="19"/>
  <c r="G25" i="19"/>
  <c r="G31" i="19"/>
  <c r="G38" i="19"/>
  <c r="G50" i="19"/>
  <c r="G62" i="19"/>
  <c r="G63" i="19"/>
  <c r="G32" i="19"/>
  <c r="G40" i="19"/>
  <c r="G52" i="19"/>
  <c r="G64" i="19"/>
  <c r="G54" i="19"/>
  <c r="G66" i="19"/>
  <c r="G8" i="19"/>
  <c r="G20" i="19"/>
  <c r="G43" i="19"/>
  <c r="G55" i="19"/>
  <c r="G39" i="19"/>
  <c r="G9" i="19"/>
  <c r="G57" i="19"/>
  <c r="G11" i="19"/>
  <c r="G23" i="19"/>
  <c r="G29" i="19"/>
  <c r="G46" i="19"/>
  <c r="G58" i="19"/>
  <c r="G26" i="19"/>
  <c r="G45" i="19"/>
  <c r="G17" i="19"/>
  <c r="G51" i="19"/>
  <c r="G65" i="19"/>
  <c r="G27" i="19"/>
  <c r="G14" i="19"/>
  <c r="L14" i="19"/>
  <c r="L13" i="19" l="1" a="1"/>
  <c r="L13" i="19" s="1"/>
  <c r="L12" i="19" a="1"/>
  <c r="L12" i="19" s="1"/>
  <c r="L15" i="19" s="1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I31" i="19" l="1"/>
  <c r="H38" i="19"/>
  <c r="I38" i="19"/>
  <c r="I23" i="19"/>
  <c r="H21" i="19"/>
  <c r="H34" i="19"/>
  <c r="H26" i="19"/>
  <c r="H19" i="19"/>
  <c r="H20" i="19"/>
  <c r="I37" i="19"/>
  <c r="I20" i="19"/>
  <c r="I11" i="19"/>
  <c r="H13" i="19"/>
  <c r="H31" i="19"/>
  <c r="H14" i="19"/>
  <c r="I26" i="19"/>
  <c r="I19" i="19"/>
  <c r="H29" i="19"/>
  <c r="H11" i="19"/>
  <c r="H22" i="19"/>
  <c r="H8" i="19"/>
  <c r="H17" i="19"/>
  <c r="I8" i="19"/>
  <c r="H9" i="19"/>
  <c r="H25" i="19"/>
  <c r="I9" i="19"/>
  <c r="I25" i="19"/>
  <c r="I33" i="19"/>
  <c r="H27" i="19"/>
  <c r="I32" i="19"/>
  <c r="H15" i="19"/>
  <c r="I10" i="19"/>
  <c r="I35" i="19"/>
  <c r="I29" i="19"/>
  <c r="I21" i="19"/>
  <c r="I34" i="19"/>
  <c r="H37" i="19"/>
  <c r="I13" i="19"/>
  <c r="I17" i="19"/>
  <c r="I16" i="19"/>
  <c r="I22" i="19"/>
  <c r="H16" i="19"/>
  <c r="I28" i="19"/>
  <c r="H33" i="19"/>
  <c r="H28" i="19"/>
  <c r="I27" i="19"/>
  <c r="H32" i="19"/>
  <c r="I15" i="19"/>
  <c r="I30" i="19"/>
  <c r="H7" i="19"/>
  <c r="H18" i="19"/>
  <c r="I7" i="19"/>
  <c r="H36" i="19"/>
  <c r="H12" i="19"/>
  <c r="I18" i="19"/>
  <c r="I36" i="19"/>
  <c r="I24" i="19"/>
  <c r="H24" i="19"/>
  <c r="I12" i="19"/>
  <c r="H30" i="19"/>
  <c r="H10" i="19"/>
  <c r="I14" i="19"/>
  <c r="H23" i="19"/>
  <c r="H35" i="19"/>
  <c r="E34" i="12"/>
  <c r="E33" i="12" l="1"/>
  <c r="J14" i="12" l="1"/>
  <c r="E32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7" i="12"/>
  <c r="J13" i="12" l="1" a="1"/>
  <c r="J13" i="12" s="1"/>
  <c r="J12" i="12" a="1"/>
  <c r="J12" i="12" s="1"/>
  <c r="J15" i="12" s="1"/>
  <c r="G38" i="12" l="1"/>
  <c r="F38" i="12"/>
  <c r="F37" i="12"/>
  <c r="G37" i="12"/>
  <c r="G36" i="12"/>
  <c r="F36" i="12"/>
  <c r="F35" i="12"/>
  <c r="G35" i="12"/>
  <c r="G33" i="12"/>
  <c r="F34" i="12"/>
  <c r="G34" i="12"/>
  <c r="G25" i="12"/>
  <c r="G10" i="12"/>
  <c r="G15" i="12"/>
  <c r="G31" i="12"/>
  <c r="G20" i="12"/>
  <c r="G13" i="12"/>
  <c r="G22" i="12"/>
  <c r="G14" i="12"/>
  <c r="G19" i="12"/>
  <c r="G26" i="12"/>
  <c r="G9" i="12"/>
  <c r="G28" i="12"/>
  <c r="G8" i="12"/>
  <c r="G7" i="12"/>
  <c r="G21" i="12"/>
  <c r="G30" i="12"/>
  <c r="G11" i="12"/>
  <c r="G27" i="12"/>
  <c r="G23" i="12"/>
  <c r="G17" i="12"/>
  <c r="G18" i="12"/>
  <c r="G12" i="12"/>
  <c r="G16" i="12"/>
  <c r="G32" i="12"/>
  <c r="G24" i="12"/>
  <c r="G29" i="12"/>
  <c r="F33" i="12"/>
  <c r="F32" i="12"/>
  <c r="F15" i="12"/>
  <c r="F11" i="12"/>
  <c r="F17" i="12"/>
  <c r="F24" i="12"/>
  <c r="F13" i="12"/>
  <c r="F30" i="12"/>
  <c r="F9" i="12"/>
  <c r="F22" i="12"/>
  <c r="F7" i="12"/>
  <c r="F29" i="12"/>
  <c r="F27" i="12"/>
  <c r="F23" i="12"/>
  <c r="F25" i="12"/>
  <c r="F26" i="12"/>
  <c r="F28" i="12"/>
  <c r="F31" i="12"/>
  <c r="F10" i="12"/>
  <c r="F18" i="12"/>
  <c r="F20" i="12"/>
  <c r="F21" i="12"/>
  <c r="F19" i="12"/>
  <c r="F12" i="12"/>
  <c r="F16" i="12"/>
  <c r="F14" i="12"/>
  <c r="F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7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8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9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<sst xmlns="http://schemas.openxmlformats.org/spreadsheetml/2006/main" count="158" uniqueCount="52">
  <si>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</si>
  <si>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</si>
  <si>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</si>
  <si>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</si>
  <si>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</si>
  <si>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</si>
  <si>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</si>
  <si>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</si>
  <si>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</si>
  <si>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</si>
  <si>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</si>
  <si>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</si>
  <si>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</si>
  <si>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</si>
  <si>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Boltzmann fit</t>
  </si>
  <si>
    <t>saturation value</t>
  </si>
  <si>
    <t>crossover point</t>
  </si>
  <si>
    <t>width of crossover region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</si>
  <si>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</si>
  <si>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</si>
  <si>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</si>
  <si>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</si>
  <si>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</si>
  <si>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</si>
  <si>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</si>
  <si>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</si>
  <si>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</si>
  <si>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</si>
  <si>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</si>
  <si>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</si>
  <si>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</si>
  <si>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</si>
  <si>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</si>
  <si>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</si>
  <si>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</si>
  <si>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</si>
  <si>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Boltzmann cum_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</si>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</sst>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Cumulative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Boltzmann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'Cumul_confirmed - Boltzmann fit'!$C$7:$C$38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'Cumul_confirmed - Boltzmann fit'!$D$7:$D$38</c:f>
              <c:numCache>
                <c:formatCode>0</c:formatCode>
                <c:ptCount val="32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'Cumul_confirmed - Boltzmann fit'!$E$6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'Cumul_confirmed - Boltzmann fit'!$E$7:$E$66</c:f>
              <c:numCache>
                <c:formatCode>0</c:formatCode>
                <c:ptCount val="60"/>
                <c:pt idx="0">
                  <c:v>649.84793445660648</c:v>
                </c:pt>
                <c:pt idx="1">
                  <c:v>785.68694514164883</c:v>
                </c:pt>
                <c:pt idx="2">
                  <c:v>949.69471263002038</c:v>
                </c:pt>
                <c:pt idx="3">
                  <c:v>1147.6086190559172</c:v>
                </c:pt>
                <c:pt idx="4">
                  <c:v>1386.2869920989624</c:v>
                </c:pt>
                <c:pt idx="5">
                  <c:v>1673.9063033780608</c:v>
                </c:pt>
                <c:pt idx="6">
                  <c:v>2020.1829710795864</c:v>
                </c:pt>
                <c:pt idx="7">
                  <c:v>2436.617894882731</c:v>
                </c:pt>
                <c:pt idx="8">
                  <c:v>2936.7587594900433</c:v>
                </c:pt>
                <c:pt idx="9">
                  <c:v>3536.4705490979773</c:v>
                </c:pt>
                <c:pt idx="10">
                  <c:v>4254.1981703110141</c:v>
                </c:pt>
                <c:pt idx="11">
                  <c:v>5111.1961356939273</c:v>
                </c:pt>
                <c:pt idx="12">
                  <c:v>6131.688580297453</c:v>
                </c:pt>
                <c:pt idx="13">
                  <c:v>7342.9084617576073</c:v>
                </c:pt>
                <c:pt idx="14">
                  <c:v>8774.9482906081048</c:v>
                </c:pt>
                <c:pt idx="15">
                  <c:v>10460.337965639259</c:v>
                </c:pt>
                <c:pt idx="16">
                  <c:v>12433.251820793632</c:v>
                </c:pt>
                <c:pt idx="17">
                  <c:v>14728.242726323026</c:v>
                </c:pt>
                <c:pt idx="18">
                  <c:v>17378.414472817509</c:v>
                </c:pt>
                <c:pt idx="19">
                  <c:v>20412.984979359633</c:v>
                </c:pt>
                <c:pt idx="20">
                  <c:v>23854.271832937065</c:v>
                </c:pt>
                <c:pt idx="21">
                  <c:v>27714.252800438306</c:v>
                </c:pt>
                <c:pt idx="22">
                  <c:v>31991.009835061868</c:v>
                </c:pt>
                <c:pt idx="23">
                  <c:v>36665.529550202285</c:v>
                </c:pt>
                <c:pt idx="24">
                  <c:v>41699.458632652924</c:v>
                </c:pt>
                <c:pt idx="25">
                  <c:v>47034.437666302139</c:v>
                </c:pt>
                <c:pt idx="26">
                  <c:v>52593.50657653861</c:v>
                </c:pt>
                <c:pt idx="27">
                  <c:v>58284.77189751315</c:v>
                </c:pt>
                <c:pt idx="28">
                  <c:v>64007.096093939697</c:v>
                </c:pt>
                <c:pt idx="29">
                  <c:v>69657.123066818676</c:v>
                </c:pt>
                <c:pt idx="30">
                  <c:v>75136.633512567714</c:v>
                </c:pt>
                <c:pt idx="31">
                  <c:v>80359.141897691312</c:v>
                </c:pt>
                <c:pt idx="32">
                  <c:v>85254.833517145526</c:v>
                </c:pt>
                <c:pt idx="33">
                  <c:v>89773.327581986639</c:v>
                </c:pt>
                <c:pt idx="34">
                  <c:v>93884.208381078788</c:v>
                </c:pt>
                <c:pt idx="35">
                  <c:v>97575.655646305138</c:v>
                </c:pt>
                <c:pt idx="36">
                  <c:v>100851.74054257669</c:v>
                </c:pt>
                <c:pt idx="37">
                  <c:v>103729.01678997008</c:v>
                </c:pt>
                <c:pt idx="38">
                  <c:v>106232.96354392891</c:v>
                </c:pt>
                <c:pt idx="39">
                  <c:v>108394.68861752468</c:v>
                </c:pt>
                <c:pt idx="40">
                  <c:v>110248.13507439032</c:v>
                </c:pt>
                <c:pt idx="41">
                  <c:v>111827.8903119062</c:v>
                </c:pt>
                <c:pt idx="42">
                  <c:v>113167.59247524446</c:v>
                </c:pt>
                <c:pt idx="43">
                  <c:v>114298.86614422585</c:v>
                </c:pt>
                <c:pt idx="44">
                  <c:v>115250.69039886624</c:v>
                </c:pt>
                <c:pt idx="45">
                  <c:v>116049.09722487844</c:v>
                </c:pt>
                <c:pt idx="46">
                  <c:v>116717.10704976496</c:v>
                </c:pt>
                <c:pt idx="47">
                  <c:v>117274.82356056072</c:v>
                </c:pt>
                <c:pt idx="48">
                  <c:v>117739.62693485798</c:v>
                </c:pt>
                <c:pt idx="49">
                  <c:v>118126.42042621045</c:v>
                </c:pt>
                <c:pt idx="50">
                  <c:v>118447.89859966842</c:v>
                </c:pt>
                <c:pt idx="51">
                  <c:v>118714.81607113659</c:v>
                </c:pt>
                <c:pt idx="52">
                  <c:v>118936.24353675354</c:v>
                </c:pt>
                <c:pt idx="53">
                  <c:v>119119.80358522756</c:v>
                </c:pt>
                <c:pt idx="54">
                  <c:v>119271.88272611707</c:v>
                </c:pt>
                <c:pt idx="55">
                  <c:v>119397.8186707625</c:v>
                </c:pt>
                <c:pt idx="56">
                  <c:v>119502.0635339846</c:v>
                </c:pt>
                <c:pt idx="57">
                  <c:v>119588.32457252369</c:v>
                </c:pt>
                <c:pt idx="58">
                  <c:v>119659.68455936425</c:v>
                </c:pt>
                <c:pt idx="59">
                  <c:v>119718.70407168656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'Cumul_confirmed - Boltzmann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'Cumul_confirmed - Boltzmann fit'!$F$7:$F$38</c:f>
              <c:numCache>
                <c:formatCode>0</c:formatCode>
                <c:ptCount val="32"/>
                <c:pt idx="0">
                  <c:v>1764.1941995328459</c:v>
                </c:pt>
                <c:pt idx="1">
                  <c:v>1900.0332102178882</c:v>
                </c:pt>
                <c:pt idx="2">
                  <c:v>2064.0409777062596</c:v>
                </c:pt>
                <c:pt idx="3">
                  <c:v>2261.9548841321566</c:v>
                </c:pt>
                <c:pt idx="4">
                  <c:v>2500.6332571752018</c:v>
                </c:pt>
                <c:pt idx="5">
                  <c:v>2788.2525684543002</c:v>
                </c:pt>
                <c:pt idx="6">
                  <c:v>3134.5292361558259</c:v>
                </c:pt>
                <c:pt idx="7">
                  <c:v>3550.9641599589704</c:v>
                </c:pt>
                <c:pt idx="8">
                  <c:v>4051.1050245662827</c:v>
                </c:pt>
                <c:pt idx="9">
                  <c:v>4650.8168141742171</c:v>
                </c:pt>
                <c:pt idx="10">
                  <c:v>5368.5444353872535</c:v>
                </c:pt>
                <c:pt idx="11">
                  <c:v>6225.5424007701668</c:v>
                </c:pt>
                <c:pt idx="12">
                  <c:v>7246.0348453736924</c:v>
                </c:pt>
                <c:pt idx="13">
                  <c:v>8457.2547268338458</c:v>
                </c:pt>
                <c:pt idx="14">
                  <c:v>9889.2945556843442</c:v>
                </c:pt>
                <c:pt idx="15">
                  <c:v>11574.684230715498</c:v>
                </c:pt>
                <c:pt idx="16">
                  <c:v>13547.598085869871</c:v>
                </c:pt>
                <c:pt idx="17">
                  <c:v>15842.588991399265</c:v>
                </c:pt>
                <c:pt idx="18">
                  <c:v>18492.760737893746</c:v>
                </c:pt>
                <c:pt idx="19">
                  <c:v>21527.331244435874</c:v>
                </c:pt>
                <c:pt idx="20">
                  <c:v>24968.618098013307</c:v>
                </c:pt>
                <c:pt idx="21">
                  <c:v>28828.599065514543</c:v>
                </c:pt>
                <c:pt idx="22">
                  <c:v>33105.356100138109</c:v>
                </c:pt>
                <c:pt idx="23">
                  <c:v>37779.875815278523</c:v>
                </c:pt>
                <c:pt idx="24">
                  <c:v>42813.804897729162</c:v>
                </c:pt>
                <c:pt idx="25">
                  <c:v>48148.783931378377</c:v>
                </c:pt>
                <c:pt idx="26">
                  <c:v>53707.852841614847</c:v>
                </c:pt>
                <c:pt idx="27">
                  <c:v>59399.118162589388</c:v>
                </c:pt>
                <c:pt idx="28">
                  <c:v>65121.442359015935</c:v>
                </c:pt>
                <c:pt idx="29">
                  <c:v>70771.469331894914</c:v>
                </c:pt>
                <c:pt idx="30">
                  <c:v>76250.979777643952</c:v>
                </c:pt>
                <c:pt idx="31">
                  <c:v>81473.48816276755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'Cumul_confirmed - Boltzmann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'Cumul_confirmed - Boltzmann fit'!$G$7:$G$38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33.262353979677755</c:v>
                </c:pt>
                <c:pt idx="4">
                  <c:v>271.94072702272297</c:v>
                </c:pt>
                <c:pt idx="5">
                  <c:v>559.56003830182135</c:v>
                </c:pt>
                <c:pt idx="6">
                  <c:v>905.83670600334699</c:v>
                </c:pt>
                <c:pt idx="7">
                  <c:v>1322.2716298064915</c:v>
                </c:pt>
                <c:pt idx="8">
                  <c:v>1822.4124944138039</c:v>
                </c:pt>
                <c:pt idx="9">
                  <c:v>2422.1242840217378</c:v>
                </c:pt>
                <c:pt idx="10">
                  <c:v>3139.8519052347747</c:v>
                </c:pt>
                <c:pt idx="11">
                  <c:v>3996.8498706176879</c:v>
                </c:pt>
                <c:pt idx="12">
                  <c:v>5017.3423152212135</c:v>
                </c:pt>
                <c:pt idx="13">
                  <c:v>6228.5621966813678</c:v>
                </c:pt>
                <c:pt idx="14">
                  <c:v>7660.6020255318654</c:v>
                </c:pt>
                <c:pt idx="15">
                  <c:v>9345.9917005630195</c:v>
                </c:pt>
                <c:pt idx="16">
                  <c:v>11318.905555717392</c:v>
                </c:pt>
                <c:pt idx="17">
                  <c:v>13613.896461246786</c:v>
                </c:pt>
                <c:pt idx="18">
                  <c:v>16264.068207741269</c:v>
                </c:pt>
                <c:pt idx="19">
                  <c:v>19298.638714283392</c:v>
                </c:pt>
                <c:pt idx="20">
                  <c:v>22739.925567860824</c:v>
                </c:pt>
                <c:pt idx="21">
                  <c:v>26599.906535362068</c:v>
                </c:pt>
                <c:pt idx="22">
                  <c:v>30876.663569985627</c:v>
                </c:pt>
                <c:pt idx="23">
                  <c:v>35551.183285126048</c:v>
                </c:pt>
                <c:pt idx="24">
                  <c:v>40585.112367576687</c:v>
                </c:pt>
                <c:pt idx="25">
                  <c:v>45920.091401225902</c:v>
                </c:pt>
                <c:pt idx="26">
                  <c:v>51479.160311462372</c:v>
                </c:pt>
                <c:pt idx="27">
                  <c:v>57170.425632436913</c:v>
                </c:pt>
                <c:pt idx="28">
                  <c:v>62892.74982886346</c:v>
                </c:pt>
                <c:pt idx="29">
                  <c:v>68542.776801742439</c:v>
                </c:pt>
                <c:pt idx="30">
                  <c:v>74022.287247491477</c:v>
                </c:pt>
                <c:pt idx="31">
                  <c:v>79244.795632615074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New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'New_confirmed - Boltzmann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fit'!$E$7:$E$38</c:f>
              <c:numCache>
                <c:formatCode>0</c:formatCode>
                <c:ptCount val="32"/>
                <c:pt idx="0">
                  <c:v>0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'New_confirmed - Boltzmann fit'!$G$6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fit'!$G$7:$G$66</c:f>
              <c:numCache>
                <c:formatCode>0</c:formatCode>
                <c:ptCount val="60"/>
                <c:pt idx="0">
                  <c:v>0</c:v>
                </c:pt>
                <c:pt idx="1">
                  <c:v>161.12568426538746</c:v>
                </c:pt>
                <c:pt idx="2">
                  <c:v>192.66893442135859</c:v>
                </c:pt>
                <c:pt idx="3">
                  <c:v>230.25900761216099</c:v>
                </c:pt>
                <c:pt idx="4">
                  <c:v>274.99979969636775</c:v>
                </c:pt>
                <c:pt idx="5">
                  <c:v>328.17294489239862</c:v>
                </c:pt>
                <c:pt idx="6">
                  <c:v>391.25605732270515</c:v>
                </c:pt>
                <c:pt idx="7">
                  <c:v>465.93797390557802</c:v>
                </c:pt>
                <c:pt idx="8">
                  <c:v>554.12808660040355</c:v>
                </c:pt>
                <c:pt idx="9">
                  <c:v>657.95563627033607</c:v>
                </c:pt>
                <c:pt idx="10">
                  <c:v>779.75333041264457</c:v>
                </c:pt>
                <c:pt idx="11">
                  <c:v>922.01788106811273</c:v>
                </c:pt>
                <c:pt idx="12">
                  <c:v>1087.3381740444738</c:v>
                </c:pt>
                <c:pt idx="13">
                  <c:v>1278.2800750373299</c:v>
                </c:pt>
                <c:pt idx="14">
                  <c:v>1497.2158926363099</c:v>
                </c:pt>
                <c:pt idx="15">
                  <c:v>1746.0871133379951</c:v>
                </c:pt>
                <c:pt idx="16">
                  <c:v>2026.0924210459652</c:v>
                </c:pt>
                <c:pt idx="17">
                  <c:v>2337.3007254336881</c:v>
                </c:pt>
                <c:pt idx="18">
                  <c:v>2678.2024656898066</c:v>
                </c:pt>
                <c:pt idx="19">
                  <c:v>3045.2327214545039</c:v>
                </c:pt>
                <c:pt idx="20">
                  <c:v>3432.3258913855134</c:v>
                </c:pt>
                <c:pt idx="21">
                  <c:v>3830.5901733197716</c:v>
                </c:pt>
                <c:pt idx="22">
                  <c:v>4228.213035330602</c:v>
                </c:pt>
                <c:pt idx="23">
                  <c:v>4610.7145903518031</c:v>
                </c:pt>
                <c:pt idx="24">
                  <c:v>4961.6410943366427</c:v>
                </c:pt>
                <c:pt idx="25">
                  <c:v>5263.7265807696967</c:v>
                </c:pt>
                <c:pt idx="26">
                  <c:v>5500.4494990000821</c:v>
                </c:pt>
                <c:pt idx="27">
                  <c:v>5657.793370449559</c:v>
                </c:pt>
                <c:pt idx="28">
                  <c:v>5725.9228075088613</c:v>
                </c:pt>
                <c:pt idx="29">
                  <c:v>5700.4507086703743</c:v>
                </c:pt>
                <c:pt idx="30">
                  <c:v>5583.0263923518069</c:v>
                </c:pt>
                <c:pt idx="31">
                  <c:v>5381.1128713073849</c:v>
                </c:pt>
                <c:pt idx="32">
                  <c:v>5107.0036280626227</c:v>
                </c:pt>
                <c:pt idx="33">
                  <c:v>4776.2945298668637</c:v>
                </c:pt>
                <c:pt idx="34">
                  <c:v>4406.1220659615501</c:v>
                </c:pt>
                <c:pt idx="35">
                  <c:v>4013.4827693579136</c:v>
                </c:pt>
                <c:pt idx="36">
                  <c:v>3613.8746333838353</c:v>
                </c:pt>
                <c:pt idx="37">
                  <c:v>3220.3874407420808</c:v>
                </c:pt>
                <c:pt idx="38">
                  <c:v>2843.2564773480553</c:v>
                </c:pt>
                <c:pt idx="39">
                  <c:v>2489.8116908636002</c:v>
                </c:pt>
                <c:pt idx="40">
                  <c:v>2164.7121821755427</c:v>
                </c:pt>
                <c:pt idx="41">
                  <c:v>1870.3492728475539</c:v>
                </c:pt>
                <c:pt idx="42">
                  <c:v>1607.3180943001935</c:v>
                </c:pt>
                <c:pt idx="43">
                  <c:v>1374.8848176715692</c:v>
                </c:pt>
                <c:pt idx="44">
                  <c:v>1171.4045873577124</c:v>
                </c:pt>
                <c:pt idx="45">
                  <c:v>994.66845736169489</c:v>
                </c:pt>
                <c:pt idx="46">
                  <c:v>842.17420941202727</c:v>
                </c:pt>
                <c:pt idx="47">
                  <c:v>711.32614258404647</c:v>
                </c:pt>
                <c:pt idx="48">
                  <c:v>599.57409843776259</c:v>
                </c:pt>
                <c:pt idx="49">
                  <c:v>504.50369077836513</c:v>
                </c:pt>
                <c:pt idx="50">
                  <c:v>423.88931860450248</c:v>
                </c:pt>
                <c:pt idx="51">
                  <c:v>355.72008005177486</c:v>
                </c:pt>
                <c:pt idx="52">
                  <c:v>298.2068524894421</c:v>
                </c:pt>
                <c:pt idx="53">
                  <c:v>249.7769583639456</c:v>
                </c:pt>
                <c:pt idx="54">
                  <c:v>209.06119980254152</c:v>
                </c:pt>
                <c:pt idx="55">
                  <c:v>174.87669402691245</c:v>
                </c:pt>
                <c:pt idx="56">
                  <c:v>146.20788133630413</c:v>
                </c:pt>
                <c:pt idx="57">
                  <c:v>122.18727723095799</c:v>
                </c:pt>
                <c:pt idx="58">
                  <c:v>102.07695601123851</c:v>
                </c:pt>
                <c:pt idx="59">
                  <c:v>85.251339405484032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'New_confirmed - Boltzmann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fit'!$H$7:$H$38</c:f>
              <c:numCache>
                <c:formatCode>0</c:formatCode>
                <c:ptCount val="32"/>
                <c:pt idx="0">
                  <c:v>0</c:v>
                </c:pt>
                <c:pt idx="1">
                  <c:v>1083.1228381365445</c:v>
                </c:pt>
                <c:pt idx="2">
                  <c:v>1114.6660882925157</c:v>
                </c:pt>
                <c:pt idx="3">
                  <c:v>1152.256161483318</c:v>
                </c:pt>
                <c:pt idx="4">
                  <c:v>1196.9969535675248</c:v>
                </c:pt>
                <c:pt idx="5">
                  <c:v>1250.1700987635556</c:v>
                </c:pt>
                <c:pt idx="6">
                  <c:v>1313.2532111938622</c:v>
                </c:pt>
                <c:pt idx="7">
                  <c:v>1387.935127776735</c:v>
                </c:pt>
                <c:pt idx="8">
                  <c:v>1476.1252404715606</c:v>
                </c:pt>
                <c:pt idx="9">
                  <c:v>1579.9527901414931</c:v>
                </c:pt>
                <c:pt idx="10">
                  <c:v>1701.7504842838016</c:v>
                </c:pt>
                <c:pt idx="11">
                  <c:v>1844.0150349392698</c:v>
                </c:pt>
                <c:pt idx="12">
                  <c:v>2009.3353279156308</c:v>
                </c:pt>
                <c:pt idx="13">
                  <c:v>2200.2772289084869</c:v>
                </c:pt>
                <c:pt idx="14">
                  <c:v>2419.213046507467</c:v>
                </c:pt>
                <c:pt idx="15">
                  <c:v>2668.0842672091521</c:v>
                </c:pt>
                <c:pt idx="16">
                  <c:v>2948.0895749171223</c:v>
                </c:pt>
                <c:pt idx="17">
                  <c:v>3259.2978793048451</c:v>
                </c:pt>
                <c:pt idx="18">
                  <c:v>3600.1996195609636</c:v>
                </c:pt>
                <c:pt idx="19">
                  <c:v>3967.2298753256609</c:v>
                </c:pt>
                <c:pt idx="20">
                  <c:v>4354.3230452566704</c:v>
                </c:pt>
                <c:pt idx="21">
                  <c:v>4752.5873271909286</c:v>
                </c:pt>
                <c:pt idx="22">
                  <c:v>5150.210189201759</c:v>
                </c:pt>
                <c:pt idx="23">
                  <c:v>5532.7117442229601</c:v>
                </c:pt>
                <c:pt idx="24">
                  <c:v>5883.6382482077997</c:v>
                </c:pt>
                <c:pt idx="25">
                  <c:v>6185.7237346408538</c:v>
                </c:pt>
                <c:pt idx="26">
                  <c:v>6422.4466528712392</c:v>
                </c:pt>
                <c:pt idx="27">
                  <c:v>6579.790524320716</c:v>
                </c:pt>
                <c:pt idx="28">
                  <c:v>6647.9199613800183</c:v>
                </c:pt>
                <c:pt idx="29">
                  <c:v>6622.4478625415313</c:v>
                </c:pt>
                <c:pt idx="30">
                  <c:v>6505.0235462229639</c:v>
                </c:pt>
                <c:pt idx="31">
                  <c:v>6303.1100251785419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'New_confirmed - Boltzmann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fit'!$I$7:$I$38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2.072719695570413E-2</c:v>
                </c:pt>
                <c:pt idx="12">
                  <c:v>165.34102017331679</c:v>
                </c:pt>
                <c:pt idx="13">
                  <c:v>356.28292116617286</c:v>
                </c:pt>
                <c:pt idx="14">
                  <c:v>575.21873876515292</c:v>
                </c:pt>
                <c:pt idx="15">
                  <c:v>824.08995946683808</c:v>
                </c:pt>
                <c:pt idx="16">
                  <c:v>1104.0952671748082</c:v>
                </c:pt>
                <c:pt idx="17">
                  <c:v>1415.303571562531</c:v>
                </c:pt>
                <c:pt idx="18">
                  <c:v>1756.2053118186495</c:v>
                </c:pt>
                <c:pt idx="19">
                  <c:v>2123.2355675833469</c:v>
                </c:pt>
                <c:pt idx="20">
                  <c:v>2510.3287375143564</c:v>
                </c:pt>
                <c:pt idx="21">
                  <c:v>2908.5930194486145</c:v>
                </c:pt>
                <c:pt idx="22">
                  <c:v>3306.215881459445</c:v>
                </c:pt>
                <c:pt idx="23">
                  <c:v>3688.717436480646</c:v>
                </c:pt>
                <c:pt idx="24">
                  <c:v>4039.6439404654857</c:v>
                </c:pt>
                <c:pt idx="25">
                  <c:v>4341.7294268985397</c:v>
                </c:pt>
                <c:pt idx="26">
                  <c:v>4578.4523451289251</c:v>
                </c:pt>
                <c:pt idx="27">
                  <c:v>4735.796216578402</c:v>
                </c:pt>
                <c:pt idx="28">
                  <c:v>4803.9256536377043</c:v>
                </c:pt>
                <c:pt idx="29">
                  <c:v>4778.4535547992173</c:v>
                </c:pt>
                <c:pt idx="30">
                  <c:v>4661.0292384806498</c:v>
                </c:pt>
                <c:pt idx="31">
                  <c:v>4459.1157174362279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10</xdr:col>
      <xdr:colOff>7620</xdr:colOff>
      <xdr:row>5</xdr:row>
      <xdr:rowOff>0</xdr:rowOff>
    </xdr:from>
    <xdr:to>
      <xdr:col>21</xdr:col>
      <xdr:colOff>99060</xdr:colOff>
      <xdr:row>33</xdr:row>
      <xdr:rowOff>144780</xdr:rowOff>
    </xdr:to>
    <xdr:grpSp>
      <xdr:nvGrpSpPr>
        <xdr:cNvPr id="5" name="Gruppo 4">
          <a:extLst>
            <a:ext uri="{FF2B5EF4-FFF2-40B4-BE49-F238E27FC236}">
              <a16:creationId xmlns:a16="http://schemas.microsoft.com/office/drawing/2014/main" id="{BE070C06-0E16-4F9B-8209-E83DE4855BB5}"/>
            </a:ext>
          </a:extLst>
        </xdr:cNvPr>
        <xdr:cNvGrpSpPr/>
      </xdr:nvGrpSpPr>
      <xdr:grpSpPr>
        <a:xfrm>
          <a:off x="6629400" y="1287780"/>
          <a:ext cx="6941820" cy="5303520"/>
          <a:chOff x="6629400" y="1287780"/>
          <a:chExt cx="6941820" cy="5303520"/>
        </a:xfrm>
      </xdr:grpSpPr>
      <xdr:grpSp>
        <xdr:nvGrpSpPr>
          <xdr:cNvPr id="3" name="Gruppo 2">
            <a:extLst>
              <a:ext uri="{FF2B5EF4-FFF2-40B4-BE49-F238E27FC236}">
                <a16:creationId xmlns:a16="http://schemas.microsoft.com/office/drawing/2014/main" id="{D7E1A92A-3CA9-4350-9FDC-7482CD6BAA0A}"/>
              </a:ext>
            </a:extLst>
          </xdr:cNvPr>
          <xdr:cNvGrpSpPr/>
        </xdr:nvGrpSpPr>
        <xdr:grpSpPr>
          <a:xfrm>
            <a:off x="6629400" y="1287780"/>
            <a:ext cx="6941820" cy="5303520"/>
            <a:chOff x="6629400" y="1287780"/>
            <a:chExt cx="6941820" cy="5303520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03212835-2CCD-487C-A7C3-4E3C532B9DF2}"/>
                </a:ext>
              </a:extLst>
            </xdr:cNvPr>
            <xdr:cNvGraphicFramePr/>
          </xdr:nvGraphicFramePr>
          <xdr:xfrm>
            <a:off x="6629400" y="1287780"/>
            <a:ext cx="6941820" cy="53035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10660380" y="3642360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d>
                              <m:d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1+</m:t>
                                </m:r>
                                <m:sSup>
                                  <m:sSup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 </m:t>
                                    </m:r>
                                    <m:box>
                                      <m:box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boxPr>
                                      <m:e>
                                        <m:argPr>
                                          <m:argSz m:val="-1"/>
                                        </m:argPr>
                                        <m:f>
                                          <m:f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𝑡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0</m:t>
                                                </m:r>
                                              </m:sub>
                                            </m:sSub>
                                          </m:num>
                                          <m:den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𝑤</m:t>
                                            </m:r>
                                          </m:den>
                                        </m:f>
                                      </m:e>
                                    </m:box>
                                  </m:sup>
                                </m:sSup>
                              </m:e>
                            </m:d>
                          </m:den>
                        </m:f>
                      </m:oMath>
                    </m:oMathPara>
                  </a14:m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Choice>
          <mc:Fallback xmlns=""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10660380" y="3642360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it-IT" sz="1400" b="0" i="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𝑦=𝐾/(</a:t>
                  </a:r>
                  <a:r>
                    <a:rPr lang="it-IT" sz="1400" b="0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(1+𝑒^(− □(64&amp;(𝑡−𝑡_0)/𝑤)) ) )</a:t>
                  </a:r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Fallback>
        </mc:AlternateContent>
      </xdr:grpSp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11445240" y="4655820"/>
            <a:ext cx="1828800" cy="1295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120000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28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it-IT"/>
              <a:t> </a:t>
            </a:r>
          </a:p>
          <a:p>
            <a:r>
              <a:rPr lang="it-IT" sz="1100" i="1"/>
              <a:t>R</a:t>
            </a:r>
            <a:r>
              <a:rPr lang="it-IT" sz="1100" i="1" baseline="30000"/>
              <a:t>2</a:t>
            </a:r>
            <a:r>
              <a:rPr lang="it-IT" sz="1100" baseline="0"/>
              <a:t>= 0.9996</a:t>
            </a:r>
          </a:p>
          <a:p>
            <a:r>
              <a:rPr lang="it-IT" sz="1100" i="1" baseline="0"/>
              <a:t>CI</a:t>
            </a:r>
            <a:r>
              <a:rPr lang="it-IT" sz="1100" baseline="0"/>
              <a:t>= 1114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  <a:p>
            <a:endParaRPr lang="it-IT" sz="1100" baseline="300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12</xdr:col>
      <xdr:colOff>7620</xdr:colOff>
      <xdr:row>5</xdr:row>
      <xdr:rowOff>0</xdr:rowOff>
    </xdr:from>
    <xdr:to>
      <xdr:col>23</xdr:col>
      <xdr:colOff>99060</xdr:colOff>
      <xdr:row>33</xdr:row>
      <xdr:rowOff>144780</xdr:rowOff>
    </xdr:to>
    <xdr:grpSp>
      <xdr:nvGrpSpPr>
        <xdr:cNvPr id="21" name="Gruppo 20">
          <a:extLst>
            <a:ext uri="{FF2B5EF4-FFF2-40B4-BE49-F238E27FC236}">
              <a16:creationId xmlns:a16="http://schemas.microsoft.com/office/drawing/2014/main" id="{4A1F1B9E-F4DA-427F-88E4-2FF3551D9945}"/>
            </a:ext>
          </a:extLst>
        </xdr:cNvPr>
        <xdr:cNvGrpSpPr/>
      </xdr:nvGrpSpPr>
      <xdr:grpSpPr>
        <a:xfrm>
          <a:off x="8846820" y="1287780"/>
          <a:ext cx="6941820" cy="5303520"/>
          <a:chOff x="8846820" y="1287780"/>
          <a:chExt cx="6941820" cy="5303520"/>
        </a:xfrm>
      </xdr:grpSpPr>
      <xdr:grpSp>
        <xdr:nvGrpSpPr>
          <xdr:cNvPr id="20" name="Gruppo 19">
            <a:extLst>
              <a:ext uri="{FF2B5EF4-FFF2-40B4-BE49-F238E27FC236}">
                <a16:creationId xmlns:a16="http://schemas.microsoft.com/office/drawing/2014/main" id="{95F3DA41-4DFD-45B3-8167-891DCA1368C7}"/>
              </a:ext>
            </a:extLst>
          </xdr:cNvPr>
          <xdr:cNvGrpSpPr/>
        </xdr:nvGrpSpPr>
        <xdr:grpSpPr>
          <a:xfrm>
            <a:off x="8846820" y="1287780"/>
            <a:ext cx="6941820" cy="5303520"/>
            <a:chOff x="8846820" y="1287780"/>
            <a:chExt cx="6941820" cy="5303520"/>
          </a:xfrm>
        </xdr:grpSpPr>
        <xdr:grpSp>
          <xdr:nvGrpSpPr>
            <xdr:cNvPr id="19" name="Gruppo 18">
              <a:extLst>
                <a:ext uri="{FF2B5EF4-FFF2-40B4-BE49-F238E27FC236}">
                  <a16:creationId xmlns:a16="http://schemas.microsoft.com/office/drawing/2014/main" id="{D25FE9E0-6E39-41D0-A756-6C7FAD1336E5}"/>
                </a:ext>
              </a:extLst>
            </xdr:cNvPr>
            <xdr:cNvGrpSpPr/>
          </xdr:nvGrpSpPr>
          <xdr:grpSpPr>
            <a:xfrm>
              <a:off x="8846820" y="1287780"/>
              <a:ext cx="6941820" cy="5303520"/>
              <a:chOff x="8846820" y="1287780"/>
              <a:chExt cx="6941820" cy="5303520"/>
            </a:xfrm>
          </xdr:grpSpPr>
          <xdr:grpSp>
            <xdr:nvGrpSpPr>
              <xdr:cNvPr id="18" name="Gruppo 17">
                <a:extLst>
                  <a:ext uri="{FF2B5EF4-FFF2-40B4-BE49-F238E27FC236}">
                    <a16:creationId xmlns:a16="http://schemas.microsoft.com/office/drawing/2014/main" id="{2CA05283-5F31-4B63-8812-E61CCEB33C10}"/>
                  </a:ext>
                </a:extLst>
              </xdr:cNvPr>
              <xdr:cNvGrpSpPr/>
            </xdr:nvGrpSpPr>
            <xdr:grpSpPr>
              <a:xfrm>
                <a:off x="8846820" y="1287780"/>
                <a:ext cx="6941820" cy="5303520"/>
                <a:chOff x="8846820" y="1287780"/>
                <a:chExt cx="6941820" cy="5303520"/>
              </a:xfrm>
            </xdr:grpSpPr>
            <xdr:graphicFrame macro="">
              <xdr:nvGraphicFramePr>
                <xdr:cNvPr id="2" name="Grafico 1">
                  <a:extLst>
                    <a:ext uri="{FF2B5EF4-FFF2-40B4-BE49-F238E27FC236}">
                      <a16:creationId xmlns:a16="http://schemas.microsoft.com/office/drawing/2014/main" id="{F5082D72-C1F7-4963-A285-6EBE98D385D7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8846820" y="1287780"/>
                <a:ext cx="6941820" cy="530352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3" name="CasellaDiTesto 2">
                      <a:extLst>
                        <a:ext uri="{FF2B5EF4-FFF2-40B4-BE49-F238E27FC236}">
                          <a16:creationId xmlns:a16="http://schemas.microsoft.com/office/drawing/2014/main" id="{F60049A7-7A9D-42EC-BA7A-E00A5179BC56}"/>
                        </a:ext>
                      </a:extLst>
                    </xdr:cNvPr>
                    <xdr:cNvSpPr txBox="1"/>
                  </xdr:nvSpPr>
                  <xdr:spPr>
                    <a:xfrm>
                      <a:off x="12161520" y="2537460"/>
                      <a:ext cx="3017520" cy="66294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𝐵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)=</m:t>
                            </m:r>
                            <m:f>
                              <m:f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𝐾</m:t>
                                </m:r>
                              </m:num>
                              <m:den>
                                <m:d>
                                  <m:d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1+</m:t>
                                    </m:r>
                                    <m:sSup>
                                      <m:sSup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 </m:t>
                                        </m:r>
                                        <m:box>
                                          <m:box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boxPr>
                                          <m:e>
                                            <m:argPr>
                                              <m:argSz m:val="-1"/>
                                            </m:argPr>
                                            <m:f>
                                              <m:fPr>
                                                <m:ctrlP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𝑡</m:t>
                                                </m:r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sSub>
                                                  <m:sSubPr>
                                                    <m:ctrlPr>
                                                      <a:rPr lang="it-IT" sz="1400" b="0" i="1">
                                                        <a:solidFill>
                                                          <a:srgbClr val="FF0000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a:rPr lang="it-IT" sz="1400" b="0" i="1">
                                                        <a:solidFill>
                                                          <a:srgbClr val="FF0000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  <a:cs typeface="+mn-cs"/>
                                                      </a:rPr>
                                                      <m:t>𝑡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a:rPr lang="it-IT" sz="1400" b="0" i="1">
                                                        <a:solidFill>
                                                          <a:srgbClr val="FF0000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  <a:cs typeface="+mn-cs"/>
                                                      </a:rPr>
                                                      <m:t>0</m:t>
                                                    </m:r>
                                                  </m:sub>
                                                </m:sSub>
                                              </m:num>
                                              <m:den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𝑤</m:t>
                                                </m:r>
                                              </m:den>
                                            </m:f>
                                          </m:e>
                                        </m:box>
                                      </m:sup>
                                    </m:sSup>
                                  </m:e>
                                </m:d>
                              </m:den>
                            </m:f>
                          </m:oMath>
                        </m:oMathPara>
                      </a14:m>
                      <a:endParaRPr lang="it-IT" sz="160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endParaRPr>
                    </a:p>
                  </xdr:txBody>
                </xdr:sp>
              </mc:Choice>
              <mc:Fallback xmlns="">
                <xdr:sp macro="" textlink="">
                  <xdr:nvSpPr>
                    <xdr:cNvPr id="3" name="CasellaDiTesto 2">
                      <a:extLst>
                        <a:ext uri="{FF2B5EF4-FFF2-40B4-BE49-F238E27FC236}">
                          <a16:creationId xmlns:a16="http://schemas.microsoft.com/office/drawing/2014/main" id="{F60049A7-7A9D-42EC-BA7A-E00A5179BC56}"/>
                        </a:ext>
                      </a:extLst>
                    </xdr:cNvPr>
                    <xdr:cNvSpPr txBox="1"/>
                  </xdr:nvSpPr>
                  <xdr:spPr>
                    <a:xfrm>
                      <a:off x="12161520" y="2537460"/>
                      <a:ext cx="3017520" cy="66294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it-IT" sz="1400" b="0" i="0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𝐵(𝑡)=𝐾/(</a:t>
                      </a:r>
                      <a:r>
                        <a:rPr lang="it-IT" sz="14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(1+𝑒^(− □(64&amp;(𝑡−𝑡_0)/𝑤)) ) )</a:t>
                      </a:r>
                      <a:endParaRPr lang="it-IT" sz="160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endParaRPr>
                    </a:p>
                  </xdr:txBody>
                </xdr:sp>
              </mc:Fallback>
            </mc:AlternateContent>
            <xdr:sp macro="" textlink="">
              <xdr:nvSpPr>
                <xdr:cNvPr id="5" name="CasellaDiTesto 4">
                  <a:extLst>
                    <a:ext uri="{FF2B5EF4-FFF2-40B4-BE49-F238E27FC236}">
                      <a16:creationId xmlns:a16="http://schemas.microsoft.com/office/drawing/2014/main" id="{580D4956-4D83-46BD-BB91-8CFB546A67AD}"/>
                    </a:ext>
                  </a:extLst>
                </xdr:cNvPr>
                <xdr:cNvSpPr txBox="1"/>
              </xdr:nvSpPr>
              <xdr:spPr>
                <a:xfrm>
                  <a:off x="13639800" y="4282440"/>
                  <a:ext cx="1828800" cy="12954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K=</a:t>
                  </a:r>
                  <a:r>
                    <a:rPr lang="it-IT"/>
                    <a:t> </a:t>
                  </a:r>
                  <a:r>
                    <a:rPr lang="it-IT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126254</a:t>
                  </a:r>
                  <a:r>
                    <a:rPr lang="it-IT"/>
                    <a:t> </a:t>
                  </a:r>
                </a:p>
                <a:p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t</a:t>
                  </a:r>
                  <a:r>
                    <a:rPr lang="it-IT" sz="1100" b="0" i="1" u="none" strike="noStrike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0</a:t>
                  </a:r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=</a:t>
                  </a:r>
                  <a:r>
                    <a:rPr lang="it-IT"/>
                    <a:t> </a:t>
                  </a:r>
                  <a:r>
                    <a:rPr lang="it-IT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28</a:t>
                  </a:r>
                  <a:r>
                    <a:rPr lang="it-IT"/>
                    <a:t> </a:t>
                  </a:r>
                </a:p>
                <a:p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w=</a:t>
                  </a:r>
                  <a:r>
                    <a:rPr lang="it-IT"/>
                    <a:t> </a:t>
                  </a:r>
                  <a:r>
                    <a:rPr lang="it-IT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6</a:t>
                  </a:r>
                  <a:r>
                    <a:rPr lang="it-IT"/>
                    <a:t> </a:t>
                  </a:r>
                </a:p>
                <a:p>
                  <a:r>
                    <a:rPr lang="it-IT" sz="1100" i="1"/>
                    <a:t>R</a:t>
                  </a:r>
                  <a:r>
                    <a:rPr lang="it-IT" sz="1100" i="1" baseline="30000"/>
                    <a:t>2</a:t>
                  </a:r>
                  <a:r>
                    <a:rPr lang="it-IT" sz="1100" baseline="0"/>
                    <a:t>= 0.9599</a:t>
                  </a:r>
                </a:p>
                <a:p>
                  <a:r>
                    <a:rPr lang="it-IT" sz="1100" i="1" baseline="0"/>
                    <a:t>CI</a:t>
                  </a:r>
                  <a:r>
                    <a:rPr lang="it-IT" sz="1100" baseline="0"/>
                    <a:t>= 922</a:t>
                  </a:r>
                </a:p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it-IT" sz="1100" i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(day</a:t>
                  </a:r>
                  <a:r>
                    <a:rPr lang="it-IT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0</a:t>
                  </a:r>
                  <a:r>
                    <a:rPr lang="it-IT" sz="110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= Feb 24)</a:t>
                  </a:r>
                  <a:endParaRPr lang="it-IT">
                    <a:effectLst/>
                  </a:endParaRPr>
                </a:p>
                <a:p>
                  <a:endParaRPr lang="it-IT" sz="1100" baseline="30000"/>
                </a:p>
              </xdr:txBody>
            </xdr:sp>
          </xdr:grpSp>
          <xdr:cxnSp macro="">
            <xdr:nvCxnSpPr>
              <xdr:cNvPr id="7" name="Connettore diritto 6">
                <a:extLst>
                  <a:ext uri="{FF2B5EF4-FFF2-40B4-BE49-F238E27FC236}">
                    <a16:creationId xmlns:a16="http://schemas.microsoft.com/office/drawing/2014/main" id="{F2565D0C-65C1-4565-A4DC-96DFBF81741D}"/>
                  </a:ext>
                </a:extLst>
              </xdr:cNvPr>
              <xdr:cNvCxnSpPr/>
            </xdr:nvCxnSpPr>
            <xdr:spPr>
              <a:xfrm flipV="1">
                <a:off x="9265920" y="2743200"/>
                <a:ext cx="3048000" cy="762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8" name="CasellaDiTesto 7">
                  <a:extLst>
                    <a:ext uri="{FF2B5EF4-FFF2-40B4-BE49-F238E27FC236}">
                      <a16:creationId xmlns:a16="http://schemas.microsoft.com/office/drawing/2014/main" id="{9A75C98C-EBF5-4DF2-A100-86430DA8BE86}"/>
                    </a:ext>
                  </a:extLst>
                </xdr:cNvPr>
                <xdr:cNvSpPr txBox="1"/>
              </xdr:nvSpPr>
              <xdr:spPr>
                <a:xfrm>
                  <a:off x="12580620" y="3284220"/>
                  <a:ext cx="2679131" cy="548099"/>
                </a:xfrm>
                <a:prstGeom prst="rect">
                  <a:avLst/>
                </a:prstGeom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 algn="l"/>
                  <a:endParaRPr lang="it-IT" sz="1100" b="0" i="1">
                    <a:latin typeface="Cambria Math" panose="02040503050406030204" pitchFamily="18" charset="0"/>
                  </a:endParaRPr>
                </a:p>
                <a:p>
                  <a:pPr marL="0" indent="0"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𝑦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e>
                        </m:d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=0,  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𝑦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𝐵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+1</m:t>
                            </m:r>
                          </m:e>
                        </m:d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𝐵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e>
                        </m:d>
                      </m:oMath>
                    </m:oMathPara>
                  </a14:m>
                  <a:endParaRPr lang="it-IT" sz="14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endParaRPr>
                </a:p>
                <a:p>
                  <a:endParaRPr lang="it-IT" sz="1100"/>
                </a:p>
              </xdr:txBody>
            </xdr:sp>
          </mc:Choice>
          <mc:Fallback xmlns="">
            <xdr:sp macro="" textlink="">
              <xdr:nvSpPr>
                <xdr:cNvPr id="8" name="CasellaDiTesto 7">
                  <a:extLst>
                    <a:ext uri="{FF2B5EF4-FFF2-40B4-BE49-F238E27FC236}">
                      <a16:creationId xmlns:a16="http://schemas.microsoft.com/office/drawing/2014/main" id="{9A75C98C-EBF5-4DF2-A100-86430DA8BE86}"/>
                    </a:ext>
                  </a:extLst>
                </xdr:cNvPr>
                <xdr:cNvSpPr txBox="1"/>
              </xdr:nvSpPr>
              <xdr:spPr>
                <a:xfrm>
                  <a:off x="12580620" y="3284220"/>
                  <a:ext cx="2679131" cy="548099"/>
                </a:xfrm>
                <a:prstGeom prst="rect">
                  <a:avLst/>
                </a:prstGeom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 algn="l"/>
                  <a:endParaRPr lang="it-IT" sz="1100" b="0" i="1">
                    <a:latin typeface="Cambria Math" panose="02040503050406030204" pitchFamily="18" charset="0"/>
                  </a:endParaRPr>
                </a:p>
                <a:p>
                  <a:pPr marL="0" indent="0" algn="l"/>
                  <a:r>
                    <a:rPr lang="it-IT" sz="1400" b="0" i="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𝑦(0)=0,  𝑦=𝐵(𝑡+1)−𝐵(𝑡)</a:t>
                  </a:r>
                  <a:endParaRPr lang="it-IT" sz="14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endParaRPr>
                </a:p>
                <a:p>
                  <a:endParaRPr lang="it-IT" sz="1100"/>
                </a:p>
              </xdr:txBody>
            </xdr:sp>
          </mc:Fallback>
        </mc:AlternateContent>
      </xdr:grpSp>
      <xdr:cxnSp macro="">
        <xdr:nvCxnSpPr>
          <xdr:cNvPr id="10" name="Connettore 2 9">
            <a:extLst>
              <a:ext uri="{FF2B5EF4-FFF2-40B4-BE49-F238E27FC236}">
                <a16:creationId xmlns:a16="http://schemas.microsoft.com/office/drawing/2014/main" id="{F5A9E7AE-FCC6-486F-BCA8-67CE5DF76905}"/>
              </a:ext>
            </a:extLst>
          </xdr:cNvPr>
          <xdr:cNvCxnSpPr/>
        </xdr:nvCxnSpPr>
        <xdr:spPr>
          <a:xfrm flipH="1">
            <a:off x="12755880" y="3832860"/>
            <a:ext cx="1165860" cy="6705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0.2082</cdr:x>
      <cdr:y>0.19205</cdr:y>
    </cdr:from>
    <cdr:to>
      <cdr:x>0.27703</cdr:x>
      <cdr:y>0.24472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5287" y="1018554"/>
              <a:ext cx="477805" cy="279336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Choice>
      <mc:Fallback xmlns="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5287" y="1018554"/>
              <a:ext cx="477805" cy="279336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𝐾⁄4𝑤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Fallback>
    </mc:AlternateContent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18502163-5732-4677-B235-F4B889F91867}" autoFormatId="16" applyNumberFormats="0" applyBorderFormats="0" applyFontFormats="0" applyPatternFormats="0" applyAlignmentFormats="0" applyWidthHeightFormats="0">
  <queryTableRefresh nextId="15">
    <queryTableFields count="1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note_it" tableColumnId="13"/>
      <queryTableField id="14" name="note_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B885F-B109-45D2-B1A8-395F25C91BBD}" name="dpc_covid19_ita_andamento_nazionale__6" displayName="dpc_covid19_ita_andamento_nazionale__6" ref="A1:N33" tableType="queryTable" totalsRowShown="0">
  <autoFilter ref="A1:N33" xr:uid="{E039AC5E-788C-47D9-B8FE-DF487B4FC407}"/>
  <tableColumns count="14">
    <tableColumn id="1" xr3:uid="{5B103661-5331-46BF-92FB-82D64E335E27}" uniqueName="1" name="data" queryTableFieldId="1" dataDxfId="3"/>
    <tableColumn id="2" xr3:uid="{E35E3D81-B97A-4073-A1CA-15496ACE469C}" uniqueName="2" name="stato" queryTableFieldId="2" dataDxfId="2"/>
    <tableColumn id="3" xr3:uid="{BE39E524-E93B-4DB6-A0D8-2C9DA2E8DC91}" uniqueName="3" name="ricoverati_con_sintomi" queryTableFieldId="3"/>
    <tableColumn id="4" xr3:uid="{4D637929-981B-4439-A623-D94A26A15520}" uniqueName="4" name="terapia_intensiva" queryTableFieldId="4"/>
    <tableColumn id="5" xr3:uid="{73C1B7D6-8979-41F2-A396-3542968450F5}" uniqueName="5" name="totale_ospedalizzati" queryTableFieldId="5"/>
    <tableColumn id="6" xr3:uid="{E3026A9B-BDA2-432B-B8A9-24B557E8528C}" uniqueName="6" name="isolamento_domiciliare" queryTableFieldId="6"/>
    <tableColumn id="7" xr3:uid="{68677015-B9B9-4524-8EBC-56EE17BA665E}" uniqueName="7" name="totale_attualmente_positivi" queryTableFieldId="7"/>
    <tableColumn id="8" xr3:uid="{580DC72A-4895-4D92-AF9B-00D93FF9AAD0}" uniqueName="8" name="nuovi_attualmente_positivi" queryTableFieldId="8"/>
    <tableColumn id="9" xr3:uid="{77EDF31C-F82D-4EF1-A842-F51927B365D6}" uniqueName="9" name="dimessi_guariti" queryTableFieldId="9"/>
    <tableColumn id="10" xr3:uid="{0E4F301D-580F-4320-B2DC-E9C7AE92EEE0}" uniqueName="10" name="deceduti" queryTableFieldId="10"/>
    <tableColumn id="11" xr3:uid="{7B6AB1E2-627A-482D-AA50-8E1A22C72E05}" uniqueName="11" name="totale_casi" queryTableFieldId="11"/>
    <tableColumn id="12" xr3:uid="{F13EB5C1-9E66-435C-A0B2-92C9247DFE83}" uniqueName="12" name="tamponi" queryTableFieldId="12"/>
    <tableColumn id="13" xr3:uid="{D15A949D-9BEC-4B1E-BEA9-AC4CEC0CCD67}" uniqueName="13" name="note_it" queryTableFieldId="13" dataDxfId="1"/>
    <tableColumn id="14" xr3:uid="{86535DDD-AF14-47C9-98D1-8366C19F3212}" uniqueName="14" name="note_e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5FD8839A-74E9-44C2-B5F2-F977D0EA3D98}">
    <text>red zone</text>
  </threadedComment>
  <threadedComment ref="B13" dT="2020-03-21T22:12:51.46" personId="{46504131-ADD3-4530-BCC7-16E4FED1C2C4}" id="{95B83D2D-5EDB-4C8F-91A8-36D622D74B5B}">
    <text>partial lockdown (north)</text>
  </threadedComment>
  <threadedComment ref="B17" dT="2020-03-21T22:13:52.19" personId="{46504131-ADD3-4530-BCC7-16E4FED1C2C4}" id="{FB6547ED-429A-49D7-8367-DE2107BFB931}">
    <text>school closure (Italy)</text>
  </threadedComment>
  <threadedComment ref="B20" dT="2020-03-21T22:14:24.84" personId="{46504131-ADD3-4530-BCC7-16E4FED1C2C4}" id="{18DCC697-BA7F-479A-8641-1D7FCDC0672D}">
    <text>lockdown (north)</text>
  </threadedComment>
  <threadedComment ref="B22" dT="2020-03-21T22:14:52.14" personId="{46504131-ADD3-4530-BCC7-16E4FED1C2C4}" id="{5FB23112-C2D9-44D1-9DAD-0448A5341B10}">
    <text>partial lockdown (Italy)</text>
  </threadedComment>
  <threadedComment ref="B24" dT="2020-03-21T22:15:16.77" personId="{46504131-ADD3-4530-BCC7-16E4FED1C2C4}" id="{90A59D2F-F1E2-4415-85BD-E03CA55CB6FA}">
    <text>lockdown (Italy)</text>
  </threadedComment>
  <threadedComment ref="B35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N33"/>
  <sheetViews>
    <sheetView topLeftCell="D1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  <col min="13" max="13" width="19.5546875" bestFit="1" customWidth="1"/>
    <col min="14" max="14" width="21.109375" bestFit="1" customWidth="1"/>
  </cols>
  <sheetData>
    <row r="1" spans="1:14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37</v>
      </c>
      <c r="N1" t="s">
        <v>38</v>
      </c>
    </row>
    <row r="2" spans="1:14" x14ac:dyDescent="0.3">
      <c r="A2" s="19">
        <v>43885.75</v>
      </c>
      <c r="B2" s="18" t="s">
        <v>30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  <c r="M2" s="18" t="s">
        <v>39</v>
      </c>
      <c r="N2" s="18" t="s">
        <v>39</v>
      </c>
    </row>
    <row r="3" spans="1:14" x14ac:dyDescent="0.3">
      <c r="A3" s="19">
        <v>43886.75</v>
      </c>
      <c r="B3" s="18" t="s">
        <v>30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  <c r="M3" s="18" t="s">
        <v>39</v>
      </c>
      <c r="N3" s="18" t="s">
        <v>39</v>
      </c>
    </row>
    <row r="4" spans="1:14" x14ac:dyDescent="0.3">
      <c r="A4" s="19">
        <v>43887.75</v>
      </c>
      <c r="B4" s="18" t="s">
        <v>30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  <c r="M4" s="18" t="s">
        <v>39</v>
      </c>
      <c r="N4" s="18" t="s">
        <v>39</v>
      </c>
    </row>
    <row r="5" spans="1:14" x14ac:dyDescent="0.3">
      <c r="A5" s="19">
        <v>43888.75</v>
      </c>
      <c r="B5" s="18" t="s">
        <v>30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  <c r="M5" s="18" t="s">
        <v>39</v>
      </c>
      <c r="N5" s="18" t="s">
        <v>39</v>
      </c>
    </row>
    <row r="6" spans="1:14" x14ac:dyDescent="0.3">
      <c r="A6" s="19">
        <v>43889.75</v>
      </c>
      <c r="B6" s="18" t="s">
        <v>30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  <c r="M6" s="18" t="s">
        <v>39</v>
      </c>
      <c r="N6" s="18" t="s">
        <v>39</v>
      </c>
    </row>
    <row r="7" spans="1:14" x14ac:dyDescent="0.3">
      <c r="A7" s="19">
        <v>43890.75</v>
      </c>
      <c r="B7" s="18" t="s">
        <v>30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  <c r="M7" s="18" t="s">
        <v>39</v>
      </c>
      <c r="N7" s="18" t="s">
        <v>39</v>
      </c>
    </row>
    <row r="8" spans="1:14" x14ac:dyDescent="0.3">
      <c r="A8" s="19">
        <v>43891.75</v>
      </c>
      <c r="B8" s="18" t="s">
        <v>30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  <c r="M8" s="18" t="s">
        <v>39</v>
      </c>
      <c r="N8" s="18" t="s">
        <v>39</v>
      </c>
    </row>
    <row r="9" spans="1:14" x14ac:dyDescent="0.3">
      <c r="A9" s="19">
        <v>43892.75</v>
      </c>
      <c r="B9" s="18" t="s">
        <v>30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  <c r="M9" s="18" t="s">
        <v>39</v>
      </c>
      <c r="N9" s="18" t="s">
        <v>39</v>
      </c>
    </row>
    <row r="10" spans="1:14" x14ac:dyDescent="0.3">
      <c r="A10" s="19">
        <v>43893.75</v>
      </c>
      <c r="B10" s="18" t="s">
        <v>30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  <c r="M10" s="18" t="s">
        <v>39</v>
      </c>
      <c r="N10" s="18" t="s">
        <v>39</v>
      </c>
    </row>
    <row r="11" spans="1:14" x14ac:dyDescent="0.3">
      <c r="A11" s="19">
        <v>43894.75</v>
      </c>
      <c r="B11" s="18" t="s">
        <v>30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  <c r="M11" s="18" t="s">
        <v>39</v>
      </c>
      <c r="N11" s="18" t="s">
        <v>39</v>
      </c>
    </row>
    <row r="12" spans="1:14" x14ac:dyDescent="0.3">
      <c r="A12" s="19">
        <v>43895.75</v>
      </c>
      <c r="B12" s="18" t="s">
        <v>30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  <c r="M12" s="18" t="s">
        <v>39</v>
      </c>
      <c r="N12" s="18" t="s">
        <v>39</v>
      </c>
    </row>
    <row r="13" spans="1:14" x14ac:dyDescent="0.3">
      <c r="A13" s="19">
        <v>43896.75</v>
      </c>
      <c r="B13" s="18" t="s">
        <v>30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  <c r="M13" s="18" t="s">
        <v>39</v>
      </c>
      <c r="N13" s="18" t="s">
        <v>39</v>
      </c>
    </row>
    <row r="14" spans="1:14" x14ac:dyDescent="0.3">
      <c r="A14" s="19">
        <v>43897.75</v>
      </c>
      <c r="B14" s="18" t="s">
        <v>30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  <c r="M14" s="18" t="s">
        <v>40</v>
      </c>
      <c r="N14" s="18" t="s">
        <v>41</v>
      </c>
    </row>
    <row r="15" spans="1:14" x14ac:dyDescent="0.3">
      <c r="A15" s="19">
        <v>43898.75</v>
      </c>
      <c r="B15" s="18" t="s">
        <v>30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  <c r="M15" s="18" t="s">
        <v>39</v>
      </c>
      <c r="N15" s="18" t="s">
        <v>39</v>
      </c>
    </row>
    <row r="16" spans="1:14" x14ac:dyDescent="0.3">
      <c r="A16" s="19">
        <v>43899.75</v>
      </c>
      <c r="B16" s="18" t="s">
        <v>30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  <c r="M16" s="18" t="s">
        <v>39</v>
      </c>
      <c r="N16" s="18" t="s">
        <v>39</v>
      </c>
    </row>
    <row r="17" spans="1:14" x14ac:dyDescent="0.3">
      <c r="A17" s="19">
        <v>43900.75</v>
      </c>
      <c r="B17" s="18" t="s">
        <v>30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  <c r="M17" s="18" t="s">
        <v>42</v>
      </c>
      <c r="N17" s="18" t="s">
        <v>43</v>
      </c>
    </row>
    <row r="18" spans="1:14" x14ac:dyDescent="0.3">
      <c r="A18" s="19">
        <v>43901.708333333336</v>
      </c>
      <c r="B18" s="18" t="s">
        <v>30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  <c r="M18" s="18" t="s">
        <v>44</v>
      </c>
      <c r="N18" s="18" t="s">
        <v>45</v>
      </c>
    </row>
    <row r="19" spans="1:14" x14ac:dyDescent="0.3">
      <c r="A19" s="19">
        <v>43902.708333333336</v>
      </c>
      <c r="B19" s="18" t="s">
        <v>30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  <c r="M19" s="18" t="s">
        <v>39</v>
      </c>
      <c r="N19" s="18" t="s">
        <v>39</v>
      </c>
    </row>
    <row r="20" spans="1:14" x14ac:dyDescent="0.3">
      <c r="A20" s="19">
        <v>43903.708333333336</v>
      </c>
      <c r="B20" s="18" t="s">
        <v>30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  <c r="M20" s="18" t="s">
        <v>39</v>
      </c>
      <c r="N20" s="18" t="s">
        <v>39</v>
      </c>
    </row>
    <row r="21" spans="1:14" x14ac:dyDescent="0.3">
      <c r="A21" s="19">
        <v>43904.708333333336</v>
      </c>
      <c r="B21" s="18" t="s">
        <v>30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  <c r="M21" s="18" t="s">
        <v>39</v>
      </c>
      <c r="N21" s="18" t="s">
        <v>39</v>
      </c>
    </row>
    <row r="22" spans="1:14" x14ac:dyDescent="0.3">
      <c r="A22" s="19">
        <v>43905.708333333336</v>
      </c>
      <c r="B22" s="18" t="s">
        <v>30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  <c r="M22" s="18" t="s">
        <v>39</v>
      </c>
      <c r="N22" s="18" t="s">
        <v>39</v>
      </c>
    </row>
    <row r="23" spans="1:14" x14ac:dyDescent="0.3">
      <c r="A23" s="19">
        <v>43906.708333333336</v>
      </c>
      <c r="B23" s="18" t="s">
        <v>30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  <c r="M23" s="18" t="s">
        <v>46</v>
      </c>
      <c r="N23" s="18" t="s">
        <v>47</v>
      </c>
    </row>
    <row r="24" spans="1:14" x14ac:dyDescent="0.3">
      <c r="A24" s="19">
        <v>43907.708333333336</v>
      </c>
      <c r="B24" s="18" t="s">
        <v>30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  <c r="M24" s="18" t="s">
        <v>48</v>
      </c>
      <c r="N24" s="18" t="s">
        <v>49</v>
      </c>
    </row>
    <row r="25" spans="1:14" x14ac:dyDescent="0.3">
      <c r="A25" s="19">
        <v>43908.708333333336</v>
      </c>
      <c r="B25" s="18" t="s">
        <v>30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  <c r="M25" s="18" t="s">
        <v>50</v>
      </c>
      <c r="N25" s="18" t="s">
        <v>51</v>
      </c>
    </row>
    <row r="26" spans="1:14" x14ac:dyDescent="0.3">
      <c r="A26" s="19">
        <v>43909.708333333336</v>
      </c>
      <c r="B26" s="18" t="s">
        <v>30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  <c r="M26" s="18" t="s">
        <v>39</v>
      </c>
      <c r="N26" s="18" t="s">
        <v>39</v>
      </c>
    </row>
    <row r="27" spans="1:14" x14ac:dyDescent="0.3">
      <c r="A27" s="19">
        <v>43910.708333333336</v>
      </c>
      <c r="B27" s="18" t="s">
        <v>30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  <c r="M27" s="18" t="s">
        <v>39</v>
      </c>
      <c r="N27" s="18" t="s">
        <v>39</v>
      </c>
    </row>
    <row r="28" spans="1:14" x14ac:dyDescent="0.3">
      <c r="A28" s="19">
        <v>43911.708333333336</v>
      </c>
      <c r="B28" s="18" t="s">
        <v>30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  <c r="M28" s="18" t="s">
        <v>39</v>
      </c>
      <c r="N28" s="18" t="s">
        <v>39</v>
      </c>
    </row>
    <row r="29" spans="1:14" x14ac:dyDescent="0.3">
      <c r="A29" s="19">
        <v>43912.708333333336</v>
      </c>
      <c r="B29" s="18" t="s">
        <v>30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  <c r="M29" s="18" t="s">
        <v>39</v>
      </c>
      <c r="N29" s="18" t="s">
        <v>39</v>
      </c>
    </row>
    <row r="30" spans="1:14" x14ac:dyDescent="0.3">
      <c r="A30" s="19">
        <v>43913.708333333336</v>
      </c>
      <c r="B30" s="18" t="s">
        <v>30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  <c r="M30" s="18" t="s">
        <v>39</v>
      </c>
      <c r="N30" s="18" t="s">
        <v>39</v>
      </c>
    </row>
    <row r="31" spans="1:14" x14ac:dyDescent="0.3">
      <c r="A31" s="19">
        <v>43914.708333333336</v>
      </c>
      <c r="B31" s="18" t="s">
        <v>30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  <c r="M31" s="18" t="s">
        <v>39</v>
      </c>
      <c r="N31" s="18" t="s">
        <v>39</v>
      </c>
    </row>
    <row r="32" spans="1:14" x14ac:dyDescent="0.3">
      <c r="A32" s="19">
        <v>43915.708333333336</v>
      </c>
      <c r="B32" s="18" t="s">
        <v>30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9362</v>
      </c>
      <c r="J32" s="2">
        <v>7503</v>
      </c>
      <c r="K32" s="2">
        <v>74386</v>
      </c>
      <c r="L32" s="2">
        <v>324445</v>
      </c>
      <c r="M32" s="18" t="s">
        <v>39</v>
      </c>
      <c r="N32" s="18" t="s">
        <v>39</v>
      </c>
    </row>
    <row r="33" spans="1:14" x14ac:dyDescent="0.3">
      <c r="A33" s="19">
        <v>43916.708333333336</v>
      </c>
      <c r="B33" s="18" t="s">
        <v>30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10361</v>
      </c>
      <c r="J33" s="2">
        <v>8165</v>
      </c>
      <c r="K33" s="2">
        <v>80539</v>
      </c>
      <c r="L33" s="2">
        <v>361060</v>
      </c>
      <c r="M33" s="18" t="s">
        <v>39</v>
      </c>
      <c r="N33" s="18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8"/>
  <sheetViews>
    <sheetView topLeftCell="A4" workbookViewId="0">
      <selection activeCell="J7" sqref="J7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13</v>
      </c>
    </row>
    <row r="3" spans="2:14" ht="17.399999999999999" customHeight="1" x14ac:dyDescent="0.6">
      <c r="B3" s="13"/>
      <c r="C3" s="14"/>
      <c r="D3" s="14"/>
      <c r="E3" s="14"/>
      <c r="F3" s="14"/>
      <c r="K3" s="21" t="s">
        <v>0</v>
      </c>
      <c r="L3" s="20" t="s">
        <v>15</v>
      </c>
      <c r="M3" s="17"/>
      <c r="N3" s="17"/>
    </row>
    <row r="4" spans="2:14" ht="20.399999999999999" x14ac:dyDescent="0.35">
      <c r="B4" s="16" t="s">
        <v>31</v>
      </c>
      <c r="C4" s="15"/>
      <c r="D4" s="14"/>
      <c r="E4" s="14"/>
      <c r="F4" s="14"/>
      <c r="K4" s="21" t="s">
        <v>32</v>
      </c>
      <c r="L4" s="20" t="s">
        <v>16</v>
      </c>
      <c r="M4" s="17"/>
      <c r="N4" s="17"/>
    </row>
    <row r="5" spans="2:14" ht="18" x14ac:dyDescent="0.3">
      <c r="B5" s="14"/>
      <c r="C5" s="14"/>
      <c r="D5" s="14"/>
      <c r="E5" s="14"/>
      <c r="F5" s="14"/>
      <c r="K5" s="21" t="s">
        <v>1</v>
      </c>
      <c r="L5" s="20" t="s">
        <v>17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12</v>
      </c>
      <c r="E6" s="9" t="s">
        <v>14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3">
        <v>43885</v>
      </c>
      <c r="C7" s="4">
        <v>1</v>
      </c>
      <c r="D7" s="11">
        <f>'dpc-covid19-ita-andamento-naz'!K2</f>
        <v>229</v>
      </c>
      <c r="E7" s="11">
        <f t="shared" ref="E7:E33" si="0">K/(1+EXP(-(C7-t0)/w))</f>
        <v>649.84793445660648</v>
      </c>
      <c r="F7" s="11">
        <f t="shared" ref="F7:F29" si="1">E7+CI</f>
        <v>1764.1941995328459</v>
      </c>
      <c r="G7" s="11">
        <f t="shared" ref="G7:G33" si="2">MAX(E7-CI,0)</f>
        <v>0</v>
      </c>
      <c r="H7" s="1"/>
      <c r="I7" s="22" t="s">
        <v>0</v>
      </c>
      <c r="J7" s="5">
        <v>119999.99996791474</v>
      </c>
    </row>
    <row r="8" spans="2:14" ht="15.6" x14ac:dyDescent="0.35">
      <c r="B8" s="10">
        <v>43886</v>
      </c>
      <c r="C8" s="4">
        <v>2</v>
      </c>
      <c r="D8" s="11">
        <f>'dpc-covid19-ita-andamento-naz'!K3</f>
        <v>322</v>
      </c>
      <c r="E8" s="11">
        <f t="shared" si="0"/>
        <v>785.68694514164883</v>
      </c>
      <c r="F8" s="11">
        <f t="shared" si="1"/>
        <v>1900.0332102178882</v>
      </c>
      <c r="G8" s="11">
        <f t="shared" si="2"/>
        <v>0</v>
      </c>
      <c r="H8" s="1"/>
      <c r="I8" s="22" t="s">
        <v>33</v>
      </c>
      <c r="J8" s="5">
        <v>28.29948784828802</v>
      </c>
    </row>
    <row r="9" spans="2:14" x14ac:dyDescent="0.3">
      <c r="B9" s="10">
        <v>43887</v>
      </c>
      <c r="C9" s="4">
        <v>3</v>
      </c>
      <c r="D9" s="11">
        <f>'dpc-covid19-ita-andamento-naz'!K4</f>
        <v>400</v>
      </c>
      <c r="E9" s="11">
        <f t="shared" si="0"/>
        <v>949.69471263002038</v>
      </c>
      <c r="F9" s="11">
        <f t="shared" si="1"/>
        <v>2064.0409777062596</v>
      </c>
      <c r="G9" s="11">
        <f t="shared" si="2"/>
        <v>0</v>
      </c>
      <c r="H9" s="1"/>
      <c r="I9" s="22" t="s">
        <v>1</v>
      </c>
      <c r="J9" s="5">
        <v>5.2367306110652168</v>
      </c>
    </row>
    <row r="10" spans="2:14" x14ac:dyDescent="0.3">
      <c r="B10" s="10">
        <v>43888</v>
      </c>
      <c r="C10" s="4">
        <v>4</v>
      </c>
      <c r="D10" s="11">
        <f>'dpc-covid19-ita-andamento-naz'!K5</f>
        <v>650</v>
      </c>
      <c r="E10" s="11">
        <f t="shared" si="0"/>
        <v>1147.6086190559172</v>
      </c>
      <c r="F10" s="11">
        <f t="shared" si="1"/>
        <v>2261.9548841321566</v>
      </c>
      <c r="G10" s="11">
        <f t="shared" si="2"/>
        <v>33.262353979677755</v>
      </c>
      <c r="H10" s="1"/>
      <c r="I10" s="6" t="s">
        <v>2</v>
      </c>
      <c r="J10" s="1">
        <f>AVERAGE(D7:D38)</f>
        <v>22785.90625</v>
      </c>
    </row>
    <row r="11" spans="2:14" x14ac:dyDescent="0.3">
      <c r="B11" s="10">
        <v>43889</v>
      </c>
      <c r="C11" s="4">
        <v>5</v>
      </c>
      <c r="D11" s="11">
        <f>'dpc-covid19-ita-andamento-naz'!K6</f>
        <v>888</v>
      </c>
      <c r="E11" s="11">
        <f t="shared" si="0"/>
        <v>1386.2869920989624</v>
      </c>
      <c r="F11" s="11">
        <f t="shared" si="1"/>
        <v>2500.6332571752018</v>
      </c>
      <c r="G11" s="11">
        <f t="shared" si="2"/>
        <v>271.94072702272297</v>
      </c>
      <c r="H11" s="1"/>
      <c r="I11" s="6" t="s">
        <v>3</v>
      </c>
      <c r="J11" s="1">
        <f>COUNT(D7:D38)-COUNT(J7:J9)</f>
        <v>29</v>
      </c>
    </row>
    <row r="12" spans="2:14" x14ac:dyDescent="0.3">
      <c r="B12" s="10">
        <v>43890</v>
      </c>
      <c r="C12" s="4">
        <v>6</v>
      </c>
      <c r="D12" s="11">
        <f>'dpc-covid19-ita-andamento-naz'!K7</f>
        <v>1128</v>
      </c>
      <c r="E12" s="11">
        <f t="shared" si="0"/>
        <v>1673.9063033780608</v>
      </c>
      <c r="F12" s="11">
        <f t="shared" si="1"/>
        <v>2788.2525684543002</v>
      </c>
      <c r="G12" s="11">
        <f t="shared" si="2"/>
        <v>559.56003830182135</v>
      </c>
      <c r="H12" s="1"/>
      <c r="I12" s="6" t="s">
        <v>4</v>
      </c>
      <c r="J12" s="7" cm="1">
        <f t="array" ref="J12">SQRT(SUM((D7:D38-E7:E38)^2)/df)</f>
        <v>544.85141527395047</v>
      </c>
    </row>
    <row r="13" spans="2:14" ht="16.2" x14ac:dyDescent="0.3">
      <c r="B13" s="23">
        <v>43891</v>
      </c>
      <c r="C13" s="4">
        <v>7</v>
      </c>
      <c r="D13" s="11">
        <f>'dpc-covid19-ita-andamento-naz'!K8</f>
        <v>1694</v>
      </c>
      <c r="E13" s="11">
        <f t="shared" si="0"/>
        <v>2020.1829710795864</v>
      </c>
      <c r="F13" s="11">
        <f t="shared" si="1"/>
        <v>3134.5292361558259</v>
      </c>
      <c r="G13" s="11">
        <f t="shared" si="2"/>
        <v>905.83670600334699</v>
      </c>
      <c r="H13" s="1"/>
      <c r="I13" s="6" t="s">
        <v>5</v>
      </c>
      <c r="J13" s="8" cm="1">
        <f t="array" ref="J13">1-SUM((D7:D38-E7:E38)^2)/SUM((D7:D38-Mean_of_y)^2)</f>
        <v>0.9995626577546588</v>
      </c>
    </row>
    <row r="14" spans="2:14" x14ac:dyDescent="0.3">
      <c r="B14" s="10">
        <v>43892</v>
      </c>
      <c r="C14" s="4">
        <v>8</v>
      </c>
      <c r="D14" s="11">
        <f>'dpc-covid19-ita-andamento-naz'!K9</f>
        <v>2036</v>
      </c>
      <c r="E14" s="11">
        <f t="shared" si="0"/>
        <v>2436.617894882731</v>
      </c>
      <c r="F14" s="11">
        <f t="shared" si="1"/>
        <v>3550.9641599589704</v>
      </c>
      <c r="G14" s="11">
        <f t="shared" si="2"/>
        <v>1322.2716298064915</v>
      </c>
      <c r="H14" s="1"/>
      <c r="I14" s="6" t="s">
        <v>6</v>
      </c>
      <c r="J14" s="8">
        <f>TINV(0.05,df)</f>
        <v>2.0452296421327048</v>
      </c>
    </row>
    <row r="15" spans="2:14" x14ac:dyDescent="0.3">
      <c r="B15" s="10">
        <v>43893</v>
      </c>
      <c r="C15" s="4">
        <v>9</v>
      </c>
      <c r="D15" s="11">
        <f>'dpc-covid19-ita-andamento-naz'!K10</f>
        <v>2502</v>
      </c>
      <c r="E15" s="11">
        <f t="shared" si="0"/>
        <v>2936.7587594900433</v>
      </c>
      <c r="F15" s="11">
        <f t="shared" si="1"/>
        <v>4051.1050245662827</v>
      </c>
      <c r="G15" s="11">
        <f t="shared" si="2"/>
        <v>1822.4124944138039</v>
      </c>
      <c r="H15" s="1"/>
      <c r="I15" s="6" t="s">
        <v>7</v>
      </c>
      <c r="J15" s="1">
        <f>Critical_t*SE_of_y</f>
        <v>1114.3462650762394</v>
      </c>
    </row>
    <row r="16" spans="2:14" x14ac:dyDescent="0.3">
      <c r="B16" s="10">
        <v>43894</v>
      </c>
      <c r="C16" s="4">
        <v>10</v>
      </c>
      <c r="D16" s="11">
        <f>'dpc-covid19-ita-andamento-naz'!K11</f>
        <v>3089</v>
      </c>
      <c r="E16" s="11">
        <f t="shared" si="0"/>
        <v>3536.4705490979773</v>
      </c>
      <c r="F16" s="11">
        <f t="shared" si="1"/>
        <v>4650.8168141742171</v>
      </c>
      <c r="G16" s="11">
        <f t="shared" si="2"/>
        <v>2422.1242840217378</v>
      </c>
      <c r="H16" s="1"/>
      <c r="I16" s="6"/>
    </row>
    <row r="17" spans="2:13" x14ac:dyDescent="0.3">
      <c r="B17" s="23">
        <v>43895</v>
      </c>
      <c r="C17" s="4">
        <v>11</v>
      </c>
      <c r="D17" s="11">
        <f>'dpc-covid19-ita-andamento-naz'!K12</f>
        <v>3858</v>
      </c>
      <c r="E17" s="11">
        <f t="shared" si="0"/>
        <v>4254.1981703110141</v>
      </c>
      <c r="F17" s="11">
        <f t="shared" si="1"/>
        <v>5368.5444353872535</v>
      </c>
      <c r="G17" s="11">
        <f t="shared" si="2"/>
        <v>3139.8519052347747</v>
      </c>
      <c r="H17" s="1"/>
      <c r="I17" s="6"/>
    </row>
    <row r="18" spans="2:13" x14ac:dyDescent="0.3">
      <c r="B18" s="10">
        <v>43896</v>
      </c>
      <c r="C18" s="4">
        <v>12</v>
      </c>
      <c r="D18" s="11">
        <f>'dpc-covid19-ita-andamento-naz'!K13</f>
        <v>4636</v>
      </c>
      <c r="E18" s="11">
        <f t="shared" si="0"/>
        <v>5111.1961356939273</v>
      </c>
      <c r="F18" s="11">
        <f t="shared" si="1"/>
        <v>6225.5424007701668</v>
      </c>
      <c r="G18" s="11">
        <f t="shared" si="2"/>
        <v>3996.8498706176879</v>
      </c>
      <c r="H18" s="1"/>
      <c r="I18" s="6"/>
    </row>
    <row r="19" spans="2:13" x14ac:dyDescent="0.3">
      <c r="B19" s="10">
        <v>43897</v>
      </c>
      <c r="C19" s="4">
        <v>13</v>
      </c>
      <c r="D19" s="11">
        <f>'dpc-covid19-ita-andamento-naz'!K14</f>
        <v>5883</v>
      </c>
      <c r="E19" s="11">
        <f t="shared" si="0"/>
        <v>6131.688580297453</v>
      </c>
      <c r="F19" s="11">
        <f t="shared" si="1"/>
        <v>7246.0348453736924</v>
      </c>
      <c r="G19" s="11">
        <f t="shared" si="2"/>
        <v>5017.3423152212135</v>
      </c>
      <c r="H19" s="1"/>
      <c r="I19" s="6"/>
    </row>
    <row r="20" spans="2:13" x14ac:dyDescent="0.3">
      <c r="B20" s="23">
        <v>43898</v>
      </c>
      <c r="C20" s="4">
        <v>14</v>
      </c>
      <c r="D20" s="11">
        <f>'dpc-covid19-ita-andamento-naz'!K15</f>
        <v>7375</v>
      </c>
      <c r="E20" s="11">
        <f t="shared" si="0"/>
        <v>7342.9084617576073</v>
      </c>
      <c r="F20" s="11">
        <f t="shared" si="1"/>
        <v>8457.2547268338458</v>
      </c>
      <c r="G20" s="11">
        <f t="shared" si="2"/>
        <v>6228.5621966813678</v>
      </c>
      <c r="H20" s="1"/>
      <c r="I20" s="6"/>
    </row>
    <row r="21" spans="2:13" x14ac:dyDescent="0.3">
      <c r="B21" s="10">
        <v>43899</v>
      </c>
      <c r="C21" s="4">
        <v>15</v>
      </c>
      <c r="D21" s="11">
        <f>'dpc-covid19-ita-andamento-naz'!K16</f>
        <v>9172</v>
      </c>
      <c r="E21" s="11">
        <f t="shared" si="0"/>
        <v>8774.9482906081048</v>
      </c>
      <c r="F21" s="11">
        <f t="shared" si="1"/>
        <v>9889.2945556843442</v>
      </c>
      <c r="G21" s="11">
        <f t="shared" si="2"/>
        <v>7660.6020255318654</v>
      </c>
      <c r="H21" s="1"/>
      <c r="I21" s="6"/>
    </row>
    <row r="22" spans="2:13" x14ac:dyDescent="0.3">
      <c r="B22" s="23">
        <v>43900</v>
      </c>
      <c r="C22" s="4">
        <v>16</v>
      </c>
      <c r="D22" s="11">
        <f>'dpc-covid19-ita-andamento-naz'!K17</f>
        <v>10149</v>
      </c>
      <c r="E22" s="11">
        <f t="shared" si="0"/>
        <v>10460.337965639259</v>
      </c>
      <c r="F22" s="11">
        <f t="shared" si="1"/>
        <v>11574.684230715498</v>
      </c>
      <c r="G22" s="11">
        <f t="shared" si="2"/>
        <v>9345.9917005630195</v>
      </c>
      <c r="H22" s="1"/>
      <c r="I22" s="6"/>
    </row>
    <row r="23" spans="2:13" x14ac:dyDescent="0.3">
      <c r="B23" s="10">
        <v>43901</v>
      </c>
      <c r="C23" s="4">
        <v>17</v>
      </c>
      <c r="D23" s="11">
        <f>'dpc-covid19-ita-andamento-naz'!K18</f>
        <v>12462</v>
      </c>
      <c r="E23" s="11">
        <f t="shared" si="0"/>
        <v>12433.251820793632</v>
      </c>
      <c r="F23" s="11">
        <f t="shared" si="1"/>
        <v>13547.598085869871</v>
      </c>
      <c r="G23" s="11">
        <f t="shared" si="2"/>
        <v>11318.905555717392</v>
      </c>
      <c r="H23" s="1"/>
      <c r="I23" s="6"/>
    </row>
    <row r="24" spans="2:13" x14ac:dyDescent="0.3">
      <c r="B24" s="23">
        <v>43902</v>
      </c>
      <c r="C24" s="4">
        <v>18</v>
      </c>
      <c r="D24" s="11">
        <f>'dpc-covid19-ita-andamento-naz'!K19</f>
        <v>15113</v>
      </c>
      <c r="E24" s="11">
        <f t="shared" si="0"/>
        <v>14728.242726323026</v>
      </c>
      <c r="F24" s="11">
        <f t="shared" si="1"/>
        <v>15842.588991399265</v>
      </c>
      <c r="G24" s="11">
        <f t="shared" si="2"/>
        <v>13613.896461246786</v>
      </c>
      <c r="H24" s="1"/>
      <c r="I24" s="6"/>
    </row>
    <row r="25" spans="2:13" x14ac:dyDescent="0.3">
      <c r="B25" s="10">
        <v>43903</v>
      </c>
      <c r="C25" s="4">
        <v>19</v>
      </c>
      <c r="D25" s="11">
        <f>'dpc-covid19-ita-andamento-naz'!K20</f>
        <v>17660</v>
      </c>
      <c r="E25" s="11">
        <f t="shared" si="0"/>
        <v>17378.414472817509</v>
      </c>
      <c r="F25" s="11">
        <f t="shared" si="1"/>
        <v>18492.760737893746</v>
      </c>
      <c r="G25" s="11">
        <f t="shared" si="2"/>
        <v>16264.068207741269</v>
      </c>
      <c r="H25" s="1"/>
      <c r="I25" s="6"/>
    </row>
    <row r="26" spans="2:13" x14ac:dyDescent="0.3">
      <c r="B26" s="10">
        <v>43904</v>
      </c>
      <c r="C26" s="4">
        <v>20</v>
      </c>
      <c r="D26" s="11">
        <f>'dpc-covid19-ita-andamento-naz'!K21</f>
        <v>21157</v>
      </c>
      <c r="E26" s="11">
        <f t="shared" si="0"/>
        <v>20412.984979359633</v>
      </c>
      <c r="F26" s="11">
        <f t="shared" si="1"/>
        <v>21527.331244435874</v>
      </c>
      <c r="G26" s="11">
        <f t="shared" si="2"/>
        <v>19298.638714283392</v>
      </c>
      <c r="H26" s="1"/>
      <c r="I26" s="6"/>
    </row>
    <row r="27" spans="2:13" x14ac:dyDescent="0.3">
      <c r="B27" s="10">
        <v>43905</v>
      </c>
      <c r="C27" s="4">
        <v>21</v>
      </c>
      <c r="D27" s="11">
        <f>'dpc-covid19-ita-andamento-naz'!K22</f>
        <v>24747</v>
      </c>
      <c r="E27" s="11">
        <f t="shared" si="0"/>
        <v>23854.271832937065</v>
      </c>
      <c r="F27" s="11">
        <f t="shared" si="1"/>
        <v>24968.618098013307</v>
      </c>
      <c r="G27" s="11">
        <f t="shared" si="2"/>
        <v>22739.925567860824</v>
      </c>
      <c r="H27" s="1"/>
      <c r="I27" s="6"/>
    </row>
    <row r="28" spans="2:13" x14ac:dyDescent="0.3">
      <c r="B28" s="10">
        <v>43906</v>
      </c>
      <c r="C28" s="4">
        <v>22</v>
      </c>
      <c r="D28" s="11">
        <f>'dpc-covid19-ita-andamento-naz'!K23</f>
        <v>27980</v>
      </c>
      <c r="E28" s="11">
        <f t="shared" si="0"/>
        <v>27714.252800438306</v>
      </c>
      <c r="F28" s="11">
        <f t="shared" si="1"/>
        <v>28828.599065514543</v>
      </c>
      <c r="G28" s="11">
        <f t="shared" si="2"/>
        <v>26599.906535362068</v>
      </c>
      <c r="H28" s="1"/>
      <c r="I28" s="6"/>
    </row>
    <row r="29" spans="2:13" x14ac:dyDescent="0.3">
      <c r="B29" s="10">
        <v>43907</v>
      </c>
      <c r="C29" s="4">
        <v>23</v>
      </c>
      <c r="D29" s="11">
        <f>'dpc-covid19-ita-andamento-naz'!K24</f>
        <v>31506</v>
      </c>
      <c r="E29" s="11">
        <f t="shared" si="0"/>
        <v>31991.009835061868</v>
      </c>
      <c r="F29" s="11">
        <f t="shared" si="1"/>
        <v>33105.356100138109</v>
      </c>
      <c r="G29" s="11">
        <f t="shared" si="2"/>
        <v>30876.663569985627</v>
      </c>
      <c r="H29" s="1"/>
    </row>
    <row r="30" spans="2:13" x14ac:dyDescent="0.3">
      <c r="B30" s="10">
        <v>43908</v>
      </c>
      <c r="C30" s="4">
        <v>24</v>
      </c>
      <c r="D30" s="11">
        <f>'dpc-covid19-ita-andamento-naz'!K25</f>
        <v>35713</v>
      </c>
      <c r="E30" s="11">
        <f t="shared" si="0"/>
        <v>36665.529550202285</v>
      </c>
      <c r="F30" s="11">
        <f t="shared" ref="F30" si="3">E30+CI</f>
        <v>37779.875815278523</v>
      </c>
      <c r="G30" s="11">
        <f t="shared" si="2"/>
        <v>35551.183285126048</v>
      </c>
      <c r="M30" s="1"/>
    </row>
    <row r="31" spans="2:13" x14ac:dyDescent="0.3">
      <c r="B31" s="10">
        <v>43909</v>
      </c>
      <c r="C31" s="4">
        <v>25</v>
      </c>
      <c r="D31" s="11">
        <f>'dpc-covid19-ita-andamento-naz'!K26</f>
        <v>41035</v>
      </c>
      <c r="E31" s="11">
        <f t="shared" si="0"/>
        <v>41699.458632652924</v>
      </c>
      <c r="F31" s="11">
        <f t="shared" ref="F31" si="4">E31+CI</f>
        <v>42813.804897729162</v>
      </c>
      <c r="G31" s="11">
        <f t="shared" si="2"/>
        <v>40585.112367576687</v>
      </c>
    </row>
    <row r="32" spans="2:13" x14ac:dyDescent="0.3">
      <c r="B32" s="10">
        <v>43910</v>
      </c>
      <c r="C32" s="4">
        <v>26</v>
      </c>
      <c r="D32" s="11">
        <f>'dpc-covid19-ita-andamento-naz'!K27</f>
        <v>47021</v>
      </c>
      <c r="E32" s="11">
        <f t="shared" si="0"/>
        <v>47034.437666302139</v>
      </c>
      <c r="F32" s="11">
        <f t="shared" ref="F32" si="5">E32+CI</f>
        <v>48148.783931378377</v>
      </c>
      <c r="G32" s="11">
        <f t="shared" si="2"/>
        <v>45920.091401225902</v>
      </c>
    </row>
    <row r="33" spans="2:7" x14ac:dyDescent="0.3">
      <c r="B33" s="10">
        <v>43911</v>
      </c>
      <c r="C33" s="4">
        <v>27</v>
      </c>
      <c r="D33" s="11">
        <f>'dpc-covid19-ita-andamento-naz'!K28</f>
        <v>53578</v>
      </c>
      <c r="E33" s="11">
        <f t="shared" si="0"/>
        <v>52593.50657653861</v>
      </c>
      <c r="F33" s="11">
        <f t="shared" ref="F33" si="6">E33+CI</f>
        <v>53707.852841614847</v>
      </c>
      <c r="G33" s="11">
        <f t="shared" si="2"/>
        <v>51479.160311462372</v>
      </c>
    </row>
    <row r="34" spans="2:7" x14ac:dyDescent="0.3">
      <c r="B34" s="10">
        <v>43912</v>
      </c>
      <c r="C34" s="4">
        <v>28</v>
      </c>
      <c r="D34" s="11">
        <f>'dpc-covid19-ita-andamento-naz'!K29</f>
        <v>59138</v>
      </c>
      <c r="E34" s="11">
        <f t="shared" ref="E34" si="7">K/(1+EXP(-(C34-t0)/w))</f>
        <v>58284.77189751315</v>
      </c>
      <c r="F34" s="11">
        <f t="shared" ref="F34" si="8">E34+CI</f>
        <v>59399.118162589388</v>
      </c>
      <c r="G34" s="11">
        <f t="shared" ref="G34" si="9">MAX(E34-CI,0)</f>
        <v>57170.425632436913</v>
      </c>
    </row>
    <row r="35" spans="2:7" x14ac:dyDescent="0.3">
      <c r="B35" s="23">
        <v>43913</v>
      </c>
      <c r="C35" s="4">
        <v>29</v>
      </c>
      <c r="D35" s="11">
        <f>'dpc-covid19-ita-andamento-naz'!K30</f>
        <v>63927</v>
      </c>
      <c r="E35" s="11">
        <f t="shared" ref="E35:E66" si="10">K/(1+EXP(-(C35-t0)/w))</f>
        <v>64007.096093939697</v>
      </c>
      <c r="F35" s="11">
        <f t="shared" ref="F35" si="11">E35+CI</f>
        <v>65121.442359015935</v>
      </c>
      <c r="G35" s="11">
        <f t="shared" ref="G35" si="12">MAX(E35-CI,0)</f>
        <v>62892.74982886346</v>
      </c>
    </row>
    <row r="36" spans="2:7" x14ac:dyDescent="0.3">
      <c r="B36" s="10">
        <v>43914</v>
      </c>
      <c r="C36" s="4">
        <v>30</v>
      </c>
      <c r="D36" s="11">
        <f>'dpc-covid19-ita-andamento-naz'!K31</f>
        <v>69176</v>
      </c>
      <c r="E36" s="11">
        <f t="shared" si="10"/>
        <v>69657.123066818676</v>
      </c>
      <c r="F36" s="11">
        <f t="shared" ref="F36" si="13">E36+CI</f>
        <v>70771.469331894914</v>
      </c>
      <c r="G36" s="11">
        <f t="shared" ref="G36" si="14">MAX(E36-CI,0)</f>
        <v>68542.776801742439</v>
      </c>
    </row>
    <row r="37" spans="2:7" x14ac:dyDescent="0.3">
      <c r="B37" s="10">
        <v>43915</v>
      </c>
      <c r="C37" s="4">
        <v>31</v>
      </c>
      <c r="D37" s="11">
        <f>'dpc-covid19-ita-andamento-naz'!K32</f>
        <v>74386</v>
      </c>
      <c r="E37" s="11">
        <f t="shared" si="10"/>
        <v>75136.633512567714</v>
      </c>
      <c r="F37" s="11">
        <f t="shared" ref="F37" si="15">E37+CI</f>
        <v>76250.979777643952</v>
      </c>
      <c r="G37" s="11">
        <f t="shared" ref="G37" si="16">MAX(E37-CI,0)</f>
        <v>74022.287247491477</v>
      </c>
    </row>
    <row r="38" spans="2:7" x14ac:dyDescent="0.3">
      <c r="B38" s="10">
        <v>43916</v>
      </c>
      <c r="C38" s="4">
        <v>32</v>
      </c>
      <c r="D38" s="11">
        <f>'dpc-covid19-ita-andamento-naz'!K33</f>
        <v>80539</v>
      </c>
      <c r="E38" s="11">
        <f t="shared" si="10"/>
        <v>80359.141897691312</v>
      </c>
      <c r="F38" s="11">
        <f t="shared" ref="F38" si="17">E38+CI</f>
        <v>81473.48816276755</v>
      </c>
      <c r="G38" s="11">
        <f t="shared" ref="G38" si="18">MAX(E38-CI,0)</f>
        <v>79244.795632615074</v>
      </c>
    </row>
    <row r="39" spans="2:7" x14ac:dyDescent="0.3">
      <c r="B39" s="10">
        <v>43917</v>
      </c>
      <c r="C39" s="4">
        <v>33</v>
      </c>
      <c r="E39" s="11">
        <f t="shared" si="10"/>
        <v>85254.833517145526</v>
      </c>
    </row>
    <row r="40" spans="2:7" x14ac:dyDescent="0.3">
      <c r="B40" s="10">
        <v>43918</v>
      </c>
      <c r="C40" s="4">
        <v>34</v>
      </c>
      <c r="E40" s="11">
        <f t="shared" si="10"/>
        <v>89773.327581986639</v>
      </c>
    </row>
    <row r="41" spans="2:7" x14ac:dyDescent="0.3">
      <c r="B41" s="10">
        <v>43919</v>
      </c>
      <c r="C41" s="4">
        <v>35</v>
      </c>
      <c r="E41" s="11">
        <f t="shared" si="10"/>
        <v>93884.208381078788</v>
      </c>
    </row>
    <row r="42" spans="2:7" x14ac:dyDescent="0.3">
      <c r="B42" s="10">
        <v>43920</v>
      </c>
      <c r="C42" s="4">
        <v>36</v>
      </c>
      <c r="E42" s="11">
        <f t="shared" si="10"/>
        <v>97575.655646305138</v>
      </c>
    </row>
    <row r="43" spans="2:7" x14ac:dyDescent="0.3">
      <c r="B43" s="10">
        <v>43921</v>
      </c>
      <c r="C43" s="4">
        <v>37</v>
      </c>
      <c r="E43" s="11">
        <f t="shared" si="10"/>
        <v>100851.74054257669</v>
      </c>
    </row>
    <row r="44" spans="2:7" x14ac:dyDescent="0.3">
      <c r="B44" s="10">
        <v>43922</v>
      </c>
      <c r="C44" s="4">
        <v>38</v>
      </c>
      <c r="E44" s="11">
        <f t="shared" si="10"/>
        <v>103729.01678997008</v>
      </c>
    </row>
    <row r="45" spans="2:7" x14ac:dyDescent="0.3">
      <c r="B45" s="10">
        <v>43923</v>
      </c>
      <c r="C45" s="4">
        <v>39</v>
      </c>
      <c r="E45" s="11">
        <f t="shared" si="10"/>
        <v>106232.96354392891</v>
      </c>
    </row>
    <row r="46" spans="2:7" x14ac:dyDescent="0.3">
      <c r="B46" s="10">
        <v>43924</v>
      </c>
      <c r="C46" s="4">
        <v>40</v>
      </c>
      <c r="E46" s="11">
        <f t="shared" si="10"/>
        <v>108394.68861752468</v>
      </c>
    </row>
    <row r="47" spans="2:7" x14ac:dyDescent="0.3">
      <c r="B47" s="10">
        <v>43925</v>
      </c>
      <c r="C47" s="4">
        <v>41</v>
      </c>
      <c r="E47" s="11">
        <f t="shared" si="10"/>
        <v>110248.13507439032</v>
      </c>
    </row>
    <row r="48" spans="2:7" x14ac:dyDescent="0.3">
      <c r="B48" s="10">
        <v>43926</v>
      </c>
      <c r="C48" s="4">
        <v>42</v>
      </c>
      <c r="E48" s="11">
        <f t="shared" si="10"/>
        <v>111827.8903119062</v>
      </c>
    </row>
    <row r="49" spans="2:5" x14ac:dyDescent="0.3">
      <c r="B49" s="10">
        <v>43927</v>
      </c>
      <c r="C49" s="4">
        <v>43</v>
      </c>
      <c r="E49" s="11">
        <f t="shared" si="10"/>
        <v>113167.59247524446</v>
      </c>
    </row>
    <row r="50" spans="2:5" x14ac:dyDescent="0.3">
      <c r="B50" s="10">
        <v>43928</v>
      </c>
      <c r="C50" s="4">
        <v>44</v>
      </c>
      <c r="E50" s="11">
        <f t="shared" si="10"/>
        <v>114298.86614422585</v>
      </c>
    </row>
    <row r="51" spans="2:5" x14ac:dyDescent="0.3">
      <c r="B51" s="10">
        <v>43929</v>
      </c>
      <c r="C51" s="4">
        <v>45</v>
      </c>
      <c r="E51" s="11">
        <f t="shared" si="10"/>
        <v>115250.69039886624</v>
      </c>
    </row>
    <row r="52" spans="2:5" x14ac:dyDescent="0.3">
      <c r="B52" s="10">
        <v>43930</v>
      </c>
      <c r="C52" s="4">
        <v>46</v>
      </c>
      <c r="E52" s="11">
        <f t="shared" si="10"/>
        <v>116049.09722487844</v>
      </c>
    </row>
    <row r="53" spans="2:5" x14ac:dyDescent="0.3">
      <c r="B53" s="10">
        <v>43931</v>
      </c>
      <c r="C53" s="4">
        <v>47</v>
      </c>
      <c r="E53" s="11">
        <f t="shared" si="10"/>
        <v>116717.10704976496</v>
      </c>
    </row>
    <row r="54" spans="2:5" x14ac:dyDescent="0.3">
      <c r="B54" s="10">
        <v>43932</v>
      </c>
      <c r="C54" s="4">
        <v>48</v>
      </c>
      <c r="E54" s="11">
        <f t="shared" si="10"/>
        <v>117274.82356056072</v>
      </c>
    </row>
    <row r="55" spans="2:5" x14ac:dyDescent="0.3">
      <c r="B55" s="10">
        <v>43933</v>
      </c>
      <c r="C55" s="4">
        <v>49</v>
      </c>
      <c r="E55" s="11">
        <f t="shared" si="10"/>
        <v>117739.62693485798</v>
      </c>
    </row>
    <row r="56" spans="2:5" x14ac:dyDescent="0.3">
      <c r="B56" s="10">
        <v>43934</v>
      </c>
      <c r="C56" s="4">
        <v>50</v>
      </c>
      <c r="E56" s="11">
        <f t="shared" si="10"/>
        <v>118126.42042621045</v>
      </c>
    </row>
    <row r="57" spans="2:5" x14ac:dyDescent="0.3">
      <c r="B57" s="10">
        <v>43935</v>
      </c>
      <c r="C57" s="4">
        <v>51</v>
      </c>
      <c r="E57" s="11">
        <f t="shared" si="10"/>
        <v>118447.89859966842</v>
      </c>
    </row>
    <row r="58" spans="2:5" x14ac:dyDescent="0.3">
      <c r="B58" s="10">
        <v>43936</v>
      </c>
      <c r="C58" s="4">
        <v>52</v>
      </c>
      <c r="E58" s="11">
        <f t="shared" si="10"/>
        <v>118714.81607113659</v>
      </c>
    </row>
    <row r="59" spans="2:5" x14ac:dyDescent="0.3">
      <c r="B59" s="10">
        <v>43937</v>
      </c>
      <c r="C59" s="4">
        <v>53</v>
      </c>
      <c r="E59" s="11">
        <f t="shared" si="10"/>
        <v>118936.24353675354</v>
      </c>
    </row>
    <row r="60" spans="2:5" x14ac:dyDescent="0.3">
      <c r="B60" s="10">
        <v>43938</v>
      </c>
      <c r="C60" s="4">
        <v>54</v>
      </c>
      <c r="E60" s="11">
        <f t="shared" si="10"/>
        <v>119119.80358522756</v>
      </c>
    </row>
    <row r="61" spans="2:5" x14ac:dyDescent="0.3">
      <c r="B61" s="10">
        <v>43939</v>
      </c>
      <c r="C61" s="4">
        <v>55</v>
      </c>
      <c r="E61" s="11">
        <f t="shared" si="10"/>
        <v>119271.88272611707</v>
      </c>
    </row>
    <row r="62" spans="2:5" x14ac:dyDescent="0.3">
      <c r="B62" s="10">
        <v>43940</v>
      </c>
      <c r="C62" s="4">
        <v>56</v>
      </c>
      <c r="E62" s="11">
        <f t="shared" si="10"/>
        <v>119397.8186707625</v>
      </c>
    </row>
    <row r="63" spans="2:5" x14ac:dyDescent="0.3">
      <c r="B63" s="10">
        <v>43941</v>
      </c>
      <c r="C63" s="4">
        <v>57</v>
      </c>
      <c r="E63" s="11">
        <f t="shared" si="10"/>
        <v>119502.0635339846</v>
      </c>
    </row>
    <row r="64" spans="2:5" x14ac:dyDescent="0.3">
      <c r="B64" s="10">
        <v>43942</v>
      </c>
      <c r="C64" s="4">
        <v>58</v>
      </c>
      <c r="E64" s="11">
        <f t="shared" si="10"/>
        <v>119588.32457252369</v>
      </c>
    </row>
    <row r="65" spans="2:5" x14ac:dyDescent="0.3">
      <c r="B65" s="10">
        <v>43943</v>
      </c>
      <c r="C65" s="4">
        <v>59</v>
      </c>
      <c r="E65" s="11">
        <f t="shared" si="10"/>
        <v>119659.68455936425</v>
      </c>
    </row>
    <row r="66" spans="2:5" x14ac:dyDescent="0.3">
      <c r="B66" s="10">
        <v>43944</v>
      </c>
      <c r="C66" s="4">
        <v>60</v>
      </c>
      <c r="E66" s="11">
        <f t="shared" si="10"/>
        <v>119718.70407168656</v>
      </c>
    </row>
    <row r="67" spans="2:5" x14ac:dyDescent="0.3">
      <c r="B67" s="10"/>
      <c r="C67" s="4"/>
    </row>
    <row r="68" spans="2:5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P68"/>
  <sheetViews>
    <sheetView tabSelected="1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13</v>
      </c>
    </row>
    <row r="3" spans="2:16" ht="17.399999999999999" customHeight="1" x14ac:dyDescent="0.6">
      <c r="B3" s="13"/>
      <c r="C3" s="14"/>
      <c r="D3" s="14"/>
      <c r="E3" s="14"/>
      <c r="F3" s="14"/>
      <c r="G3" s="14"/>
      <c r="H3" s="14"/>
      <c r="M3" s="21" t="s">
        <v>0</v>
      </c>
      <c r="N3" s="20" t="s">
        <v>15</v>
      </c>
      <c r="O3" s="17"/>
      <c r="P3" s="17"/>
    </row>
    <row r="4" spans="2:16" ht="20.399999999999999" x14ac:dyDescent="0.35">
      <c r="B4" s="16" t="s">
        <v>31</v>
      </c>
      <c r="C4" s="15"/>
      <c r="D4" s="14"/>
      <c r="E4" s="14"/>
      <c r="F4" s="14"/>
      <c r="G4" s="14"/>
      <c r="H4" s="14"/>
      <c r="M4" s="21" t="s">
        <v>32</v>
      </c>
      <c r="N4" s="20" t="s">
        <v>16</v>
      </c>
      <c r="O4" s="17"/>
      <c r="P4" s="17"/>
    </row>
    <row r="5" spans="2:16" ht="18" x14ac:dyDescent="0.3">
      <c r="B5" s="14"/>
      <c r="C5" s="14"/>
      <c r="D5" s="14"/>
      <c r="E5" s="14"/>
      <c r="F5" s="14"/>
      <c r="G5" s="14"/>
      <c r="H5" s="14"/>
      <c r="M5" s="21" t="s">
        <v>1</v>
      </c>
      <c r="N5" s="20" t="s">
        <v>17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34</v>
      </c>
      <c r="E6" s="4" t="s">
        <v>35</v>
      </c>
      <c r="F6" s="9" t="s">
        <v>36</v>
      </c>
      <c r="G6" s="9" t="s">
        <v>14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3">
        <v>43885</v>
      </c>
      <c r="C7" s="4">
        <v>0</v>
      </c>
      <c r="D7" s="11">
        <f>'dpc-covid19-ita-andamento-naz'!K2</f>
        <v>229</v>
      </c>
      <c r="E7" s="11">
        <f>D7-D7</f>
        <v>0</v>
      </c>
      <c r="F7" s="11">
        <f t="shared" ref="F7:F38" si="0">Kn/(1+EXP(-(C7-t0n)/wn))</f>
        <v>815.37278948023879</v>
      </c>
      <c r="G7" s="11">
        <f>F7-F7</f>
        <v>0</v>
      </c>
      <c r="H7" s="11">
        <f>MIN(G7+CIn,0)</f>
        <v>0</v>
      </c>
      <c r="I7" s="11">
        <f t="shared" ref="I7:I37" si="1">MAX(G7-CIn,0)</f>
        <v>0</v>
      </c>
      <c r="J7" s="1"/>
      <c r="K7" s="22" t="s">
        <v>0</v>
      </c>
      <c r="L7" s="5">
        <v>126253.59736398148</v>
      </c>
    </row>
    <row r="8" spans="2:16" ht="15.6" x14ac:dyDescent="0.35">
      <c r="B8" s="10">
        <v>43886</v>
      </c>
      <c r="C8" s="4">
        <v>1</v>
      </c>
      <c r="D8" s="11">
        <f>'dpc-covid19-ita-andamento-naz'!K3</f>
        <v>322</v>
      </c>
      <c r="E8" s="11">
        <f>D8-D7</f>
        <v>93</v>
      </c>
      <c r="F8" s="11">
        <f t="shared" si="0"/>
        <v>976.49847374562626</v>
      </c>
      <c r="G8" s="11">
        <f>F8-F7</f>
        <v>161.12568426538746</v>
      </c>
      <c r="H8" s="11">
        <f t="shared" ref="H8:H37" si="2">G8+CIn</f>
        <v>1083.1228381365445</v>
      </c>
      <c r="I8" s="11">
        <f t="shared" si="1"/>
        <v>0</v>
      </c>
      <c r="J8" s="1"/>
      <c r="K8" s="22" t="s">
        <v>33</v>
      </c>
      <c r="L8" s="5">
        <v>27.728855285034026</v>
      </c>
    </row>
    <row r="9" spans="2:16" x14ac:dyDescent="0.3">
      <c r="B9" s="10">
        <v>43887</v>
      </c>
      <c r="C9" s="4">
        <v>2</v>
      </c>
      <c r="D9" s="11">
        <f>'dpc-covid19-ita-andamento-naz'!K4</f>
        <v>400</v>
      </c>
      <c r="E9" s="11">
        <f t="shared" ref="E9:E37" si="3">D9-D8</f>
        <v>78</v>
      </c>
      <c r="F9" s="11">
        <f t="shared" si="0"/>
        <v>1169.1674081669848</v>
      </c>
      <c r="G9" s="11">
        <f t="shared" ref="G9:G66" si="4">F9-F8</f>
        <v>192.66893442135859</v>
      </c>
      <c r="H9" s="11">
        <f t="shared" si="2"/>
        <v>1114.6660882925157</v>
      </c>
      <c r="I9" s="11">
        <f t="shared" si="1"/>
        <v>0</v>
      </c>
      <c r="J9" s="1"/>
      <c r="K9" s="22" t="s">
        <v>1</v>
      </c>
      <c r="L9" s="5">
        <v>5.5062108451240723</v>
      </c>
    </row>
    <row r="10" spans="2:16" x14ac:dyDescent="0.3">
      <c r="B10" s="10">
        <v>43888</v>
      </c>
      <c r="C10" s="4">
        <v>3</v>
      </c>
      <c r="D10" s="11">
        <f>'dpc-covid19-ita-andamento-naz'!K5</f>
        <v>650</v>
      </c>
      <c r="E10" s="11">
        <f t="shared" si="3"/>
        <v>250</v>
      </c>
      <c r="F10" s="11">
        <f t="shared" si="0"/>
        <v>1399.4264157791458</v>
      </c>
      <c r="G10" s="11">
        <f t="shared" si="4"/>
        <v>230.25900761216099</v>
      </c>
      <c r="H10" s="11">
        <f t="shared" si="2"/>
        <v>1152.256161483318</v>
      </c>
      <c r="I10" s="11">
        <f t="shared" si="1"/>
        <v>0</v>
      </c>
      <c r="J10" s="1"/>
      <c r="K10" s="6" t="s">
        <v>2</v>
      </c>
      <c r="L10" s="1">
        <f>AVERAGE(E7:E38)</f>
        <v>2509.6875</v>
      </c>
    </row>
    <row r="11" spans="2:16" x14ac:dyDescent="0.3">
      <c r="B11" s="10">
        <v>43889</v>
      </c>
      <c r="C11" s="4">
        <v>4</v>
      </c>
      <c r="D11" s="11">
        <f>'dpc-covid19-ita-andamento-naz'!K6</f>
        <v>888</v>
      </c>
      <c r="E11" s="11">
        <f t="shared" si="3"/>
        <v>238</v>
      </c>
      <c r="F11" s="11">
        <f t="shared" si="0"/>
        <v>1674.4262154755136</v>
      </c>
      <c r="G11" s="11">
        <f t="shared" si="4"/>
        <v>274.99979969636775</v>
      </c>
      <c r="H11" s="11">
        <f t="shared" si="2"/>
        <v>1196.9969535675248</v>
      </c>
      <c r="I11" s="11">
        <f t="shared" si="1"/>
        <v>0</v>
      </c>
      <c r="J11" s="1"/>
      <c r="K11" s="6" t="s">
        <v>3</v>
      </c>
      <c r="L11" s="1">
        <f>COUNT(E7:E38)-COUNT(L7:L9)</f>
        <v>29</v>
      </c>
    </row>
    <row r="12" spans="2:16" x14ac:dyDescent="0.3">
      <c r="B12" s="10">
        <v>43890</v>
      </c>
      <c r="C12" s="4">
        <v>5</v>
      </c>
      <c r="D12" s="11">
        <f>'dpc-covid19-ita-andamento-naz'!K7</f>
        <v>1128</v>
      </c>
      <c r="E12" s="11">
        <f t="shared" si="3"/>
        <v>240</v>
      </c>
      <c r="F12" s="11">
        <f t="shared" si="0"/>
        <v>2002.5991603679122</v>
      </c>
      <c r="G12" s="11">
        <f t="shared" si="4"/>
        <v>328.17294489239862</v>
      </c>
      <c r="H12" s="11">
        <f t="shared" si="2"/>
        <v>1250.1700987635556</v>
      </c>
      <c r="I12" s="11">
        <f t="shared" si="1"/>
        <v>0</v>
      </c>
      <c r="J12" s="1"/>
      <c r="K12" s="6" t="s">
        <v>4</v>
      </c>
      <c r="L12" s="7" cm="1">
        <f t="array" ref="L12">SQRT(SUM((E7:E38-G7:G38)^2)/dfn)</f>
        <v>450.80373121803854</v>
      </c>
    </row>
    <row r="13" spans="2:16" ht="16.2" x14ac:dyDescent="0.3">
      <c r="B13" s="23">
        <v>43891</v>
      </c>
      <c r="C13" s="4">
        <v>6</v>
      </c>
      <c r="D13" s="11">
        <f>'dpc-covid19-ita-andamento-naz'!K8</f>
        <v>1694</v>
      </c>
      <c r="E13" s="11">
        <f t="shared" si="3"/>
        <v>566</v>
      </c>
      <c r="F13" s="11">
        <f t="shared" si="0"/>
        <v>2393.8552176906173</v>
      </c>
      <c r="G13" s="11">
        <f t="shared" si="4"/>
        <v>391.25605732270515</v>
      </c>
      <c r="H13" s="11">
        <f t="shared" si="2"/>
        <v>1313.2532111938622</v>
      </c>
      <c r="I13" s="11">
        <f t="shared" si="1"/>
        <v>0</v>
      </c>
      <c r="J13" s="1"/>
      <c r="K13" s="6" t="s">
        <v>5</v>
      </c>
      <c r="L13" s="8" cm="1">
        <f t="array" ref="L13">1-SUM((E7:E38-G7:G38)^2)/SUM((E7:E38-Mean_of_yn)^2)</f>
        <v>0.95988598694025928</v>
      </c>
    </row>
    <row r="14" spans="2:16" x14ac:dyDescent="0.3">
      <c r="B14" s="10">
        <v>43892</v>
      </c>
      <c r="C14" s="4">
        <v>7</v>
      </c>
      <c r="D14" s="11">
        <f>'dpc-covid19-ita-andamento-naz'!K9</f>
        <v>2036</v>
      </c>
      <c r="E14" s="11">
        <f t="shared" si="3"/>
        <v>342</v>
      </c>
      <c r="F14" s="11">
        <f t="shared" si="0"/>
        <v>2859.7931915961954</v>
      </c>
      <c r="G14" s="11">
        <f t="shared" si="4"/>
        <v>465.93797390557802</v>
      </c>
      <c r="H14" s="11">
        <f t="shared" si="2"/>
        <v>1387.935127776735</v>
      </c>
      <c r="I14" s="11">
        <f t="shared" si="1"/>
        <v>0</v>
      </c>
      <c r="J14" s="1"/>
      <c r="K14" s="6" t="s">
        <v>6</v>
      </c>
      <c r="L14" s="8">
        <f>TINV(0.05,dfn)</f>
        <v>2.0452296421327048</v>
      </c>
    </row>
    <row r="15" spans="2:16" x14ac:dyDescent="0.3">
      <c r="B15" s="10">
        <v>43893</v>
      </c>
      <c r="C15" s="4">
        <v>8</v>
      </c>
      <c r="D15" s="11">
        <f>'dpc-covid19-ita-andamento-naz'!K10</f>
        <v>2502</v>
      </c>
      <c r="E15" s="11">
        <f t="shared" si="3"/>
        <v>466</v>
      </c>
      <c r="F15" s="11">
        <f t="shared" si="0"/>
        <v>3413.9212781965989</v>
      </c>
      <c r="G15" s="11">
        <f t="shared" si="4"/>
        <v>554.12808660040355</v>
      </c>
      <c r="H15" s="11">
        <f t="shared" si="2"/>
        <v>1476.1252404715606</v>
      </c>
      <c r="I15" s="11">
        <f t="shared" si="1"/>
        <v>0</v>
      </c>
      <c r="J15" s="1"/>
      <c r="K15" s="6" t="s">
        <v>7</v>
      </c>
      <c r="L15" s="1">
        <f>Critical_tn*SE_of_yn</f>
        <v>921.99715387115702</v>
      </c>
    </row>
    <row r="16" spans="2:16" x14ac:dyDescent="0.3">
      <c r="B16" s="10">
        <v>43894</v>
      </c>
      <c r="C16" s="4">
        <v>9</v>
      </c>
      <c r="D16" s="11">
        <f>'dpc-covid19-ita-andamento-naz'!K11</f>
        <v>3089</v>
      </c>
      <c r="E16" s="11">
        <f t="shared" si="3"/>
        <v>587</v>
      </c>
      <c r="F16" s="11">
        <f t="shared" si="0"/>
        <v>4071.876914466935</v>
      </c>
      <c r="G16" s="11">
        <f t="shared" si="4"/>
        <v>657.95563627033607</v>
      </c>
      <c r="H16" s="11">
        <f t="shared" si="2"/>
        <v>1579.9527901414931</v>
      </c>
      <c r="I16" s="11">
        <f t="shared" si="1"/>
        <v>0</v>
      </c>
      <c r="J16" s="1"/>
      <c r="K16" s="6"/>
    </row>
    <row r="17" spans="2:15" x14ac:dyDescent="0.3">
      <c r="B17" s="23">
        <v>43895</v>
      </c>
      <c r="C17" s="4">
        <v>10</v>
      </c>
      <c r="D17" s="11">
        <f>'dpc-covid19-ita-andamento-naz'!K12</f>
        <v>3858</v>
      </c>
      <c r="E17" s="11">
        <f t="shared" si="3"/>
        <v>769</v>
      </c>
      <c r="F17" s="11">
        <f t="shared" si="0"/>
        <v>4851.6302448795795</v>
      </c>
      <c r="G17" s="11">
        <f t="shared" si="4"/>
        <v>779.75333041264457</v>
      </c>
      <c r="H17" s="11">
        <f t="shared" si="2"/>
        <v>1701.7504842838016</v>
      </c>
      <c r="I17" s="11">
        <f t="shared" si="1"/>
        <v>0</v>
      </c>
      <c r="J17" s="1"/>
      <c r="K17" s="6"/>
    </row>
    <row r="18" spans="2:15" x14ac:dyDescent="0.3">
      <c r="B18" s="10">
        <v>43896</v>
      </c>
      <c r="C18" s="4">
        <v>11</v>
      </c>
      <c r="D18" s="11">
        <f>'dpc-covid19-ita-andamento-naz'!K13</f>
        <v>4636</v>
      </c>
      <c r="E18" s="11">
        <f t="shared" si="3"/>
        <v>778</v>
      </c>
      <c r="F18" s="11">
        <f t="shared" si="0"/>
        <v>5773.6481259476923</v>
      </c>
      <c r="G18" s="11">
        <f t="shared" si="4"/>
        <v>922.01788106811273</v>
      </c>
      <c r="H18" s="11">
        <f t="shared" si="2"/>
        <v>1844.0150349392698</v>
      </c>
      <c r="I18" s="11">
        <f t="shared" si="1"/>
        <v>2.072719695570413E-2</v>
      </c>
      <c r="J18" s="1"/>
      <c r="K18" s="6"/>
    </row>
    <row r="19" spans="2:15" x14ac:dyDescent="0.3">
      <c r="B19" s="10">
        <v>43897</v>
      </c>
      <c r="C19" s="4">
        <v>12</v>
      </c>
      <c r="D19" s="11">
        <f>'dpc-covid19-ita-andamento-naz'!K14</f>
        <v>5883</v>
      </c>
      <c r="E19" s="11">
        <f t="shared" si="3"/>
        <v>1247</v>
      </c>
      <c r="F19" s="11">
        <f t="shared" si="0"/>
        <v>6860.9862999921661</v>
      </c>
      <c r="G19" s="11">
        <f t="shared" si="4"/>
        <v>1087.3381740444738</v>
      </c>
      <c r="H19" s="11">
        <f t="shared" si="2"/>
        <v>2009.3353279156308</v>
      </c>
      <c r="I19" s="11">
        <f t="shared" si="1"/>
        <v>165.34102017331679</v>
      </c>
      <c r="J19" s="1"/>
      <c r="K19" s="6"/>
    </row>
    <row r="20" spans="2:15" x14ac:dyDescent="0.3">
      <c r="B20" s="23">
        <v>43898</v>
      </c>
      <c r="C20" s="4">
        <v>13</v>
      </c>
      <c r="D20" s="11">
        <f>'dpc-covid19-ita-andamento-naz'!K15</f>
        <v>7375</v>
      </c>
      <c r="E20" s="11">
        <f t="shared" si="3"/>
        <v>1492</v>
      </c>
      <c r="F20" s="11">
        <f t="shared" si="0"/>
        <v>8139.266375029496</v>
      </c>
      <c r="G20" s="11">
        <f t="shared" si="4"/>
        <v>1278.2800750373299</v>
      </c>
      <c r="H20" s="11">
        <f t="shared" si="2"/>
        <v>2200.2772289084869</v>
      </c>
      <c r="I20" s="11">
        <f t="shared" si="1"/>
        <v>356.28292116617286</v>
      </c>
      <c r="J20" s="1"/>
      <c r="K20" s="6"/>
    </row>
    <row r="21" spans="2:15" x14ac:dyDescent="0.3">
      <c r="B21" s="10">
        <v>43899</v>
      </c>
      <c r="C21" s="4">
        <v>14</v>
      </c>
      <c r="D21" s="11">
        <f>'dpc-covid19-ita-andamento-naz'!K16</f>
        <v>9172</v>
      </c>
      <c r="E21" s="11">
        <f t="shared" si="3"/>
        <v>1797</v>
      </c>
      <c r="F21" s="11">
        <f t="shared" si="0"/>
        <v>9636.4822676658059</v>
      </c>
      <c r="G21" s="11">
        <f t="shared" si="4"/>
        <v>1497.2158926363099</v>
      </c>
      <c r="H21" s="11">
        <f t="shared" si="2"/>
        <v>2419.213046507467</v>
      </c>
      <c r="I21" s="11">
        <f t="shared" si="1"/>
        <v>575.21873876515292</v>
      </c>
      <c r="J21" s="1"/>
      <c r="K21" s="6"/>
    </row>
    <row r="22" spans="2:15" x14ac:dyDescent="0.3">
      <c r="B22" s="23">
        <v>43900</v>
      </c>
      <c r="C22" s="4">
        <v>15</v>
      </c>
      <c r="D22" s="11">
        <f>'dpc-covid19-ita-andamento-naz'!K17</f>
        <v>10149</v>
      </c>
      <c r="E22" s="11">
        <f t="shared" si="3"/>
        <v>977</v>
      </c>
      <c r="F22" s="11">
        <f t="shared" si="0"/>
        <v>11382.569381003801</v>
      </c>
      <c r="G22" s="11">
        <f t="shared" si="4"/>
        <v>1746.0871133379951</v>
      </c>
      <c r="H22" s="11">
        <f t="shared" si="2"/>
        <v>2668.0842672091521</v>
      </c>
      <c r="I22" s="11">
        <f t="shared" si="1"/>
        <v>824.08995946683808</v>
      </c>
      <c r="J22" s="1"/>
      <c r="K22" s="6"/>
    </row>
    <row r="23" spans="2:15" x14ac:dyDescent="0.3">
      <c r="B23" s="10">
        <v>43901</v>
      </c>
      <c r="C23" s="4">
        <v>16</v>
      </c>
      <c r="D23" s="11">
        <f>'dpc-covid19-ita-andamento-naz'!K18</f>
        <v>12462</v>
      </c>
      <c r="E23" s="11">
        <f t="shared" si="3"/>
        <v>2313</v>
      </c>
      <c r="F23" s="11">
        <f t="shared" si="0"/>
        <v>13408.661802049766</v>
      </c>
      <c r="G23" s="11">
        <f t="shared" si="4"/>
        <v>2026.0924210459652</v>
      </c>
      <c r="H23" s="11">
        <f t="shared" si="2"/>
        <v>2948.0895749171223</v>
      </c>
      <c r="I23" s="11">
        <f t="shared" si="1"/>
        <v>1104.0952671748082</v>
      </c>
      <c r="J23" s="1"/>
      <c r="K23" s="6"/>
    </row>
    <row r="24" spans="2:15" x14ac:dyDescent="0.3">
      <c r="B24" s="23">
        <v>43902</v>
      </c>
      <c r="C24" s="4">
        <v>17</v>
      </c>
      <c r="D24" s="11">
        <f>'dpc-covid19-ita-andamento-naz'!K19</f>
        <v>15113</v>
      </c>
      <c r="E24" s="11">
        <f t="shared" si="3"/>
        <v>2651</v>
      </c>
      <c r="F24" s="11">
        <f t="shared" si="0"/>
        <v>15745.962527483454</v>
      </c>
      <c r="G24" s="11">
        <f t="shared" si="4"/>
        <v>2337.3007254336881</v>
      </c>
      <c r="H24" s="11">
        <f t="shared" si="2"/>
        <v>3259.2978793048451</v>
      </c>
      <c r="I24" s="11">
        <f t="shared" si="1"/>
        <v>1415.303571562531</v>
      </c>
      <c r="J24" s="1"/>
      <c r="K24" s="6"/>
    </row>
    <row r="25" spans="2:15" x14ac:dyDescent="0.3">
      <c r="B25" s="10">
        <v>43903</v>
      </c>
      <c r="C25" s="4">
        <v>18</v>
      </c>
      <c r="D25" s="11">
        <f>'dpc-covid19-ita-andamento-naz'!K20</f>
        <v>17660</v>
      </c>
      <c r="E25" s="11">
        <f t="shared" si="3"/>
        <v>2547</v>
      </c>
      <c r="F25" s="11">
        <f t="shared" si="0"/>
        <v>18424.164993173261</v>
      </c>
      <c r="G25" s="11">
        <f t="shared" si="4"/>
        <v>2678.2024656898066</v>
      </c>
      <c r="H25" s="11">
        <f t="shared" si="2"/>
        <v>3600.1996195609636</v>
      </c>
      <c r="I25" s="11">
        <f t="shared" si="1"/>
        <v>1756.2053118186495</v>
      </c>
      <c r="J25" s="1"/>
      <c r="K25" s="6"/>
    </row>
    <row r="26" spans="2:15" x14ac:dyDescent="0.3">
      <c r="B26" s="10">
        <v>43904</v>
      </c>
      <c r="C26" s="4">
        <v>19</v>
      </c>
      <c r="D26" s="11">
        <f>'dpc-covid19-ita-andamento-naz'!K21</f>
        <v>21157</v>
      </c>
      <c r="E26" s="11">
        <f t="shared" si="3"/>
        <v>3497</v>
      </c>
      <c r="F26" s="11">
        <f t="shared" si="0"/>
        <v>21469.397714627765</v>
      </c>
      <c r="G26" s="11">
        <f t="shared" si="4"/>
        <v>3045.2327214545039</v>
      </c>
      <c r="H26" s="11">
        <f t="shared" si="2"/>
        <v>3967.2298753256609</v>
      </c>
      <c r="I26" s="11">
        <f t="shared" si="1"/>
        <v>2123.2355675833469</v>
      </c>
      <c r="J26" s="1"/>
      <c r="K26" s="6"/>
    </row>
    <row r="27" spans="2:15" x14ac:dyDescent="0.3">
      <c r="B27" s="10">
        <v>43905</v>
      </c>
      <c r="C27" s="4">
        <v>20</v>
      </c>
      <c r="D27" s="11">
        <f>'dpc-covid19-ita-andamento-naz'!K22</f>
        <v>24747</v>
      </c>
      <c r="E27" s="11">
        <f t="shared" si="3"/>
        <v>3590</v>
      </c>
      <c r="F27" s="11">
        <f t="shared" si="0"/>
        <v>24901.723606013278</v>
      </c>
      <c r="G27" s="11">
        <f t="shared" si="4"/>
        <v>3432.3258913855134</v>
      </c>
      <c r="H27" s="11">
        <f t="shared" si="2"/>
        <v>4354.3230452566704</v>
      </c>
      <c r="I27" s="11">
        <f t="shared" si="1"/>
        <v>2510.3287375143564</v>
      </c>
      <c r="J27" s="1"/>
      <c r="K27" s="6"/>
    </row>
    <row r="28" spans="2:15" x14ac:dyDescent="0.3">
      <c r="B28" s="10">
        <v>43906</v>
      </c>
      <c r="C28" s="4">
        <v>21</v>
      </c>
      <c r="D28" s="11">
        <f>'dpc-covid19-ita-andamento-naz'!K23</f>
        <v>27980</v>
      </c>
      <c r="E28" s="11">
        <f t="shared" si="3"/>
        <v>3233</v>
      </c>
      <c r="F28" s="11">
        <f t="shared" si="0"/>
        <v>28732.31377933305</v>
      </c>
      <c r="G28" s="11">
        <f t="shared" si="4"/>
        <v>3830.5901733197716</v>
      </c>
      <c r="H28" s="11">
        <f t="shared" si="2"/>
        <v>4752.5873271909286</v>
      </c>
      <c r="I28" s="11">
        <f t="shared" si="1"/>
        <v>2908.5930194486145</v>
      </c>
      <c r="J28" s="1"/>
      <c r="K28" s="6"/>
    </row>
    <row r="29" spans="2:15" x14ac:dyDescent="0.3">
      <c r="B29" s="10">
        <v>43907</v>
      </c>
      <c r="C29" s="4">
        <v>22</v>
      </c>
      <c r="D29" s="11">
        <f>'dpc-covid19-ita-andamento-naz'!K24</f>
        <v>31506</v>
      </c>
      <c r="E29" s="11">
        <f t="shared" si="3"/>
        <v>3526</v>
      </c>
      <c r="F29" s="11">
        <f t="shared" si="0"/>
        <v>32960.526814663652</v>
      </c>
      <c r="G29" s="11">
        <f t="shared" si="4"/>
        <v>4228.213035330602</v>
      </c>
      <c r="H29" s="11">
        <f t="shared" si="2"/>
        <v>5150.210189201759</v>
      </c>
      <c r="I29" s="11">
        <f t="shared" si="1"/>
        <v>3306.215881459445</v>
      </c>
      <c r="J29" s="1"/>
    </row>
    <row r="30" spans="2:15" x14ac:dyDescent="0.3">
      <c r="B30" s="10">
        <v>43908</v>
      </c>
      <c r="C30" s="4">
        <v>23</v>
      </c>
      <c r="D30" s="11">
        <f>'dpc-covid19-ita-andamento-naz'!K25</f>
        <v>35713</v>
      </c>
      <c r="E30" s="11">
        <f t="shared" si="3"/>
        <v>4207</v>
      </c>
      <c r="F30" s="11">
        <f t="shared" si="0"/>
        <v>37571.241405015455</v>
      </c>
      <c r="G30" s="11">
        <f t="shared" si="4"/>
        <v>4610.7145903518031</v>
      </c>
      <c r="H30" s="11">
        <f t="shared" si="2"/>
        <v>5532.7117442229601</v>
      </c>
      <c r="I30" s="11">
        <f t="shared" si="1"/>
        <v>3688.717436480646</v>
      </c>
      <c r="O30" s="1"/>
    </row>
    <row r="31" spans="2:15" x14ac:dyDescent="0.3">
      <c r="B31" s="10">
        <v>43909</v>
      </c>
      <c r="C31" s="4">
        <v>24</v>
      </c>
      <c r="D31" s="11">
        <f>'dpc-covid19-ita-andamento-naz'!K26</f>
        <v>41035</v>
      </c>
      <c r="E31" s="11">
        <f t="shared" si="3"/>
        <v>5322</v>
      </c>
      <c r="F31" s="11">
        <f t="shared" si="0"/>
        <v>42532.882499352098</v>
      </c>
      <c r="G31" s="11">
        <f t="shared" si="4"/>
        <v>4961.6410943366427</v>
      </c>
      <c r="H31" s="11">
        <f t="shared" si="2"/>
        <v>5883.6382482077997</v>
      </c>
      <c r="I31" s="11">
        <f t="shared" si="1"/>
        <v>4039.6439404654857</v>
      </c>
    </row>
    <row r="32" spans="2:15" x14ac:dyDescent="0.3">
      <c r="B32" s="10">
        <v>43910</v>
      </c>
      <c r="C32" s="4">
        <v>25</v>
      </c>
      <c r="D32" s="11">
        <f>'dpc-covid19-ita-andamento-naz'!K27</f>
        <v>47021</v>
      </c>
      <c r="E32" s="11">
        <f t="shared" si="3"/>
        <v>5986</v>
      </c>
      <c r="F32" s="11">
        <f t="shared" si="0"/>
        <v>47796.609080121794</v>
      </c>
      <c r="G32" s="11">
        <f t="shared" si="4"/>
        <v>5263.7265807696967</v>
      </c>
      <c r="H32" s="11">
        <f t="shared" si="2"/>
        <v>6185.7237346408538</v>
      </c>
      <c r="I32" s="11">
        <f t="shared" si="1"/>
        <v>4341.7294268985397</v>
      </c>
    </row>
    <row r="33" spans="2:9" x14ac:dyDescent="0.3">
      <c r="B33" s="10">
        <v>43911</v>
      </c>
      <c r="C33" s="4">
        <v>26</v>
      </c>
      <c r="D33" s="11">
        <f>'dpc-covid19-ita-andamento-naz'!K28</f>
        <v>53578</v>
      </c>
      <c r="E33" s="11">
        <f t="shared" si="3"/>
        <v>6557</v>
      </c>
      <c r="F33" s="11">
        <f t="shared" si="0"/>
        <v>53297.058579121876</v>
      </c>
      <c r="G33" s="11">
        <f t="shared" si="4"/>
        <v>5500.4494990000821</v>
      </c>
      <c r="H33" s="11">
        <f t="shared" si="2"/>
        <v>6422.4466528712392</v>
      </c>
      <c r="I33" s="11">
        <f t="shared" si="1"/>
        <v>4578.4523451289251</v>
      </c>
    </row>
    <row r="34" spans="2:9" x14ac:dyDescent="0.3">
      <c r="B34" s="10">
        <v>43912</v>
      </c>
      <c r="C34" s="4">
        <v>27</v>
      </c>
      <c r="D34" s="11">
        <f>'dpc-covid19-ita-andamento-naz'!K29</f>
        <v>59138</v>
      </c>
      <c r="E34" s="11">
        <f t="shared" si="3"/>
        <v>5560</v>
      </c>
      <c r="F34" s="11">
        <f t="shared" si="0"/>
        <v>58954.851949571435</v>
      </c>
      <c r="G34" s="11">
        <f t="shared" si="4"/>
        <v>5657.793370449559</v>
      </c>
      <c r="H34" s="11">
        <f t="shared" si="2"/>
        <v>6579.790524320716</v>
      </c>
      <c r="I34" s="11">
        <f t="shared" si="1"/>
        <v>4735.796216578402</v>
      </c>
    </row>
    <row r="35" spans="2:9" x14ac:dyDescent="0.3">
      <c r="B35" s="23">
        <v>43913</v>
      </c>
      <c r="C35" s="4">
        <v>28</v>
      </c>
      <c r="D35" s="11">
        <f>'dpc-covid19-ita-andamento-naz'!K30</f>
        <v>63927</v>
      </c>
      <c r="E35" s="11">
        <f t="shared" si="3"/>
        <v>4789</v>
      </c>
      <c r="F35" s="11">
        <f t="shared" si="0"/>
        <v>64680.774757080297</v>
      </c>
      <c r="G35" s="11">
        <f t="shared" si="4"/>
        <v>5725.9228075088613</v>
      </c>
      <c r="H35" s="11">
        <f t="shared" si="2"/>
        <v>6647.9199613800183</v>
      </c>
      <c r="I35" s="11">
        <f t="shared" si="1"/>
        <v>4803.9256536377043</v>
      </c>
    </row>
    <row r="36" spans="2:9" x14ac:dyDescent="0.3">
      <c r="B36" s="10">
        <v>43914</v>
      </c>
      <c r="C36" s="4">
        <v>29</v>
      </c>
      <c r="D36" s="11">
        <f>'dpc-covid19-ita-andamento-naz'!K31</f>
        <v>69176</v>
      </c>
      <c r="E36" s="11">
        <f t="shared" si="3"/>
        <v>5249</v>
      </c>
      <c r="F36" s="11">
        <f t="shared" si="0"/>
        <v>70381.225465750671</v>
      </c>
      <c r="G36" s="11">
        <f t="shared" si="4"/>
        <v>5700.4507086703743</v>
      </c>
      <c r="H36" s="11">
        <f t="shared" si="2"/>
        <v>6622.4478625415313</v>
      </c>
      <c r="I36" s="11">
        <f t="shared" si="1"/>
        <v>4778.4535547992173</v>
      </c>
    </row>
    <row r="37" spans="2:9" x14ac:dyDescent="0.3">
      <c r="B37" s="10">
        <v>43915</v>
      </c>
      <c r="C37" s="4">
        <v>30</v>
      </c>
      <c r="D37" s="11">
        <f>'dpc-covid19-ita-andamento-naz'!K32</f>
        <v>74386</v>
      </c>
      <c r="E37" s="11">
        <f t="shared" si="3"/>
        <v>5210</v>
      </c>
      <c r="F37" s="11">
        <f t="shared" si="0"/>
        <v>75964.251858102478</v>
      </c>
      <c r="G37" s="11">
        <f t="shared" si="4"/>
        <v>5583.0263923518069</v>
      </c>
      <c r="H37" s="11">
        <f t="shared" si="2"/>
        <v>6505.0235462229639</v>
      </c>
      <c r="I37" s="11">
        <f t="shared" si="1"/>
        <v>4661.0292384806498</v>
      </c>
    </row>
    <row r="38" spans="2:9" x14ac:dyDescent="0.3">
      <c r="B38" s="10">
        <v>43916</v>
      </c>
      <c r="C38" s="4">
        <v>31</v>
      </c>
      <c r="D38" s="11">
        <f>'dpc-covid19-ita-andamento-naz'!K33</f>
        <v>80539</v>
      </c>
      <c r="E38" s="11">
        <f>D38-D37</f>
        <v>6153</v>
      </c>
      <c r="F38" s="11">
        <f t="shared" si="0"/>
        <v>81345.364729409863</v>
      </c>
      <c r="G38" s="11">
        <f t="shared" si="4"/>
        <v>5381.1128713073849</v>
      </c>
      <c r="H38" s="11">
        <f t="shared" ref="H38" si="5">G38+CIn</f>
        <v>6303.1100251785419</v>
      </c>
      <c r="I38" s="11">
        <f t="shared" ref="I38" si="6">MAX(G38-CIn,0)</f>
        <v>4459.1157174362279</v>
      </c>
    </row>
    <row r="39" spans="2:9" x14ac:dyDescent="0.3">
      <c r="B39" s="10">
        <v>43917</v>
      </c>
      <c r="C39" s="4">
        <v>32</v>
      </c>
      <c r="E39" s="11"/>
      <c r="F39" s="11">
        <f t="shared" ref="F39:F66" si="7">Kn/(1+EXP(-(C39-t0n)/wn))</f>
        <v>86452.368357472486</v>
      </c>
      <c r="G39" s="11">
        <f t="shared" si="4"/>
        <v>5107.0036280626227</v>
      </c>
    </row>
    <row r="40" spans="2:9" x14ac:dyDescent="0.3">
      <c r="B40" s="10">
        <v>43918</v>
      </c>
      <c r="C40" s="4">
        <v>33</v>
      </c>
      <c r="E40" s="11"/>
      <c r="F40" s="11">
        <f t="shared" si="7"/>
        <v>91228.662887339349</v>
      </c>
      <c r="G40" s="11">
        <f t="shared" si="4"/>
        <v>4776.2945298668637</v>
      </c>
    </row>
    <row r="41" spans="2:9" x14ac:dyDescent="0.3">
      <c r="B41" s="10">
        <v>43919</v>
      </c>
      <c r="C41" s="4">
        <v>34</v>
      </c>
      <c r="E41" s="11"/>
      <c r="F41" s="11">
        <f t="shared" si="7"/>
        <v>95634.784953300899</v>
      </c>
      <c r="G41" s="11">
        <f t="shared" si="4"/>
        <v>4406.1220659615501</v>
      </c>
    </row>
    <row r="42" spans="2:9" x14ac:dyDescent="0.3">
      <c r="B42" s="10">
        <v>43920</v>
      </c>
      <c r="C42" s="4">
        <v>35</v>
      </c>
      <c r="E42" s="11"/>
      <c r="F42" s="11">
        <f t="shared" si="7"/>
        <v>99648.267722658813</v>
      </c>
      <c r="G42" s="11">
        <f t="shared" si="4"/>
        <v>4013.4827693579136</v>
      </c>
    </row>
    <row r="43" spans="2:9" x14ac:dyDescent="0.3">
      <c r="B43" s="10">
        <v>43921</v>
      </c>
      <c r="C43" s="4">
        <v>36</v>
      </c>
      <c r="E43" s="11"/>
      <c r="F43" s="11">
        <f t="shared" si="7"/>
        <v>103262.14235604265</v>
      </c>
      <c r="G43" s="11">
        <f t="shared" si="4"/>
        <v>3613.8746333838353</v>
      </c>
    </row>
    <row r="44" spans="2:9" x14ac:dyDescent="0.3">
      <c r="B44" s="10">
        <v>43922</v>
      </c>
      <c r="C44" s="4">
        <v>37</v>
      </c>
      <c r="E44" s="11"/>
      <c r="F44" s="11">
        <f t="shared" si="7"/>
        <v>106482.52979678473</v>
      </c>
      <c r="G44" s="11">
        <f t="shared" si="4"/>
        <v>3220.3874407420808</v>
      </c>
    </row>
    <row r="45" spans="2:9" x14ac:dyDescent="0.3">
      <c r="B45" s="10">
        <v>43923</v>
      </c>
      <c r="C45" s="4">
        <v>38</v>
      </c>
      <c r="E45" s="11"/>
      <c r="F45" s="11">
        <f t="shared" si="7"/>
        <v>109325.78627413278</v>
      </c>
      <c r="G45" s="11">
        <f t="shared" si="4"/>
        <v>2843.2564773480553</v>
      </c>
    </row>
    <row r="46" spans="2:9" x14ac:dyDescent="0.3">
      <c r="B46" s="10">
        <v>43924</v>
      </c>
      <c r="C46" s="4">
        <v>39</v>
      </c>
      <c r="E46" s="11"/>
      <c r="F46" s="11">
        <f t="shared" si="7"/>
        <v>111815.59796499638</v>
      </c>
      <c r="G46" s="11">
        <f t="shared" si="4"/>
        <v>2489.8116908636002</v>
      </c>
    </row>
    <row r="47" spans="2:9" x14ac:dyDescent="0.3">
      <c r="B47" s="10">
        <v>43925</v>
      </c>
      <c r="C47" s="4">
        <v>40</v>
      </c>
      <c r="E47" s="11"/>
      <c r="F47" s="11">
        <f t="shared" si="7"/>
        <v>113980.31014717193</v>
      </c>
      <c r="G47" s="11">
        <f t="shared" si="4"/>
        <v>2164.7121821755427</v>
      </c>
    </row>
    <row r="48" spans="2:9" x14ac:dyDescent="0.3">
      <c r="B48" s="10">
        <v>43926</v>
      </c>
      <c r="C48" s="4">
        <v>41</v>
      </c>
      <c r="E48" s="11"/>
      <c r="F48" s="11">
        <f t="shared" si="7"/>
        <v>115850.65942001948</v>
      </c>
      <c r="G48" s="11">
        <f t="shared" si="4"/>
        <v>1870.3492728475539</v>
      </c>
    </row>
    <row r="49" spans="2:7" x14ac:dyDescent="0.3">
      <c r="B49" s="10">
        <v>43927</v>
      </c>
      <c r="C49" s="4">
        <v>42</v>
      </c>
      <c r="E49" s="11"/>
      <c r="F49" s="11">
        <f t="shared" si="7"/>
        <v>117457.97751431967</v>
      </c>
      <c r="G49" s="11">
        <f t="shared" si="4"/>
        <v>1607.3180943001935</v>
      </c>
    </row>
    <row r="50" spans="2:7" x14ac:dyDescent="0.3">
      <c r="B50" s="10">
        <v>43928</v>
      </c>
      <c r="C50" s="4">
        <v>43</v>
      </c>
      <c r="E50" s="11"/>
      <c r="F50" s="11">
        <f t="shared" si="7"/>
        <v>118832.86233199124</v>
      </c>
      <c r="G50" s="11">
        <f t="shared" si="4"/>
        <v>1374.8848176715692</v>
      </c>
    </row>
    <row r="51" spans="2:7" x14ac:dyDescent="0.3">
      <c r="B51" s="10">
        <v>43929</v>
      </c>
      <c r="C51" s="4">
        <v>44</v>
      </c>
      <c r="E51" s="11"/>
      <c r="F51" s="11">
        <f t="shared" si="7"/>
        <v>120004.26691934896</v>
      </c>
      <c r="G51" s="11">
        <f t="shared" si="4"/>
        <v>1171.4045873577124</v>
      </c>
    </row>
    <row r="52" spans="2:7" x14ac:dyDescent="0.3">
      <c r="B52" s="10">
        <v>43930</v>
      </c>
      <c r="C52" s="4">
        <v>45</v>
      </c>
      <c r="E52" s="11"/>
      <c r="F52" s="11">
        <f t="shared" si="7"/>
        <v>120998.93537671065</v>
      </c>
      <c r="G52" s="11">
        <f t="shared" si="4"/>
        <v>994.66845736169489</v>
      </c>
    </row>
    <row r="53" spans="2:7" x14ac:dyDescent="0.3">
      <c r="B53" s="10">
        <v>43931</v>
      </c>
      <c r="C53" s="4">
        <v>46</v>
      </c>
      <c r="E53" s="11"/>
      <c r="F53" s="11">
        <f t="shared" si="7"/>
        <v>121841.10958612268</v>
      </c>
      <c r="G53" s="11">
        <f t="shared" si="4"/>
        <v>842.17420941202727</v>
      </c>
    </row>
    <row r="54" spans="2:7" x14ac:dyDescent="0.3">
      <c r="B54" s="10">
        <v>43932</v>
      </c>
      <c r="C54" s="4">
        <v>47</v>
      </c>
      <c r="E54" s="11"/>
      <c r="F54" s="11">
        <f t="shared" si="7"/>
        <v>122552.43572870673</v>
      </c>
      <c r="G54" s="11">
        <f t="shared" si="4"/>
        <v>711.32614258404647</v>
      </c>
    </row>
    <row r="55" spans="2:7" x14ac:dyDescent="0.3">
      <c r="B55" s="10">
        <v>43933</v>
      </c>
      <c r="C55" s="4">
        <v>48</v>
      </c>
      <c r="E55" s="11"/>
      <c r="F55" s="11">
        <f t="shared" si="7"/>
        <v>123152.00982714449</v>
      </c>
      <c r="G55" s="11">
        <f t="shared" si="4"/>
        <v>599.57409843776259</v>
      </c>
    </row>
    <row r="56" spans="2:7" x14ac:dyDescent="0.3">
      <c r="B56" s="10">
        <v>43934</v>
      </c>
      <c r="C56" s="4">
        <v>49</v>
      </c>
      <c r="E56" s="11"/>
      <c r="F56" s="11">
        <f t="shared" si="7"/>
        <v>123656.51351792285</v>
      </c>
      <c r="G56" s="11">
        <f t="shared" si="4"/>
        <v>504.50369077836513</v>
      </c>
    </row>
    <row r="57" spans="2:7" x14ac:dyDescent="0.3">
      <c r="B57" s="10">
        <v>43935</v>
      </c>
      <c r="C57" s="4">
        <v>50</v>
      </c>
      <c r="E57" s="11"/>
      <c r="F57" s="11">
        <f t="shared" si="7"/>
        <v>124080.40283652736</v>
      </c>
      <c r="G57" s="11">
        <f t="shared" si="4"/>
        <v>423.88931860450248</v>
      </c>
    </row>
    <row r="58" spans="2:7" x14ac:dyDescent="0.3">
      <c r="B58" s="10">
        <v>43936</v>
      </c>
      <c r="C58" s="4">
        <v>51</v>
      </c>
      <c r="E58" s="11"/>
      <c r="F58" s="11">
        <f t="shared" si="7"/>
        <v>124436.12291657913</v>
      </c>
      <c r="G58" s="11">
        <f t="shared" si="4"/>
        <v>355.72008005177486</v>
      </c>
    </row>
    <row r="59" spans="2:7" x14ac:dyDescent="0.3">
      <c r="B59" s="10">
        <v>43937</v>
      </c>
      <c r="C59" s="4">
        <v>52</v>
      </c>
      <c r="E59" s="11"/>
      <c r="F59" s="11">
        <f t="shared" si="7"/>
        <v>124734.32976906857</v>
      </c>
      <c r="G59" s="11">
        <f t="shared" si="4"/>
        <v>298.2068524894421</v>
      </c>
    </row>
    <row r="60" spans="2:7" x14ac:dyDescent="0.3">
      <c r="B60" s="10">
        <v>43938</v>
      </c>
      <c r="C60" s="4">
        <v>53</v>
      </c>
      <c r="E60" s="11"/>
      <c r="F60" s="11">
        <f t="shared" si="7"/>
        <v>124984.10672743252</v>
      </c>
      <c r="G60" s="11">
        <f t="shared" si="4"/>
        <v>249.7769583639456</v>
      </c>
    </row>
    <row r="61" spans="2:7" x14ac:dyDescent="0.3">
      <c r="B61" s="10">
        <v>43939</v>
      </c>
      <c r="C61" s="4">
        <v>54</v>
      </c>
      <c r="E61" s="11"/>
      <c r="F61" s="11">
        <f t="shared" si="7"/>
        <v>125193.16792723506</v>
      </c>
      <c r="G61" s="11">
        <f t="shared" si="4"/>
        <v>209.06119980254152</v>
      </c>
    </row>
    <row r="62" spans="2:7" x14ac:dyDescent="0.3">
      <c r="B62" s="10">
        <v>43940</v>
      </c>
      <c r="C62" s="4">
        <v>55</v>
      </c>
      <c r="E62" s="11"/>
      <c r="F62" s="11">
        <f t="shared" si="7"/>
        <v>125368.04462126197</v>
      </c>
      <c r="G62" s="11">
        <f t="shared" si="4"/>
        <v>174.87669402691245</v>
      </c>
    </row>
    <row r="63" spans="2:7" x14ac:dyDescent="0.3">
      <c r="B63" s="10">
        <v>43941</v>
      </c>
      <c r="C63" s="4">
        <v>56</v>
      </c>
      <c r="E63" s="11"/>
      <c r="F63" s="11">
        <f t="shared" si="7"/>
        <v>125514.25250259828</v>
      </c>
      <c r="G63" s="11">
        <f t="shared" si="4"/>
        <v>146.20788133630413</v>
      </c>
    </row>
    <row r="64" spans="2:7" x14ac:dyDescent="0.3">
      <c r="B64" s="10">
        <v>43942</v>
      </c>
      <c r="C64" s="4">
        <v>57</v>
      </c>
      <c r="E64" s="11"/>
      <c r="F64" s="11">
        <f t="shared" si="7"/>
        <v>125636.43977982923</v>
      </c>
      <c r="G64" s="11">
        <f t="shared" si="4"/>
        <v>122.18727723095799</v>
      </c>
    </row>
    <row r="65" spans="2:7" x14ac:dyDescent="0.3">
      <c r="B65" s="10">
        <v>43943</v>
      </c>
      <c r="C65" s="4">
        <v>58</v>
      </c>
      <c r="E65" s="11"/>
      <c r="F65" s="11">
        <f t="shared" si="7"/>
        <v>125738.51673584047</v>
      </c>
      <c r="G65" s="11">
        <f t="shared" si="4"/>
        <v>102.07695601123851</v>
      </c>
    </row>
    <row r="66" spans="2:7" x14ac:dyDescent="0.3">
      <c r="B66" s="10">
        <v>43944</v>
      </c>
      <c r="C66" s="4">
        <v>59</v>
      </c>
      <c r="E66" s="11"/>
      <c r="F66" s="11">
        <f t="shared" si="7"/>
        <v>125823.76807524596</v>
      </c>
      <c r="G66" s="11">
        <f t="shared" si="4"/>
        <v>85.251339405484032</v>
      </c>
    </row>
    <row r="67" spans="2:7" x14ac:dyDescent="0.3">
      <c r="B67" s="10"/>
      <c r="C67" s="4"/>
    </row>
    <row r="68" spans="2:7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dpc-covid19-ita-andamento-naz</vt:lpstr>
      <vt:lpstr>Cumul_confirmed - Boltzmann fit</vt:lpstr>
      <vt:lpstr>New_confirmed - Boltzmann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2020-03-26T21:07:08Z</dcterms:modified>
</cp:coreProperties>
</file>