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62C18D26-264E-44BE-99EB-F4CAB60B7F6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fit'!$J$15</definedName>
    <definedName name="CIn">'New_ confirmed - Gompertz fit'!$L$15</definedName>
    <definedName name="Critical_t">'Cumul_ confirmed - Gompertz fit'!$J$14</definedName>
    <definedName name="Critical_tn">'New_ confirmed - Gompertz fit'!$L$14</definedName>
    <definedName name="DatiEsterni_1" localSheetId="0" hidden="1">'dpc-covid-19-ita-andamento-naz'!$A$1:$N$33</definedName>
    <definedName name="DatiEsterni_2" localSheetId="0" hidden="1">'dpc-covid-19-ita-andamento-naz'!#REF!</definedName>
    <definedName name="df">'Cumul_ confirmed - Gompertz fit'!$J$11</definedName>
    <definedName name="dfn">'New_ confirmed - Gompertz fit'!$L$11</definedName>
    <definedName name="K">'Cumul_ confirmed - Gompertz fit'!$J$7</definedName>
    <definedName name="Kn">'New_ confirmed - Gompertz fit'!$L$7</definedName>
    <definedName name="Mean_of_y">'Cumul_ confirmed - Gompertz fit'!$J$10</definedName>
    <definedName name="Mean_of_yn">'New_ confirmed - Gompertz fit'!$L$10</definedName>
    <definedName name="RSQ">'Cumul_ confirmed - Gompertz fit'!$J$13</definedName>
    <definedName name="RSQn">'New_ confirmed - Gompertz fit'!$L$13</definedName>
    <definedName name="SE_of_y">'Cumul_ confirmed - Gompertz fit'!$J$12</definedName>
    <definedName name="SE_of_yn">'New_ confirmed - Gompertz fit'!$L$12</definedName>
    <definedName name="solver_adj" localSheetId="1" hidden="1">'Cumul_ confirmed - Gompertz fit'!$J$7,'Cumul_ confirmed - Gompertz fit'!$J$8,'Cumul_ confirmed - Gompertz fit'!$J$9</definedName>
    <definedName name="solver_adj" localSheetId="2" hidden="1">'New_ confirmed - Gompertz fit'!$L$7,'New_ confirmed - Gompertz fit'!$L$8,'New_ confirmed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confirmed - Gompertz fit'!$J$13</definedName>
    <definedName name="solver_opt" localSheetId="2" hidden="1">'New_ confirmed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fit'!$J$8</definedName>
    <definedName name="t0n">'New_ confirmed - Gompertz fit'!$L$8</definedName>
    <definedName name="w">'Cumul_ confirmed - Gompertz fit'!$J$9</definedName>
    <definedName name="wn">'New_ confirmed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7" l="1"/>
  <c r="L10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7" i="17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7" i="12"/>
  <c r="F7" i="17" l="1"/>
  <c r="J14" i="12" l="1"/>
  <c r="G7" i="17" l="1"/>
  <c r="E8" i="17"/>
  <c r="E7" i="17"/>
  <c r="G125" i="17" l="1"/>
  <c r="G77" i="17"/>
  <c r="G88" i="17"/>
  <c r="G97" i="17"/>
  <c r="G85" i="17"/>
  <c r="G117" i="17"/>
  <c r="G91" i="17"/>
  <c r="G120" i="17"/>
  <c r="G98" i="17"/>
  <c r="G86" i="17"/>
  <c r="G79" i="17"/>
  <c r="G101" i="17"/>
  <c r="G73" i="17"/>
  <c r="G108" i="17"/>
  <c r="G70" i="17"/>
  <c r="G109" i="17"/>
  <c r="G71" i="17"/>
  <c r="G95" i="17"/>
  <c r="G92" i="17"/>
  <c r="G103" i="17"/>
  <c r="G80" i="17"/>
  <c r="G112" i="17"/>
  <c r="G107" i="17"/>
  <c r="G116" i="17"/>
  <c r="G114" i="17"/>
  <c r="G69" i="17"/>
  <c r="G84" i="17"/>
  <c r="G126" i="17"/>
  <c r="G93" i="17"/>
  <c r="G67" i="17"/>
  <c r="G104" i="17"/>
  <c r="G82" i="17"/>
  <c r="G121" i="17"/>
  <c r="G75" i="17"/>
  <c r="G110" i="17"/>
  <c r="G119" i="17"/>
  <c r="G72" i="17"/>
  <c r="G100" i="17"/>
  <c r="G81" i="17"/>
  <c r="G99" i="17"/>
  <c r="G90" i="17"/>
  <c r="G89" i="17"/>
  <c r="G68" i="17"/>
  <c r="G106" i="17"/>
  <c r="G87" i="17"/>
  <c r="G124" i="17"/>
  <c r="G78" i="17"/>
  <c r="G105" i="17"/>
  <c r="G96" i="17"/>
  <c r="G123" i="17"/>
  <c r="G118" i="17"/>
  <c r="G122" i="17"/>
  <c r="G76" i="17"/>
  <c r="G113" i="17"/>
  <c r="G94" i="17"/>
  <c r="G74" i="17"/>
  <c r="G111" i="17"/>
  <c r="G102" i="17"/>
  <c r="G83" i="17"/>
  <c r="G115" i="17"/>
  <c r="G31" i="17"/>
  <c r="G60" i="17"/>
  <c r="G24" i="17"/>
  <c r="G21" i="17"/>
  <c r="G48" i="17"/>
  <c r="G36" i="17"/>
  <c r="G51" i="17"/>
  <c r="G13" i="17"/>
  <c r="G28" i="17"/>
  <c r="G34" i="17"/>
  <c r="G22" i="17"/>
  <c r="G11" i="17"/>
  <c r="G33" i="17"/>
  <c r="G18" i="17"/>
  <c r="G56" i="17"/>
  <c r="G30" i="17"/>
  <c r="G16" i="17"/>
  <c r="G38" i="17"/>
  <c r="G25" i="17"/>
  <c r="G44" i="17"/>
  <c r="G37" i="17"/>
  <c r="G49" i="17"/>
  <c r="G61" i="17"/>
  <c r="G14" i="17"/>
  <c r="G63" i="17"/>
  <c r="G40" i="17"/>
  <c r="G52" i="17"/>
  <c r="G64" i="17"/>
  <c r="G19" i="17"/>
  <c r="G26" i="17"/>
  <c r="G15" i="17"/>
  <c r="G41" i="17"/>
  <c r="G53" i="17"/>
  <c r="G65" i="17"/>
  <c r="G10" i="17"/>
  <c r="G27" i="17"/>
  <c r="G42" i="17"/>
  <c r="G54" i="17"/>
  <c r="G66" i="17"/>
  <c r="G62" i="17"/>
  <c r="G50" i="17"/>
  <c r="G45" i="17"/>
  <c r="G57" i="17"/>
  <c r="G23" i="17"/>
  <c r="G58" i="17"/>
  <c r="G12" i="17"/>
  <c r="G17" i="17"/>
  <c r="G29" i="17"/>
  <c r="G35" i="17"/>
  <c r="G46" i="17"/>
  <c r="G47" i="17"/>
  <c r="G59" i="17"/>
  <c r="G9" i="17"/>
  <c r="G32" i="17"/>
  <c r="G20" i="17"/>
  <c r="G55" i="17"/>
  <c r="G43" i="17"/>
  <c r="G39" i="17"/>
  <c r="G8" i="17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L13" i="17" l="1" a="1"/>
  <c r="L13" i="17" s="1"/>
  <c r="L12" i="17" a="1"/>
  <c r="L12" i="17" s="1"/>
  <c r="L14" i="17"/>
  <c r="E34" i="12"/>
  <c r="L15" i="17" l="1"/>
  <c r="E32" i="12"/>
  <c r="E33" i="12"/>
  <c r="I11" i="17" l="1"/>
  <c r="I38" i="17"/>
  <c r="H38" i="17"/>
  <c r="I27" i="17"/>
  <c r="I28" i="17"/>
  <c r="I17" i="17"/>
  <c r="I14" i="17"/>
  <c r="I21" i="17"/>
  <c r="H15" i="17"/>
  <c r="I13" i="17"/>
  <c r="H32" i="17"/>
  <c r="I36" i="17"/>
  <c r="H28" i="17"/>
  <c r="H13" i="17"/>
  <c r="H12" i="17"/>
  <c r="I31" i="17"/>
  <c r="I20" i="17"/>
  <c r="I8" i="17"/>
  <c r="H18" i="17"/>
  <c r="I19" i="17"/>
  <c r="I22" i="17"/>
  <c r="H23" i="17"/>
  <c r="H36" i="17"/>
  <c r="I9" i="17"/>
  <c r="H10" i="17"/>
  <c r="I30" i="17"/>
  <c r="H33" i="17"/>
  <c r="I37" i="17"/>
  <c r="I25" i="17"/>
  <c r="H7" i="17"/>
  <c r="I16" i="17"/>
  <c r="I12" i="17"/>
  <c r="H34" i="17"/>
  <c r="H14" i="17"/>
  <c r="I29" i="17"/>
  <c r="I32" i="17"/>
  <c r="I23" i="17"/>
  <c r="H30" i="17"/>
  <c r="H19" i="17"/>
  <c r="I33" i="17"/>
  <c r="H35" i="17"/>
  <c r="I24" i="17"/>
  <c r="H11" i="17"/>
  <c r="H17" i="17"/>
  <c r="H21" i="17"/>
  <c r="H27" i="17"/>
  <c r="I10" i="17"/>
  <c r="H8" i="17"/>
  <c r="H31" i="17"/>
  <c r="H37" i="17"/>
  <c r="I18" i="17"/>
  <c r="H20" i="17"/>
  <c r="I15" i="17"/>
  <c r="H24" i="17"/>
  <c r="H9" i="17"/>
  <c r="H26" i="17"/>
  <c r="H25" i="17"/>
  <c r="I26" i="17"/>
  <c r="I34" i="17"/>
  <c r="H16" i="17"/>
  <c r="I35" i="17"/>
  <c r="I7" i="17"/>
  <c r="H29" i="17"/>
  <c r="H22" i="17"/>
  <c r="E31" i="12"/>
  <c r="E30" i="12" l="1"/>
  <c r="E8" i="12" l="1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G38" i="12" l="1"/>
  <c r="F38" i="12"/>
  <c r="G37" i="12"/>
  <c r="F37" i="12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A1BB73BA-E74A-452F-A572-E3D01FB7E172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<sst xmlns="http://schemas.openxmlformats.org/spreadsheetml/2006/main" count="158" uniqueCount="52">
  <si>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</si>
  <si>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</si>
  <si>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</si>
  <si>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</si>
  <si>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</si>
  <si>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</si>
  <si>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</si>
  <si>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</si>
  <si>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</si>
  <si>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</si>
  <si>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</si>
  <si>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</si>
  <si>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</si>
  <si>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</si>
  <si>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</si>
  <si>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</si>
  <si>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</si>
  <si>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</si>
  <si>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</si>
  <si>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</si>
  <si>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</si>
  <si>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</si>
  <si>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</si>
  <si>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</si>
  <si>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</si>
  <si>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</si>
  <si>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</si>
  <si>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</si>
  <si>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</si>
  <si>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</si>
  <si>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</si>
  <si>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</si>
  <si>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</si>
  <si>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</si>
  <si>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</si>
  <si>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</si>
  <si>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Gompertz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</si>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</sst>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 confirmed - Gompertz fit'!$D$7:$D$38</c:f>
              <c:numCache>
                <c:formatCode>General</c:formatCode>
                <c:ptCount val="32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confirmed - Gompertz fit'!$E$7:$E$66</c:f>
              <c:numCache>
                <c:formatCode>0</c:formatCode>
                <c:ptCount val="60"/>
                <c:pt idx="0">
                  <c:v>135.13049499458441</c:v>
                </c:pt>
                <c:pt idx="1">
                  <c:v>204.47437363227172</c:v>
                </c:pt>
                <c:pt idx="2">
                  <c:v>302.74577784506323</c:v>
                </c:pt>
                <c:pt idx="3">
                  <c:v>439.10364944937675</c:v>
                </c:pt>
                <c:pt idx="4">
                  <c:v>624.56227018291543</c:v>
                </c:pt>
                <c:pt idx="5">
                  <c:v>872.06631773265053</c:v>
                </c:pt>
                <c:pt idx="6">
                  <c:v>1196.493346045306</c:v>
                </c:pt>
                <c:pt idx="7">
                  <c:v>1614.5736112027887</c:v>
                </c:pt>
                <c:pt idx="8">
                  <c:v>2144.7218998780932</c:v>
                </c:pt>
                <c:pt idx="9">
                  <c:v>2806.7814162582672</c:v>
                </c:pt>
                <c:pt idx="10">
                  <c:v>3621.6853542600484</c:v>
                </c:pt>
                <c:pt idx="11">
                  <c:v>4611.0470295441401</c:v>
                </c:pt>
                <c:pt idx="12">
                  <c:v>5796.6939281065061</c:v>
                </c:pt>
                <c:pt idx="13">
                  <c:v>7200.164401287916</c:v>
                </c:pt>
                <c:pt idx="14">
                  <c:v>8842.1877836768563</c:v>
                </c:pt>
                <c:pt idx="15">
                  <c:v>10742.16934983337</c:v>
                </c:pt>
                <c:pt idx="16">
                  <c:v>12917.700806745663</c:v>
                </c:pt>
                <c:pt idx="17">
                  <c:v>15384.115099311219</c:v>
                </c:pt>
                <c:pt idx="18">
                  <c:v>18154.101423972366</c:v>
                </c:pt>
                <c:pt idx="19">
                  <c:v>21237.392786530952</c:v>
                </c:pt>
                <c:pt idx="20">
                  <c:v>24640.534505236017</c:v>
                </c:pt>
                <c:pt idx="21">
                  <c:v>28366.738038152533</c:v>
                </c:pt>
                <c:pt idx="22">
                  <c:v>32415.82065902562</c:v>
                </c:pt>
                <c:pt idx="23">
                  <c:v>36784.228023989621</c:v>
                </c:pt>
                <c:pt idx="24">
                  <c:v>41465.133711869312</c:v>
                </c:pt>
                <c:pt idx="25">
                  <c:v>46448.607475346995</c:v>
                </c:pt>
                <c:pt idx="26">
                  <c:v>51721.842247156434</c:v>
                </c:pt>
                <c:pt idx="27">
                  <c:v>57269.428896688478</c:v>
                </c:pt>
                <c:pt idx="28">
                  <c:v>63073.66728312039</c:v>
                </c:pt>
                <c:pt idx="29">
                  <c:v>69114.902229982225</c:v>
                </c:pt>
                <c:pt idx="30">
                  <c:v>75371.873564862442</c:v>
                </c:pt>
                <c:pt idx="31">
                  <c:v>81822.070230935322</c:v>
                </c:pt>
                <c:pt idx="32">
                  <c:v>88442.079588092209</c:v>
                </c:pt>
                <c:pt idx="33">
                  <c:v>95207.924290126743</c:v>
                </c:pt>
                <c:pt idx="34">
                  <c:v>102095.38046968133</c:v>
                </c:pt>
                <c:pt idx="35">
                  <c:v>109080.27231562187</c:v>
                </c:pt>
                <c:pt idx="36">
                  <c:v>116138.73943252396</c:v>
                </c:pt>
                <c:pt idx="37">
                  <c:v>123247.47458669411</c:v>
                </c:pt>
                <c:pt idx="38">
                  <c:v>130383.93053785873</c:v>
                </c:pt>
                <c:pt idx="39">
                  <c:v>137526.49561186036</c:v>
                </c:pt>
                <c:pt idx="40">
                  <c:v>144654.63847860627</c:v>
                </c:pt>
                <c:pt idx="41">
                  <c:v>151749.02326023218</c:v>
                </c:pt>
                <c:pt idx="42">
                  <c:v>158791.59661225326</c:v>
                </c:pt>
                <c:pt idx="43">
                  <c:v>165765.64880517308</c:v>
                </c:pt>
                <c:pt idx="44">
                  <c:v>172655.85109845924</c:v>
                </c:pt>
                <c:pt idx="45">
                  <c:v>179448.27185761294</c:v>
                </c:pt>
                <c:pt idx="46">
                  <c:v>186130.37393365844</c:v>
                </c:pt>
                <c:pt idx="47">
                  <c:v>192690.99581810419</c:v>
                </c:pt>
                <c:pt idx="48">
                  <c:v>199120.31901996635</c:v>
                </c:pt>
                <c:pt idx="49">
                  <c:v>205409.82399838962</c:v>
                </c:pt>
                <c:pt idx="50">
                  <c:v>211552.23683699218</c:v>
                </c:pt>
                <c:pt idx="51">
                  <c:v>217541.46867502699</c:v>
                </c:pt>
                <c:pt idx="52">
                  <c:v>223372.54972497415</c:v>
                </c:pt>
                <c:pt idx="53">
                  <c:v>229041.55951391871</c:v>
                </c:pt>
                <c:pt idx="54">
                  <c:v>234545.55479324804</c:v>
                </c:pt>
                <c:pt idx="55">
                  <c:v>239882.496372731</c:v>
                </c:pt>
                <c:pt idx="56">
                  <c:v>245051.17595464669</c:v>
                </c:pt>
                <c:pt idx="57">
                  <c:v>250051.14387402116</c:v>
                </c:pt>
                <c:pt idx="58">
                  <c:v>254882.63849403418</c:v>
                </c:pt>
                <c:pt idx="59">
                  <c:v>259546.51786237379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 confirmed - Gompertz fit'!$F$7:$F$38</c:f>
              <c:numCache>
                <c:formatCode>0</c:formatCode>
                <c:ptCount val="32"/>
                <c:pt idx="0">
                  <c:v>1599.4941312160095</c:v>
                </c:pt>
                <c:pt idx="1">
                  <c:v>1668.8380098536968</c:v>
                </c:pt>
                <c:pt idx="2">
                  <c:v>1767.1094140664884</c:v>
                </c:pt>
                <c:pt idx="3">
                  <c:v>1903.4672856708019</c:v>
                </c:pt>
                <c:pt idx="4">
                  <c:v>2088.9259064043408</c:v>
                </c:pt>
                <c:pt idx="5">
                  <c:v>2336.4299539540757</c:v>
                </c:pt>
                <c:pt idx="6">
                  <c:v>2660.8569822667314</c:v>
                </c:pt>
                <c:pt idx="7">
                  <c:v>3078.9372474242136</c:v>
                </c:pt>
                <c:pt idx="8">
                  <c:v>3609.0855360995183</c:v>
                </c:pt>
                <c:pt idx="9">
                  <c:v>4271.1450524796928</c:v>
                </c:pt>
                <c:pt idx="10">
                  <c:v>5086.0489904814731</c:v>
                </c:pt>
                <c:pt idx="11">
                  <c:v>6075.4106657655648</c:v>
                </c:pt>
                <c:pt idx="12">
                  <c:v>7261.0575643279317</c:v>
                </c:pt>
                <c:pt idx="13">
                  <c:v>8664.5280375093407</c:v>
                </c:pt>
                <c:pt idx="14">
                  <c:v>10306.551419898282</c:v>
                </c:pt>
                <c:pt idx="15">
                  <c:v>12206.532986054795</c:v>
                </c:pt>
                <c:pt idx="16">
                  <c:v>14382.064442967088</c:v>
                </c:pt>
                <c:pt idx="17">
                  <c:v>16848.478735532644</c:v>
                </c:pt>
                <c:pt idx="18">
                  <c:v>19618.46506019379</c:v>
                </c:pt>
                <c:pt idx="19">
                  <c:v>22701.756422752376</c:v>
                </c:pt>
                <c:pt idx="20">
                  <c:v>26104.898141457441</c:v>
                </c:pt>
                <c:pt idx="21">
                  <c:v>29831.101674373956</c:v>
                </c:pt>
                <c:pt idx="22">
                  <c:v>33880.184295247047</c:v>
                </c:pt>
                <c:pt idx="23">
                  <c:v>38248.591660211045</c:v>
                </c:pt>
                <c:pt idx="24">
                  <c:v>42929.497348090736</c:v>
                </c:pt>
                <c:pt idx="25">
                  <c:v>47912.971111568419</c:v>
                </c:pt>
                <c:pt idx="26">
                  <c:v>53186.205883377857</c:v>
                </c:pt>
                <c:pt idx="27">
                  <c:v>58733.792532909902</c:v>
                </c:pt>
                <c:pt idx="28">
                  <c:v>64538.030919341814</c:v>
                </c:pt>
                <c:pt idx="29">
                  <c:v>70579.265866203656</c:v>
                </c:pt>
                <c:pt idx="30">
                  <c:v>76836.237201083874</c:v>
                </c:pt>
                <c:pt idx="31">
                  <c:v>83286.433867156753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 confirmed - Gompertz fit'!$G$7:$G$38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150.20997498136353</c:v>
                </c:pt>
                <c:pt idx="8">
                  <c:v>680.35826365666799</c:v>
                </c:pt>
                <c:pt idx="9">
                  <c:v>1342.417780036842</c:v>
                </c:pt>
                <c:pt idx="10">
                  <c:v>2157.3217180386232</c:v>
                </c:pt>
                <c:pt idx="11">
                  <c:v>3146.6833933227149</c:v>
                </c:pt>
                <c:pt idx="12">
                  <c:v>4332.3302918850804</c:v>
                </c:pt>
                <c:pt idx="13">
                  <c:v>5735.8007650664913</c:v>
                </c:pt>
                <c:pt idx="14">
                  <c:v>7377.8241474554306</c:v>
                </c:pt>
                <c:pt idx="15">
                  <c:v>9277.8057136119442</c:v>
                </c:pt>
                <c:pt idx="16">
                  <c:v>11453.337170524237</c:v>
                </c:pt>
                <c:pt idx="17">
                  <c:v>13919.751463089793</c:v>
                </c:pt>
                <c:pt idx="18">
                  <c:v>16689.737787750943</c:v>
                </c:pt>
                <c:pt idx="19">
                  <c:v>19773.029150309529</c:v>
                </c:pt>
                <c:pt idx="20">
                  <c:v>23176.170869014593</c:v>
                </c:pt>
                <c:pt idx="21">
                  <c:v>26902.374401931109</c:v>
                </c:pt>
                <c:pt idx="22">
                  <c:v>30951.457022804196</c:v>
                </c:pt>
                <c:pt idx="23">
                  <c:v>35319.864387768197</c:v>
                </c:pt>
                <c:pt idx="24">
                  <c:v>40000.770075647888</c:v>
                </c:pt>
                <c:pt idx="25">
                  <c:v>44984.243839125571</c:v>
                </c:pt>
                <c:pt idx="26">
                  <c:v>50257.47861093501</c:v>
                </c:pt>
                <c:pt idx="27">
                  <c:v>55805.065260467054</c:v>
                </c:pt>
                <c:pt idx="28">
                  <c:v>61609.303646898967</c:v>
                </c:pt>
                <c:pt idx="29">
                  <c:v>67650.538593760793</c:v>
                </c:pt>
                <c:pt idx="30">
                  <c:v>73907.509928641011</c:v>
                </c:pt>
                <c:pt idx="31">
                  <c:v>80357.706594713891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fit'!$E$7:$E$38</c:f>
              <c:numCache>
                <c:formatCode>General</c:formatCode>
                <c:ptCount val="32"/>
                <c:pt idx="0">
                  <c:v>0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confirmed - Gompertz fit'!$G$7:$G$126</c:f>
              <c:numCache>
                <c:formatCode>0</c:formatCode>
                <c:ptCount val="120"/>
                <c:pt idx="0">
                  <c:v>0</c:v>
                </c:pt>
                <c:pt idx="1">
                  <c:v>87.822496125499129</c:v>
                </c:pt>
                <c:pt idx="2">
                  <c:v>121.39687474750309</c:v>
                </c:pt>
                <c:pt idx="3">
                  <c:v>164.61681447712709</c:v>
                </c:pt>
                <c:pt idx="4">
                  <c:v>219.19489723139759</c:v>
                </c:pt>
                <c:pt idx="5">
                  <c:v>286.86613273877776</c:v>
                </c:pt>
                <c:pt idx="6">
                  <c:v>369.32037187443507</c:v>
                </c:pt>
                <c:pt idx="7">
                  <c:v>468.12895711005808</c:v>
                </c:pt>
                <c:pt idx="8">
                  <c:v>584.66978965386784</c:v>
                </c:pt>
                <c:pt idx="9">
                  <c:v>720.05526622145499</c:v>
                </c:pt>
                <c:pt idx="10">
                  <c:v>875.06743248755083</c:v>
                </c:pt>
                <c:pt idx="11">
                  <c:v>1050.1042388927808</c:v>
                </c:pt>
                <c:pt idx="12">
                  <c:v>1245.1400277733837</c:v>
                </c:pt>
                <c:pt idx="13">
                  <c:v>1459.7024145297773</c:v>
                </c:pt>
                <c:pt idx="14">
                  <c:v>1692.8666485237827</c:v>
                </c:pt>
                <c:pt idx="15">
                  <c:v>1943.267450890442</c:v>
                </c:pt>
                <c:pt idx="16">
                  <c:v>2209.1273156430725</c:v>
                </c:pt>
                <c:pt idx="17">
                  <c:v>2488.2993986249003</c:v>
                </c:pt>
                <c:pt idx="18">
                  <c:v>2778.3224549760289</c:v>
                </c:pt>
                <c:pt idx="19">
                  <c:v>3076.4848452484257</c:v>
                </c:pt>
                <c:pt idx="20">
                  <c:v>3379.8944164684217</c:v>
                </c:pt>
                <c:pt idx="21">
                  <c:v>3685.5510620971254</c:v>
                </c:pt>
                <c:pt idx="22">
                  <c:v>3990.4189448210309</c:v>
                </c:pt>
                <c:pt idx="23">
                  <c:v>4291.4956903914717</c:v>
                </c:pt>
                <c:pt idx="24">
                  <c:v>4585.8762872546431</c:v>
                </c:pt>
                <c:pt idx="25">
                  <c:v>4870.8099135493467</c:v>
                </c:pt>
                <c:pt idx="26">
                  <c:v>5143.7484216666271</c:v>
                </c:pt>
                <c:pt idx="27">
                  <c:v>5402.3857080871094</c:v>
                </c:pt>
                <c:pt idx="28">
                  <c:v>5644.6876566561477</c:v>
                </c:pt>
                <c:pt idx="29">
                  <c:v>5868.9127481828982</c:v>
                </c:pt>
                <c:pt idx="30">
                  <c:v>6073.6237666574161</c:v>
                </c:pt>
                <c:pt idx="31">
                  <c:v>6257.6912972043065</c:v>
                </c:pt>
                <c:pt idx="32">
                  <c:v>6420.2899031170236</c:v>
                </c:pt>
                <c:pt idx="33">
                  <c:v>6560.887993050259</c:v>
                </c:pt>
                <c:pt idx="34">
                  <c:v>6679.2324516880763</c:v>
                </c:pt>
                <c:pt idx="35">
                  <c:v>6775.3291167879361</c:v>
                </c:pt>
                <c:pt idx="36">
                  <c:v>6849.4201521333598</c:v>
                </c:pt>
                <c:pt idx="37">
                  <c:v>6901.9592994231934</c:v>
                </c:pt>
                <c:pt idx="38">
                  <c:v>6933.5859018310148</c:v>
                </c:pt>
                <c:pt idx="39">
                  <c:v>6945.0984863444173</c:v>
                </c:pt>
                <c:pt idx="40">
                  <c:v>6937.4285783813393</c:v>
                </c:pt>
                <c:pt idx="41">
                  <c:v>6911.6153066722036</c:v>
                </c:pt>
                <c:pt idx="42">
                  <c:v>6868.7812438222754</c:v>
                </c:pt>
                <c:pt idx="43">
                  <c:v>6810.1098219669948</c:v>
                </c:pt>
                <c:pt idx="44">
                  <c:v>6736.8245660401299</c:v>
                </c:pt>
                <c:pt idx="45">
                  <c:v>6650.1703009925259</c:v>
                </c:pt>
                <c:pt idx="46">
                  <c:v>6551.3964146299986</c:v>
                </c:pt>
                <c:pt idx="47">
                  <c:v>6441.7421947455441</c:v>
                </c:pt>
                <c:pt idx="48">
                  <c:v>6322.4242075873772</c:v>
                </c:pt>
                <c:pt idx="49">
                  <c:v>6194.6256437406992</c:v>
                </c:pt>
                <c:pt idx="50">
                  <c:v>6059.4875262971036</c:v>
                </c:pt>
                <c:pt idx="51">
                  <c:v>5918.1016536660027</c:v>
                </c:pt>
                <c:pt idx="52">
                  <c:v>5771.5051344294043</c:v>
                </c:pt>
                <c:pt idx="53">
                  <c:v>5620.6763631012873</c:v>
                </c:pt>
                <c:pt idx="54">
                  <c:v>5466.532282452943</c:v>
                </c:pt>
                <c:pt idx="55">
                  <c:v>5309.9267791654274</c:v>
                </c:pt>
                <c:pt idx="56">
                  <c:v>5151.6500640426821</c:v>
                </c:pt>
                <c:pt idx="57">
                  <c:v>4992.4288950519694</c:v>
                </c:pt>
                <c:pt idx="58">
                  <c:v>4832.9275103066175</c:v>
                </c:pt>
                <c:pt idx="59">
                  <c:v>4673.7491481875768</c:v>
                </c:pt>
                <c:pt idx="60">
                  <c:v>4515.4380425836425</c:v>
                </c:pt>
                <c:pt idx="61">
                  <c:v>4358.4817923059163</c:v>
                </c:pt>
                <c:pt idx="62">
                  <c:v>4203.3140147789964</c:v>
                </c:pt>
                <c:pt idx="63">
                  <c:v>4050.3172048575361</c:v>
                </c:pt>
                <c:pt idx="64">
                  <c:v>3899.8257298849639</c:v>
                </c:pt>
                <c:pt idx="65">
                  <c:v>3752.1289017617819</c:v>
                </c:pt>
                <c:pt idx="66">
                  <c:v>3607.474075735372</c:v>
                </c:pt>
                <c:pt idx="67">
                  <c:v>3466.0697338064783</c:v>
                </c:pt>
                <c:pt idx="68">
                  <c:v>3328.0885180629557</c:v>
                </c:pt>
                <c:pt idx="69">
                  <c:v>3193.6701858799206</c:v>
                </c:pt>
                <c:pt idx="70">
                  <c:v>3062.9244648101158</c:v>
                </c:pt>
                <c:pt idx="71">
                  <c:v>2935.9337901491672</c:v>
                </c:pt>
                <c:pt idx="72">
                  <c:v>2812.7559126446722</c:v>
                </c:pt>
                <c:pt idx="73">
                  <c:v>2693.4263676816481</c:v>
                </c:pt>
                <c:pt idx="74">
                  <c:v>2577.9608005540213</c:v>
                </c:pt>
                <c:pt idx="75">
                  <c:v>2466.3571452070028</c:v>
                </c:pt>
                <c:pt idx="76">
                  <c:v>2358.597656123573</c:v>
                </c:pt>
                <c:pt idx="77">
                  <c:v>2254.6507949170191</c:v>
                </c:pt>
                <c:pt idx="78">
                  <c:v>2154.4729747046949</c:v>
                </c:pt>
                <c:pt idx="79">
                  <c:v>2058.0101665370166</c:v>
                </c:pt>
                <c:pt idx="80">
                  <c:v>1965.1993730706163</c:v>
                </c:pt>
                <c:pt idx="81">
                  <c:v>1875.9699753611931</c:v>
                </c:pt>
                <c:pt idx="82">
                  <c:v>1790.2449591234908</c:v>
                </c:pt>
                <c:pt idx="83">
                  <c:v>1707.942027116078</c:v>
                </c:pt>
                <c:pt idx="84">
                  <c:v>1628.9746044730418</c:v>
                </c:pt>
                <c:pt idx="85">
                  <c:v>1553.2527438468533</c:v>
                </c:pt>
                <c:pt idx="86">
                  <c:v>1480.6839371816604</c:v>
                </c:pt>
                <c:pt idx="87">
                  <c:v>1411.1738408071105</c:v>
                </c:pt>
                <c:pt idx="88">
                  <c:v>1344.6269203558331</c:v>
                </c:pt>
                <c:pt idx="89">
                  <c:v>1280.9470217766357</c:v>
                </c:pt>
                <c:pt idx="90">
                  <c:v>1220.0378744457848</c:v>
                </c:pt>
                <c:pt idx="91">
                  <c:v>1161.8035320906201</c:v>
                </c:pt>
                <c:pt idx="92">
                  <c:v>1106.1487569289166</c:v>
                </c:pt>
                <c:pt idx="93">
                  <c:v>1052.9793521175161</c:v>
                </c:pt>
                <c:pt idx="94">
                  <c:v>1002.2024472806952</c:v>
                </c:pt>
                <c:pt idx="95">
                  <c:v>953.72674157581059</c:v>
                </c:pt>
                <c:pt idx="96">
                  <c:v>907.46270844194805</c:v>
                </c:pt>
                <c:pt idx="97">
                  <c:v>863.32276587630622</c:v>
                </c:pt>
                <c:pt idx="98">
                  <c:v>821.22141578968149</c:v>
                </c:pt>
                <c:pt idx="99">
                  <c:v>781.07535571634071</c:v>
                </c:pt>
                <c:pt idx="100">
                  <c:v>742.80356588435825</c:v>
                </c:pt>
                <c:pt idx="101">
                  <c:v>706.32737440353958</c:v>
                </c:pt>
                <c:pt idx="102">
                  <c:v>671.57050309074111</c:v>
                </c:pt>
                <c:pt idx="103">
                  <c:v>638.45909622858744</c:v>
                </c:pt>
                <c:pt idx="104">
                  <c:v>606.9217343457276</c:v>
                </c:pt>
                <c:pt idx="105">
                  <c:v>576.88943491718965</c:v>
                </c:pt>
                <c:pt idx="106">
                  <c:v>548.29564169613877</c:v>
                </c:pt>
                <c:pt idx="107">
                  <c:v>521.07620423089247</c:v>
                </c:pt>
                <c:pt idx="108">
                  <c:v>495.16934895992745</c:v>
                </c:pt>
                <c:pt idx="109">
                  <c:v>470.51564314117422</c:v>
                </c:pt>
                <c:pt idx="110">
                  <c:v>447.05795274086995</c:v>
                </c:pt>
                <c:pt idx="111">
                  <c:v>424.74139528727392</c:v>
                </c:pt>
                <c:pt idx="112">
                  <c:v>403.51328858738998</c:v>
                </c:pt>
                <c:pt idx="113">
                  <c:v>383.32309610559605</c:v>
                </c:pt>
                <c:pt idx="114">
                  <c:v>364.12236971210223</c:v>
                </c:pt>
                <c:pt idx="115">
                  <c:v>345.86469042755198</c:v>
                </c:pt>
                <c:pt idx="116">
                  <c:v>328.50560771714663</c:v>
                </c:pt>
                <c:pt idx="117">
                  <c:v>312.00257781735854</c:v>
                </c:pt>
                <c:pt idx="118">
                  <c:v>296.3149015220115</c:v>
                </c:pt>
                <c:pt idx="119">
                  <c:v>281.40366179432021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fit'!$H$7:$H$38</c:f>
              <c:numCache>
                <c:formatCode>0</c:formatCode>
                <c:ptCount val="32"/>
                <c:pt idx="0">
                  <c:v>0</c:v>
                </c:pt>
                <c:pt idx="1">
                  <c:v>1131.3324731889556</c:v>
                </c:pt>
                <c:pt idx="2">
                  <c:v>1164.9068518109596</c:v>
                </c:pt>
                <c:pt idx="3">
                  <c:v>1208.1267915405836</c:v>
                </c:pt>
                <c:pt idx="4">
                  <c:v>1262.7048742948541</c:v>
                </c:pt>
                <c:pt idx="5">
                  <c:v>1330.3761098022342</c:v>
                </c:pt>
                <c:pt idx="6">
                  <c:v>1412.8303489378916</c:v>
                </c:pt>
                <c:pt idx="7">
                  <c:v>1511.6389341735146</c:v>
                </c:pt>
                <c:pt idx="8">
                  <c:v>1628.1797667173244</c:v>
                </c:pt>
                <c:pt idx="9">
                  <c:v>1763.5652432849115</c:v>
                </c:pt>
                <c:pt idx="10">
                  <c:v>1918.5774095510073</c:v>
                </c:pt>
                <c:pt idx="11">
                  <c:v>2093.6142159562373</c:v>
                </c:pt>
                <c:pt idx="12">
                  <c:v>2288.6500048368403</c:v>
                </c:pt>
                <c:pt idx="13">
                  <c:v>2503.2123915932339</c:v>
                </c:pt>
                <c:pt idx="14">
                  <c:v>2736.3766255872392</c:v>
                </c:pt>
                <c:pt idx="15">
                  <c:v>2986.7774279538985</c:v>
                </c:pt>
                <c:pt idx="16">
                  <c:v>3252.637292706529</c:v>
                </c:pt>
                <c:pt idx="17">
                  <c:v>3531.8093756883568</c:v>
                </c:pt>
                <c:pt idx="18">
                  <c:v>3821.8324320394854</c:v>
                </c:pt>
                <c:pt idx="19">
                  <c:v>4119.9948223118827</c:v>
                </c:pt>
                <c:pt idx="20">
                  <c:v>4423.4043935318787</c:v>
                </c:pt>
                <c:pt idx="21">
                  <c:v>4729.0610391605824</c:v>
                </c:pt>
                <c:pt idx="22">
                  <c:v>5033.9289218844879</c:v>
                </c:pt>
                <c:pt idx="23">
                  <c:v>5335.0056674549287</c:v>
                </c:pt>
                <c:pt idx="24">
                  <c:v>5629.3862643181001</c:v>
                </c:pt>
                <c:pt idx="25">
                  <c:v>5914.3198906128036</c:v>
                </c:pt>
                <c:pt idx="26">
                  <c:v>6187.2583987300841</c:v>
                </c:pt>
                <c:pt idx="27">
                  <c:v>6445.8956851505664</c:v>
                </c:pt>
                <c:pt idx="28">
                  <c:v>6688.1976337196047</c:v>
                </c:pt>
                <c:pt idx="29">
                  <c:v>6912.4227252463552</c:v>
                </c:pt>
                <c:pt idx="30">
                  <c:v>7117.1337437208731</c:v>
                </c:pt>
                <c:pt idx="31">
                  <c:v>7301.2012742677634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fit'!$I$7:$I$38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6.5942618293242958</c:v>
                </c:pt>
                <c:pt idx="12">
                  <c:v>201.63005070992722</c:v>
                </c:pt>
                <c:pt idx="13">
                  <c:v>416.19243746632083</c:v>
                </c:pt>
                <c:pt idx="14">
                  <c:v>649.3566714603262</c:v>
                </c:pt>
                <c:pt idx="15">
                  <c:v>899.75747382698546</c:v>
                </c:pt>
                <c:pt idx="16">
                  <c:v>1165.617338579616</c:v>
                </c:pt>
                <c:pt idx="17">
                  <c:v>1444.7894215614438</c:v>
                </c:pt>
                <c:pt idx="18">
                  <c:v>1734.8124779125724</c:v>
                </c:pt>
                <c:pt idx="19">
                  <c:v>2032.9748681849692</c:v>
                </c:pt>
                <c:pt idx="20">
                  <c:v>2336.3844394049652</c:v>
                </c:pt>
                <c:pt idx="21">
                  <c:v>2642.0410850336689</c:v>
                </c:pt>
                <c:pt idx="22">
                  <c:v>2946.9089677575744</c:v>
                </c:pt>
                <c:pt idx="23">
                  <c:v>3247.9857133280152</c:v>
                </c:pt>
                <c:pt idx="24">
                  <c:v>3542.3663101911866</c:v>
                </c:pt>
                <c:pt idx="25">
                  <c:v>3827.2999364858902</c:v>
                </c:pt>
                <c:pt idx="26">
                  <c:v>4100.2384446031701</c:v>
                </c:pt>
                <c:pt idx="27">
                  <c:v>4358.8757310236524</c:v>
                </c:pt>
                <c:pt idx="28">
                  <c:v>4601.1776795926908</c:v>
                </c:pt>
                <c:pt idx="29">
                  <c:v>4825.4027711194412</c:v>
                </c:pt>
                <c:pt idx="30">
                  <c:v>5030.1137895939592</c:v>
                </c:pt>
                <c:pt idx="31">
                  <c:v>5214.1813201408495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6629400" y="1295400"/>
          <a:ext cx="6941820" cy="5303520"/>
          <a:chOff x="662940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11468100" y="4770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0.9992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1464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8846820" y="1295400"/>
          <a:ext cx="6941820" cy="5303520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696AA2AC-DF77-4931-ADFA-F7E4F31D0BB4}"/>
              </a:ext>
            </a:extLst>
          </xdr:cNvPr>
          <xdr:cNvSpPr txBox="1"/>
        </xdr:nvSpPr>
        <xdr:spPr>
          <a:xfrm>
            <a:off x="13662660" y="4008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0.9486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1044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9" name="Connettore 2 8">
            <a:extLst>
              <a:ext uri="{FF2B5EF4-FFF2-40B4-BE49-F238E27FC236}">
                <a16:creationId xmlns:a16="http://schemas.microsoft.com/office/drawing/2014/main" id="{0B6EA791-7AE4-41EF-A044-74ED095C1F56}"/>
              </a:ext>
            </a:extLst>
          </xdr:cNvPr>
          <xdr:cNvCxnSpPr/>
        </xdr:nvCxnSpPr>
        <xdr:spPr>
          <a:xfrm flipH="1">
            <a:off x="12352020" y="3581400"/>
            <a:ext cx="662940" cy="6172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461260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5947043E-679E-41AF-BB88-6859534E0127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CD34E-C95A-4742-9272-F67B3746D097}" name="dpc_covid19_ita_andamento_nazionale__7" displayName="dpc_covid19_ita_andamento_nazionale__7" ref="A1:N33" tableType="queryTable" totalsRowShown="0">
  <autoFilter ref="A1:N33" xr:uid="{0B6BED71-3FE3-4C0B-838B-07FEE32B5F1E}"/>
  <tableColumns count="14">
    <tableColumn id="1" xr3:uid="{69C7B51C-8E0D-40EA-8EBF-C936551B08FA}" uniqueName="1" name="data" queryTableFieldId="1" dataDxfId="3"/>
    <tableColumn id="2" xr3:uid="{70D867D9-4980-48F5-8627-C303D92861A4}" uniqueName="2" name="stato" queryTableFieldId="2" dataDxfId="2"/>
    <tableColumn id="3" xr3:uid="{DF1DBA2F-5337-451C-929D-4AF2D4452A13}" uniqueName="3" name="ricoverati_con_sintomi" queryTableFieldId="3"/>
    <tableColumn id="4" xr3:uid="{360CCAB9-27C3-433C-BD83-D3F864736A2F}" uniqueName="4" name="terapia_intensiva" queryTableFieldId="4"/>
    <tableColumn id="5" xr3:uid="{EE3BD711-5D2E-47C3-8113-95B8775ED1AE}" uniqueName="5" name="totale_ospedalizzati" queryTableFieldId="5"/>
    <tableColumn id="6" xr3:uid="{3E9F7297-CA64-4D03-9AF8-366C98D94AE7}" uniqueName="6" name="isolamento_domiciliare" queryTableFieldId="6"/>
    <tableColumn id="7" xr3:uid="{E5CB6932-13A1-4038-9F6D-0B43D6D40410}" uniqueName="7" name="totale_attualmente_positivi" queryTableFieldId="7"/>
    <tableColumn id="8" xr3:uid="{D421F14B-E08C-435E-A3CD-447A6E329BDC}" uniqueName="8" name="nuovi_attualmente_positivi" queryTableFieldId="8"/>
    <tableColumn id="9" xr3:uid="{3A7607B3-68EC-42F0-A8CF-637688F449AC}" uniqueName="9" name="dimessi_guariti" queryTableFieldId="9"/>
    <tableColumn id="10" xr3:uid="{A13107F7-2ECE-4A08-8C6C-DAD5A28739B8}" uniqueName="10" name="deceduti" queryTableFieldId="10"/>
    <tableColumn id="11" xr3:uid="{4BC50C2E-1004-40CD-9FA1-4278B2041D2D}" uniqueName="11" name="totale_casi" queryTableFieldId="11"/>
    <tableColumn id="12" xr3:uid="{E26A52B2-7375-462A-BB15-F73AFEA37C93}" uniqueName="12" name="tamponi" queryTableFieldId="12"/>
    <tableColumn id="13" xr3:uid="{B9EB0500-7C78-4334-9F48-CB734CEB5C5A}" uniqueName="13" name="note_it" queryTableFieldId="13" dataDxfId="1"/>
    <tableColumn id="14" xr3:uid="{80EC41DE-7DFD-4B41-8B9E-BEEB2ED097E2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N33"/>
  <sheetViews>
    <sheetView topLeftCell="D1" workbookViewId="0"/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26.77734375" style="2" bestFit="1" customWidth="1"/>
    <col min="8" max="8" width="26.6640625" style="2" bestFit="1" customWidth="1"/>
    <col min="9" max="9" width="15.88671875" style="2" bestFit="1" customWidth="1"/>
    <col min="10" max="10" width="10.5546875" style="2" bestFit="1" customWidth="1"/>
    <col min="11" max="11" width="12.21875" style="2" bestFit="1" customWidth="1"/>
    <col min="12" max="12" width="10.33203125" style="2" bestFit="1" customWidth="1"/>
    <col min="13" max="13" width="19.5546875" style="2" bestFit="1" customWidth="1"/>
    <col min="14" max="14" width="21.109375" style="2" bestFit="1" customWidth="1"/>
    <col min="15" max="16384" width="8.88671875" style="2"/>
  </cols>
  <sheetData>
    <row r="1" spans="1:14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37</v>
      </c>
      <c r="N1" s="2" t="s">
        <v>38</v>
      </c>
    </row>
    <row r="2" spans="1:14" x14ac:dyDescent="0.3">
      <c r="A2" s="15">
        <v>43885.75</v>
      </c>
      <c r="B2" s="16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6" t="s">
        <v>39</v>
      </c>
      <c r="N2" s="16" t="s">
        <v>39</v>
      </c>
    </row>
    <row r="3" spans="1:14" x14ac:dyDescent="0.3">
      <c r="A3" s="15">
        <v>43886.75</v>
      </c>
      <c r="B3" s="16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6" t="s">
        <v>39</v>
      </c>
      <c r="N3" s="16" t="s">
        <v>39</v>
      </c>
    </row>
    <row r="4" spans="1:14" x14ac:dyDescent="0.3">
      <c r="A4" s="15">
        <v>43887.75</v>
      </c>
      <c r="B4" s="16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6" t="s">
        <v>39</v>
      </c>
      <c r="N4" s="16" t="s">
        <v>39</v>
      </c>
    </row>
    <row r="5" spans="1:14" x14ac:dyDescent="0.3">
      <c r="A5" s="15">
        <v>43888.75</v>
      </c>
      <c r="B5" s="16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6" t="s">
        <v>39</v>
      </c>
      <c r="N5" s="16" t="s">
        <v>39</v>
      </c>
    </row>
    <row r="6" spans="1:14" x14ac:dyDescent="0.3">
      <c r="A6" s="15">
        <v>43889.75</v>
      </c>
      <c r="B6" s="16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6" t="s">
        <v>39</v>
      </c>
      <c r="N6" s="16" t="s">
        <v>39</v>
      </c>
    </row>
    <row r="7" spans="1:14" x14ac:dyDescent="0.3">
      <c r="A7" s="15">
        <v>43890.75</v>
      </c>
      <c r="B7" s="16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6" t="s">
        <v>39</v>
      </c>
      <c r="N7" s="16" t="s">
        <v>39</v>
      </c>
    </row>
    <row r="8" spans="1:14" x14ac:dyDescent="0.3">
      <c r="A8" s="15">
        <v>43891.75</v>
      </c>
      <c r="B8" s="16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6" t="s">
        <v>39</v>
      </c>
      <c r="N8" s="16" t="s">
        <v>39</v>
      </c>
    </row>
    <row r="9" spans="1:14" x14ac:dyDescent="0.3">
      <c r="A9" s="15">
        <v>43892.75</v>
      </c>
      <c r="B9" s="16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6" t="s">
        <v>39</v>
      </c>
      <c r="N9" s="16" t="s">
        <v>39</v>
      </c>
    </row>
    <row r="10" spans="1:14" x14ac:dyDescent="0.3">
      <c r="A10" s="15">
        <v>43893.75</v>
      </c>
      <c r="B10" s="16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6" t="s">
        <v>39</v>
      </c>
      <c r="N10" s="16" t="s">
        <v>39</v>
      </c>
    </row>
    <row r="11" spans="1:14" x14ac:dyDescent="0.3">
      <c r="A11" s="15">
        <v>43894.75</v>
      </c>
      <c r="B11" s="16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6" t="s">
        <v>39</v>
      </c>
      <c r="N11" s="16" t="s">
        <v>39</v>
      </c>
    </row>
    <row r="12" spans="1:14" x14ac:dyDescent="0.3">
      <c r="A12" s="15">
        <v>43895.75</v>
      </c>
      <c r="B12" s="16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6" t="s">
        <v>39</v>
      </c>
      <c r="N12" s="16" t="s">
        <v>39</v>
      </c>
    </row>
    <row r="13" spans="1:14" x14ac:dyDescent="0.3">
      <c r="A13" s="15">
        <v>43896.75</v>
      </c>
      <c r="B13" s="16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6" t="s">
        <v>39</v>
      </c>
      <c r="N13" s="16" t="s">
        <v>39</v>
      </c>
    </row>
    <row r="14" spans="1:14" x14ac:dyDescent="0.3">
      <c r="A14" s="15">
        <v>43897.75</v>
      </c>
      <c r="B14" s="16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6" t="s">
        <v>40</v>
      </c>
      <c r="N14" s="16" t="s">
        <v>41</v>
      </c>
    </row>
    <row r="15" spans="1:14" x14ac:dyDescent="0.3">
      <c r="A15" s="15">
        <v>43898.75</v>
      </c>
      <c r="B15" s="16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6" t="s">
        <v>39</v>
      </c>
      <c r="N15" s="16" t="s">
        <v>39</v>
      </c>
    </row>
    <row r="16" spans="1:14" x14ac:dyDescent="0.3">
      <c r="A16" s="15">
        <v>43899.75</v>
      </c>
      <c r="B16" s="16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6" t="s">
        <v>39</v>
      </c>
      <c r="N16" s="16" t="s">
        <v>39</v>
      </c>
    </row>
    <row r="17" spans="1:14" x14ac:dyDescent="0.3">
      <c r="A17" s="15">
        <v>43900.75</v>
      </c>
      <c r="B17" s="16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6" t="s">
        <v>42</v>
      </c>
      <c r="N17" s="16" t="s">
        <v>43</v>
      </c>
    </row>
    <row r="18" spans="1:14" x14ac:dyDescent="0.3">
      <c r="A18" s="15">
        <v>43901.708333333336</v>
      </c>
      <c r="B18" s="16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6" t="s">
        <v>44</v>
      </c>
      <c r="N18" s="16" t="s">
        <v>45</v>
      </c>
    </row>
    <row r="19" spans="1:14" x14ac:dyDescent="0.3">
      <c r="A19" s="15">
        <v>43902.708333333336</v>
      </c>
      <c r="B19" s="16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6" t="s">
        <v>39</v>
      </c>
      <c r="N19" s="16" t="s">
        <v>39</v>
      </c>
    </row>
    <row r="20" spans="1:14" x14ac:dyDescent="0.3">
      <c r="A20" s="15">
        <v>43903.708333333336</v>
      </c>
      <c r="B20" s="16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6" t="s">
        <v>39</v>
      </c>
      <c r="N20" s="16" t="s">
        <v>39</v>
      </c>
    </row>
    <row r="21" spans="1:14" x14ac:dyDescent="0.3">
      <c r="A21" s="15">
        <v>43904.708333333336</v>
      </c>
      <c r="B21" s="16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6" t="s">
        <v>39</v>
      </c>
      <c r="N21" s="16" t="s">
        <v>39</v>
      </c>
    </row>
    <row r="22" spans="1:14" x14ac:dyDescent="0.3">
      <c r="A22" s="15">
        <v>43905.708333333336</v>
      </c>
      <c r="B22" s="16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6" t="s">
        <v>39</v>
      </c>
      <c r="N22" s="16" t="s">
        <v>39</v>
      </c>
    </row>
    <row r="23" spans="1:14" x14ac:dyDescent="0.3">
      <c r="A23" s="15">
        <v>43906.708333333336</v>
      </c>
      <c r="B23" s="16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6" t="s">
        <v>46</v>
      </c>
      <c r="N23" s="16" t="s">
        <v>47</v>
      </c>
    </row>
    <row r="24" spans="1:14" x14ac:dyDescent="0.3">
      <c r="A24" s="15">
        <v>43907.708333333336</v>
      </c>
      <c r="B24" s="16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6" t="s">
        <v>48</v>
      </c>
      <c r="N24" s="16" t="s">
        <v>49</v>
      </c>
    </row>
    <row r="25" spans="1:14" x14ac:dyDescent="0.3">
      <c r="A25" s="15">
        <v>43908.708333333336</v>
      </c>
      <c r="B25" s="16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6" t="s">
        <v>50</v>
      </c>
      <c r="N25" s="16" t="s">
        <v>51</v>
      </c>
    </row>
    <row r="26" spans="1:14" x14ac:dyDescent="0.3">
      <c r="A26" s="15">
        <v>43909.708333333336</v>
      </c>
      <c r="B26" s="16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6" t="s">
        <v>39</v>
      </c>
      <c r="N26" s="16" t="s">
        <v>39</v>
      </c>
    </row>
    <row r="27" spans="1:14" x14ac:dyDescent="0.3">
      <c r="A27" s="15">
        <v>43910.708333333336</v>
      </c>
      <c r="B27" s="16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6" t="s">
        <v>39</v>
      </c>
      <c r="N27" s="16" t="s">
        <v>39</v>
      </c>
    </row>
    <row r="28" spans="1:14" x14ac:dyDescent="0.3">
      <c r="A28" s="15">
        <v>43911.708333333336</v>
      </c>
      <c r="B28" s="16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6" t="s">
        <v>39</v>
      </c>
      <c r="N28" s="16" t="s">
        <v>39</v>
      </c>
    </row>
    <row r="29" spans="1:14" x14ac:dyDescent="0.3">
      <c r="A29" s="15">
        <v>43912.708333333336</v>
      </c>
      <c r="B29" s="16" t="s">
        <v>31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6" t="s">
        <v>39</v>
      </c>
      <c r="N29" s="16" t="s">
        <v>39</v>
      </c>
    </row>
    <row r="30" spans="1:14" x14ac:dyDescent="0.3">
      <c r="A30" s="15">
        <v>43913.708333333336</v>
      </c>
      <c r="B30" s="16" t="s">
        <v>31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6" t="s">
        <v>39</v>
      </c>
      <c r="N30" s="16" t="s">
        <v>39</v>
      </c>
    </row>
    <row r="31" spans="1:14" x14ac:dyDescent="0.3">
      <c r="A31" s="15">
        <v>43914.708333333336</v>
      </c>
      <c r="B31" s="16" t="s">
        <v>31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6" t="s">
        <v>39</v>
      </c>
      <c r="N31" s="16" t="s">
        <v>39</v>
      </c>
    </row>
    <row r="32" spans="1:14" x14ac:dyDescent="0.3">
      <c r="A32" s="15">
        <v>43915.708333333336</v>
      </c>
      <c r="B32" s="16" t="s">
        <v>31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6" t="s">
        <v>39</v>
      </c>
      <c r="N32" s="16" t="s">
        <v>39</v>
      </c>
    </row>
    <row r="33" spans="1:14" x14ac:dyDescent="0.3">
      <c r="A33" s="15">
        <v>43916.708333333336</v>
      </c>
      <c r="B33" s="16" t="s">
        <v>31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6" t="s">
        <v>39</v>
      </c>
      <c r="N33" s="1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topLeftCell="A4" workbookViewId="0">
      <selection activeCell="J13" sqref="J13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2"/>
      <c r="K3" s="18" t="s">
        <v>0</v>
      </c>
      <c r="L3" s="17" t="s">
        <v>18</v>
      </c>
      <c r="M3" s="17"/>
      <c r="N3" s="17"/>
    </row>
    <row r="4" spans="2:14" ht="20.399999999999999" x14ac:dyDescent="0.35">
      <c r="B4" s="13" t="s">
        <v>15</v>
      </c>
      <c r="C4" s="14"/>
      <c r="K4" s="18" t="s">
        <v>32</v>
      </c>
      <c r="L4" s="17" t="s">
        <v>17</v>
      </c>
      <c r="M4" s="17"/>
      <c r="N4" s="17"/>
    </row>
    <row r="5" spans="2:14" ht="18" x14ac:dyDescent="0.3">
      <c r="K5" s="18" t="s">
        <v>1</v>
      </c>
      <c r="L5" s="17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'dpc-covid-19-ita-andamento-naz'!K2</f>
        <v>229</v>
      </c>
      <c r="E7" s="11">
        <f t="shared" ref="E7:E29" si="0">K*EXP(-EXP(-(C7-t0)/w))</f>
        <v>135.13049499458441</v>
      </c>
      <c r="F7" s="11">
        <f t="shared" ref="F7:F29" si="1">E7+CI</f>
        <v>1599.4941312160095</v>
      </c>
      <c r="G7" s="11">
        <f t="shared" ref="G7:G33" si="2">MAX(E7-CI,0)</f>
        <v>0</v>
      </c>
      <c r="H7" s="1"/>
      <c r="I7" s="19" t="s">
        <v>0</v>
      </c>
      <c r="J7" s="5">
        <v>359999.99997363478</v>
      </c>
    </row>
    <row r="8" spans="2:14" ht="15.6" x14ac:dyDescent="0.35">
      <c r="B8" s="10">
        <v>43886</v>
      </c>
      <c r="C8" s="4">
        <v>2</v>
      </c>
      <c r="D8" s="4">
        <f>'dpc-covid-19-ita-andamento-naz'!K3</f>
        <v>322</v>
      </c>
      <c r="E8" s="11">
        <f t="shared" si="0"/>
        <v>204.47437363227172</v>
      </c>
      <c r="F8" s="11">
        <f t="shared" si="1"/>
        <v>1668.8380098536968</v>
      </c>
      <c r="G8" s="11">
        <f t="shared" si="2"/>
        <v>0</v>
      </c>
      <c r="H8" s="1"/>
      <c r="I8" s="19" t="s">
        <v>33</v>
      </c>
      <c r="J8" s="5">
        <v>39.287343588335737</v>
      </c>
    </row>
    <row r="9" spans="2:14" x14ac:dyDescent="0.3">
      <c r="B9" s="10">
        <v>43887</v>
      </c>
      <c r="C9" s="4">
        <v>3</v>
      </c>
      <c r="D9" s="4">
        <f>'dpc-covid-19-ita-andamento-naz'!K4</f>
        <v>400</v>
      </c>
      <c r="E9" s="11">
        <f t="shared" si="0"/>
        <v>302.74577784506323</v>
      </c>
      <c r="F9" s="11">
        <f t="shared" si="1"/>
        <v>1767.1094140664884</v>
      </c>
      <c r="G9" s="11">
        <f t="shared" si="2"/>
        <v>0</v>
      </c>
      <c r="H9" s="1"/>
      <c r="I9" s="19" t="s">
        <v>1</v>
      </c>
      <c r="J9" s="5">
        <v>18.538445002412679</v>
      </c>
    </row>
    <row r="10" spans="2:14" x14ac:dyDescent="0.3">
      <c r="B10" s="10">
        <v>43888</v>
      </c>
      <c r="C10" s="4">
        <v>4</v>
      </c>
      <c r="D10" s="4">
        <f>'dpc-covid-19-ita-andamento-naz'!K5</f>
        <v>650</v>
      </c>
      <c r="E10" s="11">
        <f t="shared" si="0"/>
        <v>439.10364944937675</v>
      </c>
      <c r="F10" s="11">
        <f t="shared" si="1"/>
        <v>1903.4672856708019</v>
      </c>
      <c r="G10" s="11">
        <f t="shared" si="2"/>
        <v>0</v>
      </c>
      <c r="H10" s="1"/>
      <c r="I10" s="6" t="s">
        <v>2</v>
      </c>
      <c r="J10" s="1">
        <f>AVERAGE(D7:D38)</f>
        <v>22785.90625</v>
      </c>
    </row>
    <row r="11" spans="2:14" x14ac:dyDescent="0.3">
      <c r="B11" s="10">
        <v>43889</v>
      </c>
      <c r="C11" s="4">
        <v>5</v>
      </c>
      <c r="D11" s="4">
        <f>'dpc-covid-19-ita-andamento-naz'!K6</f>
        <v>888</v>
      </c>
      <c r="E11" s="11">
        <f t="shared" si="0"/>
        <v>624.56227018291543</v>
      </c>
      <c r="F11" s="11">
        <f t="shared" si="1"/>
        <v>2088.9259064043408</v>
      </c>
      <c r="G11" s="11">
        <f t="shared" si="2"/>
        <v>0</v>
      </c>
      <c r="H11" s="1"/>
      <c r="I11" s="6" t="s">
        <v>3</v>
      </c>
      <c r="J11" s="1">
        <f>COUNT(D7:D38)-COUNT(J7:J9)</f>
        <v>29</v>
      </c>
    </row>
    <row r="12" spans="2:14" x14ac:dyDescent="0.3">
      <c r="B12" s="10">
        <v>43890</v>
      </c>
      <c r="C12" s="4">
        <v>6</v>
      </c>
      <c r="D12" s="4">
        <f>'dpc-covid-19-ita-andamento-naz'!K7</f>
        <v>1128</v>
      </c>
      <c r="E12" s="11">
        <f t="shared" si="0"/>
        <v>872.06631773265053</v>
      </c>
      <c r="F12" s="11">
        <f t="shared" si="1"/>
        <v>2336.4299539540757</v>
      </c>
      <c r="G12" s="11">
        <f t="shared" si="2"/>
        <v>0</v>
      </c>
      <c r="H12" s="1"/>
      <c r="I12" s="6" t="s">
        <v>4</v>
      </c>
      <c r="J12" s="7" cm="1">
        <f t="array" ref="J12">SQRT(SUM((D7:D38-E7:E38)^2)/df)</f>
        <v>715.98983608238257</v>
      </c>
    </row>
    <row r="13" spans="2:14" ht="16.2" x14ac:dyDescent="0.3">
      <c r="B13" s="20">
        <v>43891</v>
      </c>
      <c r="C13" s="4">
        <v>7</v>
      </c>
      <c r="D13" s="4">
        <f>'dpc-covid-19-ita-andamento-naz'!K8</f>
        <v>1694</v>
      </c>
      <c r="E13" s="11">
        <f t="shared" si="0"/>
        <v>1196.493346045306</v>
      </c>
      <c r="F13" s="11">
        <f t="shared" si="1"/>
        <v>2660.8569822667314</v>
      </c>
      <c r="G13" s="11">
        <f t="shared" si="2"/>
        <v>0</v>
      </c>
      <c r="H13" s="1"/>
      <c r="I13" s="6" t="s">
        <v>5</v>
      </c>
      <c r="J13" s="8" cm="1">
        <f t="array" ref="J13">1-SUM((D7:D38-E7:E38)^2)/SUM((D7:D38-Mean_of_y)^2)</f>
        <v>0.99924477044329696</v>
      </c>
    </row>
    <row r="14" spans="2:14" x14ac:dyDescent="0.3">
      <c r="B14" s="10">
        <v>43892</v>
      </c>
      <c r="C14" s="4">
        <v>8</v>
      </c>
      <c r="D14" s="4">
        <f>'dpc-covid-19-ita-andamento-naz'!K9</f>
        <v>2036</v>
      </c>
      <c r="E14" s="11">
        <f t="shared" si="0"/>
        <v>1614.5736112027887</v>
      </c>
      <c r="F14" s="11">
        <f t="shared" si="1"/>
        <v>3078.9372474242136</v>
      </c>
      <c r="G14" s="11">
        <f t="shared" si="2"/>
        <v>150.20997498136353</v>
      </c>
      <c r="H14" s="1"/>
      <c r="I14" s="6" t="s">
        <v>6</v>
      </c>
      <c r="J14" s="8">
        <f>TINV(0.05,df)</f>
        <v>2.0452296421327048</v>
      </c>
    </row>
    <row r="15" spans="2:14" x14ac:dyDescent="0.3">
      <c r="B15" s="10">
        <v>43893</v>
      </c>
      <c r="C15" s="4">
        <v>9</v>
      </c>
      <c r="D15" s="4">
        <f>'dpc-covid-19-ita-andamento-naz'!K10</f>
        <v>2502</v>
      </c>
      <c r="E15" s="11">
        <f t="shared" si="0"/>
        <v>2144.7218998780932</v>
      </c>
      <c r="F15" s="11">
        <f t="shared" si="1"/>
        <v>3609.0855360995183</v>
      </c>
      <c r="G15" s="11">
        <f t="shared" si="2"/>
        <v>680.35826365666799</v>
      </c>
      <c r="H15" s="1"/>
      <c r="I15" s="6" t="s">
        <v>7</v>
      </c>
      <c r="J15" s="1">
        <f>Critical_t*SE_of_y</f>
        <v>1464.3636362214252</v>
      </c>
    </row>
    <row r="16" spans="2:14" x14ac:dyDescent="0.3">
      <c r="B16" s="10">
        <v>43894</v>
      </c>
      <c r="C16" s="4">
        <v>10</v>
      </c>
      <c r="D16" s="4">
        <f>'dpc-covid-19-ita-andamento-naz'!K11</f>
        <v>3089</v>
      </c>
      <c r="E16" s="11">
        <f t="shared" si="0"/>
        <v>2806.7814162582672</v>
      </c>
      <c r="F16" s="11">
        <f t="shared" si="1"/>
        <v>4271.1450524796928</v>
      </c>
      <c r="G16" s="11">
        <f t="shared" si="2"/>
        <v>1342.417780036842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'dpc-covid-19-ita-andamento-naz'!K12</f>
        <v>3858</v>
      </c>
      <c r="E17" s="11">
        <f t="shared" si="0"/>
        <v>3621.6853542600484</v>
      </c>
      <c r="F17" s="11">
        <f t="shared" si="1"/>
        <v>5086.0489904814731</v>
      </c>
      <c r="G17" s="11">
        <f t="shared" si="2"/>
        <v>2157.3217180386232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'dpc-covid-19-ita-andamento-naz'!K13</f>
        <v>4636</v>
      </c>
      <c r="E18" s="11">
        <f t="shared" si="0"/>
        <v>4611.0470295441401</v>
      </c>
      <c r="F18" s="11">
        <f t="shared" si="1"/>
        <v>6075.4106657655648</v>
      </c>
      <c r="G18" s="11">
        <f t="shared" si="2"/>
        <v>3146.6833933227149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'dpc-covid-19-ita-andamento-naz'!K14</f>
        <v>5883</v>
      </c>
      <c r="E19" s="11">
        <f t="shared" si="0"/>
        <v>5796.6939281065061</v>
      </c>
      <c r="F19" s="11">
        <f t="shared" si="1"/>
        <v>7261.0575643279317</v>
      </c>
      <c r="G19" s="11">
        <f t="shared" si="2"/>
        <v>4332.3302918850804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'dpc-covid-19-ita-andamento-naz'!K15</f>
        <v>7375</v>
      </c>
      <c r="E20" s="11">
        <f t="shared" si="0"/>
        <v>7200.164401287916</v>
      </c>
      <c r="F20" s="11">
        <f t="shared" si="1"/>
        <v>8664.5280375093407</v>
      </c>
      <c r="G20" s="11">
        <f t="shared" si="2"/>
        <v>5735.8007650664913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'dpc-covid-19-ita-andamento-naz'!K16</f>
        <v>9172</v>
      </c>
      <c r="E21" s="11">
        <f t="shared" si="0"/>
        <v>8842.1877836768563</v>
      </c>
      <c r="F21" s="11">
        <f t="shared" si="1"/>
        <v>10306.551419898282</v>
      </c>
      <c r="G21" s="11">
        <f t="shared" si="2"/>
        <v>7377.8241474554306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'dpc-covid-19-ita-andamento-naz'!K17</f>
        <v>10149</v>
      </c>
      <c r="E22" s="11">
        <f t="shared" si="0"/>
        <v>10742.16934983337</v>
      </c>
      <c r="F22" s="11">
        <f t="shared" si="1"/>
        <v>12206.532986054795</v>
      </c>
      <c r="G22" s="11">
        <f t="shared" si="2"/>
        <v>9277.8057136119442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'dpc-covid-19-ita-andamento-naz'!K18</f>
        <v>12462</v>
      </c>
      <c r="E23" s="11">
        <f t="shared" si="0"/>
        <v>12917.700806745663</v>
      </c>
      <c r="F23" s="11">
        <f t="shared" si="1"/>
        <v>14382.064442967088</v>
      </c>
      <c r="G23" s="11">
        <f t="shared" si="2"/>
        <v>11453.337170524237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'dpc-covid-19-ita-andamento-naz'!K19</f>
        <v>15113</v>
      </c>
      <c r="E24" s="11">
        <f t="shared" si="0"/>
        <v>15384.115099311219</v>
      </c>
      <c r="F24" s="11">
        <f t="shared" si="1"/>
        <v>16848.478735532644</v>
      </c>
      <c r="G24" s="11">
        <f t="shared" si="2"/>
        <v>13919.751463089793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'dpc-covid-19-ita-andamento-naz'!K20</f>
        <v>17660</v>
      </c>
      <c r="E25" s="11">
        <f t="shared" si="0"/>
        <v>18154.101423972366</v>
      </c>
      <c r="F25" s="11">
        <f t="shared" si="1"/>
        <v>19618.46506019379</v>
      </c>
      <c r="G25" s="11">
        <f t="shared" si="2"/>
        <v>16689.737787750943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'dpc-covid-19-ita-andamento-naz'!K21</f>
        <v>21157</v>
      </c>
      <c r="E26" s="11">
        <f t="shared" si="0"/>
        <v>21237.392786530952</v>
      </c>
      <c r="F26" s="11">
        <f t="shared" si="1"/>
        <v>22701.756422752376</v>
      </c>
      <c r="G26" s="11">
        <f t="shared" si="2"/>
        <v>19773.029150309529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'dpc-covid-19-ita-andamento-naz'!K22</f>
        <v>24747</v>
      </c>
      <c r="E27" s="11">
        <f t="shared" si="0"/>
        <v>24640.534505236017</v>
      </c>
      <c r="F27" s="11">
        <f t="shared" si="1"/>
        <v>26104.898141457441</v>
      </c>
      <c r="G27" s="11">
        <f t="shared" si="2"/>
        <v>23176.170869014593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'dpc-covid-19-ita-andamento-naz'!K23</f>
        <v>27980</v>
      </c>
      <c r="E28" s="11">
        <f t="shared" si="0"/>
        <v>28366.738038152533</v>
      </c>
      <c r="F28" s="11">
        <f t="shared" si="1"/>
        <v>29831.101674373956</v>
      </c>
      <c r="G28" s="11">
        <f t="shared" si="2"/>
        <v>26902.374401931109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'dpc-covid-19-ita-andamento-naz'!K24</f>
        <v>31506</v>
      </c>
      <c r="E29" s="11">
        <f t="shared" si="0"/>
        <v>32415.82065902562</v>
      </c>
      <c r="F29" s="11">
        <f t="shared" si="1"/>
        <v>33880.184295247047</v>
      </c>
      <c r="G29" s="11">
        <f t="shared" si="2"/>
        <v>30951.457022804196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'dpc-covid-19-ita-andamento-naz'!K25</f>
        <v>35713</v>
      </c>
      <c r="E30" s="11">
        <f t="shared" ref="E30" si="3">K*EXP(-EXP(-(C30-t0)/w))</f>
        <v>36784.228023989621</v>
      </c>
      <c r="F30" s="11">
        <f t="shared" ref="F30" si="4">E30+CI</f>
        <v>38248.591660211045</v>
      </c>
      <c r="G30" s="11">
        <f t="shared" si="2"/>
        <v>35319.864387768197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'dpc-covid-19-ita-andamento-naz'!K26</f>
        <v>41035</v>
      </c>
      <c r="E31" s="11">
        <f t="shared" ref="E31" si="5">K*EXP(-EXP(-(C31-t0)/w))</f>
        <v>41465.133711869312</v>
      </c>
      <c r="F31" s="11">
        <f t="shared" ref="F31" si="6">E31+CI</f>
        <v>42929.497348090736</v>
      </c>
      <c r="G31" s="11">
        <f t="shared" si="2"/>
        <v>40000.770075647888</v>
      </c>
    </row>
    <row r="32" spans="2:13" x14ac:dyDescent="0.3">
      <c r="B32" s="10">
        <v>43910</v>
      </c>
      <c r="C32" s="4">
        <v>26</v>
      </c>
      <c r="D32" s="4">
        <f>'dpc-covid-19-ita-andamento-naz'!K27</f>
        <v>47021</v>
      </c>
      <c r="E32" s="11">
        <f t="shared" ref="E32:E33" si="7">K*EXP(-EXP(-(C32-t0)/w))</f>
        <v>46448.607475346995</v>
      </c>
      <c r="F32" s="11">
        <f t="shared" ref="F32:F33" si="8">E32+CI</f>
        <v>47912.971111568419</v>
      </c>
      <c r="G32" s="11">
        <f t="shared" si="2"/>
        <v>44984.243839125571</v>
      </c>
    </row>
    <row r="33" spans="2:7" x14ac:dyDescent="0.3">
      <c r="B33" s="10">
        <v>43911</v>
      </c>
      <c r="C33" s="4">
        <v>27</v>
      </c>
      <c r="D33" s="4">
        <f>'dpc-covid-19-ita-andamento-naz'!K28</f>
        <v>53578</v>
      </c>
      <c r="E33" s="11">
        <f t="shared" si="7"/>
        <v>51721.842247156434</v>
      </c>
      <c r="F33" s="11">
        <f t="shared" si="8"/>
        <v>53186.205883377857</v>
      </c>
      <c r="G33" s="11">
        <f t="shared" si="2"/>
        <v>50257.47861093501</v>
      </c>
    </row>
    <row r="34" spans="2:7" x14ac:dyDescent="0.3">
      <c r="B34" s="10">
        <v>43912</v>
      </c>
      <c r="C34" s="4">
        <v>28</v>
      </c>
      <c r="D34" s="4">
        <f>'dpc-covid-19-ita-andamento-naz'!K29</f>
        <v>59138</v>
      </c>
      <c r="E34" s="11">
        <f t="shared" ref="E34" si="9">K*EXP(-EXP(-(C34-t0)/w))</f>
        <v>57269.428896688478</v>
      </c>
      <c r="F34" s="11">
        <f t="shared" ref="F34" si="10">E34+CI</f>
        <v>58733.792532909902</v>
      </c>
      <c r="G34" s="11">
        <f t="shared" ref="G34" si="11">MAX(E34-CI,0)</f>
        <v>55805.065260467054</v>
      </c>
    </row>
    <row r="35" spans="2:7" x14ac:dyDescent="0.3">
      <c r="B35" s="20">
        <v>43913</v>
      </c>
      <c r="C35" s="4">
        <v>29</v>
      </c>
      <c r="D35" s="4">
        <f>'dpc-covid-19-ita-andamento-naz'!K30</f>
        <v>63927</v>
      </c>
      <c r="E35" s="11">
        <f t="shared" ref="E35:E66" si="12">K*EXP(-EXP(-(C35-t0)/w))</f>
        <v>63073.66728312039</v>
      </c>
      <c r="F35" s="11">
        <f t="shared" ref="F35" si="13">E35+CI</f>
        <v>64538.030919341814</v>
      </c>
      <c r="G35" s="11">
        <f t="shared" ref="G35" si="14">MAX(E35-CI,0)</f>
        <v>61609.303646898967</v>
      </c>
    </row>
    <row r="36" spans="2:7" x14ac:dyDescent="0.3">
      <c r="B36" s="10">
        <v>43914</v>
      </c>
      <c r="C36" s="4">
        <v>30</v>
      </c>
      <c r="D36" s="4">
        <f>'dpc-covid-19-ita-andamento-naz'!K31</f>
        <v>69176</v>
      </c>
      <c r="E36" s="11">
        <f t="shared" si="12"/>
        <v>69114.902229982225</v>
      </c>
      <c r="F36" s="11">
        <f t="shared" ref="F36" si="15">E36+CI</f>
        <v>70579.265866203656</v>
      </c>
      <c r="G36" s="11">
        <f t="shared" ref="G36" si="16">MAX(E36-CI,0)</f>
        <v>67650.538593760793</v>
      </c>
    </row>
    <row r="37" spans="2:7" x14ac:dyDescent="0.3">
      <c r="B37" s="10">
        <v>43915</v>
      </c>
      <c r="C37" s="4">
        <v>31</v>
      </c>
      <c r="D37" s="4">
        <f>'dpc-covid-19-ita-andamento-naz'!K32</f>
        <v>74386</v>
      </c>
      <c r="E37" s="11">
        <f t="shared" si="12"/>
        <v>75371.873564862442</v>
      </c>
      <c r="F37" s="11">
        <f t="shared" ref="F37" si="17">E37+CI</f>
        <v>76836.237201083874</v>
      </c>
      <c r="G37" s="11">
        <f t="shared" ref="G37" si="18">MAX(E37-CI,0)</f>
        <v>73907.509928641011</v>
      </c>
    </row>
    <row r="38" spans="2:7" x14ac:dyDescent="0.3">
      <c r="B38" s="10">
        <v>43916</v>
      </c>
      <c r="C38" s="4">
        <v>32</v>
      </c>
      <c r="D38" s="4">
        <f>'dpc-covid-19-ita-andamento-naz'!K33</f>
        <v>80539</v>
      </c>
      <c r="E38" s="11">
        <f t="shared" si="12"/>
        <v>81822.070230935322</v>
      </c>
      <c r="F38" s="11">
        <f t="shared" ref="F38" si="19">E38+CI</f>
        <v>83286.433867156753</v>
      </c>
      <c r="G38" s="11">
        <f t="shared" ref="G38" si="20">MAX(E38-CI,0)</f>
        <v>80357.706594713891</v>
      </c>
    </row>
    <row r="39" spans="2:7" x14ac:dyDescent="0.3">
      <c r="B39" s="10">
        <v>43917</v>
      </c>
      <c r="C39" s="4">
        <v>33</v>
      </c>
      <c r="E39" s="11">
        <f t="shared" si="12"/>
        <v>88442.079588092209</v>
      </c>
    </row>
    <row r="40" spans="2:7" x14ac:dyDescent="0.3">
      <c r="B40" s="10">
        <v>43918</v>
      </c>
      <c r="C40" s="4">
        <v>34</v>
      </c>
      <c r="E40" s="11">
        <f t="shared" si="12"/>
        <v>95207.924290126743</v>
      </c>
    </row>
    <row r="41" spans="2:7" x14ac:dyDescent="0.3">
      <c r="B41" s="10">
        <v>43919</v>
      </c>
      <c r="C41" s="4">
        <v>35</v>
      </c>
      <c r="E41" s="11">
        <f t="shared" si="12"/>
        <v>102095.38046968133</v>
      </c>
    </row>
    <row r="42" spans="2:7" x14ac:dyDescent="0.3">
      <c r="B42" s="10">
        <v>43920</v>
      </c>
      <c r="C42" s="4">
        <v>36</v>
      </c>
      <c r="E42" s="11">
        <f t="shared" si="12"/>
        <v>109080.27231562187</v>
      </c>
    </row>
    <row r="43" spans="2:7" x14ac:dyDescent="0.3">
      <c r="B43" s="10">
        <v>43921</v>
      </c>
      <c r="C43" s="4">
        <v>37</v>
      </c>
      <c r="E43" s="11">
        <f t="shared" si="12"/>
        <v>116138.73943252396</v>
      </c>
    </row>
    <row r="44" spans="2:7" x14ac:dyDescent="0.3">
      <c r="B44" s="10">
        <v>43922</v>
      </c>
      <c r="C44" s="4">
        <v>38</v>
      </c>
      <c r="E44" s="11">
        <f t="shared" si="12"/>
        <v>123247.47458669411</v>
      </c>
    </row>
    <row r="45" spans="2:7" x14ac:dyDescent="0.3">
      <c r="B45" s="10">
        <v>43923</v>
      </c>
      <c r="C45" s="4">
        <v>39</v>
      </c>
      <c r="E45" s="11">
        <f t="shared" si="12"/>
        <v>130383.93053785873</v>
      </c>
    </row>
    <row r="46" spans="2:7" x14ac:dyDescent="0.3">
      <c r="B46" s="10">
        <v>43924</v>
      </c>
      <c r="C46" s="4">
        <v>40</v>
      </c>
      <c r="E46" s="11">
        <f t="shared" si="12"/>
        <v>137526.49561186036</v>
      </c>
    </row>
    <row r="47" spans="2:7" x14ac:dyDescent="0.3">
      <c r="B47" s="10">
        <v>43925</v>
      </c>
      <c r="C47" s="4">
        <v>41</v>
      </c>
      <c r="E47" s="11">
        <f t="shared" si="12"/>
        <v>144654.63847860627</v>
      </c>
    </row>
    <row r="48" spans="2:7" x14ac:dyDescent="0.3">
      <c r="B48" s="10">
        <v>43926</v>
      </c>
      <c r="C48" s="4">
        <v>42</v>
      </c>
      <c r="E48" s="11">
        <f t="shared" si="12"/>
        <v>151749.02326023218</v>
      </c>
    </row>
    <row r="49" spans="2:5" x14ac:dyDescent="0.3">
      <c r="B49" s="10">
        <v>43927</v>
      </c>
      <c r="C49" s="4">
        <v>43</v>
      </c>
      <c r="E49" s="11">
        <f t="shared" si="12"/>
        <v>158791.59661225326</v>
      </c>
    </row>
    <row r="50" spans="2:5" x14ac:dyDescent="0.3">
      <c r="B50" s="10">
        <v>43928</v>
      </c>
      <c r="C50" s="4">
        <v>44</v>
      </c>
      <c r="E50" s="11">
        <f t="shared" si="12"/>
        <v>165765.64880517308</v>
      </c>
    </row>
    <row r="51" spans="2:5" x14ac:dyDescent="0.3">
      <c r="B51" s="10">
        <v>43929</v>
      </c>
      <c r="C51" s="4">
        <v>45</v>
      </c>
      <c r="E51" s="11">
        <f t="shared" si="12"/>
        <v>172655.85109845924</v>
      </c>
    </row>
    <row r="52" spans="2:5" x14ac:dyDescent="0.3">
      <c r="B52" s="10">
        <v>43930</v>
      </c>
      <c r="C52" s="4">
        <v>46</v>
      </c>
      <c r="E52" s="11">
        <f t="shared" si="12"/>
        <v>179448.27185761294</v>
      </c>
    </row>
    <row r="53" spans="2:5" x14ac:dyDescent="0.3">
      <c r="B53" s="10">
        <v>43931</v>
      </c>
      <c r="C53" s="4">
        <v>47</v>
      </c>
      <c r="E53" s="11">
        <f t="shared" si="12"/>
        <v>186130.37393365844</v>
      </c>
    </row>
    <row r="54" spans="2:5" x14ac:dyDescent="0.3">
      <c r="B54" s="10">
        <v>43932</v>
      </c>
      <c r="C54" s="4">
        <v>48</v>
      </c>
      <c r="E54" s="11">
        <f t="shared" si="12"/>
        <v>192690.99581810419</v>
      </c>
    </row>
    <row r="55" spans="2:5" x14ac:dyDescent="0.3">
      <c r="B55" s="10">
        <v>43933</v>
      </c>
      <c r="C55" s="4">
        <v>49</v>
      </c>
      <c r="E55" s="11">
        <f t="shared" si="12"/>
        <v>199120.31901996635</v>
      </c>
    </row>
    <row r="56" spans="2:5" x14ac:dyDescent="0.3">
      <c r="B56" s="10">
        <v>43934</v>
      </c>
      <c r="C56" s="4">
        <v>50</v>
      </c>
      <c r="E56" s="11">
        <f t="shared" si="12"/>
        <v>205409.82399838962</v>
      </c>
    </row>
    <row r="57" spans="2:5" x14ac:dyDescent="0.3">
      <c r="B57" s="10">
        <v>43935</v>
      </c>
      <c r="C57" s="4">
        <v>51</v>
      </c>
      <c r="E57" s="11">
        <f t="shared" si="12"/>
        <v>211552.23683699218</v>
      </c>
    </row>
    <row r="58" spans="2:5" x14ac:dyDescent="0.3">
      <c r="B58" s="10">
        <v>43936</v>
      </c>
      <c r="C58" s="4">
        <v>52</v>
      </c>
      <c r="E58" s="11">
        <f t="shared" si="12"/>
        <v>217541.46867502699</v>
      </c>
    </row>
    <row r="59" spans="2:5" x14ac:dyDescent="0.3">
      <c r="B59" s="10">
        <v>43937</v>
      </c>
      <c r="C59" s="4">
        <v>53</v>
      </c>
      <c r="E59" s="11">
        <f t="shared" si="12"/>
        <v>223372.54972497415</v>
      </c>
    </row>
    <row r="60" spans="2:5" x14ac:dyDescent="0.3">
      <c r="B60" s="10">
        <v>43938</v>
      </c>
      <c r="C60" s="4">
        <v>54</v>
      </c>
      <c r="E60" s="11">
        <f t="shared" si="12"/>
        <v>229041.55951391871</v>
      </c>
    </row>
    <row r="61" spans="2:5" x14ac:dyDescent="0.3">
      <c r="B61" s="10">
        <v>43939</v>
      </c>
      <c r="C61" s="4">
        <v>55</v>
      </c>
      <c r="E61" s="11">
        <f t="shared" si="12"/>
        <v>234545.55479324804</v>
      </c>
    </row>
    <row r="62" spans="2:5" x14ac:dyDescent="0.3">
      <c r="B62" s="10">
        <v>43940</v>
      </c>
      <c r="C62" s="4">
        <v>56</v>
      </c>
      <c r="E62" s="11">
        <f t="shared" si="12"/>
        <v>239882.496372731</v>
      </c>
    </row>
    <row r="63" spans="2:5" x14ac:dyDescent="0.3">
      <c r="B63" s="10">
        <v>43941</v>
      </c>
      <c r="C63" s="4">
        <v>57</v>
      </c>
      <c r="E63" s="11">
        <f t="shared" si="12"/>
        <v>245051.17595464669</v>
      </c>
    </row>
    <row r="64" spans="2:5" x14ac:dyDescent="0.3">
      <c r="B64" s="10">
        <v>43942</v>
      </c>
      <c r="C64" s="4">
        <v>58</v>
      </c>
      <c r="E64" s="11">
        <f t="shared" si="12"/>
        <v>250051.14387402116</v>
      </c>
    </row>
    <row r="65" spans="2:5" x14ac:dyDescent="0.3">
      <c r="B65" s="10">
        <v>43943</v>
      </c>
      <c r="C65" s="4">
        <v>59</v>
      </c>
      <c r="E65" s="11">
        <f t="shared" si="12"/>
        <v>254882.63849403418</v>
      </c>
    </row>
    <row r="66" spans="2:5" x14ac:dyDescent="0.3">
      <c r="B66" s="10">
        <v>43944</v>
      </c>
      <c r="C66" s="4">
        <v>60</v>
      </c>
      <c r="E66" s="11">
        <f t="shared" si="12"/>
        <v>259546.51786237379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topLeftCell="C1" workbookViewId="0">
      <selection activeCell="L9" sqref="L9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2"/>
      <c r="M3" s="18" t="s">
        <v>0</v>
      </c>
      <c r="N3" s="17" t="s">
        <v>18</v>
      </c>
      <c r="O3" s="17"/>
      <c r="P3" s="17"/>
    </row>
    <row r="4" spans="2:16" ht="20.399999999999999" x14ac:dyDescent="0.35">
      <c r="B4" s="13" t="s">
        <v>15</v>
      </c>
      <c r="C4" s="14"/>
      <c r="M4" s="18" t="s">
        <v>32</v>
      </c>
      <c r="N4" s="17" t="s">
        <v>17</v>
      </c>
      <c r="O4" s="17"/>
      <c r="P4" s="17"/>
    </row>
    <row r="5" spans="2:16" ht="18" x14ac:dyDescent="0.3">
      <c r="M5" s="18" t="s">
        <v>1</v>
      </c>
      <c r="N5" s="17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34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'dpc-covid-19-ita-andamento-naz'!K2</f>
        <v>229</v>
      </c>
      <c r="E7" s="4">
        <f>D7-D7</f>
        <v>0</v>
      </c>
      <c r="F7" s="11">
        <f t="shared" ref="F7:F70" si="0">Kn*EXP(-EXP(-(C7-t0n)/wn))</f>
        <v>186.02332081931809</v>
      </c>
      <c r="G7" s="11">
        <f>F7-F7</f>
        <v>0</v>
      </c>
      <c r="H7" s="11">
        <f>MIN(G7+CIn,0)</f>
        <v>0</v>
      </c>
      <c r="I7" s="11">
        <f t="shared" ref="I7:I37" si="1">MAX(G7-CIn,0)</f>
        <v>0</v>
      </c>
      <c r="J7" s="1"/>
      <c r="K7" s="19" t="s">
        <v>0</v>
      </c>
      <c r="L7" s="5">
        <v>359999.99998758547</v>
      </c>
    </row>
    <row r="8" spans="2:16" ht="15.6" x14ac:dyDescent="0.35">
      <c r="B8" s="10">
        <v>43886</v>
      </c>
      <c r="C8" s="4">
        <v>1</v>
      </c>
      <c r="D8" s="4">
        <f>'dpc-covid-19-ita-andamento-naz'!K3</f>
        <v>322</v>
      </c>
      <c r="E8" s="4">
        <f>D8-D7</f>
        <v>93</v>
      </c>
      <c r="F8" s="11">
        <f t="shared" si="0"/>
        <v>273.84581694481722</v>
      </c>
      <c r="G8" s="11">
        <f>F8-F7</f>
        <v>87.822496125499129</v>
      </c>
      <c r="H8" s="11">
        <f t="shared" ref="H8:H37" si="2">G8+CIn</f>
        <v>1131.3324731889556</v>
      </c>
      <c r="I8" s="11">
        <f t="shared" si="1"/>
        <v>0</v>
      </c>
      <c r="J8" s="1"/>
      <c r="K8" s="19" t="s">
        <v>33</v>
      </c>
      <c r="L8" s="5">
        <v>38.589546958810786</v>
      </c>
    </row>
    <row r="9" spans="2:16" x14ac:dyDescent="0.3">
      <c r="B9" s="10">
        <v>43887</v>
      </c>
      <c r="C9" s="4">
        <v>2</v>
      </c>
      <c r="D9" s="4">
        <f>'dpc-covid-19-ita-andamento-naz'!K4</f>
        <v>400</v>
      </c>
      <c r="E9" s="4">
        <f t="shared" ref="E9:E38" si="3">D9-D8</f>
        <v>78</v>
      </c>
      <c r="F9" s="11">
        <f t="shared" si="0"/>
        <v>395.24269169232031</v>
      </c>
      <c r="G9" s="11">
        <f>F9-F8</f>
        <v>121.39687474750309</v>
      </c>
      <c r="H9" s="11">
        <f t="shared" si="2"/>
        <v>1164.9068518109596</v>
      </c>
      <c r="I9" s="11">
        <f t="shared" si="1"/>
        <v>0</v>
      </c>
      <c r="J9" s="1"/>
      <c r="K9" s="19" t="s">
        <v>1</v>
      </c>
      <c r="L9" s="5">
        <v>19.066667978053026</v>
      </c>
    </row>
    <row r="10" spans="2:16" x14ac:dyDescent="0.3">
      <c r="B10" s="10">
        <v>43888</v>
      </c>
      <c r="C10" s="4">
        <v>3</v>
      </c>
      <c r="D10" s="4">
        <f>'dpc-covid-19-ita-andamento-naz'!K5</f>
        <v>650</v>
      </c>
      <c r="E10" s="4">
        <f t="shared" si="3"/>
        <v>250</v>
      </c>
      <c r="F10" s="11">
        <f t="shared" si="0"/>
        <v>559.8595061694474</v>
      </c>
      <c r="G10" s="11">
        <f t="shared" ref="G10:G73" si="4">F10-F9</f>
        <v>164.61681447712709</v>
      </c>
      <c r="H10" s="11">
        <f t="shared" si="2"/>
        <v>1208.1267915405836</v>
      </c>
      <c r="I10" s="11">
        <f t="shared" si="1"/>
        <v>0</v>
      </c>
      <c r="J10" s="1"/>
      <c r="K10" s="6" t="s">
        <v>2</v>
      </c>
      <c r="L10" s="1">
        <f>AVERAGE(E7:E38)</f>
        <v>2509.6875</v>
      </c>
    </row>
    <row r="11" spans="2:16" x14ac:dyDescent="0.3">
      <c r="B11" s="10">
        <v>43889</v>
      </c>
      <c r="C11" s="4">
        <v>4</v>
      </c>
      <c r="D11" s="4">
        <f>'dpc-covid-19-ita-andamento-naz'!K6</f>
        <v>888</v>
      </c>
      <c r="E11" s="4">
        <f t="shared" si="3"/>
        <v>238</v>
      </c>
      <c r="F11" s="11">
        <f t="shared" si="0"/>
        <v>779.05440340084499</v>
      </c>
      <c r="G11" s="11">
        <f t="shared" si="4"/>
        <v>219.19489723139759</v>
      </c>
      <c r="H11" s="11">
        <f t="shared" si="2"/>
        <v>1262.7048742948541</v>
      </c>
      <c r="I11" s="11">
        <f t="shared" si="1"/>
        <v>0</v>
      </c>
      <c r="J11" s="1"/>
      <c r="K11" s="6" t="s">
        <v>3</v>
      </c>
      <c r="L11" s="1">
        <f>COUNT(E7:E38)-COUNT(L7:L9)</f>
        <v>29</v>
      </c>
    </row>
    <row r="12" spans="2:16" x14ac:dyDescent="0.3">
      <c r="B12" s="10">
        <v>43890</v>
      </c>
      <c r="C12" s="4">
        <v>5</v>
      </c>
      <c r="D12" s="4">
        <f>'dpc-covid-19-ita-andamento-naz'!K7</f>
        <v>1128</v>
      </c>
      <c r="E12" s="4">
        <f t="shared" si="3"/>
        <v>240</v>
      </c>
      <c r="F12" s="11">
        <f t="shared" si="0"/>
        <v>1065.9205361396228</v>
      </c>
      <c r="G12" s="11">
        <f t="shared" si="4"/>
        <v>286.86613273877776</v>
      </c>
      <c r="H12" s="11">
        <f t="shared" si="2"/>
        <v>1330.3761098022342</v>
      </c>
      <c r="I12" s="11">
        <f t="shared" si="1"/>
        <v>0</v>
      </c>
      <c r="J12" s="1"/>
      <c r="K12" s="6" t="s">
        <v>4</v>
      </c>
      <c r="L12" s="7" cm="1">
        <f t="array" ref="L12">SQRT(SUM((E7:E38-G7:G38)^2)/dfn)</f>
        <v>510.21653293432382</v>
      </c>
    </row>
    <row r="13" spans="2:16" ht="16.2" x14ac:dyDescent="0.3">
      <c r="B13" s="20">
        <v>43891</v>
      </c>
      <c r="C13" s="4">
        <v>6</v>
      </c>
      <c r="D13" s="4">
        <f>'dpc-covid-19-ita-andamento-naz'!K8</f>
        <v>1694</v>
      </c>
      <c r="E13" s="4">
        <f t="shared" si="3"/>
        <v>566</v>
      </c>
      <c r="F13" s="11">
        <f t="shared" si="0"/>
        <v>1435.2409080140578</v>
      </c>
      <c r="G13" s="11">
        <f t="shared" si="4"/>
        <v>369.32037187443507</v>
      </c>
      <c r="H13" s="11">
        <f t="shared" si="2"/>
        <v>1412.8303489378916</v>
      </c>
      <c r="I13" s="11">
        <f t="shared" si="1"/>
        <v>0</v>
      </c>
      <c r="J13" s="1"/>
      <c r="K13" s="6" t="s">
        <v>5</v>
      </c>
      <c r="L13" s="8" cm="1">
        <f t="array" ref="L13">1-SUM((E7:E38-G7:G38)^2)/SUM((E7:E38-Mean_of_yn)^2)</f>
        <v>0.94861573341216632</v>
      </c>
    </row>
    <row r="14" spans="2:16" x14ac:dyDescent="0.3">
      <c r="B14" s="10">
        <v>43892</v>
      </c>
      <c r="C14" s="4">
        <v>7</v>
      </c>
      <c r="D14" s="4">
        <f>'dpc-covid-19-ita-andamento-naz'!K9</f>
        <v>2036</v>
      </c>
      <c r="E14" s="4">
        <f t="shared" si="3"/>
        <v>342</v>
      </c>
      <c r="F14" s="11">
        <f t="shared" si="0"/>
        <v>1903.3698651241159</v>
      </c>
      <c r="G14" s="11">
        <f t="shared" si="4"/>
        <v>468.12895711005808</v>
      </c>
      <c r="H14" s="11">
        <f t="shared" si="2"/>
        <v>1511.6389341735146</v>
      </c>
      <c r="I14" s="11">
        <f t="shared" si="1"/>
        <v>0</v>
      </c>
      <c r="J14" s="1"/>
      <c r="K14" s="6" t="s">
        <v>6</v>
      </c>
      <c r="L14" s="8">
        <f>TINV(0.05,dfn)</f>
        <v>2.0452296421327048</v>
      </c>
    </row>
    <row r="15" spans="2:16" x14ac:dyDescent="0.3">
      <c r="B15" s="10">
        <v>43893</v>
      </c>
      <c r="C15" s="4">
        <v>8</v>
      </c>
      <c r="D15" s="4">
        <f>'dpc-covid-19-ita-andamento-naz'!K10</f>
        <v>2502</v>
      </c>
      <c r="E15" s="4">
        <f t="shared" si="3"/>
        <v>466</v>
      </c>
      <c r="F15" s="11">
        <f t="shared" si="0"/>
        <v>2488.0396547779837</v>
      </c>
      <c r="G15" s="11">
        <f t="shared" si="4"/>
        <v>584.66978965386784</v>
      </c>
      <c r="H15" s="11">
        <f t="shared" si="2"/>
        <v>1628.1797667173244</v>
      </c>
      <c r="I15" s="11">
        <f t="shared" si="1"/>
        <v>0</v>
      </c>
      <c r="J15" s="1"/>
      <c r="K15" s="6" t="s">
        <v>7</v>
      </c>
      <c r="L15" s="1">
        <f>Critical_tn*SE_of_yn</f>
        <v>1043.5099770634565</v>
      </c>
    </row>
    <row r="16" spans="2:16" x14ac:dyDescent="0.3">
      <c r="B16" s="10">
        <v>43894</v>
      </c>
      <c r="C16" s="4">
        <v>9</v>
      </c>
      <c r="D16" s="4">
        <f>'dpc-covid-19-ita-andamento-naz'!K11</f>
        <v>3089</v>
      </c>
      <c r="E16" s="4">
        <f t="shared" si="3"/>
        <v>587</v>
      </c>
      <c r="F16" s="11">
        <f t="shared" si="0"/>
        <v>3208.0949209994387</v>
      </c>
      <c r="G16" s="11">
        <f t="shared" si="4"/>
        <v>720.05526622145499</v>
      </c>
      <c r="H16" s="11">
        <f t="shared" si="2"/>
        <v>1763.5652432849115</v>
      </c>
      <c r="I16" s="11">
        <f t="shared" si="1"/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'dpc-covid-19-ita-andamento-naz'!K12</f>
        <v>3858</v>
      </c>
      <c r="E17" s="4">
        <f t="shared" si="3"/>
        <v>769</v>
      </c>
      <c r="F17" s="11">
        <f t="shared" si="0"/>
        <v>4083.1623534869896</v>
      </c>
      <c r="G17" s="11">
        <f t="shared" si="4"/>
        <v>875.06743248755083</v>
      </c>
      <c r="H17" s="11">
        <f t="shared" si="2"/>
        <v>1918.5774095510073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'dpc-covid-19-ita-andamento-naz'!K13</f>
        <v>4636</v>
      </c>
      <c r="E18" s="4">
        <f t="shared" si="3"/>
        <v>778</v>
      </c>
      <c r="F18" s="11">
        <f t="shared" si="0"/>
        <v>5133.2665923797704</v>
      </c>
      <c r="G18" s="11">
        <f t="shared" si="4"/>
        <v>1050.1042388927808</v>
      </c>
      <c r="H18" s="11">
        <f t="shared" si="2"/>
        <v>2093.6142159562373</v>
      </c>
      <c r="I18" s="11">
        <f t="shared" si="1"/>
        <v>6.5942618293242958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'dpc-covid-19-ita-andamento-naz'!K14</f>
        <v>5883</v>
      </c>
      <c r="E19" s="4">
        <f t="shared" si="3"/>
        <v>1247</v>
      </c>
      <c r="F19" s="11">
        <f t="shared" si="0"/>
        <v>6378.4066201531541</v>
      </c>
      <c r="G19" s="11">
        <f t="shared" si="4"/>
        <v>1245.1400277733837</v>
      </c>
      <c r="H19" s="11">
        <f t="shared" si="2"/>
        <v>2288.6500048368403</v>
      </c>
      <c r="I19" s="11">
        <f t="shared" si="1"/>
        <v>201.63005070992722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'dpc-covid-19-ita-andamento-naz'!K15</f>
        <v>7375</v>
      </c>
      <c r="E20" s="4">
        <f t="shared" si="3"/>
        <v>1492</v>
      </c>
      <c r="F20" s="11">
        <f t="shared" si="0"/>
        <v>7838.1090346829315</v>
      </c>
      <c r="G20" s="11">
        <f t="shared" si="4"/>
        <v>1459.7024145297773</v>
      </c>
      <c r="H20" s="11">
        <f t="shared" si="2"/>
        <v>2503.2123915932339</v>
      </c>
      <c r="I20" s="11">
        <f t="shared" si="1"/>
        <v>416.19243746632083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'dpc-covid-19-ita-andamento-naz'!K16</f>
        <v>9172</v>
      </c>
      <c r="E21" s="4">
        <f t="shared" si="3"/>
        <v>1797</v>
      </c>
      <c r="F21" s="11">
        <f t="shared" si="0"/>
        <v>9530.9756832067142</v>
      </c>
      <c r="G21" s="11">
        <f t="shared" si="4"/>
        <v>1692.8666485237827</v>
      </c>
      <c r="H21" s="11">
        <f t="shared" si="2"/>
        <v>2736.3766255872392</v>
      </c>
      <c r="I21" s="11">
        <f t="shared" si="1"/>
        <v>649.3566714603262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'dpc-covid-19-ita-andamento-naz'!K17</f>
        <v>10149</v>
      </c>
      <c r="E22" s="4">
        <f t="shared" si="3"/>
        <v>977</v>
      </c>
      <c r="F22" s="11">
        <f t="shared" si="0"/>
        <v>11474.243134097156</v>
      </c>
      <c r="G22" s="11">
        <f t="shared" si="4"/>
        <v>1943.267450890442</v>
      </c>
      <c r="H22" s="11">
        <f t="shared" si="2"/>
        <v>2986.7774279538985</v>
      </c>
      <c r="I22" s="11">
        <f t="shared" si="1"/>
        <v>899.75747382698546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'dpc-covid-19-ita-andamento-naz'!K18</f>
        <v>12462</v>
      </c>
      <c r="E23" s="4">
        <f t="shared" si="3"/>
        <v>2313</v>
      </c>
      <c r="F23" s="11">
        <f t="shared" si="0"/>
        <v>13683.370449740229</v>
      </c>
      <c r="G23" s="11">
        <f t="shared" si="4"/>
        <v>2209.1273156430725</v>
      </c>
      <c r="H23" s="11">
        <f t="shared" si="2"/>
        <v>3252.637292706529</v>
      </c>
      <c r="I23" s="11">
        <f t="shared" si="1"/>
        <v>1165.617338579616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'dpc-covid-19-ita-andamento-naz'!K19</f>
        <v>15113</v>
      </c>
      <c r="E24" s="4">
        <f t="shared" si="3"/>
        <v>2651</v>
      </c>
      <c r="F24" s="11">
        <f t="shared" si="0"/>
        <v>16171.669848365129</v>
      </c>
      <c r="G24" s="11">
        <f t="shared" si="4"/>
        <v>2488.2993986249003</v>
      </c>
      <c r="H24" s="11">
        <f t="shared" si="2"/>
        <v>3531.8093756883568</v>
      </c>
      <c r="I24" s="11">
        <f t="shared" si="1"/>
        <v>1444.7894215614438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'dpc-covid-19-ita-andamento-naz'!K20</f>
        <v>17660</v>
      </c>
      <c r="E25" s="4">
        <f t="shared" si="3"/>
        <v>2547</v>
      </c>
      <c r="F25" s="11">
        <f t="shared" si="0"/>
        <v>18949.992303341158</v>
      </c>
      <c r="G25" s="11">
        <f t="shared" si="4"/>
        <v>2778.3224549760289</v>
      </c>
      <c r="H25" s="11">
        <f t="shared" si="2"/>
        <v>3821.8324320394854</v>
      </c>
      <c r="I25" s="11">
        <f t="shared" si="1"/>
        <v>1734.8124779125724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'dpc-covid-19-ita-andamento-naz'!K21</f>
        <v>21157</v>
      </c>
      <c r="E26" s="4">
        <f t="shared" si="3"/>
        <v>3497</v>
      </c>
      <c r="F26" s="11">
        <f t="shared" si="0"/>
        <v>22026.477148589584</v>
      </c>
      <c r="G26" s="11">
        <f t="shared" si="4"/>
        <v>3076.4848452484257</v>
      </c>
      <c r="H26" s="11">
        <f t="shared" si="2"/>
        <v>4119.9948223118827</v>
      </c>
      <c r="I26" s="11">
        <f t="shared" si="1"/>
        <v>2032.9748681849692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'dpc-covid-19-ita-andamento-naz'!K22</f>
        <v>24747</v>
      </c>
      <c r="E27" s="4">
        <f t="shared" si="3"/>
        <v>3590</v>
      </c>
      <c r="F27" s="11">
        <f t="shared" si="0"/>
        <v>25406.371565058005</v>
      </c>
      <c r="G27" s="11">
        <f t="shared" si="4"/>
        <v>3379.8944164684217</v>
      </c>
      <c r="H27" s="11">
        <f t="shared" si="2"/>
        <v>4423.4043935318787</v>
      </c>
      <c r="I27" s="11">
        <f t="shared" si="1"/>
        <v>2336.3844394049652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'dpc-covid-19-ita-andamento-naz'!K23</f>
        <v>27980</v>
      </c>
      <c r="E28" s="4">
        <f t="shared" si="3"/>
        <v>3233</v>
      </c>
      <c r="F28" s="11">
        <f t="shared" si="0"/>
        <v>29091.922627155131</v>
      </c>
      <c r="G28" s="11">
        <f t="shared" si="4"/>
        <v>3685.5510620971254</v>
      </c>
      <c r="H28" s="11">
        <f t="shared" si="2"/>
        <v>4729.0610391605824</v>
      </c>
      <c r="I28" s="11">
        <f t="shared" si="1"/>
        <v>2642.0410850336689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'dpc-covid-19-ita-andamento-naz'!K24</f>
        <v>31506</v>
      </c>
      <c r="E29" s="4">
        <f t="shared" si="3"/>
        <v>3526</v>
      </c>
      <c r="F29" s="11">
        <f t="shared" si="0"/>
        <v>33082.341571976162</v>
      </c>
      <c r="G29" s="11">
        <f t="shared" si="4"/>
        <v>3990.4189448210309</v>
      </c>
      <c r="H29" s="11">
        <f t="shared" si="2"/>
        <v>5033.9289218844879</v>
      </c>
      <c r="I29" s="11">
        <f t="shared" si="1"/>
        <v>2946.9089677575744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'dpc-covid-19-ita-andamento-naz'!K25</f>
        <v>35713</v>
      </c>
      <c r="E30" s="4">
        <f t="shared" si="3"/>
        <v>4207</v>
      </c>
      <c r="F30" s="11">
        <f t="shared" si="0"/>
        <v>37373.837262367633</v>
      </c>
      <c r="G30" s="11">
        <f t="shared" si="4"/>
        <v>4291.4956903914717</v>
      </c>
      <c r="H30" s="11">
        <f t="shared" si="2"/>
        <v>5335.0056674549287</v>
      </c>
      <c r="I30" s="11">
        <f t="shared" si="1"/>
        <v>3247.9857133280152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'dpc-covid-19-ita-andamento-naz'!K26</f>
        <v>41035</v>
      </c>
      <c r="E31" s="4">
        <f t="shared" si="3"/>
        <v>5322</v>
      </c>
      <c r="F31" s="11">
        <f t="shared" si="0"/>
        <v>41959.713549622276</v>
      </c>
      <c r="G31" s="11">
        <f t="shared" si="4"/>
        <v>4585.8762872546431</v>
      </c>
      <c r="H31" s="11">
        <f t="shared" si="2"/>
        <v>5629.3862643181001</v>
      </c>
      <c r="I31" s="11">
        <f t="shared" si="1"/>
        <v>3542.3663101911866</v>
      </c>
    </row>
    <row r="32" spans="2:15" x14ac:dyDescent="0.3">
      <c r="B32" s="10">
        <v>43910</v>
      </c>
      <c r="C32" s="4">
        <v>25</v>
      </c>
      <c r="D32" s="4">
        <f>'dpc-covid-19-ita-andamento-naz'!K27</f>
        <v>47021</v>
      </c>
      <c r="E32" s="4">
        <f t="shared" si="3"/>
        <v>5986</v>
      </c>
      <c r="F32" s="11">
        <f t="shared" si="0"/>
        <v>46830.523463171623</v>
      </c>
      <c r="G32" s="11">
        <f t="shared" si="4"/>
        <v>4870.8099135493467</v>
      </c>
      <c r="H32" s="11">
        <f t="shared" si="2"/>
        <v>5914.3198906128036</v>
      </c>
      <c r="I32" s="11">
        <f t="shared" si="1"/>
        <v>3827.2999364858902</v>
      </c>
    </row>
    <row r="33" spans="2:9" x14ac:dyDescent="0.3">
      <c r="B33" s="10">
        <v>43911</v>
      </c>
      <c r="C33" s="4">
        <v>26</v>
      </c>
      <c r="D33" s="4">
        <f>'dpc-covid-19-ita-andamento-naz'!K28</f>
        <v>53578</v>
      </c>
      <c r="E33" s="4">
        <f t="shared" si="3"/>
        <v>6557</v>
      </c>
      <c r="F33" s="11">
        <f t="shared" si="0"/>
        <v>51974.27188483825</v>
      </c>
      <c r="G33" s="11">
        <f t="shared" si="4"/>
        <v>5143.7484216666271</v>
      </c>
      <c r="H33" s="11">
        <f t="shared" si="2"/>
        <v>6187.2583987300841</v>
      </c>
      <c r="I33" s="11">
        <f t="shared" si="1"/>
        <v>4100.2384446031701</v>
      </c>
    </row>
    <row r="34" spans="2:9" x14ac:dyDescent="0.3">
      <c r="B34" s="10">
        <v>43912</v>
      </c>
      <c r="C34" s="4">
        <v>27</v>
      </c>
      <c r="D34" s="4">
        <f>'dpc-covid-19-ita-andamento-naz'!K29</f>
        <v>59138</v>
      </c>
      <c r="E34" s="4">
        <f t="shared" si="3"/>
        <v>5560</v>
      </c>
      <c r="F34" s="11">
        <f t="shared" si="0"/>
        <v>57376.657592925359</v>
      </c>
      <c r="G34" s="11">
        <f t="shared" si="4"/>
        <v>5402.3857080871094</v>
      </c>
      <c r="H34" s="11">
        <f t="shared" si="2"/>
        <v>6445.8956851505664</v>
      </c>
      <c r="I34" s="11">
        <f t="shared" si="1"/>
        <v>4358.8757310236524</v>
      </c>
    </row>
    <row r="35" spans="2:9" x14ac:dyDescent="0.3">
      <c r="B35" s="20">
        <v>43913</v>
      </c>
      <c r="C35" s="4">
        <v>28</v>
      </c>
      <c r="D35" s="4">
        <f>'dpc-covid-19-ita-andamento-naz'!K30</f>
        <v>63927</v>
      </c>
      <c r="E35" s="4">
        <f t="shared" si="3"/>
        <v>4789</v>
      </c>
      <c r="F35" s="11">
        <f t="shared" si="0"/>
        <v>63021.345249581507</v>
      </c>
      <c r="G35" s="11">
        <f t="shared" si="4"/>
        <v>5644.6876566561477</v>
      </c>
      <c r="H35" s="11">
        <f t="shared" si="2"/>
        <v>6688.1976337196047</v>
      </c>
      <c r="I35" s="11">
        <f t="shared" si="1"/>
        <v>4601.1776795926908</v>
      </c>
    </row>
    <row r="36" spans="2:9" x14ac:dyDescent="0.3">
      <c r="B36" s="10">
        <v>43914</v>
      </c>
      <c r="C36" s="4">
        <v>29</v>
      </c>
      <c r="D36" s="4">
        <f>'dpc-covid-19-ita-andamento-naz'!K31</f>
        <v>69176</v>
      </c>
      <c r="E36" s="4">
        <f t="shared" si="3"/>
        <v>5249</v>
      </c>
      <c r="F36" s="11">
        <f t="shared" si="0"/>
        <v>68890.257997764405</v>
      </c>
      <c r="G36" s="11">
        <f t="shared" si="4"/>
        <v>5868.9127481828982</v>
      </c>
      <c r="H36" s="11">
        <f t="shared" si="2"/>
        <v>6912.4227252463552</v>
      </c>
      <c r="I36" s="11">
        <f t="shared" si="1"/>
        <v>4825.4027711194412</v>
      </c>
    </row>
    <row r="37" spans="2:9" x14ac:dyDescent="0.3">
      <c r="B37" s="10">
        <v>43915</v>
      </c>
      <c r="C37" s="4">
        <v>30</v>
      </c>
      <c r="D37" s="4">
        <f>'dpc-covid-19-ita-andamento-naz'!K32</f>
        <v>74386</v>
      </c>
      <c r="E37" s="4">
        <f t="shared" si="3"/>
        <v>5210</v>
      </c>
      <c r="F37" s="11">
        <f t="shared" si="0"/>
        <v>74963.881764421822</v>
      </c>
      <c r="G37" s="11">
        <f t="shared" si="4"/>
        <v>6073.6237666574161</v>
      </c>
      <c r="H37" s="11">
        <f t="shared" si="2"/>
        <v>7117.1337437208731</v>
      </c>
      <c r="I37" s="11">
        <f t="shared" si="1"/>
        <v>5030.1137895939592</v>
      </c>
    </row>
    <row r="38" spans="2:9" x14ac:dyDescent="0.3">
      <c r="B38" s="10">
        <v>43916</v>
      </c>
      <c r="C38" s="4">
        <v>31</v>
      </c>
      <c r="D38" s="4">
        <f>'dpc-covid-19-ita-andamento-naz'!K33</f>
        <v>80539</v>
      </c>
      <c r="E38" s="4">
        <f t="shared" si="3"/>
        <v>6153</v>
      </c>
      <c r="F38" s="11">
        <f t="shared" si="0"/>
        <v>81221.573061626128</v>
      </c>
      <c r="G38" s="11">
        <f t="shared" si="4"/>
        <v>6257.6912972043065</v>
      </c>
      <c r="H38" s="11">
        <f t="shared" ref="H38" si="5">G38+CIn</f>
        <v>7301.2012742677634</v>
      </c>
      <c r="I38" s="11">
        <f t="shared" ref="I38" si="6">MAX(G38-CIn,0)</f>
        <v>5214.1813201408495</v>
      </c>
    </row>
    <row r="39" spans="2:9" x14ac:dyDescent="0.3">
      <c r="B39" s="10">
        <v>43917</v>
      </c>
      <c r="C39" s="4">
        <v>32</v>
      </c>
      <c r="E39" s="4"/>
      <c r="F39" s="11">
        <f t="shared" si="0"/>
        <v>87641.862964743152</v>
      </c>
      <c r="G39" s="11">
        <f t="shared" si="4"/>
        <v>6420.2899031170236</v>
      </c>
    </row>
    <row r="40" spans="2:9" x14ac:dyDescent="0.3">
      <c r="B40" s="10">
        <v>43918</v>
      </c>
      <c r="C40" s="4">
        <v>33</v>
      </c>
      <c r="E40" s="4"/>
      <c r="F40" s="11">
        <f t="shared" si="0"/>
        <v>94202.750957793411</v>
      </c>
      <c r="G40" s="11">
        <f t="shared" si="4"/>
        <v>6560.887993050259</v>
      </c>
    </row>
    <row r="41" spans="2:9" x14ac:dyDescent="0.3">
      <c r="B41" s="10">
        <v>43919</v>
      </c>
      <c r="C41" s="4">
        <v>34</v>
      </c>
      <c r="E41" s="4"/>
      <c r="F41" s="11">
        <f t="shared" si="0"/>
        <v>100881.98340948149</v>
      </c>
      <c r="G41" s="11">
        <f t="shared" si="4"/>
        <v>6679.2324516880763</v>
      </c>
    </row>
    <row r="42" spans="2:9" x14ac:dyDescent="0.3">
      <c r="B42" s="10">
        <v>43920</v>
      </c>
      <c r="C42" s="4">
        <v>35</v>
      </c>
      <c r="E42" s="4"/>
      <c r="F42" s="11">
        <f t="shared" si="0"/>
        <v>107657.31252626942</v>
      </c>
      <c r="G42" s="11">
        <f t="shared" si="4"/>
        <v>6775.3291167879361</v>
      </c>
    </row>
    <row r="43" spans="2:9" x14ac:dyDescent="0.3">
      <c r="B43" s="10">
        <v>43921</v>
      </c>
      <c r="C43" s="4">
        <v>36</v>
      </c>
      <c r="E43" s="4"/>
      <c r="F43" s="11">
        <f t="shared" si="0"/>
        <v>114506.73267840278</v>
      </c>
      <c r="G43" s="11">
        <f t="shared" si="4"/>
        <v>6849.4201521333598</v>
      </c>
    </row>
    <row r="44" spans="2:9" x14ac:dyDescent="0.3">
      <c r="B44" s="10">
        <v>43922</v>
      </c>
      <c r="C44" s="4">
        <v>37</v>
      </c>
      <c r="E44" s="4"/>
      <c r="F44" s="11">
        <f t="shared" si="0"/>
        <v>121408.69197782598</v>
      </c>
      <c r="G44" s="11">
        <f t="shared" si="4"/>
        <v>6901.9592994231934</v>
      </c>
    </row>
    <row r="45" spans="2:9" x14ac:dyDescent="0.3">
      <c r="B45" s="10">
        <v>43923</v>
      </c>
      <c r="C45" s="4">
        <v>38</v>
      </c>
      <c r="E45" s="4"/>
      <c r="F45" s="11">
        <f t="shared" si="0"/>
        <v>128342.27787965699</v>
      </c>
      <c r="G45" s="11">
        <f t="shared" si="4"/>
        <v>6933.5859018310148</v>
      </c>
    </row>
    <row r="46" spans="2:9" x14ac:dyDescent="0.3">
      <c r="B46" s="10">
        <v>43924</v>
      </c>
      <c r="C46" s="4">
        <v>39</v>
      </c>
      <c r="E46" s="4"/>
      <c r="F46" s="11">
        <f t="shared" si="0"/>
        <v>135287.37636600141</v>
      </c>
      <c r="G46" s="11">
        <f t="shared" si="4"/>
        <v>6945.0984863444173</v>
      </c>
    </row>
    <row r="47" spans="2:9" x14ac:dyDescent="0.3">
      <c r="B47" s="10">
        <v>43925</v>
      </c>
      <c r="C47" s="4">
        <v>40</v>
      </c>
      <c r="E47" s="4"/>
      <c r="F47" s="11">
        <f t="shared" si="0"/>
        <v>142224.80494438275</v>
      </c>
      <c r="G47" s="11">
        <f t="shared" si="4"/>
        <v>6937.4285783813393</v>
      </c>
    </row>
    <row r="48" spans="2:9" x14ac:dyDescent="0.3">
      <c r="B48" s="10">
        <v>43926</v>
      </c>
      <c r="C48" s="4">
        <v>41</v>
      </c>
      <c r="E48" s="4"/>
      <c r="F48" s="11">
        <f t="shared" si="0"/>
        <v>149136.42025105495</v>
      </c>
      <c r="G48" s="11">
        <f t="shared" si="4"/>
        <v>6911.6153066722036</v>
      </c>
    </row>
    <row r="49" spans="2:7" x14ac:dyDescent="0.3">
      <c r="B49" s="10">
        <v>43927</v>
      </c>
      <c r="C49" s="4">
        <v>42</v>
      </c>
      <c r="E49" s="4"/>
      <c r="F49" s="11">
        <f t="shared" si="0"/>
        <v>156005.20149487723</v>
      </c>
      <c r="G49" s="11">
        <f t="shared" si="4"/>
        <v>6868.7812438222754</v>
      </c>
    </row>
    <row r="50" spans="2:7" x14ac:dyDescent="0.3">
      <c r="B50" s="10">
        <v>43928</v>
      </c>
      <c r="C50" s="4">
        <v>43</v>
      </c>
      <c r="E50" s="4"/>
      <c r="F50" s="11">
        <f t="shared" si="0"/>
        <v>162815.31131684422</v>
      </c>
      <c r="G50" s="11">
        <f t="shared" si="4"/>
        <v>6810.1098219669948</v>
      </c>
    </row>
    <row r="51" spans="2:7" x14ac:dyDescent="0.3">
      <c r="B51" s="10">
        <v>43929</v>
      </c>
      <c r="C51" s="4">
        <v>44</v>
      </c>
      <c r="E51" s="4"/>
      <c r="F51" s="11">
        <f t="shared" si="0"/>
        <v>169552.13588288435</v>
      </c>
      <c r="G51" s="11">
        <f t="shared" si="4"/>
        <v>6736.8245660401299</v>
      </c>
    </row>
    <row r="52" spans="2:7" x14ac:dyDescent="0.3">
      <c r="B52" s="10">
        <v>43930</v>
      </c>
      <c r="C52" s="4">
        <v>45</v>
      </c>
      <c r="E52" s="4"/>
      <c r="F52" s="11">
        <f t="shared" si="0"/>
        <v>176202.30618387688</v>
      </c>
      <c r="G52" s="11">
        <f t="shared" si="4"/>
        <v>6650.1703009925259</v>
      </c>
    </row>
    <row r="53" spans="2:7" x14ac:dyDescent="0.3">
      <c r="B53" s="10">
        <v>43931</v>
      </c>
      <c r="C53" s="4">
        <v>46</v>
      </c>
      <c r="E53" s="4"/>
      <c r="F53" s="11">
        <f t="shared" si="0"/>
        <v>182753.70259850688</v>
      </c>
      <c r="G53" s="11">
        <f t="shared" si="4"/>
        <v>6551.3964146299986</v>
      </c>
    </row>
    <row r="54" spans="2:7" x14ac:dyDescent="0.3">
      <c r="B54" s="10">
        <v>43932</v>
      </c>
      <c r="C54" s="4">
        <v>47</v>
      </c>
      <c r="E54" s="4"/>
      <c r="F54" s="11">
        <f t="shared" si="0"/>
        <v>189195.44479325242</v>
      </c>
      <c r="G54" s="11">
        <f t="shared" si="4"/>
        <v>6441.7421947455441</v>
      </c>
    </row>
    <row r="55" spans="2:7" x14ac:dyDescent="0.3">
      <c r="B55" s="10">
        <v>43933</v>
      </c>
      <c r="C55" s="4">
        <v>48</v>
      </c>
      <c r="E55" s="4"/>
      <c r="F55" s="11">
        <f t="shared" si="0"/>
        <v>195517.8690008398</v>
      </c>
      <c r="G55" s="11">
        <f t="shared" si="4"/>
        <v>6322.4242075873772</v>
      </c>
    </row>
    <row r="56" spans="2:7" x14ac:dyDescent="0.3">
      <c r="B56" s="10">
        <v>43934</v>
      </c>
      <c r="C56" s="4">
        <v>49</v>
      </c>
      <c r="E56" s="4"/>
      <c r="F56" s="11">
        <f t="shared" si="0"/>
        <v>201712.4946445805</v>
      </c>
      <c r="G56" s="11">
        <f t="shared" si="4"/>
        <v>6194.6256437406992</v>
      </c>
    </row>
    <row r="57" spans="2:7" x14ac:dyDescent="0.3">
      <c r="B57" s="10">
        <v>43935</v>
      </c>
      <c r="C57" s="4">
        <v>50</v>
      </c>
      <c r="E57" s="4"/>
      <c r="F57" s="11">
        <f t="shared" si="0"/>
        <v>207771.9821708776</v>
      </c>
      <c r="G57" s="11">
        <f t="shared" si="4"/>
        <v>6059.4875262971036</v>
      </c>
    </row>
    <row r="58" spans="2:7" x14ac:dyDescent="0.3">
      <c r="B58" s="10">
        <v>43936</v>
      </c>
      <c r="C58" s="4">
        <v>51</v>
      </c>
      <c r="E58" s="4"/>
      <c r="F58" s="11">
        <f t="shared" si="0"/>
        <v>213690.0838245436</v>
      </c>
      <c r="G58" s="11">
        <f t="shared" si="4"/>
        <v>5918.1016536660027</v>
      </c>
    </row>
    <row r="59" spans="2:7" x14ac:dyDescent="0.3">
      <c r="B59" s="10">
        <v>43937</v>
      </c>
      <c r="C59" s="4">
        <v>52</v>
      </c>
      <c r="E59" s="4"/>
      <c r="F59" s="11">
        <f t="shared" si="0"/>
        <v>219461.58895897301</v>
      </c>
      <c r="G59" s="11">
        <f t="shared" si="4"/>
        <v>5771.5051344294043</v>
      </c>
    </row>
    <row r="60" spans="2:7" x14ac:dyDescent="0.3">
      <c r="B60" s="10">
        <v>43938</v>
      </c>
      <c r="C60" s="4">
        <v>53</v>
      </c>
      <c r="E60" s="4"/>
      <c r="F60" s="11">
        <f t="shared" si="0"/>
        <v>225082.26532207429</v>
      </c>
      <c r="G60" s="11">
        <f t="shared" si="4"/>
        <v>5620.6763631012873</v>
      </c>
    </row>
    <row r="61" spans="2:7" x14ac:dyDescent="0.3">
      <c r="B61" s="10">
        <v>43939</v>
      </c>
      <c r="C61" s="4">
        <v>54</v>
      </c>
      <c r="E61" s="4"/>
      <c r="F61" s="11">
        <f t="shared" si="0"/>
        <v>230548.79760452724</v>
      </c>
      <c r="G61" s="11">
        <f t="shared" si="4"/>
        <v>5466.532282452943</v>
      </c>
    </row>
    <row r="62" spans="2:7" x14ac:dyDescent="0.3">
      <c r="B62" s="10">
        <v>43940</v>
      </c>
      <c r="C62" s="4">
        <v>55</v>
      </c>
      <c r="E62" s="4"/>
      <c r="F62" s="11">
        <f t="shared" si="0"/>
        <v>235858.72438369266</v>
      </c>
      <c r="G62" s="11">
        <f t="shared" si="4"/>
        <v>5309.9267791654274</v>
      </c>
    </row>
    <row r="63" spans="2:7" x14ac:dyDescent="0.3">
      <c r="B63" s="10">
        <v>43941</v>
      </c>
      <c r="C63" s="4">
        <v>56</v>
      </c>
      <c r="E63" s="4"/>
      <c r="F63" s="11">
        <f t="shared" si="0"/>
        <v>241010.37444773535</v>
      </c>
      <c r="G63" s="11">
        <f t="shared" si="4"/>
        <v>5151.6500640426821</v>
      </c>
    </row>
    <row r="64" spans="2:7" x14ac:dyDescent="0.3">
      <c r="B64" s="10">
        <v>43942</v>
      </c>
      <c r="C64" s="4">
        <v>57</v>
      </c>
      <c r="E64" s="4"/>
      <c r="F64" s="11">
        <f t="shared" si="0"/>
        <v>246002.80334278732</v>
      </c>
      <c r="G64" s="11">
        <f t="shared" si="4"/>
        <v>4992.4288950519694</v>
      </c>
    </row>
    <row r="65" spans="2:7" x14ac:dyDescent="0.3">
      <c r="B65" s="10">
        <v>43943</v>
      </c>
      <c r="C65" s="4">
        <v>58</v>
      </c>
      <c r="E65" s="4"/>
      <c r="F65" s="11">
        <f t="shared" si="0"/>
        <v>250835.73085309393</v>
      </c>
      <c r="G65" s="11">
        <f t="shared" si="4"/>
        <v>4832.9275103066175</v>
      </c>
    </row>
    <row r="66" spans="2:7" x14ac:dyDescent="0.3">
      <c r="B66" s="10">
        <v>43944</v>
      </c>
      <c r="C66" s="4">
        <v>59</v>
      </c>
      <c r="E66" s="4"/>
      <c r="F66" s="11">
        <f t="shared" si="0"/>
        <v>255509.48000128151</v>
      </c>
      <c r="G66" s="11">
        <f t="shared" si="4"/>
        <v>4673.7491481875768</v>
      </c>
    </row>
    <row r="67" spans="2:7" x14ac:dyDescent="0.3">
      <c r="B67" s="10">
        <v>43945</v>
      </c>
      <c r="C67" s="4">
        <v>60</v>
      </c>
      <c r="F67" s="11">
        <f t="shared" si="0"/>
        <v>260024.91804386515</v>
      </c>
      <c r="G67" s="11">
        <f t="shared" si="4"/>
        <v>4515.4380425836425</v>
      </c>
    </row>
    <row r="68" spans="2:7" x14ac:dyDescent="0.3">
      <c r="B68" s="10">
        <v>43946</v>
      </c>
      <c r="C68" s="4">
        <v>61</v>
      </c>
      <c r="F68" s="11">
        <f t="shared" si="0"/>
        <v>264383.39983617107</v>
      </c>
      <c r="G68" s="11">
        <f t="shared" si="4"/>
        <v>4358.4817923059163</v>
      </c>
    </row>
    <row r="69" spans="2:7" x14ac:dyDescent="0.3">
      <c r="B69" s="10">
        <v>43947</v>
      </c>
      <c r="C69" s="4">
        <v>62</v>
      </c>
      <c r="F69" s="11">
        <f t="shared" si="0"/>
        <v>268586.71385095007</v>
      </c>
      <c r="G69" s="11">
        <f t="shared" si="4"/>
        <v>4203.3140147789964</v>
      </c>
    </row>
    <row r="70" spans="2:7" x14ac:dyDescent="0.3">
      <c r="B70" s="10">
        <v>43948</v>
      </c>
      <c r="C70" s="4">
        <v>63</v>
      </c>
      <c r="F70" s="11">
        <f t="shared" si="0"/>
        <v>272637.0310558076</v>
      </c>
      <c r="G70" s="11">
        <f t="shared" si="4"/>
        <v>4050.3172048575361</v>
      </c>
    </row>
    <row r="71" spans="2:7" x14ac:dyDescent="0.3">
      <c r="B71" s="10">
        <v>43949</v>
      </c>
      <c r="C71" s="4">
        <v>64</v>
      </c>
      <c r="F71" s="11">
        <f t="shared" ref="F71:F126" si="7">Kn*EXP(-EXP(-(C71-t0n)/wn))</f>
        <v>276536.85678569257</v>
      </c>
      <c r="G71" s="11">
        <f t="shared" si="4"/>
        <v>3899.8257298849639</v>
      </c>
    </row>
    <row r="72" spans="2:7" x14ac:dyDescent="0.3">
      <c r="B72" s="10">
        <v>43950</v>
      </c>
      <c r="C72" s="4">
        <v>65</v>
      </c>
      <c r="F72" s="11">
        <f t="shared" si="7"/>
        <v>280288.98568745435</v>
      </c>
      <c r="G72" s="11">
        <f t="shared" si="4"/>
        <v>3752.1289017617819</v>
      </c>
    </row>
    <row r="73" spans="2:7" x14ac:dyDescent="0.3">
      <c r="B73" s="10">
        <v>43951</v>
      </c>
      <c r="C73" s="4">
        <v>66</v>
      </c>
      <c r="F73" s="11">
        <f t="shared" si="7"/>
        <v>283896.45976318972</v>
      </c>
      <c r="G73" s="11">
        <f t="shared" si="4"/>
        <v>3607.474075735372</v>
      </c>
    </row>
    <row r="74" spans="2:7" x14ac:dyDescent="0.3">
      <c r="B74" s="10">
        <v>43952</v>
      </c>
      <c r="C74" s="4">
        <v>67</v>
      </c>
      <c r="F74" s="11">
        <f t="shared" si="7"/>
        <v>287362.5294969962</v>
      </c>
      <c r="G74" s="11">
        <f t="shared" ref="G74:G126" si="8">F74-F73</f>
        <v>3466.0697338064783</v>
      </c>
    </row>
    <row r="75" spans="2:7" x14ac:dyDescent="0.3">
      <c r="B75" s="10">
        <v>43953</v>
      </c>
      <c r="C75" s="4">
        <v>68</v>
      </c>
      <c r="F75" s="11">
        <f t="shared" si="7"/>
        <v>290690.61801505915</v>
      </c>
      <c r="G75" s="11">
        <f t="shared" si="8"/>
        <v>3328.0885180629557</v>
      </c>
    </row>
    <row r="76" spans="2:7" x14ac:dyDescent="0.3">
      <c r="B76" s="10">
        <v>43954</v>
      </c>
      <c r="C76" s="4">
        <v>69</v>
      </c>
      <c r="F76" s="11">
        <f t="shared" si="7"/>
        <v>293884.28820093907</v>
      </c>
      <c r="G76" s="11">
        <f t="shared" si="8"/>
        <v>3193.6701858799206</v>
      </c>
    </row>
    <row r="77" spans="2:7" x14ac:dyDescent="0.3">
      <c r="B77" s="10">
        <v>43955</v>
      </c>
      <c r="C77" s="4">
        <v>70</v>
      </c>
      <c r="F77" s="11">
        <f t="shared" si="7"/>
        <v>296947.21266574919</v>
      </c>
      <c r="G77" s="11">
        <f t="shared" si="8"/>
        <v>3062.9244648101158</v>
      </c>
    </row>
    <row r="78" spans="2:7" x14ac:dyDescent="0.3">
      <c r="B78" s="10">
        <v>43956</v>
      </c>
      <c r="C78" s="4">
        <v>71</v>
      </c>
      <c r="F78" s="11">
        <f t="shared" si="7"/>
        <v>299883.14645589836</v>
      </c>
      <c r="G78" s="11">
        <f t="shared" si="8"/>
        <v>2935.9337901491672</v>
      </c>
    </row>
    <row r="79" spans="2:7" x14ac:dyDescent="0.3">
      <c r="B79" s="10">
        <v>43957</v>
      </c>
      <c r="C79" s="4">
        <v>72</v>
      </c>
      <c r="F79" s="11">
        <f t="shared" si="7"/>
        <v>302695.90236854303</v>
      </c>
      <c r="G79" s="11">
        <f t="shared" si="8"/>
        <v>2812.7559126446722</v>
      </c>
    </row>
    <row r="80" spans="2:7" x14ac:dyDescent="0.3">
      <c r="B80" s="10">
        <v>43958</v>
      </c>
      <c r="C80" s="4">
        <v>73</v>
      </c>
      <c r="F80" s="11">
        <f t="shared" si="7"/>
        <v>305389.32873622468</v>
      </c>
      <c r="G80" s="11">
        <f t="shared" si="8"/>
        <v>2693.4263676816481</v>
      </c>
    </row>
    <row r="81" spans="2:7" x14ac:dyDescent="0.3">
      <c r="B81" s="10">
        <v>43959</v>
      </c>
      <c r="C81" s="4">
        <v>74</v>
      </c>
      <c r="F81" s="11">
        <f t="shared" si="7"/>
        <v>307967.2895367787</v>
      </c>
      <c r="G81" s="11">
        <f t="shared" si="8"/>
        <v>2577.9608005540213</v>
      </c>
    </row>
    <row r="82" spans="2:7" x14ac:dyDescent="0.3">
      <c r="B82" s="10">
        <v>43960</v>
      </c>
      <c r="C82" s="4">
        <v>75</v>
      </c>
      <c r="F82" s="11">
        <f t="shared" si="7"/>
        <v>310433.6466819857</v>
      </c>
      <c r="G82" s="11">
        <f t="shared" si="8"/>
        <v>2466.3571452070028</v>
      </c>
    </row>
    <row r="83" spans="2:7" x14ac:dyDescent="0.3">
      <c r="B83" s="10">
        <v>43961</v>
      </c>
      <c r="C83" s="4">
        <v>76</v>
      </c>
      <c r="F83" s="11">
        <f t="shared" si="7"/>
        <v>312792.24433810927</v>
      </c>
      <c r="G83" s="11">
        <f t="shared" si="8"/>
        <v>2358.597656123573</v>
      </c>
    </row>
    <row r="84" spans="2:7" x14ac:dyDescent="0.3">
      <c r="B84" s="10">
        <v>43962</v>
      </c>
      <c r="C84" s="4">
        <v>77</v>
      </c>
      <c r="F84" s="11">
        <f t="shared" si="7"/>
        <v>315046.89513302629</v>
      </c>
      <c r="G84" s="11">
        <f t="shared" si="8"/>
        <v>2254.6507949170191</v>
      </c>
    </row>
    <row r="85" spans="2:7" x14ac:dyDescent="0.3">
      <c r="B85" s="10">
        <v>43963</v>
      </c>
      <c r="C85" s="4">
        <v>78</v>
      </c>
      <c r="F85" s="11">
        <f t="shared" si="7"/>
        <v>317201.36810773099</v>
      </c>
      <c r="G85" s="11">
        <f t="shared" si="8"/>
        <v>2154.4729747046949</v>
      </c>
    </row>
    <row r="86" spans="2:7" x14ac:dyDescent="0.3">
      <c r="B86" s="10">
        <v>43964</v>
      </c>
      <c r="C86" s="4">
        <v>79</v>
      </c>
      <c r="F86" s="11">
        <f t="shared" si="7"/>
        <v>319259.37827426801</v>
      </c>
      <c r="G86" s="11">
        <f t="shared" si="8"/>
        <v>2058.0101665370166</v>
      </c>
    </row>
    <row r="87" spans="2:7" x14ac:dyDescent="0.3">
      <c r="B87" s="10">
        <v>43965</v>
      </c>
      <c r="C87" s="4">
        <v>80</v>
      </c>
      <c r="F87" s="11">
        <f t="shared" si="7"/>
        <v>321224.57764733862</v>
      </c>
      <c r="G87" s="11">
        <f t="shared" si="8"/>
        <v>1965.1993730706163</v>
      </c>
    </row>
    <row r="88" spans="2:7" x14ac:dyDescent="0.3">
      <c r="B88" s="10">
        <v>43966</v>
      </c>
      <c r="C88" s="4">
        <v>81</v>
      </c>
      <c r="F88" s="11">
        <f t="shared" si="7"/>
        <v>323100.54762269981</v>
      </c>
      <c r="G88" s="11">
        <f t="shared" si="8"/>
        <v>1875.9699753611931</v>
      </c>
    </row>
    <row r="89" spans="2:7" x14ac:dyDescent="0.3">
      <c r="B89" s="10">
        <v>43967</v>
      </c>
      <c r="C89" s="4">
        <v>82</v>
      </c>
      <c r="F89" s="11">
        <f t="shared" si="7"/>
        <v>324890.79258182331</v>
      </c>
      <c r="G89" s="11">
        <f t="shared" si="8"/>
        <v>1790.2449591234908</v>
      </c>
    </row>
    <row r="90" spans="2:7" x14ac:dyDescent="0.3">
      <c r="B90" s="10">
        <v>43968</v>
      </c>
      <c r="C90" s="4">
        <v>83</v>
      </c>
      <c r="F90" s="11">
        <f t="shared" si="7"/>
        <v>326598.73460893938</v>
      </c>
      <c r="G90" s="11">
        <f t="shared" si="8"/>
        <v>1707.942027116078</v>
      </c>
    </row>
    <row r="91" spans="2:7" x14ac:dyDescent="0.3">
      <c r="B91" s="10">
        <v>43969</v>
      </c>
      <c r="C91" s="4">
        <v>84</v>
      </c>
      <c r="F91" s="11">
        <f t="shared" si="7"/>
        <v>328227.70921341243</v>
      </c>
      <c r="G91" s="11">
        <f t="shared" si="8"/>
        <v>1628.9746044730418</v>
      </c>
    </row>
    <row r="92" spans="2:7" x14ac:dyDescent="0.3">
      <c r="B92" s="10">
        <v>43970</v>
      </c>
      <c r="C92" s="4">
        <v>85</v>
      </c>
      <c r="F92" s="11">
        <f t="shared" si="7"/>
        <v>329780.96195725928</v>
      </c>
      <c r="G92" s="11">
        <f t="shared" si="8"/>
        <v>1553.2527438468533</v>
      </c>
    </row>
    <row r="93" spans="2:7" x14ac:dyDescent="0.3">
      <c r="B93" s="10">
        <v>43971</v>
      </c>
      <c r="C93" s="4">
        <v>86</v>
      </c>
      <c r="F93" s="11">
        <f t="shared" si="7"/>
        <v>331261.64589444094</v>
      </c>
      <c r="G93" s="11">
        <f t="shared" si="8"/>
        <v>1480.6839371816604</v>
      </c>
    </row>
    <row r="94" spans="2:7" x14ac:dyDescent="0.3">
      <c r="B94" s="10">
        <v>43972</v>
      </c>
      <c r="C94" s="4">
        <v>87</v>
      </c>
      <c r="F94" s="11">
        <f t="shared" si="7"/>
        <v>332672.81973524805</v>
      </c>
      <c r="G94" s="11">
        <f t="shared" si="8"/>
        <v>1411.1738408071105</v>
      </c>
    </row>
    <row r="95" spans="2:7" x14ac:dyDescent="0.3">
      <c r="B95" s="10">
        <v>43973</v>
      </c>
      <c r="C95" s="4">
        <v>88</v>
      </c>
      <c r="F95" s="11">
        <f t="shared" si="7"/>
        <v>334017.44665560388</v>
      </c>
      <c r="G95" s="11">
        <f t="shared" si="8"/>
        <v>1344.6269203558331</v>
      </c>
    </row>
    <row r="96" spans="2:7" x14ac:dyDescent="0.3">
      <c r="B96" s="10">
        <v>43974</v>
      </c>
      <c r="C96" s="4">
        <v>89</v>
      </c>
      <c r="F96" s="11">
        <f t="shared" si="7"/>
        <v>335298.39367738052</v>
      </c>
      <c r="G96" s="11">
        <f t="shared" si="8"/>
        <v>1280.9470217766357</v>
      </c>
    </row>
    <row r="97" spans="2:7" x14ac:dyDescent="0.3">
      <c r="B97" s="10">
        <v>43975</v>
      </c>
      <c r="C97" s="4">
        <v>90</v>
      </c>
      <c r="F97" s="11">
        <f t="shared" si="7"/>
        <v>336518.4315518263</v>
      </c>
      <c r="G97" s="11">
        <f t="shared" si="8"/>
        <v>1220.0378744457848</v>
      </c>
    </row>
    <row r="98" spans="2:7" x14ac:dyDescent="0.3">
      <c r="B98" s="10">
        <v>43976</v>
      </c>
      <c r="C98" s="4">
        <v>91</v>
      </c>
      <c r="F98" s="11">
        <f t="shared" si="7"/>
        <v>337680.23508391692</v>
      </c>
      <c r="G98" s="11">
        <f t="shared" si="8"/>
        <v>1161.8035320906201</v>
      </c>
    </row>
    <row r="99" spans="2:7" x14ac:dyDescent="0.3">
      <c r="B99" s="10">
        <v>43977</v>
      </c>
      <c r="C99" s="4">
        <v>92</v>
      </c>
      <c r="F99" s="11">
        <f t="shared" si="7"/>
        <v>338786.38384084584</v>
      </c>
      <c r="G99" s="11">
        <f t="shared" si="8"/>
        <v>1106.1487569289166</v>
      </c>
    </row>
    <row r="100" spans="2:7" x14ac:dyDescent="0.3">
      <c r="B100" s="10">
        <v>43978</v>
      </c>
      <c r="C100" s="4">
        <v>93</v>
      </c>
      <c r="F100" s="11">
        <f t="shared" si="7"/>
        <v>339839.36319296336</v>
      </c>
      <c r="G100" s="11">
        <f t="shared" si="8"/>
        <v>1052.9793521175161</v>
      </c>
    </row>
    <row r="101" spans="2:7" x14ac:dyDescent="0.3">
      <c r="B101" s="10">
        <v>43979</v>
      </c>
      <c r="C101" s="4">
        <v>94</v>
      </c>
      <c r="F101" s="11">
        <f t="shared" si="7"/>
        <v>340841.56564024405</v>
      </c>
      <c r="G101" s="11">
        <f t="shared" si="8"/>
        <v>1002.2024472806952</v>
      </c>
    </row>
    <row r="102" spans="2:7" x14ac:dyDescent="0.3">
      <c r="B102" s="10">
        <v>43980</v>
      </c>
      <c r="C102" s="4">
        <v>95</v>
      </c>
      <c r="F102" s="11">
        <f t="shared" si="7"/>
        <v>341795.29238181986</v>
      </c>
      <c r="G102" s="11">
        <f t="shared" si="8"/>
        <v>953.72674157581059</v>
      </c>
    </row>
    <row r="103" spans="2:7" x14ac:dyDescent="0.3">
      <c r="B103" s="10">
        <v>43981</v>
      </c>
      <c r="C103" s="4">
        <v>96</v>
      </c>
      <c r="F103" s="11">
        <f t="shared" si="7"/>
        <v>342702.75509026181</v>
      </c>
      <c r="G103" s="11">
        <f t="shared" si="8"/>
        <v>907.46270844194805</v>
      </c>
    </row>
    <row r="104" spans="2:7" x14ac:dyDescent="0.3">
      <c r="B104" s="10">
        <v>43982</v>
      </c>
      <c r="C104" s="4">
        <v>97</v>
      </c>
      <c r="F104" s="11">
        <f t="shared" si="7"/>
        <v>343566.07785613812</v>
      </c>
      <c r="G104" s="11">
        <f t="shared" si="8"/>
        <v>863.32276587630622</v>
      </c>
    </row>
    <row r="105" spans="2:7" x14ac:dyDescent="0.3">
      <c r="B105" s="10">
        <v>43983</v>
      </c>
      <c r="C105" s="4">
        <v>98</v>
      </c>
      <c r="F105" s="11">
        <f t="shared" si="7"/>
        <v>344387.2992719278</v>
      </c>
      <c r="G105" s="11">
        <f t="shared" si="8"/>
        <v>821.22141578968149</v>
      </c>
    </row>
    <row r="106" spans="2:7" x14ac:dyDescent="0.3">
      <c r="B106" s="10">
        <v>43984</v>
      </c>
      <c r="C106" s="4">
        <v>99</v>
      </c>
      <c r="F106" s="11">
        <f t="shared" si="7"/>
        <v>345168.37462764414</v>
      </c>
      <c r="G106" s="11">
        <f t="shared" si="8"/>
        <v>781.07535571634071</v>
      </c>
    </row>
    <row r="107" spans="2:7" x14ac:dyDescent="0.3">
      <c r="B107" s="10">
        <v>43985</v>
      </c>
      <c r="C107" s="4">
        <v>100</v>
      </c>
      <c r="F107" s="11">
        <f t="shared" si="7"/>
        <v>345911.1781935285</v>
      </c>
      <c r="G107" s="11">
        <f t="shared" si="8"/>
        <v>742.80356588435825</v>
      </c>
    </row>
    <row r="108" spans="2:7" x14ac:dyDescent="0.3">
      <c r="B108" s="10">
        <v>43986</v>
      </c>
      <c r="C108" s="4">
        <v>101</v>
      </c>
      <c r="F108" s="11">
        <f t="shared" si="7"/>
        <v>346617.50556793204</v>
      </c>
      <c r="G108" s="11">
        <f t="shared" si="8"/>
        <v>706.32737440353958</v>
      </c>
    </row>
    <row r="109" spans="2:7" x14ac:dyDescent="0.3">
      <c r="B109" s="10">
        <v>43987</v>
      </c>
      <c r="C109" s="4">
        <v>102</v>
      </c>
      <c r="F109" s="11">
        <f t="shared" si="7"/>
        <v>347289.07607102278</v>
      </c>
      <c r="G109" s="11">
        <f t="shared" si="8"/>
        <v>671.57050309074111</v>
      </c>
    </row>
    <row r="110" spans="2:7" x14ac:dyDescent="0.3">
      <c r="B110" s="10">
        <v>43988</v>
      </c>
      <c r="C110" s="4">
        <v>103</v>
      </c>
      <c r="F110" s="11">
        <f t="shared" si="7"/>
        <v>347927.53516725136</v>
      </c>
      <c r="G110" s="11">
        <f t="shared" si="8"/>
        <v>638.45909622858744</v>
      </c>
    </row>
    <row r="111" spans="2:7" x14ac:dyDescent="0.3">
      <c r="B111" s="10">
        <v>43989</v>
      </c>
      <c r="C111" s="4">
        <v>104</v>
      </c>
      <c r="F111" s="11">
        <f t="shared" si="7"/>
        <v>348534.45690159709</v>
      </c>
      <c r="G111" s="11">
        <f t="shared" si="8"/>
        <v>606.9217343457276</v>
      </c>
    </row>
    <row r="112" spans="2:7" x14ac:dyDescent="0.3">
      <c r="B112" s="10">
        <v>43990</v>
      </c>
      <c r="C112" s="4">
        <v>105</v>
      </c>
      <c r="F112" s="11">
        <f t="shared" si="7"/>
        <v>349111.34633651428</v>
      </c>
      <c r="G112" s="11">
        <f t="shared" si="8"/>
        <v>576.88943491718965</v>
      </c>
    </row>
    <row r="113" spans="2:7" x14ac:dyDescent="0.3">
      <c r="B113" s="10">
        <v>43991</v>
      </c>
      <c r="C113" s="4">
        <v>106</v>
      </c>
      <c r="F113" s="11">
        <f t="shared" si="7"/>
        <v>349659.64197821042</v>
      </c>
      <c r="G113" s="11">
        <f t="shared" si="8"/>
        <v>548.29564169613877</v>
      </c>
    </row>
    <row r="114" spans="2:7" x14ac:dyDescent="0.3">
      <c r="B114" s="10">
        <v>43992</v>
      </c>
      <c r="C114" s="4">
        <v>107</v>
      </c>
      <c r="F114" s="11">
        <f t="shared" si="7"/>
        <v>350180.71818244131</v>
      </c>
      <c r="G114" s="11">
        <f t="shared" si="8"/>
        <v>521.07620423089247</v>
      </c>
    </row>
    <row r="115" spans="2:7" x14ac:dyDescent="0.3">
      <c r="B115" s="10">
        <v>43993</v>
      </c>
      <c r="C115" s="4">
        <v>108</v>
      </c>
      <c r="F115" s="11">
        <f t="shared" si="7"/>
        <v>350675.88753140124</v>
      </c>
      <c r="G115" s="11">
        <f t="shared" si="8"/>
        <v>495.16934895992745</v>
      </c>
    </row>
    <row r="116" spans="2:7" x14ac:dyDescent="0.3">
      <c r="B116" s="10">
        <v>43994</v>
      </c>
      <c r="C116" s="4">
        <v>109</v>
      </c>
      <c r="F116" s="11">
        <f t="shared" si="7"/>
        <v>351146.40317454241</v>
      </c>
      <c r="G116" s="11">
        <f t="shared" si="8"/>
        <v>470.51564314117422</v>
      </c>
    </row>
    <row r="117" spans="2:7" x14ac:dyDescent="0.3">
      <c r="B117" s="10">
        <v>43995</v>
      </c>
      <c r="C117" s="4">
        <v>110</v>
      </c>
      <c r="F117" s="11">
        <f t="shared" si="7"/>
        <v>351593.46112728328</v>
      </c>
      <c r="G117" s="11">
        <f t="shared" si="8"/>
        <v>447.05795274086995</v>
      </c>
    </row>
    <row r="118" spans="2:7" x14ac:dyDescent="0.3">
      <c r="B118" s="10">
        <v>43996</v>
      </c>
      <c r="C118" s="4">
        <v>111</v>
      </c>
      <c r="F118" s="11">
        <f t="shared" si="7"/>
        <v>352018.20252257056</v>
      </c>
      <c r="G118" s="11">
        <f t="shared" si="8"/>
        <v>424.74139528727392</v>
      </c>
    </row>
    <row r="119" spans="2:7" x14ac:dyDescent="0.3">
      <c r="B119" s="10">
        <v>43997</v>
      </c>
      <c r="C119" s="4">
        <v>112</v>
      </c>
      <c r="F119" s="11">
        <f t="shared" si="7"/>
        <v>352421.71581115795</v>
      </c>
      <c r="G119" s="11">
        <f t="shared" si="8"/>
        <v>403.51328858738998</v>
      </c>
    </row>
    <row r="120" spans="2:7" x14ac:dyDescent="0.3">
      <c r="B120" s="10">
        <v>43998</v>
      </c>
      <c r="C120" s="4">
        <v>113</v>
      </c>
      <c r="F120" s="11">
        <f t="shared" si="7"/>
        <v>352805.03890726354</v>
      </c>
      <c r="G120" s="11">
        <f t="shared" si="8"/>
        <v>383.32309610559605</v>
      </c>
    </row>
    <row r="121" spans="2:7" x14ac:dyDescent="0.3">
      <c r="B121" s="10">
        <v>43999</v>
      </c>
      <c r="C121" s="4">
        <v>114</v>
      </c>
      <c r="F121" s="11">
        <f t="shared" si="7"/>
        <v>353169.16127697565</v>
      </c>
      <c r="G121" s="11">
        <f t="shared" si="8"/>
        <v>364.12236971210223</v>
      </c>
    </row>
    <row r="122" spans="2:7" x14ac:dyDescent="0.3">
      <c r="B122" s="10">
        <v>44000</v>
      </c>
      <c r="C122" s="4">
        <v>115</v>
      </c>
      <c r="F122" s="11">
        <f t="shared" si="7"/>
        <v>353515.0259674032</v>
      </c>
      <c r="G122" s="11">
        <f t="shared" si="8"/>
        <v>345.86469042755198</v>
      </c>
    </row>
    <row r="123" spans="2:7" x14ac:dyDescent="0.3">
      <c r="B123" s="10">
        <v>44001</v>
      </c>
      <c r="C123" s="4">
        <v>116</v>
      </c>
      <c r="F123" s="11">
        <f t="shared" si="7"/>
        <v>353843.53157512035</v>
      </c>
      <c r="G123" s="11">
        <f t="shared" si="8"/>
        <v>328.50560771714663</v>
      </c>
    </row>
    <row r="124" spans="2:7" x14ac:dyDescent="0.3">
      <c r="B124" s="10">
        <v>44002</v>
      </c>
      <c r="C124" s="4">
        <v>117</v>
      </c>
      <c r="F124" s="11">
        <f t="shared" si="7"/>
        <v>354155.5341529377</v>
      </c>
      <c r="G124" s="11">
        <f t="shared" si="8"/>
        <v>312.00257781735854</v>
      </c>
    </row>
    <row r="125" spans="2:7" x14ac:dyDescent="0.3">
      <c r="B125" s="10">
        <v>44003</v>
      </c>
      <c r="C125" s="4">
        <v>118</v>
      </c>
      <c r="F125" s="11">
        <f t="shared" si="7"/>
        <v>354451.84905445972</v>
      </c>
      <c r="G125" s="11">
        <f t="shared" si="8"/>
        <v>296.3149015220115</v>
      </c>
    </row>
    <row r="126" spans="2:7" x14ac:dyDescent="0.3">
      <c r="B126" s="10">
        <v>44004</v>
      </c>
      <c r="C126" s="4">
        <v>119</v>
      </c>
      <c r="F126" s="11">
        <f t="shared" si="7"/>
        <v>354733.25271625404</v>
      </c>
      <c r="G126" s="11">
        <f t="shared" si="8"/>
        <v>281.40366179432021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confirmed - Gompertz fit</vt:lpstr>
      <vt:lpstr>New_ confirmed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2020-03-26T20:43:30Z</dcterms:modified>
</cp:coreProperties>
</file>