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C091F6F1-4B85-4033-BE2C-FA46F13C065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19-ita-andamento-naz" sheetId="18" r:id="rId1"/>
    <sheet name="Cumul_deaths - Boltzmann fit" sheetId="12" r:id="rId2"/>
    <sheet name="New_deaths - Boltzmann fit" sheetId="19" r:id="rId3"/>
  </sheets>
  <definedNames>
    <definedName name="_xlcn.WorksheetConnection_COVID19ItalycasestrendBfit.xlsxdpc_covid19_ita_andamento_nazionale1" hidden="1">dpc_covid19_ita_andamento_nazionale</definedName>
    <definedName name="CI">'Cumul_deaths - Boltzmann fit'!$J$15</definedName>
    <definedName name="CIn">'New_deaths - Boltzmann fit'!$L$15</definedName>
    <definedName name="Critical_t">'Cumul_deaths - Boltzmann fit'!$J$14</definedName>
    <definedName name="Critical_tn">'New_deaths - Boltzmann fit'!$L$14</definedName>
    <definedName name="DatiEsterni_1" localSheetId="0" hidden="1">'dpc-covid19-ita-andamento-naz'!$A$1:$N$33</definedName>
    <definedName name="DatiEsterni_2" localSheetId="0" hidden="1">'dpc-covid19-ita-andamento-naz'!#REF!</definedName>
    <definedName name="df">'Cumul_deaths - Boltzmann fit'!$J$11</definedName>
    <definedName name="dfn">'New_deaths - Boltzmann fit'!$L$11</definedName>
    <definedName name="dpc_covid19_ita_andamento_nazionale_1" localSheetId="1" hidden="1">'Cumul_deaths - Boltzmann fit'!#REF!</definedName>
    <definedName name="K">'Cumul_deaths - Boltzmann fit'!$J$7</definedName>
    <definedName name="Kn">'New_deaths - Boltzmann fit'!$L$7</definedName>
    <definedName name="Mean_of_y">'Cumul_deaths - Boltzmann fit'!$J$10</definedName>
    <definedName name="Mean_of_yn">'New_deaths - Boltzmann fit'!$L$10</definedName>
    <definedName name="RSQ">'Cumul_deaths - Boltzmann fit'!$J$13</definedName>
    <definedName name="RSQn">'New_deaths - Boltzmann fit'!$L$13</definedName>
    <definedName name="SE_of_y">'Cumul_deaths - Boltzmann fit'!$J$12</definedName>
    <definedName name="SE_of_yn">'New_deaths - Boltzmann fit'!$L$12</definedName>
    <definedName name="solver_adj" localSheetId="1" hidden="1">'Cumul_deaths - Boltzmann fit'!$J$7,'Cumul_deaths - Boltzmann fit'!$J$8,'Cumul_deaths - Boltzmann fit'!$J$9</definedName>
    <definedName name="solver_adj" localSheetId="2" hidden="1">'New_deaths - Boltzmann fit'!$L$7,'New_deaths - Boltzmann fit'!$L$8,'New_deaths - Boltzmann fit'!$L$9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'Cumul_deaths - Boltzmann fit'!$J$13</definedName>
    <definedName name="solver_opt" localSheetId="2" hidden="1">'New_deaths - Boltzmann fit'!$L$13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1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0">'Cumul_deaths - Boltzmann fit'!$J$8</definedName>
    <definedName name="t0n">'New_deaths - Boltzmann fit'!$L$8</definedName>
    <definedName name="w">'Cumul_deaths - Boltzmann fit'!$J$9</definedName>
    <definedName name="wn">'New_deaths - Boltzmann fit'!$L$9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1" i="19" l="1"/>
  <c r="L10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7" i="19"/>
  <c r="J11" i="12"/>
  <c r="J10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7" i="12"/>
  <c r="F8" i="19" l="1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7" i="19"/>
  <c r="E8" i="19" l="1"/>
  <c r="E7" i="19"/>
  <c r="G7" i="19"/>
  <c r="L14" i="19" l="1"/>
  <c r="G63" i="19"/>
  <c r="G51" i="19"/>
  <c r="G14" i="19"/>
  <c r="G39" i="19"/>
  <c r="G8" i="19"/>
  <c r="G26" i="19"/>
  <c r="G47" i="19"/>
  <c r="G59" i="19"/>
  <c r="G37" i="19"/>
  <c r="G49" i="19"/>
  <c r="G61" i="19"/>
  <c r="G33" i="19"/>
  <c r="G44" i="19"/>
  <c r="G56" i="19"/>
  <c r="G52" i="19"/>
  <c r="G64" i="19"/>
  <c r="G9" i="19"/>
  <c r="G21" i="19"/>
  <c r="G10" i="19"/>
  <c r="G28" i="19"/>
  <c r="G34" i="19"/>
  <c r="G45" i="19"/>
  <c r="G57" i="19"/>
  <c r="G22" i="19"/>
  <c r="G16" i="19"/>
  <c r="G15" i="19"/>
  <c r="G27" i="19"/>
  <c r="G42" i="19"/>
  <c r="G43" i="19"/>
  <c r="G55" i="19"/>
  <c r="G32" i="19"/>
  <c r="G17" i="19"/>
  <c r="G23" i="19"/>
  <c r="G29" i="19"/>
  <c r="G35" i="19"/>
  <c r="G46" i="19"/>
  <c r="G58" i="19"/>
  <c r="G11" i="19"/>
  <c r="G12" i="19"/>
  <c r="G18" i="19"/>
  <c r="G24" i="19"/>
  <c r="G30" i="19"/>
  <c r="G36" i="19"/>
  <c r="G48" i="19"/>
  <c r="G60" i="19"/>
  <c r="G13" i="19"/>
  <c r="G19" i="19"/>
  <c r="G25" i="19"/>
  <c r="G31" i="19"/>
  <c r="G38" i="19"/>
  <c r="G50" i="19"/>
  <c r="G62" i="19"/>
  <c r="G41" i="19"/>
  <c r="G53" i="19"/>
  <c r="G65" i="19"/>
  <c r="G66" i="19"/>
  <c r="G54" i="19"/>
  <c r="G40" i="19"/>
  <c r="G20" i="19"/>
  <c r="L13" i="19" l="1" a="1"/>
  <c r="L13" i="19" s="1"/>
  <c r="L12" i="19" a="1"/>
  <c r="L12" i="19" s="1"/>
  <c r="L15" i="19" s="1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35" i="12"/>
  <c r="H21" i="19" l="1"/>
  <c r="H38" i="19"/>
  <c r="I38" i="19"/>
  <c r="H36" i="19"/>
  <c r="I29" i="19"/>
  <c r="I9" i="19"/>
  <c r="H29" i="19"/>
  <c r="I10" i="19"/>
  <c r="H23" i="19"/>
  <c r="H19" i="19"/>
  <c r="I28" i="19"/>
  <c r="H13" i="19"/>
  <c r="I30" i="19"/>
  <c r="H20" i="19"/>
  <c r="I19" i="19"/>
  <c r="H8" i="19"/>
  <c r="I8" i="19"/>
  <c r="H10" i="19"/>
  <c r="H28" i="19"/>
  <c r="I13" i="19"/>
  <c r="H31" i="19"/>
  <c r="H32" i="19"/>
  <c r="H22" i="19"/>
  <c r="H11" i="19"/>
  <c r="H12" i="19"/>
  <c r="H37" i="19"/>
  <c r="H7" i="19"/>
  <c r="I7" i="19"/>
  <c r="H9" i="19"/>
  <c r="I23" i="19"/>
  <c r="I16" i="19"/>
  <c r="I24" i="19"/>
  <c r="I31" i="19"/>
  <c r="H34" i="19"/>
  <c r="H30" i="19"/>
  <c r="H33" i="19"/>
  <c r="I33" i="19"/>
  <c r="I20" i="19"/>
  <c r="I11" i="19"/>
  <c r="I37" i="19"/>
  <c r="I21" i="19"/>
  <c r="I36" i="19"/>
  <c r="H24" i="19"/>
  <c r="H16" i="19"/>
  <c r="I14" i="19"/>
  <c r="H14" i="19"/>
  <c r="I15" i="19"/>
  <c r="I32" i="19"/>
  <c r="I22" i="19"/>
  <c r="I12" i="19"/>
  <c r="H25" i="19"/>
  <c r="I26" i="19"/>
  <c r="I18" i="19"/>
  <c r="H35" i="19"/>
  <c r="I17" i="19"/>
  <c r="I34" i="19"/>
  <c r="I27" i="19"/>
  <c r="H15" i="19"/>
  <c r="H27" i="19"/>
  <c r="I25" i="19"/>
  <c r="H26" i="19"/>
  <c r="H18" i="19"/>
  <c r="I35" i="19"/>
  <c r="H17" i="19"/>
  <c r="E34" i="12"/>
  <c r="E33" i="12" l="1"/>
  <c r="J14" i="12" l="1"/>
  <c r="E32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7" i="12"/>
  <c r="J13" i="12" l="1" a="1"/>
  <c r="J13" i="12" s="1"/>
  <c r="J12" i="12" a="1"/>
  <c r="J12" i="12" s="1"/>
  <c r="J15" i="12" s="1"/>
  <c r="G38" i="12" l="1"/>
  <c r="F38" i="12"/>
  <c r="G37" i="12"/>
  <c r="F37" i="12"/>
  <c r="G36" i="12"/>
  <c r="F36" i="12"/>
  <c r="F35" i="12"/>
  <c r="G35" i="12"/>
  <c r="G33" i="12"/>
  <c r="F34" i="12"/>
  <c r="G34" i="12"/>
  <c r="G25" i="12"/>
  <c r="G10" i="12"/>
  <c r="G15" i="12"/>
  <c r="G31" i="12"/>
  <c r="G20" i="12"/>
  <c r="G13" i="12"/>
  <c r="G22" i="12"/>
  <c r="G14" i="12"/>
  <c r="G19" i="12"/>
  <c r="G26" i="12"/>
  <c r="G9" i="12"/>
  <c r="G28" i="12"/>
  <c r="G8" i="12"/>
  <c r="G7" i="12"/>
  <c r="G21" i="12"/>
  <c r="G30" i="12"/>
  <c r="G11" i="12"/>
  <c r="G27" i="12"/>
  <c r="G23" i="12"/>
  <c r="G17" i="12"/>
  <c r="G18" i="12"/>
  <c r="G12" i="12"/>
  <c r="G16" i="12"/>
  <c r="G32" i="12"/>
  <c r="G24" i="12"/>
  <c r="G29" i="12"/>
  <c r="F33" i="12"/>
  <c r="F32" i="12"/>
  <c r="F15" i="12"/>
  <c r="F11" i="12"/>
  <c r="F17" i="12"/>
  <c r="F24" i="12"/>
  <c r="F13" i="12"/>
  <c r="F30" i="12"/>
  <c r="F9" i="12"/>
  <c r="F22" i="12"/>
  <c r="F7" i="12"/>
  <c r="F29" i="12"/>
  <c r="F27" i="12"/>
  <c r="F23" i="12"/>
  <c r="F25" i="12"/>
  <c r="F26" i="12"/>
  <c r="F28" i="12"/>
  <c r="F31" i="12"/>
  <c r="F10" i="12"/>
  <c r="F18" i="12"/>
  <c r="F20" i="12"/>
  <c r="F21" i="12"/>
  <c r="F19" i="12"/>
  <c r="F12" i="12"/>
  <c r="F16" i="12"/>
  <c r="F14" i="12"/>
  <c r="F8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tc={6AE41525-C545-4B83-8686-2D973E356B51}</author>
    <author>tc={D1C5CD7B-740D-43CC-A2B1-661E9701F950}</author>
    <author>tc={D6513010-1C40-479E-8D93-3E5E664A5DD3}</author>
    <author>tc={D716A400-1BA0-4A74-B84E-CB03860A1D57}</author>
    <author>tc={7162E970-0C82-40C0-9D82-4DB3CD06F48A}</author>
    <author>tc={ABA66A1D-C810-456B-991F-51AB6F2F5F4A}</author>
    <author>tc={8DD349DE-7478-43D5-9443-337E52D93429}</author>
  </authors>
  <commentList>
    <comment ref="B7" authorId="0" shapeId="0" xr:uid="{6AE41525-C545-4B83-8686-2D973E356B5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D1C5CD7B-740D-43CC-A2B1-661E9701F95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D6513010-1C40-479E-8D93-3E5E664A5DD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D716A400-1BA0-4A74-B84E-CB03860A1D5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7162E970-0C82-40C0-9D82-4DB3CD06F4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ABA66A1D-C810-456B-991F-51AB6F2F5F4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8DD349DE-7478-43D5-9443-337E52D9342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tc={5FD8839A-74E9-44C2-B5F2-F977D0EA3D98}</author>
    <author>tc={95B83D2D-5EDB-4C8F-91A8-36D622D74B5B}</author>
    <author>tc={FB6547ED-429A-49D7-8367-DE2107BFB931}</author>
    <author>tc={18DCC697-BA7F-479A-8641-1D7FCDC0672D}</author>
    <author>tc={5FB23112-C2D9-44D1-9DAD-0448A5341B10}</author>
    <author>tc={90A59D2F-F1E2-4415-85BD-E03CA55CB6FA}</author>
    <author>tc={0E1A0D26-B3B0-42D1-A5BA-750B79DBB49F}</author>
  </authors>
  <commentList>
    <comment ref="B7" authorId="0" shapeId="0" xr:uid="{5FD8839A-74E9-44C2-B5F2-F977D0EA3D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95B83D2D-5EDB-4C8F-91A8-36D622D74B5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FB6547ED-429A-49D7-8367-DE2107BFB93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18DCC697-BA7F-479A-8641-1D7FCDC0672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5FB23112-C2D9-44D1-9DAD-0448A5341B1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90A59D2F-F1E2-4415-85BD-E03CA55CB6F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0E1A0D26-B3B0-42D1-A5BA-750B79DBB49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198AC09-F82A-476C-B5AC-29C3DDF427FA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0CDB0A75-ABD7-426A-87B7-2465E15FBDF3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8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9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<sst xmlns="http://schemas.openxmlformats.org/spreadsheetml/2006/main" count="158" uniqueCount="52">
  <si>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</si>
  <si>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</si>
  <si>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</si>
  <si>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</si>
  <si>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</si>
  <si>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</si>
  <si>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</si>
  <si>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</si>
  <si>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</si>
  <si>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</si>
  <si>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</si>
  <si>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</si>
  <si>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Iterative non-linear least squares regression</t>
  </si>
  <si>
    <t>Boltzmann fit</t>
  </si>
  <si>
    <t>saturation value</t>
  </si>
  <si>
    <t>crossover point</t>
  </si>
  <si>
    <t>width of crossover region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</si>
  <si>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</si>
  <si>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</si>
  <si>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</si>
  <si>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</si>
  <si>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</si>
  <si>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</si>
  <si>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</si>
  <si>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</si>
  <si>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</si>
  <si>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</si>
  <si>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</si>
  <si>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</si>
  <si>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ITA</t>
  </si>
  <si>
    <t>Modeling function: Boltzmann sigmoidal (logistic) function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</si>
  <si>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</si>
  <si>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</si>
  <si>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Boltzmann cum_</t>
  </si>
  <si>
    <t>Cumulative deaths</t>
  </si>
  <si>
    <t>Cum_deaths</t>
  </si>
  <si>
    <t>New deaths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</si>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</sst>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24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</cellXfs>
  <cellStyles count="2">
    <cellStyle name="Normale" xfId="0" builtinId="0"/>
    <cellStyle name="Nota" xfId="1" builtinId="1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alcChain" Target="calcChain.xml"/><Relationship Id="rId5" Type="http://schemas.openxmlformats.org/officeDocument/2006/relationships/connections" Target="connection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confirmed cases (Italy)</a:t>
            </a:r>
          </a:p>
          <a:p>
            <a:pPr>
              <a:defRPr/>
            </a:pPr>
            <a:r>
              <a:rPr lang="it-IT"/>
              <a:t>Cumulative deaths - Boltzmann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'Cumul_deaths - Boltzmann fit'!$D$6</c:f>
              <c:strCache>
                <c:ptCount val="1"/>
                <c:pt idx="0">
                  <c:v>Cumulative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'Cumul_deaths - Boltzmann fit'!$C$7:$C$38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'Cumul_deaths - Boltzmann fit'!$D$7:$D$38</c:f>
              <c:numCache>
                <c:formatCode>0</c:formatCode>
                <c:ptCount val="32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'Cumul_deaths - Boltzmann fit'!$E$6</c:f>
              <c:strCache>
                <c:ptCount val="1"/>
                <c:pt idx="0">
                  <c:v>Boltzmann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fit'!$E$7:$E$66</c:f>
              <c:numCache>
                <c:formatCode>0</c:formatCode>
                <c:ptCount val="60"/>
                <c:pt idx="0">
                  <c:v>20.769571998594369</c:v>
                </c:pt>
                <c:pt idx="1">
                  <c:v>26.093824084163927</c:v>
                </c:pt>
                <c:pt idx="2">
                  <c:v>32.779206362073367</c:v>
                </c:pt>
                <c:pt idx="3">
                  <c:v>41.171531147191359</c:v>
                </c:pt>
                <c:pt idx="4">
                  <c:v>51.703225130735468</c:v>
                </c:pt>
                <c:pt idx="5">
                  <c:v>64.914307111818076</c:v>
                </c:pt>
                <c:pt idx="6">
                  <c:v>81.478033155424214</c:v>
                </c:pt>
                <c:pt idx="7">
                  <c:v>102.2320060149155</c:v>
                </c:pt>
                <c:pt idx="8">
                  <c:v>128.21553277365308</c:v>
                </c:pt>
                <c:pt idx="9">
                  <c:v>160.71388706994054</c:v>
                </c:pt>
                <c:pt idx="10">
                  <c:v>201.30980954086147</c:v>
                </c:pt>
                <c:pt idx="11">
                  <c:v>251.94194372325327</c:v>
                </c:pt>
                <c:pt idx="12">
                  <c:v>314.96878816986651</c:v>
                </c:pt>
                <c:pt idx="13">
                  <c:v>393.23492990893607</c:v>
                </c:pt>
                <c:pt idx="14">
                  <c:v>490.13354811167795</c:v>
                </c:pt>
                <c:pt idx="15">
                  <c:v>609.65517957691009</c:v>
                </c:pt>
                <c:pt idx="16">
                  <c:v>756.40736631328912</c:v>
                </c:pt>
                <c:pt idx="17">
                  <c:v>935.58322196799429</c:v>
                </c:pt>
                <c:pt idx="18">
                  <c:v>1152.8499791486215</c:v>
                </c:pt>
                <c:pt idx="19">
                  <c:v>1414.1231663865924</c:v>
                </c:pt>
                <c:pt idx="20">
                  <c:v>1725.1917647127309</c:v>
                </c:pt>
                <c:pt idx="21">
                  <c:v>2091.1697601785972</c:v>
                </c:pt>
                <c:pt idx="22">
                  <c:v>2515.7759343178627</c:v>
                </c:pt>
                <c:pt idx="23">
                  <c:v>3000.4904323378296</c:v>
                </c:pt>
                <c:pt idx="24">
                  <c:v>3543.7004995291509</c:v>
                </c:pt>
                <c:pt idx="25">
                  <c:v>4140.0131665577373</c:v>
                </c:pt>
                <c:pt idx="26">
                  <c:v>4779.9500333074811</c:v>
                </c:pt>
                <c:pt idx="27">
                  <c:v>5450.2137177345812</c:v>
                </c:pt>
                <c:pt idx="28">
                  <c:v>6134.6071584007868</c:v>
                </c:pt>
                <c:pt idx="29">
                  <c:v>6815.513949772926</c:v>
                </c:pt>
                <c:pt idx="30">
                  <c:v>7475.6719535272077</c:v>
                </c:pt>
                <c:pt idx="31">
                  <c:v>8099.872607340274</c:v>
                </c:pt>
                <c:pt idx="32">
                  <c:v>8676.2441030393311</c:v>
                </c:pt>
                <c:pt idx="33">
                  <c:v>9196.9149038723153</c:v>
                </c:pt>
                <c:pt idx="34">
                  <c:v>9658.038272484795</c:v>
                </c:pt>
                <c:pt idx="35">
                  <c:v>10059.311292326773</c:v>
                </c:pt>
                <c:pt idx="36">
                  <c:v>10403.197395701041</c:v>
                </c:pt>
                <c:pt idx="37">
                  <c:v>10694.058523279042</c:v>
                </c:pt>
                <c:pt idx="38">
                  <c:v>10937.350463257817</c:v>
                </c:pt>
                <c:pt idx="39">
                  <c:v>11138.967321811913</c:v>
                </c:pt>
                <c:pt idx="40">
                  <c:v>11304.76289167637</c:v>
                </c:pt>
                <c:pt idx="41">
                  <c:v>11440.238092584357</c:v>
                </c:pt>
                <c:pt idx="42">
                  <c:v>11550.364324022275</c:v>
                </c:pt>
                <c:pt idx="43">
                  <c:v>11639.507285914395</c:v>
                </c:pt>
                <c:pt idx="44">
                  <c:v>11711.418667459877</c:v>
                </c:pt>
                <c:pt idx="45">
                  <c:v>11769.26945703427</c:v>
                </c:pt>
                <c:pt idx="46">
                  <c:v>11815.705605881774</c:v>
                </c:pt>
                <c:pt idx="47">
                  <c:v>11852.912938071255</c:v>
                </c:pt>
                <c:pt idx="48">
                  <c:v>11882.683026938332</c:v>
                </c:pt>
                <c:pt idx="49">
                  <c:v>11906.475248685134</c:v>
                </c:pt>
                <c:pt idx="50">
                  <c:v>11925.472590362642</c:v>
                </c:pt>
                <c:pt idx="51">
                  <c:v>11940.630301321215</c:v>
                </c:pt>
                <c:pt idx="52">
                  <c:v>11952.717382039396</c:v>
                </c:pt>
                <c:pt idx="53">
                  <c:v>11962.351400514783</c:v>
                </c:pt>
                <c:pt idx="54">
                  <c:v>11970.027360742706</c:v>
                </c:pt>
                <c:pt idx="55">
                  <c:v>11976.141422547045</c:v>
                </c:pt>
                <c:pt idx="56">
                  <c:v>11981.010255451576</c:v>
                </c:pt>
                <c:pt idx="57">
                  <c:v>11984.886745178736</c:v>
                </c:pt>
                <c:pt idx="58">
                  <c:v>11987.972686693873</c:v>
                </c:pt>
                <c:pt idx="59">
                  <c:v>11990.429008295208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0-4CB3-AB19-55A9226D7056}"/>
            </c:ext>
          </c:extLst>
        </c:ser>
        <c:ser>
          <c:idx val="2"/>
          <c:order val="2"/>
          <c:tx>
            <c:strRef>
              <c:f>'Cumul_deaths - Boltzmann fit'!$F$6</c:f>
              <c:strCache>
                <c:ptCount val="1"/>
                <c:pt idx="0">
                  <c:v>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fit'!$C$7:$C$38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'Cumul_deaths - Boltzmann fit'!$F$7:$F$38</c:f>
              <c:numCache>
                <c:formatCode>0</c:formatCode>
                <c:ptCount val="32"/>
                <c:pt idx="0">
                  <c:v>145.20836656024068</c:v>
                </c:pt>
                <c:pt idx="1">
                  <c:v>150.53261864581023</c:v>
                </c:pt>
                <c:pt idx="2">
                  <c:v>157.21800092371967</c:v>
                </c:pt>
                <c:pt idx="3">
                  <c:v>165.61032570883765</c:v>
                </c:pt>
                <c:pt idx="4">
                  <c:v>176.14201969238178</c:v>
                </c:pt>
                <c:pt idx="5">
                  <c:v>189.35310167346438</c:v>
                </c:pt>
                <c:pt idx="6">
                  <c:v>205.91682771707053</c:v>
                </c:pt>
                <c:pt idx="7">
                  <c:v>226.67080057656182</c:v>
                </c:pt>
                <c:pt idx="8">
                  <c:v>252.6543273352994</c:v>
                </c:pt>
                <c:pt idx="9">
                  <c:v>285.15268163158686</c:v>
                </c:pt>
                <c:pt idx="10">
                  <c:v>325.74860410250778</c:v>
                </c:pt>
                <c:pt idx="11">
                  <c:v>376.38073828489956</c:v>
                </c:pt>
                <c:pt idx="12">
                  <c:v>439.40758273151283</c:v>
                </c:pt>
                <c:pt idx="13">
                  <c:v>517.67372447058233</c:v>
                </c:pt>
                <c:pt idx="14">
                  <c:v>614.57234267332421</c:v>
                </c:pt>
                <c:pt idx="15">
                  <c:v>734.0939741385564</c:v>
                </c:pt>
                <c:pt idx="16">
                  <c:v>880.84616087493544</c:v>
                </c:pt>
                <c:pt idx="17">
                  <c:v>1060.0220165296405</c:v>
                </c:pt>
                <c:pt idx="18">
                  <c:v>1277.2887737102678</c:v>
                </c:pt>
                <c:pt idx="19">
                  <c:v>1538.5619609482387</c:v>
                </c:pt>
                <c:pt idx="20">
                  <c:v>1849.6305592743772</c:v>
                </c:pt>
                <c:pt idx="21">
                  <c:v>2215.6085547402436</c:v>
                </c:pt>
                <c:pt idx="22">
                  <c:v>2640.214728879509</c:v>
                </c:pt>
                <c:pt idx="23">
                  <c:v>3124.9292268994759</c:v>
                </c:pt>
                <c:pt idx="24">
                  <c:v>3668.1392940907972</c:v>
                </c:pt>
                <c:pt idx="25">
                  <c:v>4264.4519611193837</c:v>
                </c:pt>
                <c:pt idx="26">
                  <c:v>4904.3888278691275</c:v>
                </c:pt>
                <c:pt idx="27">
                  <c:v>5574.6525122962275</c:v>
                </c:pt>
                <c:pt idx="28">
                  <c:v>6259.0459529624331</c:v>
                </c:pt>
                <c:pt idx="29">
                  <c:v>6939.9527443345723</c:v>
                </c:pt>
                <c:pt idx="30">
                  <c:v>7600.1107480888541</c:v>
                </c:pt>
                <c:pt idx="31">
                  <c:v>8224.3114019019195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F0-4CB3-AB19-55A9226D7056}"/>
            </c:ext>
          </c:extLst>
        </c:ser>
        <c:ser>
          <c:idx val="3"/>
          <c:order val="3"/>
          <c:tx>
            <c:strRef>
              <c:f>'Cumul_deaths - Boltzmann fit'!$G$6</c:f>
              <c:strCache>
                <c:ptCount val="1"/>
                <c:pt idx="0">
                  <c:v>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fit'!$C$7:$C$38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'Cumul_deaths - Boltzmann fit'!$G$7:$G$38</c:f>
              <c:numCache>
                <c:formatCode>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3.7767382120067765</c:v>
                </c:pt>
                <c:pt idx="9">
                  <c:v>36.275092508294236</c:v>
                </c:pt>
                <c:pt idx="10">
                  <c:v>76.871014979215161</c:v>
                </c:pt>
                <c:pt idx="11">
                  <c:v>127.50314916160697</c:v>
                </c:pt>
                <c:pt idx="12">
                  <c:v>190.5299936082202</c:v>
                </c:pt>
                <c:pt idx="13">
                  <c:v>268.79613534728975</c:v>
                </c:pt>
                <c:pt idx="14">
                  <c:v>365.69475355003163</c:v>
                </c:pt>
                <c:pt idx="15">
                  <c:v>485.21638501526377</c:v>
                </c:pt>
                <c:pt idx="16">
                  <c:v>631.9685717516428</c:v>
                </c:pt>
                <c:pt idx="17">
                  <c:v>811.14442740634797</c:v>
                </c:pt>
                <c:pt idx="18">
                  <c:v>1028.4111845869752</c:v>
                </c:pt>
                <c:pt idx="19">
                  <c:v>1289.6843718249461</c:v>
                </c:pt>
                <c:pt idx="20">
                  <c:v>1600.7529701510846</c:v>
                </c:pt>
                <c:pt idx="21">
                  <c:v>1966.7309656169509</c:v>
                </c:pt>
                <c:pt idx="22">
                  <c:v>2391.3371397562164</c:v>
                </c:pt>
                <c:pt idx="23">
                  <c:v>2876.0516377761833</c:v>
                </c:pt>
                <c:pt idx="24">
                  <c:v>3419.2617049675046</c:v>
                </c:pt>
                <c:pt idx="25">
                  <c:v>4015.574371996091</c:v>
                </c:pt>
                <c:pt idx="26">
                  <c:v>4655.5112387458348</c:v>
                </c:pt>
                <c:pt idx="27">
                  <c:v>5325.7749231729349</c:v>
                </c:pt>
                <c:pt idx="28">
                  <c:v>6010.1683638391405</c:v>
                </c:pt>
                <c:pt idx="29">
                  <c:v>6691.0751552112797</c:v>
                </c:pt>
                <c:pt idx="30">
                  <c:v>7351.2331589655614</c:v>
                </c:pt>
                <c:pt idx="31">
                  <c:v>7975.4338127786277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F0-4CB3-AB19-55A9226D7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confirmed cases (Italy)</a:t>
            </a:r>
          </a:p>
          <a:p>
            <a:pPr>
              <a:defRPr/>
            </a:pPr>
            <a:r>
              <a:rPr lang="it-IT"/>
              <a:t>New deaths - Boltzmann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Boltzmann fit'!$E$6</c:f>
              <c:strCache>
                <c:ptCount val="1"/>
                <c:pt idx="0">
                  <c:v>New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'New_deaths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'New_deaths - Boltzmann fit'!$E$7:$E$38</c:f>
              <c:numCache>
                <c:formatCode>0</c:formatCode>
                <c:ptCount val="32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AC-474A-ABEF-27282C118849}"/>
            </c:ext>
          </c:extLst>
        </c:ser>
        <c:ser>
          <c:idx val="1"/>
          <c:order val="1"/>
          <c:tx>
            <c:strRef>
              <c:f>'New_deaths - Boltzmann fit'!$G$6</c:f>
              <c:strCache>
                <c:ptCount val="1"/>
                <c:pt idx="0">
                  <c:v>Boltzmann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'New_deaths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'New_deaths - Boltzmann fit'!$G$7:$G$66</c:f>
              <c:numCache>
                <c:formatCode>0</c:formatCode>
                <c:ptCount val="60"/>
                <c:pt idx="0">
                  <c:v>0</c:v>
                </c:pt>
                <c:pt idx="1">
                  <c:v>6.5360077261581502</c:v>
                </c:pt>
                <c:pt idx="2">
                  <c:v>8.1071935032687961</c:v>
                </c:pt>
                <c:pt idx="3">
                  <c:v>10.053327536605302</c:v>
                </c:pt>
                <c:pt idx="4">
                  <c:v>12.462407557270062</c:v>
                </c:pt>
                <c:pt idx="5">
                  <c:v>15.442287439168297</c:v>
                </c:pt>
                <c:pt idx="6">
                  <c:v>19.124728034157727</c:v>
                </c:pt>
                <c:pt idx="7">
                  <c:v>23.670038851661403</c:v>
                </c:pt>
                <c:pt idx="8">
                  <c:v>29.272258814949396</c:v>
                </c:pt>
                <c:pt idx="9">
                  <c:v>36.164720288742586</c:v>
                </c:pt>
                <c:pt idx="10">
                  <c:v>44.625673656137195</c:v>
                </c:pt>
                <c:pt idx="11">
                  <c:v>54.983393972123366</c:v>
                </c:pt>
                <c:pt idx="12">
                  <c:v>67.619815957574019</c:v>
                </c:pt>
                <c:pt idx="13">
                  <c:v>82.971218050501648</c:v>
                </c:pt>
                <c:pt idx="14">
                  <c:v>101.52378083786851</c:v>
                </c:pt>
                <c:pt idx="15">
                  <c:v>123.80099421967725</c:v>
                </c:pt>
                <c:pt idx="16">
                  <c:v>150.33896870986325</c:v>
                </c:pt>
                <c:pt idx="17">
                  <c:v>181.64494051809459</c:v>
                </c:pt>
                <c:pt idx="18">
                  <c:v>218.13407856017704</c:v>
                </c:pt>
                <c:pt idx="19">
                  <c:v>260.04081174723137</c:v>
                </c:pt>
                <c:pt idx="20">
                  <c:v>307.30427087521321</c:v>
                </c:pt>
                <c:pt idx="21">
                  <c:v>359.43411517992445</c:v>
                </c:pt>
                <c:pt idx="22">
                  <c:v>415.37352413002873</c:v>
                </c:pt>
                <c:pt idx="23">
                  <c:v>473.38952294116962</c:v>
                </c:pt>
                <c:pt idx="24">
                  <c:v>531.03342600784481</c:v>
                </c:pt>
                <c:pt idx="25">
                  <c:v>585.21910432538107</c:v>
                </c:pt>
                <c:pt idx="26">
                  <c:v>632.45527671936634</c:v>
                </c:pt>
                <c:pt idx="27">
                  <c:v>669.23418338657848</c:v>
                </c:pt>
                <c:pt idx="28">
                  <c:v>692.5265527707279</c:v>
                </c:pt>
                <c:pt idx="29">
                  <c:v>700.27942954514401</c:v>
                </c:pt>
                <c:pt idx="30">
                  <c:v>691.78640261763303</c:v>
                </c:pt>
                <c:pt idx="31">
                  <c:v>667.8207201636651</c:v>
                </c:pt>
                <c:pt idx="32">
                  <c:v>630.489728267994</c:v>
                </c:pt>
                <c:pt idx="33">
                  <c:v>582.85602674335132</c:v>
                </c:pt>
                <c:pt idx="34">
                  <c:v>528.43696311351414</c:v>
                </c:pt>
                <c:pt idx="35">
                  <c:v>470.7126334197801</c:v>
                </c:pt>
                <c:pt idx="36">
                  <c:v>412.74373307996757</c:v>
                </c:pt>
                <c:pt idx="37">
                  <c:v>356.94673274014713</c:v>
                </c:pt>
                <c:pt idx="38">
                  <c:v>305.0219805898887</c:v>
                </c:pt>
                <c:pt idx="39">
                  <c:v>257.99753364116987</c:v>
                </c:pt>
                <c:pt idx="40">
                  <c:v>216.34094379538328</c:v>
                </c:pt>
                <c:pt idx="41">
                  <c:v>180.09668926737504</c:v>
                </c:pt>
                <c:pt idx="42">
                  <c:v>149.01972085802299</c:v>
                </c:pt>
                <c:pt idx="43">
                  <c:v>122.68890370434747</c:v>
                </c:pt>
                <c:pt idx="44">
                  <c:v>100.5944746010191</c:v>
                </c:pt>
                <c:pt idx="45">
                  <c:v>82.200140634737181</c:v>
                </c:pt>
                <c:pt idx="46">
                  <c:v>66.983693190986742</c:v>
                </c:pt>
                <c:pt idx="47">
                  <c:v>54.4610426331692</c:v>
                </c:pt>
                <c:pt idx="48">
                  <c:v>44.198357399493034</c:v>
                </c:pt>
                <c:pt idx="49">
                  <c:v>35.816210926790518</c:v>
                </c:pt>
                <c:pt idx="50">
                  <c:v>28.988720429821115</c:v>
                </c:pt>
                <c:pt idx="51">
                  <c:v>23.439816569854884</c:v>
                </c:pt>
                <c:pt idx="52">
                  <c:v>18.938095514256929</c:v>
                </c:pt>
                <c:pt idx="53">
                  <c:v>15.291186819022187</c:v>
                </c:pt>
                <c:pt idx="54">
                  <c:v>12.340201492115739</c:v>
                </c:pt>
                <c:pt idx="55">
                  <c:v>9.9545735696156044</c:v>
                </c:pt>
                <c:pt idx="56">
                  <c:v>8.0274450313063426</c:v>
                </c:pt>
                <c:pt idx="57">
                  <c:v>6.4716422050605615</c:v>
                </c:pt>
                <c:pt idx="58">
                  <c:v>5.2162321281266486</c:v>
                </c:pt>
                <c:pt idx="59">
                  <c:v>4.203615181017085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AC-474A-ABEF-27282C118849}"/>
            </c:ext>
          </c:extLst>
        </c:ser>
        <c:ser>
          <c:idx val="2"/>
          <c:order val="2"/>
          <c:tx>
            <c:strRef>
              <c:f>'New_deaths - Boltzmann fit'!$H$6</c:f>
              <c:strCache>
                <c:ptCount val="1"/>
                <c:pt idx="0">
                  <c:v>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'New_deaths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'New_deaths - Boltzmann fit'!$H$7:$H$38</c:f>
              <c:numCache>
                <c:formatCode>0</c:formatCode>
                <c:ptCount val="32"/>
                <c:pt idx="0">
                  <c:v>0</c:v>
                </c:pt>
                <c:pt idx="1">
                  <c:v>109.93424064093334</c:v>
                </c:pt>
                <c:pt idx="2">
                  <c:v>111.50542641804398</c:v>
                </c:pt>
                <c:pt idx="3">
                  <c:v>113.45156045138049</c:v>
                </c:pt>
                <c:pt idx="4">
                  <c:v>115.86064047204525</c:v>
                </c:pt>
                <c:pt idx="5">
                  <c:v>118.84052035394349</c:v>
                </c:pt>
                <c:pt idx="6">
                  <c:v>122.52296094893292</c:v>
                </c:pt>
                <c:pt idx="7">
                  <c:v>127.0682717664366</c:v>
                </c:pt>
                <c:pt idx="8">
                  <c:v>132.67049172972457</c:v>
                </c:pt>
                <c:pt idx="9">
                  <c:v>139.56295320351779</c:v>
                </c:pt>
                <c:pt idx="10">
                  <c:v>148.0239065709124</c:v>
                </c:pt>
                <c:pt idx="11">
                  <c:v>158.38162688689857</c:v>
                </c:pt>
                <c:pt idx="12">
                  <c:v>171.0180488723492</c:v>
                </c:pt>
                <c:pt idx="13">
                  <c:v>186.36945096527683</c:v>
                </c:pt>
                <c:pt idx="14">
                  <c:v>204.92201375264369</c:v>
                </c:pt>
                <c:pt idx="15">
                  <c:v>227.19922713445243</c:v>
                </c:pt>
                <c:pt idx="16">
                  <c:v>253.73720162463843</c:v>
                </c:pt>
                <c:pt idx="17">
                  <c:v>285.04317343286976</c:v>
                </c:pt>
                <c:pt idx="18">
                  <c:v>321.53231147495222</c:v>
                </c:pt>
                <c:pt idx="19">
                  <c:v>363.43904466200655</c:v>
                </c:pt>
                <c:pt idx="20">
                  <c:v>410.70250378998838</c:v>
                </c:pt>
                <c:pt idx="21">
                  <c:v>462.83234809469963</c:v>
                </c:pt>
                <c:pt idx="22">
                  <c:v>518.77175704480396</c:v>
                </c:pt>
                <c:pt idx="23">
                  <c:v>576.78775585594485</c:v>
                </c:pt>
                <c:pt idx="24">
                  <c:v>634.43165892262004</c:v>
                </c:pt>
                <c:pt idx="25">
                  <c:v>688.6173372401563</c:v>
                </c:pt>
                <c:pt idx="26">
                  <c:v>735.85350963414157</c:v>
                </c:pt>
                <c:pt idx="27">
                  <c:v>772.63241630135371</c:v>
                </c:pt>
                <c:pt idx="28">
                  <c:v>795.92478568550314</c:v>
                </c:pt>
                <c:pt idx="29">
                  <c:v>803.67766245991925</c:v>
                </c:pt>
                <c:pt idx="30">
                  <c:v>795.18463553240827</c:v>
                </c:pt>
                <c:pt idx="31">
                  <c:v>771.21895307844034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AC-474A-ABEF-27282C118849}"/>
            </c:ext>
          </c:extLst>
        </c:ser>
        <c:ser>
          <c:idx val="3"/>
          <c:order val="3"/>
          <c:tx>
            <c:strRef>
              <c:f>'New_deaths - Boltzmann fit'!$I$6</c:f>
              <c:strCache>
                <c:ptCount val="1"/>
                <c:pt idx="0">
                  <c:v>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'New_deaths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'New_deaths - Boltzmann fit'!$I$7:$I$38</c:f>
              <c:numCache>
                <c:formatCode>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20.402761304902057</c:v>
                </c:pt>
                <c:pt idx="16">
                  <c:v>46.940735795088059</c:v>
                </c:pt>
                <c:pt idx="17">
                  <c:v>78.246707603319393</c:v>
                </c:pt>
                <c:pt idx="18">
                  <c:v>114.73584564540185</c:v>
                </c:pt>
                <c:pt idx="19">
                  <c:v>156.64257883245619</c:v>
                </c:pt>
                <c:pt idx="20">
                  <c:v>203.90603796043803</c:v>
                </c:pt>
                <c:pt idx="21">
                  <c:v>256.03588226514927</c:v>
                </c:pt>
                <c:pt idx="22">
                  <c:v>311.97529121525355</c:v>
                </c:pt>
                <c:pt idx="23">
                  <c:v>369.99129002639444</c:v>
                </c:pt>
                <c:pt idx="24">
                  <c:v>427.63519309306963</c:v>
                </c:pt>
                <c:pt idx="25">
                  <c:v>481.82087141060589</c:v>
                </c:pt>
                <c:pt idx="26">
                  <c:v>529.0570438045911</c:v>
                </c:pt>
                <c:pt idx="27">
                  <c:v>565.83595047180324</c:v>
                </c:pt>
                <c:pt idx="28">
                  <c:v>589.12831985595267</c:v>
                </c:pt>
                <c:pt idx="29">
                  <c:v>596.88119663036878</c:v>
                </c:pt>
                <c:pt idx="30">
                  <c:v>588.38816970285779</c:v>
                </c:pt>
                <c:pt idx="31">
                  <c:v>564.42248724888987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AC-474A-ABEF-27282C118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609600</xdr:colOff>
      <xdr:row>2</xdr:row>
      <xdr:rowOff>114300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10</xdr:col>
      <xdr:colOff>7620</xdr:colOff>
      <xdr:row>5</xdr:row>
      <xdr:rowOff>0</xdr:rowOff>
    </xdr:from>
    <xdr:to>
      <xdr:col>21</xdr:col>
      <xdr:colOff>99060</xdr:colOff>
      <xdr:row>33</xdr:row>
      <xdr:rowOff>144780</xdr:rowOff>
    </xdr:to>
    <xdr:grpSp>
      <xdr:nvGrpSpPr>
        <xdr:cNvPr id="3" name="Gruppo 2">
          <a:extLst>
            <a:ext uri="{FF2B5EF4-FFF2-40B4-BE49-F238E27FC236}">
              <a16:creationId xmlns:a16="http://schemas.microsoft.com/office/drawing/2014/main" id="{5E92B1CA-6B75-4120-A88B-8D720C416756}"/>
            </a:ext>
          </a:extLst>
        </xdr:cNvPr>
        <xdr:cNvGrpSpPr/>
      </xdr:nvGrpSpPr>
      <xdr:grpSpPr>
        <a:xfrm>
          <a:off x="6629400" y="1287780"/>
          <a:ext cx="6941820" cy="5303520"/>
          <a:chOff x="6629400" y="1287780"/>
          <a:chExt cx="6941820" cy="5303520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03212835-2CCD-487C-A7C3-4E3C532B9DF2}"/>
              </a:ext>
            </a:extLst>
          </xdr:cNvPr>
          <xdr:cNvGraphicFramePr/>
        </xdr:nvGraphicFramePr>
        <xdr:xfrm>
          <a:off x="6629400" y="1287780"/>
          <a:ext cx="6941820" cy="5303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0219A3B4-96EF-47BF-B1C6-36E967431FD9}"/>
                  </a:ext>
                </a:extLst>
              </xdr:cNvPr>
              <xdr:cNvSpPr txBox="1"/>
            </xdr:nvSpPr>
            <xdr:spPr>
              <a:xfrm>
                <a:off x="10660380" y="3642360"/>
                <a:ext cx="1653540" cy="66294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𝑦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𝐾</m:t>
                          </m:r>
                        </m:num>
                        <m:den>
                          <m:d>
                            <m:dPr>
                              <m:ctrlP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1+</m:t>
                              </m:r>
                              <m:sSup>
                                <m:sSupPr>
                                  <m:ctrlP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𝑒</m:t>
                                  </m:r>
                                </m:e>
                                <m:sup>
                                  <m: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− </m:t>
                                  </m:r>
                                  <m:box>
                                    <m:boxPr>
                                      <m:ctrlP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boxPr>
                                    <m:e>
                                      <m:argPr>
                                        <m:argSz m:val="-1"/>
                                      </m:argPr>
                                      <m:f>
                                        <m:fPr>
                                          <m:ctrlP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fPr>
                                        <m:num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𝑡</m:t>
                                          </m:r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−</m:t>
                                          </m:r>
                                          <m:sSub>
                                            <m:sSubPr>
                                              <m:ctrlPr>
                                                <a:rPr lang="it-IT" sz="1400" b="0" i="1">
                                                  <a:solidFill>
                                                    <a:srgbClr val="FF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it-IT" sz="1400" b="0" i="1">
                                                  <a:solidFill>
                                                    <a:srgbClr val="FF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  <m:t>𝑡</m:t>
                                              </m:r>
                                            </m:e>
                                            <m:sub>
                                              <m:r>
                                                <a:rPr lang="it-IT" sz="1400" b="0" i="1">
                                                  <a:solidFill>
                                                    <a:srgbClr val="FF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  <m:t>0</m:t>
                                              </m:r>
                                            </m:sub>
                                          </m:sSub>
                                        </m:num>
                                        <m:den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𝑤</m:t>
                                          </m:r>
                                        </m:den>
                                      </m:f>
                                    </m:e>
                                  </m:box>
                                </m:sup>
                              </m:sSup>
                            </m:e>
                          </m:d>
                        </m:den>
                      </m:f>
                    </m:oMath>
                  </m:oMathPara>
                </a14:m>
                <a:endParaRPr lang="it-IT" sz="16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0219A3B4-96EF-47BF-B1C6-36E967431FD9}"/>
                  </a:ext>
                </a:extLst>
              </xdr:cNvPr>
              <xdr:cNvSpPr txBox="1"/>
            </xdr:nvSpPr>
            <xdr:spPr>
              <a:xfrm>
                <a:off x="10660380" y="3642360"/>
                <a:ext cx="1653540" cy="66294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𝑦=𝐾/(</a:t>
                </a:r>
                <a:r>
                  <a:rPr lang="it-IT" sz="1400" b="0" i="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(1+𝑒^(− □(64&amp;(𝑡−𝑡_0)/𝑤)) ) )</a:t>
                </a:r>
                <a:endParaRPr lang="it-IT" sz="16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xdr:sp macro="" textlink="">
        <xdr:nvSpPr>
          <xdr:cNvPr id="7" name="CasellaDiTesto 6">
            <a:extLst>
              <a:ext uri="{FF2B5EF4-FFF2-40B4-BE49-F238E27FC236}">
                <a16:creationId xmlns:a16="http://schemas.microsoft.com/office/drawing/2014/main" id="{7E696076-8C22-4EC6-8C39-63B8E38294C1}"/>
              </a:ext>
            </a:extLst>
          </xdr:cNvPr>
          <xdr:cNvSpPr txBox="1"/>
        </xdr:nvSpPr>
        <xdr:spPr>
          <a:xfrm>
            <a:off x="11445240" y="4655820"/>
            <a:ext cx="1828800" cy="12954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12000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0" i="1" u="none" strike="noStrike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29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</a:t>
            </a:r>
            <a:r>
              <a:rPr lang="it-IT"/>
              <a:t> </a:t>
            </a:r>
          </a:p>
          <a:p>
            <a:r>
              <a:rPr lang="it-IT" sz="1100" i="1"/>
              <a:t>R</a:t>
            </a:r>
            <a:r>
              <a:rPr lang="it-IT" sz="1100" i="1" baseline="30000"/>
              <a:t>2</a:t>
            </a:r>
            <a:r>
              <a:rPr lang="it-IT" sz="1100" baseline="0"/>
              <a:t>= 0.9994</a:t>
            </a:r>
          </a:p>
          <a:p>
            <a:r>
              <a:rPr lang="it-IT" sz="1100" i="1" baseline="0"/>
              <a:t>CI</a:t>
            </a:r>
            <a:r>
              <a:rPr lang="it-IT" sz="1100" baseline="0"/>
              <a:t>= 124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it-IT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= Feb 24)</a:t>
            </a:r>
            <a:endParaRPr lang="it-IT">
              <a:effectLst/>
            </a:endParaRPr>
          </a:p>
          <a:p>
            <a:endParaRPr lang="it-IT" sz="1100" baseline="300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609600</xdr:colOff>
      <xdr:row>2</xdr:row>
      <xdr:rowOff>114300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D25CE440-69F7-4162-AE7C-37AEBA20E9BE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D25CE440-69F7-4162-AE7C-37AEBA20E9BE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12</xdr:col>
      <xdr:colOff>7620</xdr:colOff>
      <xdr:row>5</xdr:row>
      <xdr:rowOff>0</xdr:rowOff>
    </xdr:from>
    <xdr:to>
      <xdr:col>23</xdr:col>
      <xdr:colOff>99060</xdr:colOff>
      <xdr:row>33</xdr:row>
      <xdr:rowOff>144780</xdr:rowOff>
    </xdr:to>
    <xdr:grpSp>
      <xdr:nvGrpSpPr>
        <xdr:cNvPr id="6" name="Gruppo 5">
          <a:extLst>
            <a:ext uri="{FF2B5EF4-FFF2-40B4-BE49-F238E27FC236}">
              <a16:creationId xmlns:a16="http://schemas.microsoft.com/office/drawing/2014/main" id="{1C8724E3-0A34-4917-BAE0-4162E10BBB69}"/>
            </a:ext>
          </a:extLst>
        </xdr:cNvPr>
        <xdr:cNvGrpSpPr/>
      </xdr:nvGrpSpPr>
      <xdr:grpSpPr>
        <a:xfrm>
          <a:off x="8846820" y="1287780"/>
          <a:ext cx="6941820" cy="5303520"/>
          <a:chOff x="8846820" y="1287780"/>
          <a:chExt cx="6941820" cy="5303520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F5082D72-C1F7-4963-A285-6EBE98D385D7}"/>
              </a:ext>
            </a:extLst>
          </xdr:cNvPr>
          <xdr:cNvGraphicFramePr>
            <a:graphicFrameLocks/>
          </xdr:cNvGraphicFramePr>
        </xdr:nvGraphicFramePr>
        <xdr:xfrm>
          <a:off x="8846820" y="1287780"/>
          <a:ext cx="6941820" cy="5303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3" name="CasellaDiTesto 2">
                <a:extLst>
                  <a:ext uri="{FF2B5EF4-FFF2-40B4-BE49-F238E27FC236}">
                    <a16:creationId xmlns:a16="http://schemas.microsoft.com/office/drawing/2014/main" id="{F60049A7-7A9D-42EC-BA7A-E00A5179BC56}"/>
                  </a:ext>
                </a:extLst>
              </xdr:cNvPr>
              <xdr:cNvSpPr txBox="1"/>
            </xdr:nvSpPr>
            <xdr:spPr>
              <a:xfrm>
                <a:off x="12161520" y="2537460"/>
                <a:ext cx="3017520" cy="66294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𝐵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(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𝑡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)=</m:t>
                      </m:r>
                      <m:f>
                        <m:f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𝐾</m:t>
                          </m:r>
                        </m:num>
                        <m:den>
                          <m:d>
                            <m:dPr>
                              <m:ctrlP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1+</m:t>
                              </m:r>
                              <m:sSup>
                                <m:sSupPr>
                                  <m:ctrlP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𝑒</m:t>
                                  </m:r>
                                </m:e>
                                <m:sup>
                                  <m: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− </m:t>
                                  </m:r>
                                  <m:box>
                                    <m:boxPr>
                                      <m:ctrlP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boxPr>
                                    <m:e>
                                      <m:argPr>
                                        <m:argSz m:val="-1"/>
                                      </m:argPr>
                                      <m:f>
                                        <m:fPr>
                                          <m:ctrlP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fPr>
                                        <m:num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𝑡</m:t>
                                          </m:r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−</m:t>
                                          </m:r>
                                          <m:sSub>
                                            <m:sSubPr>
                                              <m:ctrlPr>
                                                <a:rPr lang="it-IT" sz="1400" b="0" i="1">
                                                  <a:solidFill>
                                                    <a:srgbClr val="FF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it-IT" sz="1400" b="0" i="1">
                                                  <a:solidFill>
                                                    <a:srgbClr val="FF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  <m:t>𝑡</m:t>
                                              </m:r>
                                            </m:e>
                                            <m:sub>
                                              <m:r>
                                                <a:rPr lang="it-IT" sz="1400" b="0" i="1">
                                                  <a:solidFill>
                                                    <a:srgbClr val="FF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  <m:t>0</m:t>
                                              </m:r>
                                            </m:sub>
                                          </m:sSub>
                                        </m:num>
                                        <m:den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𝑤</m:t>
                                          </m:r>
                                        </m:den>
                                      </m:f>
                                    </m:e>
                                  </m:box>
                                </m:sup>
                              </m:sSup>
                            </m:e>
                          </m:d>
                        </m:den>
                      </m:f>
                    </m:oMath>
                  </m:oMathPara>
                </a14:m>
                <a:endParaRPr lang="it-IT" sz="16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3" name="CasellaDiTesto 2">
                <a:extLst>
                  <a:ext uri="{FF2B5EF4-FFF2-40B4-BE49-F238E27FC236}">
                    <a16:creationId xmlns:a16="http://schemas.microsoft.com/office/drawing/2014/main" id="{F60049A7-7A9D-42EC-BA7A-E00A5179BC56}"/>
                  </a:ext>
                </a:extLst>
              </xdr:cNvPr>
              <xdr:cNvSpPr txBox="1"/>
            </xdr:nvSpPr>
            <xdr:spPr>
              <a:xfrm>
                <a:off x="12161520" y="2537460"/>
                <a:ext cx="3017520" cy="66294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𝐵(𝑡)=𝐾/(</a:t>
                </a:r>
                <a:r>
                  <a:rPr lang="it-IT" sz="1400" b="0" i="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(1+𝑒^(− □(64&amp;(𝑡−𝑡_0)/𝑤)) ) )</a:t>
                </a:r>
                <a:endParaRPr lang="it-IT" sz="16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xdr:sp macro="" textlink="">
        <xdr:nvSpPr>
          <xdr:cNvPr id="5" name="CasellaDiTesto 4">
            <a:extLst>
              <a:ext uri="{FF2B5EF4-FFF2-40B4-BE49-F238E27FC236}">
                <a16:creationId xmlns:a16="http://schemas.microsoft.com/office/drawing/2014/main" id="{580D4956-4D83-46BD-BB91-8CFB546A67AD}"/>
              </a:ext>
            </a:extLst>
          </xdr:cNvPr>
          <xdr:cNvSpPr txBox="1"/>
        </xdr:nvSpPr>
        <xdr:spPr>
          <a:xfrm>
            <a:off x="13639800" y="4282440"/>
            <a:ext cx="1828800" cy="12954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12974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0" i="1" u="none" strike="noStrike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28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5</a:t>
            </a:r>
            <a:r>
              <a:rPr lang="it-IT"/>
              <a:t> </a:t>
            </a:r>
          </a:p>
          <a:p>
            <a:r>
              <a:rPr lang="it-IT" sz="1100" i="1"/>
              <a:t>R</a:t>
            </a:r>
            <a:r>
              <a:rPr lang="it-IT" sz="1100" i="1" baseline="30000"/>
              <a:t>2</a:t>
            </a:r>
            <a:r>
              <a:rPr lang="it-IT" sz="1100" baseline="0"/>
              <a:t>= 0.9663</a:t>
            </a:r>
          </a:p>
          <a:p>
            <a:r>
              <a:rPr lang="it-IT" sz="1100" i="1" baseline="0"/>
              <a:t>CI</a:t>
            </a:r>
            <a:r>
              <a:rPr lang="it-IT" sz="1100" baseline="0"/>
              <a:t>= 103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it-IT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0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= Feb 24)</a:t>
            </a:r>
            <a:endParaRPr lang="it-IT">
              <a:effectLst/>
            </a:endParaRPr>
          </a:p>
          <a:p>
            <a:endParaRPr lang="it-IT" sz="1100" baseline="30000"/>
          </a:p>
        </xdr:txBody>
      </xdr:sp>
      <xdr:cxnSp macro="">
        <xdr:nvCxnSpPr>
          <xdr:cNvPr id="7" name="Connettore diritto 6">
            <a:extLst>
              <a:ext uri="{FF2B5EF4-FFF2-40B4-BE49-F238E27FC236}">
                <a16:creationId xmlns:a16="http://schemas.microsoft.com/office/drawing/2014/main" id="{F2565D0C-65C1-4565-A4DC-96DFBF81741D}"/>
              </a:ext>
            </a:extLst>
          </xdr:cNvPr>
          <xdr:cNvCxnSpPr/>
        </xdr:nvCxnSpPr>
        <xdr:spPr>
          <a:xfrm>
            <a:off x="9212580" y="2918460"/>
            <a:ext cx="3086100" cy="762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8" name="CasellaDiTesto 7">
                <a:extLst>
                  <a:ext uri="{FF2B5EF4-FFF2-40B4-BE49-F238E27FC236}">
                    <a16:creationId xmlns:a16="http://schemas.microsoft.com/office/drawing/2014/main" id="{9A75C98C-EBF5-4DF2-A100-86430DA8BE86}"/>
                  </a:ext>
                </a:extLst>
              </xdr:cNvPr>
              <xdr:cNvSpPr txBox="1"/>
            </xdr:nvSpPr>
            <xdr:spPr>
              <a:xfrm>
                <a:off x="12397740" y="3101340"/>
                <a:ext cx="3252109" cy="593239"/>
              </a:xfrm>
              <a:prstGeom prst="rect">
                <a:avLst/>
              </a:prstGeom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marL="0" indent="0" algn="l"/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pPr marL="0" indent="0"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0</m:t>
                          </m:r>
                        </m:e>
                      </m:d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=0,  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(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𝑡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+1)=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𝐵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+1</m:t>
                          </m:r>
                        </m:e>
                      </m:d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𝐵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</m:e>
                      </m:d>
                    </m:oMath>
                  </m:oMathPara>
                </a14:m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Choice>
        <mc:Fallback xmlns="">
          <xdr:sp macro="" textlink="">
            <xdr:nvSpPr>
              <xdr:cNvPr id="8" name="CasellaDiTesto 7">
                <a:extLst>
                  <a:ext uri="{FF2B5EF4-FFF2-40B4-BE49-F238E27FC236}">
                    <a16:creationId xmlns:a16="http://schemas.microsoft.com/office/drawing/2014/main" id="{9A75C98C-EBF5-4DF2-A100-86430DA8BE86}"/>
                  </a:ext>
                </a:extLst>
              </xdr:cNvPr>
              <xdr:cNvSpPr txBox="1"/>
            </xdr:nvSpPr>
            <xdr:spPr>
              <a:xfrm>
                <a:off x="12397740" y="3101340"/>
                <a:ext cx="3252109" cy="593239"/>
              </a:xfrm>
              <a:prstGeom prst="rect">
                <a:avLst/>
              </a:prstGeom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marL="0" indent="0" algn="l"/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pPr marL="0" indent="0" algn="l"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𝑦(0)=0,  𝑦(𝑡+1)=𝐵(𝑡+1)−𝐵(𝑡)</a:t>
                </a:r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Fallback>
      </mc:AlternateContent>
      <xdr:cxnSp macro="">
        <xdr:nvCxnSpPr>
          <xdr:cNvPr id="10" name="Connettore 2 9">
            <a:extLst>
              <a:ext uri="{FF2B5EF4-FFF2-40B4-BE49-F238E27FC236}">
                <a16:creationId xmlns:a16="http://schemas.microsoft.com/office/drawing/2014/main" id="{F5A9E7AE-FCC6-486F-BCA8-67CE5DF76905}"/>
              </a:ext>
            </a:extLst>
          </xdr:cNvPr>
          <xdr:cNvCxnSpPr/>
        </xdr:nvCxnSpPr>
        <xdr:spPr>
          <a:xfrm flipH="1">
            <a:off x="12565380" y="3695700"/>
            <a:ext cx="1188720" cy="6477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0.2071</cdr:x>
      <cdr:y>0.2251</cdr:y>
    </cdr:from>
    <cdr:to>
      <cdr:x>0.27593</cdr:x>
      <cdr:y>0.27777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CasellaDiTesto 14">
              <a:extLst xmlns:a="http://schemas.openxmlformats.org/drawingml/2006/main">
                <a:ext uri="{FF2B5EF4-FFF2-40B4-BE49-F238E27FC236}">
                  <a16:creationId xmlns:a16="http://schemas.microsoft.com/office/drawing/2014/main" id="{4E44B879-0DBE-4044-BC9F-5BB9C6A0545B}"/>
                </a:ext>
              </a:extLst>
            </cdr:cNvPr>
            <cdr:cNvSpPr txBox="1"/>
          </cdr:nvSpPr>
          <cdr:spPr>
            <a:xfrm xmlns:a="http://schemas.openxmlformats.org/drawingml/2006/main">
              <a:off x="1437651" y="1193802"/>
              <a:ext cx="477805" cy="27933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𝐾</m:t>
                        </m:r>
                      </m:num>
                      <m:den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4</m:t>
                        </m:r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𝑤</m:t>
                        </m:r>
                      </m:den>
                    </m:f>
                  </m:oMath>
                </m:oMathPara>
              </a14:m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cdr:txBody>
        </cdr:sp>
      </mc:Choice>
      <mc:Fallback xmlns="">
        <cdr:sp macro="" textlink="">
          <cdr:nvSpPr>
            <cdr:cNvPr id="2" name="CasellaDiTesto 14">
              <a:extLst xmlns:a="http://schemas.openxmlformats.org/drawingml/2006/main">
                <a:ext uri="{FF2B5EF4-FFF2-40B4-BE49-F238E27FC236}">
                  <a16:creationId xmlns:a16="http://schemas.microsoft.com/office/drawing/2014/main" id="{4E44B879-0DBE-4044-BC9F-5BB9C6A0545B}"/>
                </a:ext>
              </a:extLst>
            </cdr:cNvPr>
            <cdr:cNvSpPr txBox="1"/>
          </cdr:nvSpPr>
          <cdr:spPr>
            <a:xfrm xmlns:a="http://schemas.openxmlformats.org/drawingml/2006/main">
              <a:off x="1437651" y="1193802"/>
              <a:ext cx="477805" cy="27933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𝐾⁄4𝑤</a:t>
              </a:r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cdr:txBody>
        </cdr:sp>
      </mc:Fallback>
    </mc:AlternateContent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6" xr16:uid="{EFFE45C3-1F66-4F13-83DB-04078F70E8F1}" autoFormatId="16" applyNumberFormats="0" applyBorderFormats="0" applyFontFormats="0" applyPatternFormats="0" applyAlignmentFormats="0" applyWidthHeightFormats="0">
  <queryTableRefresh nextId="15">
    <queryTableFields count="14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attualmente_positivi" tableColumnId="7"/>
      <queryTableField id="8" name="nuovi_attualmente_positivi" tableColumnId="8"/>
      <queryTableField id="9" name="dimessi_guariti" tableColumnId="9"/>
      <queryTableField id="10" name="deceduti" tableColumnId="10"/>
      <queryTableField id="11" name="totale_casi" tableColumnId="11"/>
      <queryTableField id="12" name="tamponi" tableColumnId="12"/>
      <queryTableField id="13" name="note_it" tableColumnId="13"/>
      <queryTableField id="14" name="note_e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6FD530-599A-40D9-A44F-CD15475B2349}" name="dpc_covid19_ita_andamento_nazionale__6" displayName="dpc_covid19_ita_andamento_nazionale__6" ref="A1:N33" tableType="queryTable" totalsRowShown="0">
  <autoFilter ref="A1:N33" xr:uid="{248EE9E9-5408-43CA-908B-B0E349FD62F6}"/>
  <tableColumns count="14">
    <tableColumn id="1" xr3:uid="{3E702635-4187-49EF-9E29-75D55D494C03}" uniqueName="1" name="data" queryTableFieldId="1" dataDxfId="3"/>
    <tableColumn id="2" xr3:uid="{35D9B9A1-0984-4BDB-8DD0-ECC1F0F2C9F2}" uniqueName="2" name="stato" queryTableFieldId="2" dataDxfId="2"/>
    <tableColumn id="3" xr3:uid="{8C52B27F-4DAF-48E3-B031-CF0CA26CB1F9}" uniqueName="3" name="ricoverati_con_sintomi" queryTableFieldId="3"/>
    <tableColumn id="4" xr3:uid="{F4972193-9700-4B3C-8608-4849D2452BE7}" uniqueName="4" name="terapia_intensiva" queryTableFieldId="4"/>
    <tableColumn id="5" xr3:uid="{817BB4DF-3DBE-4A71-84C0-583E3C7849AE}" uniqueName="5" name="totale_ospedalizzati" queryTableFieldId="5"/>
    <tableColumn id="6" xr3:uid="{0E595097-01C6-4088-ACB4-BC564AE082BB}" uniqueName="6" name="isolamento_domiciliare" queryTableFieldId="6"/>
    <tableColumn id="7" xr3:uid="{13039F04-E44D-44A1-8EDA-7D1E9F766D0B}" uniqueName="7" name="totale_attualmente_positivi" queryTableFieldId="7"/>
    <tableColumn id="8" xr3:uid="{29A2243E-6A1F-4B4D-ADF9-3A804E9A9E58}" uniqueName="8" name="nuovi_attualmente_positivi" queryTableFieldId="8"/>
    <tableColumn id="9" xr3:uid="{DF5ED3B9-8903-4C7D-87A6-116B49F58E59}" uniqueName="9" name="dimessi_guariti" queryTableFieldId="9"/>
    <tableColumn id="10" xr3:uid="{EB8D7038-7F35-4863-9C2C-784EF30B6BDD}" uniqueName="10" name="deceduti" queryTableFieldId="10"/>
    <tableColumn id="11" xr3:uid="{B713EFF2-A36D-4307-9658-6642A6842CF3}" uniqueName="11" name="totale_casi" queryTableFieldId="11"/>
    <tableColumn id="12" xr3:uid="{C79B233F-A5F6-4827-A84A-8E3A3581BCA0}" uniqueName="12" name="tamponi" queryTableFieldId="12"/>
    <tableColumn id="13" xr3:uid="{7F0E7EFB-34BE-4EF3-AE14-950AE686D34E}" uniqueName="13" name="note_it" queryTableFieldId="13" dataDxfId="1"/>
    <tableColumn id="14" xr3:uid="{73A3C354-DC21-4A9A-A259-4045514D2F28}" uniqueName="14" name="note_en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6AE41525-C545-4B83-8686-2D973E356B51}">
    <text>red zone</text>
  </threadedComment>
  <threadedComment ref="B13" dT="2020-03-21T22:12:51.46" personId="{46504131-ADD3-4530-BCC7-16E4FED1C2C4}" id="{D1C5CD7B-740D-43CC-A2B1-661E9701F950}">
    <text>partial lockdown (north)</text>
  </threadedComment>
  <threadedComment ref="B17" dT="2020-03-21T22:13:52.19" personId="{46504131-ADD3-4530-BCC7-16E4FED1C2C4}" id="{D6513010-1C40-479E-8D93-3E5E664A5DD3}">
    <text>school closure (Italy)</text>
  </threadedComment>
  <threadedComment ref="B20" dT="2020-03-21T22:14:24.84" personId="{46504131-ADD3-4530-BCC7-16E4FED1C2C4}" id="{D716A400-1BA0-4A74-B84E-CB03860A1D57}">
    <text>lockdown (north)</text>
  </threadedComment>
  <threadedComment ref="B22" dT="2020-03-21T22:14:52.14" personId="{46504131-ADD3-4530-BCC7-16E4FED1C2C4}" id="{7162E970-0C82-40C0-9D82-4DB3CD06F48A}">
    <text>partial lockdown (Italy)</text>
  </threadedComment>
  <threadedComment ref="B24" dT="2020-03-21T22:15:16.77" personId="{46504131-ADD3-4530-BCC7-16E4FED1C2C4}" id="{ABA66A1D-C810-456B-991F-51AB6F2F5F4A}">
    <text>lockdown (Italy)</text>
  </threadedComment>
  <threadedComment ref="B35" dT="2020-03-23T21:41:16.67" personId="{46504131-ADD3-4530-BCC7-16E4FED1C2C4}" id="{8DD349DE-7478-43D5-9443-337E52D93429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5FD8839A-74E9-44C2-B5F2-F977D0EA3D98}">
    <text>red zone</text>
  </threadedComment>
  <threadedComment ref="B13" dT="2020-03-21T22:12:51.46" personId="{46504131-ADD3-4530-BCC7-16E4FED1C2C4}" id="{95B83D2D-5EDB-4C8F-91A8-36D622D74B5B}">
    <text>partial lockdown (north)</text>
  </threadedComment>
  <threadedComment ref="B17" dT="2020-03-21T22:13:52.19" personId="{46504131-ADD3-4530-BCC7-16E4FED1C2C4}" id="{FB6547ED-429A-49D7-8367-DE2107BFB931}">
    <text>school closure (Italy)</text>
  </threadedComment>
  <threadedComment ref="B20" dT="2020-03-21T22:14:24.84" personId="{46504131-ADD3-4530-BCC7-16E4FED1C2C4}" id="{18DCC697-BA7F-479A-8641-1D7FCDC0672D}">
    <text>lockdown (north)</text>
  </threadedComment>
  <threadedComment ref="B22" dT="2020-03-21T22:14:52.14" personId="{46504131-ADD3-4530-BCC7-16E4FED1C2C4}" id="{5FB23112-C2D9-44D1-9DAD-0448A5341B10}">
    <text>partial lockdown (Italy)</text>
  </threadedComment>
  <threadedComment ref="B24" dT="2020-03-21T22:15:16.77" personId="{46504131-ADD3-4530-BCC7-16E4FED1C2C4}" id="{90A59D2F-F1E2-4415-85BD-E03CA55CB6FA}">
    <text>lockdown (Italy)</text>
  </threadedComment>
  <threadedComment ref="B35" dT="2020-03-23T21:41:16.67" personId="{46504131-ADD3-4530-BCC7-16E4FED1C2C4}" id="{0E1A0D26-B3B0-42D1-A5BA-750B79DBB49F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N33"/>
  <sheetViews>
    <sheetView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26.77734375" bestFit="1" customWidth="1"/>
    <col min="8" max="8" width="26.6640625" bestFit="1" customWidth="1"/>
    <col min="9" max="9" width="15.88671875" bestFit="1" customWidth="1"/>
    <col min="10" max="10" width="10.5546875" bestFit="1" customWidth="1"/>
    <col min="11" max="11" width="12.21875" bestFit="1" customWidth="1"/>
    <col min="12" max="12" width="10.33203125" bestFit="1" customWidth="1"/>
    <col min="13" max="13" width="19.5546875" bestFit="1" customWidth="1"/>
    <col min="14" max="14" width="21.109375" bestFit="1" customWidth="1"/>
  </cols>
  <sheetData>
    <row r="1" spans="1:14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37</v>
      </c>
      <c r="N1" t="s">
        <v>38</v>
      </c>
    </row>
    <row r="2" spans="1:14" x14ac:dyDescent="0.3">
      <c r="A2" s="19">
        <v>43885.75</v>
      </c>
      <c r="B2" s="18" t="s">
        <v>29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221</v>
      </c>
      <c r="I2" s="2">
        <v>1</v>
      </c>
      <c r="J2" s="2">
        <v>7</v>
      </c>
      <c r="K2" s="2">
        <v>229</v>
      </c>
      <c r="L2" s="2">
        <v>4324</v>
      </c>
      <c r="M2" s="18" t="s">
        <v>39</v>
      </c>
      <c r="N2" s="18" t="s">
        <v>39</v>
      </c>
    </row>
    <row r="3" spans="1:14" x14ac:dyDescent="0.3">
      <c r="A3" s="19">
        <v>43886.75</v>
      </c>
      <c r="B3" s="18" t="s">
        <v>29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1</v>
      </c>
      <c r="J3" s="2">
        <v>10</v>
      </c>
      <c r="K3" s="2">
        <v>322</v>
      </c>
      <c r="L3" s="2">
        <v>8623</v>
      </c>
      <c r="M3" s="18" t="s">
        <v>39</v>
      </c>
      <c r="N3" s="18" t="s">
        <v>39</v>
      </c>
    </row>
    <row r="4" spans="1:14" x14ac:dyDescent="0.3">
      <c r="A4" s="19">
        <v>43887.75</v>
      </c>
      <c r="B4" s="18" t="s">
        <v>29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3</v>
      </c>
      <c r="J4" s="2">
        <v>12</v>
      </c>
      <c r="K4" s="2">
        <v>400</v>
      </c>
      <c r="L4" s="2">
        <v>9587</v>
      </c>
      <c r="M4" s="18" t="s">
        <v>39</v>
      </c>
      <c r="N4" s="18" t="s">
        <v>39</v>
      </c>
    </row>
    <row r="5" spans="1:14" x14ac:dyDescent="0.3">
      <c r="A5" s="19">
        <v>43888.75</v>
      </c>
      <c r="B5" s="18" t="s">
        <v>29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45</v>
      </c>
      <c r="J5" s="2">
        <v>17</v>
      </c>
      <c r="K5" s="2">
        <v>650</v>
      </c>
      <c r="L5" s="2">
        <v>12014</v>
      </c>
      <c r="M5" s="18" t="s">
        <v>39</v>
      </c>
      <c r="N5" s="18" t="s">
        <v>39</v>
      </c>
    </row>
    <row r="6" spans="1:14" x14ac:dyDescent="0.3">
      <c r="A6" s="19">
        <v>43889.75</v>
      </c>
      <c r="B6" s="18" t="s">
        <v>29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46</v>
      </c>
      <c r="J6" s="2">
        <v>21</v>
      </c>
      <c r="K6" s="2">
        <v>888</v>
      </c>
      <c r="L6" s="2">
        <v>15695</v>
      </c>
      <c r="M6" s="18" t="s">
        <v>39</v>
      </c>
      <c r="N6" s="18" t="s">
        <v>39</v>
      </c>
    </row>
    <row r="7" spans="1:14" x14ac:dyDescent="0.3">
      <c r="A7" s="19">
        <v>43890.75</v>
      </c>
      <c r="B7" s="18" t="s">
        <v>29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50</v>
      </c>
      <c r="J7" s="2">
        <v>29</v>
      </c>
      <c r="K7" s="2">
        <v>1128</v>
      </c>
      <c r="L7" s="2">
        <v>18661</v>
      </c>
      <c r="M7" s="18" t="s">
        <v>39</v>
      </c>
      <c r="N7" s="18" t="s">
        <v>39</v>
      </c>
    </row>
    <row r="8" spans="1:14" x14ac:dyDescent="0.3">
      <c r="A8" s="19">
        <v>43891.75</v>
      </c>
      <c r="B8" s="18" t="s">
        <v>29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83</v>
      </c>
      <c r="J8" s="2">
        <v>34</v>
      </c>
      <c r="K8" s="2">
        <v>1694</v>
      </c>
      <c r="L8" s="2">
        <v>21127</v>
      </c>
      <c r="M8" s="18" t="s">
        <v>39</v>
      </c>
      <c r="N8" s="18" t="s">
        <v>39</v>
      </c>
    </row>
    <row r="9" spans="1:14" x14ac:dyDescent="0.3">
      <c r="A9" s="19">
        <v>43892.75</v>
      </c>
      <c r="B9" s="18" t="s">
        <v>29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149</v>
      </c>
      <c r="J9" s="2">
        <v>52</v>
      </c>
      <c r="K9" s="2">
        <v>2036</v>
      </c>
      <c r="L9" s="2">
        <v>23345</v>
      </c>
      <c r="M9" s="18" t="s">
        <v>39</v>
      </c>
      <c r="N9" s="18" t="s">
        <v>39</v>
      </c>
    </row>
    <row r="10" spans="1:14" x14ac:dyDescent="0.3">
      <c r="A10" s="19">
        <v>43893.75</v>
      </c>
      <c r="B10" s="18" t="s">
        <v>29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160</v>
      </c>
      <c r="J10" s="2">
        <v>79</v>
      </c>
      <c r="K10" s="2">
        <v>2502</v>
      </c>
      <c r="L10" s="2">
        <v>25856</v>
      </c>
      <c r="M10" s="18" t="s">
        <v>39</v>
      </c>
      <c r="N10" s="18" t="s">
        <v>39</v>
      </c>
    </row>
    <row r="11" spans="1:14" x14ac:dyDescent="0.3">
      <c r="A11" s="19">
        <v>43894.75</v>
      </c>
      <c r="B11" s="18" t="s">
        <v>29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276</v>
      </c>
      <c r="J11" s="2">
        <v>107</v>
      </c>
      <c r="K11" s="2">
        <v>3089</v>
      </c>
      <c r="L11" s="2">
        <v>29837</v>
      </c>
      <c r="M11" s="18" t="s">
        <v>39</v>
      </c>
      <c r="N11" s="18" t="s">
        <v>39</v>
      </c>
    </row>
    <row r="12" spans="1:14" x14ac:dyDescent="0.3">
      <c r="A12" s="19">
        <v>43895.75</v>
      </c>
      <c r="B12" s="18" t="s">
        <v>29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414</v>
      </c>
      <c r="J12" s="2">
        <v>148</v>
      </c>
      <c r="K12" s="2">
        <v>3858</v>
      </c>
      <c r="L12" s="2">
        <v>32362</v>
      </c>
      <c r="M12" s="18" t="s">
        <v>39</v>
      </c>
      <c r="N12" s="18" t="s">
        <v>39</v>
      </c>
    </row>
    <row r="13" spans="1:14" x14ac:dyDescent="0.3">
      <c r="A13" s="19">
        <v>43896.75</v>
      </c>
      <c r="B13" s="18" t="s">
        <v>29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523</v>
      </c>
      <c r="J13" s="2">
        <v>197</v>
      </c>
      <c r="K13" s="2">
        <v>4636</v>
      </c>
      <c r="L13" s="2">
        <v>36359</v>
      </c>
      <c r="M13" s="18" t="s">
        <v>39</v>
      </c>
      <c r="N13" s="18" t="s">
        <v>39</v>
      </c>
    </row>
    <row r="14" spans="1:14" x14ac:dyDescent="0.3">
      <c r="A14" s="19">
        <v>43897.75</v>
      </c>
      <c r="B14" s="18" t="s">
        <v>29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589</v>
      </c>
      <c r="J14" s="2">
        <v>233</v>
      </c>
      <c r="K14" s="2">
        <v>5883</v>
      </c>
      <c r="L14" s="2">
        <v>42062</v>
      </c>
      <c r="M14" s="18" t="s">
        <v>40</v>
      </c>
      <c r="N14" s="18" t="s">
        <v>41</v>
      </c>
    </row>
    <row r="15" spans="1:14" x14ac:dyDescent="0.3">
      <c r="A15" s="19">
        <v>43898.75</v>
      </c>
      <c r="B15" s="18" t="s">
        <v>29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622</v>
      </c>
      <c r="J15" s="2">
        <v>366</v>
      </c>
      <c r="K15" s="2">
        <v>7375</v>
      </c>
      <c r="L15" s="2">
        <v>49937</v>
      </c>
      <c r="M15" s="18" t="s">
        <v>39</v>
      </c>
      <c r="N15" s="18" t="s">
        <v>39</v>
      </c>
    </row>
    <row r="16" spans="1:14" x14ac:dyDescent="0.3">
      <c r="A16" s="19">
        <v>43899.75</v>
      </c>
      <c r="B16" s="18" t="s">
        <v>29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724</v>
      </c>
      <c r="J16" s="2">
        <v>463</v>
      </c>
      <c r="K16" s="2">
        <v>9172</v>
      </c>
      <c r="L16" s="2">
        <v>53826</v>
      </c>
      <c r="M16" s="18" t="s">
        <v>39</v>
      </c>
      <c r="N16" s="18" t="s">
        <v>39</v>
      </c>
    </row>
    <row r="17" spans="1:14" x14ac:dyDescent="0.3">
      <c r="A17" s="19">
        <v>43900.75</v>
      </c>
      <c r="B17" s="18" t="s">
        <v>29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1004</v>
      </c>
      <c r="J17" s="2">
        <v>631</v>
      </c>
      <c r="K17" s="2">
        <v>10149</v>
      </c>
      <c r="L17" s="2">
        <v>60761</v>
      </c>
      <c r="M17" s="18" t="s">
        <v>42</v>
      </c>
      <c r="N17" s="18" t="s">
        <v>43</v>
      </c>
    </row>
    <row r="18" spans="1:14" x14ac:dyDescent="0.3">
      <c r="A18" s="19">
        <v>43901.708333333336</v>
      </c>
      <c r="B18" s="18" t="s">
        <v>29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1045</v>
      </c>
      <c r="J18" s="2">
        <v>827</v>
      </c>
      <c r="K18" s="2">
        <v>12462</v>
      </c>
      <c r="L18" s="2">
        <v>73154</v>
      </c>
      <c r="M18" s="18" t="s">
        <v>44</v>
      </c>
      <c r="N18" s="18" t="s">
        <v>45</v>
      </c>
    </row>
    <row r="19" spans="1:14" x14ac:dyDescent="0.3">
      <c r="A19" s="19">
        <v>43902.708333333336</v>
      </c>
      <c r="B19" s="18" t="s">
        <v>29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1258</v>
      </c>
      <c r="J19" s="2">
        <v>1016</v>
      </c>
      <c r="K19" s="2">
        <v>15113</v>
      </c>
      <c r="L19" s="2">
        <v>86011</v>
      </c>
      <c r="M19" s="18" t="s">
        <v>39</v>
      </c>
      <c r="N19" s="18" t="s">
        <v>39</v>
      </c>
    </row>
    <row r="20" spans="1:14" x14ac:dyDescent="0.3">
      <c r="A20" s="19">
        <v>43903.708333333336</v>
      </c>
      <c r="B20" s="18" t="s">
        <v>29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1439</v>
      </c>
      <c r="J20" s="2">
        <v>1266</v>
      </c>
      <c r="K20" s="2">
        <v>17660</v>
      </c>
      <c r="L20" s="2">
        <v>97488</v>
      </c>
      <c r="M20" s="18" t="s">
        <v>39</v>
      </c>
      <c r="N20" s="18" t="s">
        <v>39</v>
      </c>
    </row>
    <row r="21" spans="1:14" x14ac:dyDescent="0.3">
      <c r="A21" s="19">
        <v>43904.708333333336</v>
      </c>
      <c r="B21" s="18" t="s">
        <v>29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1966</v>
      </c>
      <c r="J21" s="2">
        <v>1441</v>
      </c>
      <c r="K21" s="2">
        <v>21157</v>
      </c>
      <c r="L21" s="2">
        <v>109170</v>
      </c>
      <c r="M21" s="18" t="s">
        <v>39</v>
      </c>
      <c r="N21" s="18" t="s">
        <v>39</v>
      </c>
    </row>
    <row r="22" spans="1:14" x14ac:dyDescent="0.3">
      <c r="A22" s="19">
        <v>43905.708333333336</v>
      </c>
      <c r="B22" s="18" t="s">
        <v>29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2335</v>
      </c>
      <c r="J22" s="2">
        <v>1809</v>
      </c>
      <c r="K22" s="2">
        <v>24747</v>
      </c>
      <c r="L22" s="2">
        <v>124899</v>
      </c>
      <c r="M22" s="18" t="s">
        <v>39</v>
      </c>
      <c r="N22" s="18" t="s">
        <v>39</v>
      </c>
    </row>
    <row r="23" spans="1:14" x14ac:dyDescent="0.3">
      <c r="A23" s="19">
        <v>43906.708333333336</v>
      </c>
      <c r="B23" s="18" t="s">
        <v>29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2749</v>
      </c>
      <c r="J23" s="2">
        <v>2158</v>
      </c>
      <c r="K23" s="2">
        <v>27980</v>
      </c>
      <c r="L23" s="2">
        <v>137962</v>
      </c>
      <c r="M23" s="18" t="s">
        <v>46</v>
      </c>
      <c r="N23" s="18" t="s">
        <v>47</v>
      </c>
    </row>
    <row r="24" spans="1:14" x14ac:dyDescent="0.3">
      <c r="A24" s="19">
        <v>43907.708333333336</v>
      </c>
      <c r="B24" s="18" t="s">
        <v>29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2941</v>
      </c>
      <c r="J24" s="2">
        <v>2503</v>
      </c>
      <c r="K24" s="2">
        <v>31506</v>
      </c>
      <c r="L24" s="2">
        <v>148657</v>
      </c>
      <c r="M24" s="18" t="s">
        <v>48</v>
      </c>
      <c r="N24" s="18" t="s">
        <v>49</v>
      </c>
    </row>
    <row r="25" spans="1:14" x14ac:dyDescent="0.3">
      <c r="A25" s="19">
        <v>43908.708333333336</v>
      </c>
      <c r="B25" s="18" t="s">
        <v>29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4025</v>
      </c>
      <c r="J25" s="2">
        <v>2978</v>
      </c>
      <c r="K25" s="2">
        <v>35713</v>
      </c>
      <c r="L25" s="2">
        <v>165541</v>
      </c>
      <c r="M25" s="18" t="s">
        <v>50</v>
      </c>
      <c r="N25" s="18" t="s">
        <v>51</v>
      </c>
    </row>
    <row r="26" spans="1:14" x14ac:dyDescent="0.3">
      <c r="A26" s="19">
        <v>43909.708333333336</v>
      </c>
      <c r="B26" s="18" t="s">
        <v>29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4440</v>
      </c>
      <c r="J26" s="2">
        <v>3405</v>
      </c>
      <c r="K26" s="2">
        <v>41035</v>
      </c>
      <c r="L26" s="2">
        <v>182777</v>
      </c>
      <c r="M26" s="18" t="s">
        <v>39</v>
      </c>
      <c r="N26" s="18" t="s">
        <v>39</v>
      </c>
    </row>
    <row r="27" spans="1:14" x14ac:dyDescent="0.3">
      <c r="A27" s="19">
        <v>43910.708333333336</v>
      </c>
      <c r="B27" s="18" t="s">
        <v>29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5129</v>
      </c>
      <c r="J27" s="2">
        <v>4032</v>
      </c>
      <c r="K27" s="2">
        <v>47021</v>
      </c>
      <c r="L27" s="2">
        <v>206886</v>
      </c>
      <c r="M27" s="18" t="s">
        <v>39</v>
      </c>
      <c r="N27" s="18" t="s">
        <v>39</v>
      </c>
    </row>
    <row r="28" spans="1:14" x14ac:dyDescent="0.3">
      <c r="A28" s="19">
        <v>43911.708333333336</v>
      </c>
      <c r="B28" s="18" t="s">
        <v>29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6072</v>
      </c>
      <c r="J28" s="2">
        <v>4825</v>
      </c>
      <c r="K28" s="2">
        <v>53578</v>
      </c>
      <c r="L28" s="2">
        <v>233222</v>
      </c>
      <c r="M28" s="18" t="s">
        <v>39</v>
      </c>
      <c r="N28" s="18" t="s">
        <v>39</v>
      </c>
    </row>
    <row r="29" spans="1:14" x14ac:dyDescent="0.3">
      <c r="A29" s="19">
        <v>43912.708333333336</v>
      </c>
      <c r="B29" s="18" t="s">
        <v>29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7024</v>
      </c>
      <c r="J29" s="2">
        <v>5476</v>
      </c>
      <c r="K29" s="2">
        <v>59138</v>
      </c>
      <c r="L29" s="2">
        <v>258402</v>
      </c>
      <c r="M29" s="18" t="s">
        <v>39</v>
      </c>
      <c r="N29" s="18" t="s">
        <v>39</v>
      </c>
    </row>
    <row r="30" spans="1:14" x14ac:dyDescent="0.3">
      <c r="A30" s="19">
        <v>43913.708333333336</v>
      </c>
      <c r="B30" s="18" t="s">
        <v>29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7432</v>
      </c>
      <c r="J30" s="2">
        <v>6077</v>
      </c>
      <c r="K30" s="2">
        <v>63927</v>
      </c>
      <c r="L30" s="2">
        <v>275468</v>
      </c>
      <c r="M30" s="18" t="s">
        <v>39</v>
      </c>
      <c r="N30" s="18" t="s">
        <v>39</v>
      </c>
    </row>
    <row r="31" spans="1:14" x14ac:dyDescent="0.3">
      <c r="A31" s="19">
        <v>43914.708333333336</v>
      </c>
      <c r="B31" s="18" t="s">
        <v>29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8326</v>
      </c>
      <c r="J31" s="2">
        <v>6820</v>
      </c>
      <c r="K31" s="2">
        <v>69176</v>
      </c>
      <c r="L31" s="2">
        <v>296964</v>
      </c>
      <c r="M31" s="18" t="s">
        <v>39</v>
      </c>
      <c r="N31" s="18" t="s">
        <v>39</v>
      </c>
    </row>
    <row r="32" spans="1:14" x14ac:dyDescent="0.3">
      <c r="A32" s="19">
        <v>43915.708333333336</v>
      </c>
      <c r="B32" s="18" t="s">
        <v>29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9362</v>
      </c>
      <c r="J32" s="2">
        <v>7503</v>
      </c>
      <c r="K32" s="2">
        <v>74386</v>
      </c>
      <c r="L32" s="2">
        <v>324445</v>
      </c>
      <c r="M32" s="18" t="s">
        <v>39</v>
      </c>
      <c r="N32" s="18" t="s">
        <v>39</v>
      </c>
    </row>
    <row r="33" spans="1:14" x14ac:dyDescent="0.3">
      <c r="A33" s="19">
        <v>43916.708333333336</v>
      </c>
      <c r="B33" s="18" t="s">
        <v>29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10361</v>
      </c>
      <c r="J33" s="2">
        <v>8165</v>
      </c>
      <c r="K33" s="2">
        <v>80539</v>
      </c>
      <c r="L33" s="2">
        <v>361060</v>
      </c>
      <c r="M33" s="18" t="s">
        <v>39</v>
      </c>
      <c r="N33" s="18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N68"/>
  <sheetViews>
    <sheetView topLeftCell="A13" workbookViewId="0">
      <selection activeCell="J13" sqref="J13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.77734375" style="2" customWidth="1"/>
    <col min="9" max="9" width="10.33203125" style="2" customWidth="1"/>
    <col min="10" max="10" width="11.44140625" style="2" bestFit="1" customWidth="1"/>
    <col min="11" max="14" width="8.88671875" style="2"/>
    <col min="15" max="15" width="11" style="2" bestFit="1" customWidth="1"/>
    <col min="16" max="16384" width="8.88671875" style="2"/>
  </cols>
  <sheetData>
    <row r="2" spans="2:14" ht="31.2" x14ac:dyDescent="0.6">
      <c r="B2" s="12" t="s">
        <v>12</v>
      </c>
    </row>
    <row r="3" spans="2:14" ht="17.399999999999999" customHeight="1" x14ac:dyDescent="0.6">
      <c r="B3" s="13"/>
      <c r="C3" s="14"/>
      <c r="D3" s="14"/>
      <c r="E3" s="14"/>
      <c r="F3" s="14"/>
      <c r="K3" s="21" t="s">
        <v>0</v>
      </c>
      <c r="L3" s="20" t="s">
        <v>14</v>
      </c>
      <c r="M3" s="17"/>
      <c r="N3" s="17"/>
    </row>
    <row r="4" spans="2:14" ht="20.399999999999999" x14ac:dyDescent="0.35">
      <c r="B4" s="16" t="s">
        <v>30</v>
      </c>
      <c r="C4" s="15"/>
      <c r="D4" s="14"/>
      <c r="E4" s="14"/>
      <c r="F4" s="14"/>
      <c r="K4" s="21" t="s">
        <v>31</v>
      </c>
      <c r="L4" s="20" t="s">
        <v>15</v>
      </c>
      <c r="M4" s="17"/>
      <c r="N4" s="17"/>
    </row>
    <row r="5" spans="2:14" ht="18" x14ac:dyDescent="0.3">
      <c r="B5" s="14"/>
      <c r="C5" s="14"/>
      <c r="D5" s="14"/>
      <c r="E5" s="14"/>
      <c r="F5" s="14"/>
      <c r="K5" s="21" t="s">
        <v>1</v>
      </c>
      <c r="L5" s="20" t="s">
        <v>16</v>
      </c>
      <c r="M5" s="17"/>
      <c r="N5" s="17"/>
    </row>
    <row r="6" spans="2:14" x14ac:dyDescent="0.3">
      <c r="B6" s="4" t="s">
        <v>10</v>
      </c>
      <c r="C6" s="4" t="s">
        <v>11</v>
      </c>
      <c r="D6" s="4" t="s">
        <v>34</v>
      </c>
      <c r="E6" s="9" t="s">
        <v>13</v>
      </c>
      <c r="F6" s="9" t="s">
        <v>8</v>
      </c>
      <c r="G6" s="9" t="s">
        <v>9</v>
      </c>
      <c r="H6" s="9"/>
      <c r="J6" s="3"/>
      <c r="K6" s="3"/>
    </row>
    <row r="7" spans="2:14" x14ac:dyDescent="0.3">
      <c r="B7" s="23">
        <v>43885</v>
      </c>
      <c r="C7" s="4">
        <v>1</v>
      </c>
      <c r="D7" s="11">
        <f>'dpc-covid19-ita-andamento-naz'!J2</f>
        <v>7</v>
      </c>
      <c r="E7" s="11">
        <f t="shared" ref="E7:E33" si="0">K/(1+EXP(-(C7-t0)/w))</f>
        <v>20.769571998594369</v>
      </c>
      <c r="F7" s="11">
        <f t="shared" ref="F7:F29" si="1">E7+CI</f>
        <v>145.20836656024068</v>
      </c>
      <c r="G7" s="11">
        <f t="shared" ref="G7:G33" si="2">MAX(E7-CI,0)</f>
        <v>0</v>
      </c>
      <c r="H7" s="1"/>
      <c r="I7" s="22" t="s">
        <v>0</v>
      </c>
      <c r="J7" s="5">
        <v>11999.999720583184</v>
      </c>
    </row>
    <row r="8" spans="2:14" ht="15.6" x14ac:dyDescent="0.35">
      <c r="B8" s="10">
        <v>43886</v>
      </c>
      <c r="C8" s="4">
        <v>2</v>
      </c>
      <c r="D8" s="11">
        <f>'dpc-covid19-ita-andamento-naz'!J3</f>
        <v>10</v>
      </c>
      <c r="E8" s="11">
        <f t="shared" si="0"/>
        <v>26.093824084163927</v>
      </c>
      <c r="F8" s="11">
        <f t="shared" si="1"/>
        <v>150.53261864581023</v>
      </c>
      <c r="G8" s="11">
        <f t="shared" si="2"/>
        <v>0</v>
      </c>
      <c r="H8" s="1"/>
      <c r="I8" s="22" t="s">
        <v>32</v>
      </c>
      <c r="J8" s="5">
        <v>28.803735802300555</v>
      </c>
    </row>
    <row r="9" spans="2:14" x14ac:dyDescent="0.3">
      <c r="B9" s="10">
        <v>43887</v>
      </c>
      <c r="C9" s="4">
        <v>3</v>
      </c>
      <c r="D9" s="11">
        <f>'dpc-covid19-ita-andamento-naz'!J4</f>
        <v>12</v>
      </c>
      <c r="E9" s="11">
        <f t="shared" si="0"/>
        <v>32.779206362073367</v>
      </c>
      <c r="F9" s="11">
        <f t="shared" si="1"/>
        <v>157.21800092371967</v>
      </c>
      <c r="G9" s="11">
        <f t="shared" si="2"/>
        <v>0</v>
      </c>
      <c r="H9" s="1"/>
      <c r="I9" s="22" t="s">
        <v>1</v>
      </c>
      <c r="J9" s="5">
        <v>4.3734165446672062</v>
      </c>
    </row>
    <row r="10" spans="2:14" x14ac:dyDescent="0.3">
      <c r="B10" s="10">
        <v>43888</v>
      </c>
      <c r="C10" s="4">
        <v>4</v>
      </c>
      <c r="D10" s="11">
        <f>'dpc-covid19-ita-andamento-naz'!J5</f>
        <v>17</v>
      </c>
      <c r="E10" s="11">
        <f t="shared" si="0"/>
        <v>41.171531147191359</v>
      </c>
      <c r="F10" s="11">
        <f t="shared" si="1"/>
        <v>165.61032570883765</v>
      </c>
      <c r="G10" s="11">
        <f t="shared" si="2"/>
        <v>0</v>
      </c>
      <c r="H10" s="1"/>
      <c r="I10" s="6" t="s">
        <v>2</v>
      </c>
      <c r="J10" s="1">
        <f>AVERAGE(D7:D38)</f>
        <v>1959.59375</v>
      </c>
    </row>
    <row r="11" spans="2:14" x14ac:dyDescent="0.3">
      <c r="B11" s="10">
        <v>43889</v>
      </c>
      <c r="C11" s="4">
        <v>5</v>
      </c>
      <c r="D11" s="11">
        <f>'dpc-covid19-ita-andamento-naz'!J6</f>
        <v>21</v>
      </c>
      <c r="E11" s="11">
        <f t="shared" si="0"/>
        <v>51.703225130735468</v>
      </c>
      <c r="F11" s="11">
        <f t="shared" si="1"/>
        <v>176.14201969238178</v>
      </c>
      <c r="G11" s="11">
        <f t="shared" si="2"/>
        <v>0</v>
      </c>
      <c r="H11" s="1"/>
      <c r="I11" s="6" t="s">
        <v>3</v>
      </c>
      <c r="J11" s="1">
        <f>COUNT(D7:D38)-COUNT(J7:J9)</f>
        <v>29</v>
      </c>
    </row>
    <row r="12" spans="2:14" x14ac:dyDescent="0.3">
      <c r="B12" s="10">
        <v>43890</v>
      </c>
      <c r="C12" s="4">
        <v>6</v>
      </c>
      <c r="D12" s="11">
        <f>'dpc-covid19-ita-andamento-naz'!J7</f>
        <v>29</v>
      </c>
      <c r="E12" s="11">
        <f t="shared" si="0"/>
        <v>64.914307111818076</v>
      </c>
      <c r="F12" s="11">
        <f t="shared" si="1"/>
        <v>189.35310167346438</v>
      </c>
      <c r="G12" s="11">
        <f t="shared" si="2"/>
        <v>0</v>
      </c>
      <c r="H12" s="1"/>
      <c r="I12" s="6" t="s">
        <v>4</v>
      </c>
      <c r="J12" s="7" cm="1">
        <f t="array" ref="J12">SQRT(SUM((D7:D38-E7:E38)^2)/df)</f>
        <v>60.843433909888589</v>
      </c>
    </row>
    <row r="13" spans="2:14" ht="16.2" x14ac:dyDescent="0.3">
      <c r="B13" s="23">
        <v>43891</v>
      </c>
      <c r="C13" s="4">
        <v>7</v>
      </c>
      <c r="D13" s="11">
        <f>'dpc-covid19-ita-andamento-naz'!J8</f>
        <v>34</v>
      </c>
      <c r="E13" s="11">
        <f t="shared" si="0"/>
        <v>81.478033155424214</v>
      </c>
      <c r="F13" s="11">
        <f t="shared" si="1"/>
        <v>205.91682771707053</v>
      </c>
      <c r="G13" s="11">
        <f t="shared" si="2"/>
        <v>0</v>
      </c>
      <c r="H13" s="1"/>
      <c r="I13" s="6" t="s">
        <v>5</v>
      </c>
      <c r="J13" s="8" cm="1">
        <f t="array" ref="J13">1-SUM((D7:D38-E7:E38)^2)/SUM((D7:D38-Mean_of_y)^2)</f>
        <v>0.99944657926713454</v>
      </c>
    </row>
    <row r="14" spans="2:14" x14ac:dyDescent="0.3">
      <c r="B14" s="10">
        <v>43892</v>
      </c>
      <c r="C14" s="4">
        <v>8</v>
      </c>
      <c r="D14" s="11">
        <f>'dpc-covid19-ita-andamento-naz'!J9</f>
        <v>52</v>
      </c>
      <c r="E14" s="11">
        <f t="shared" si="0"/>
        <v>102.2320060149155</v>
      </c>
      <c r="F14" s="11">
        <f t="shared" si="1"/>
        <v>226.67080057656182</v>
      </c>
      <c r="G14" s="11">
        <f t="shared" si="2"/>
        <v>0</v>
      </c>
      <c r="H14" s="1"/>
      <c r="I14" s="6" t="s">
        <v>6</v>
      </c>
      <c r="J14" s="8">
        <f>TINV(0.05,df)</f>
        <v>2.0452296421327048</v>
      </c>
    </row>
    <row r="15" spans="2:14" x14ac:dyDescent="0.3">
      <c r="B15" s="10">
        <v>43893</v>
      </c>
      <c r="C15" s="4">
        <v>9</v>
      </c>
      <c r="D15" s="11">
        <f>'dpc-covid19-ita-andamento-naz'!J10</f>
        <v>79</v>
      </c>
      <c r="E15" s="11">
        <f t="shared" si="0"/>
        <v>128.21553277365308</v>
      </c>
      <c r="F15" s="11">
        <f t="shared" si="1"/>
        <v>252.6543273352994</v>
      </c>
      <c r="G15" s="11">
        <f t="shared" si="2"/>
        <v>3.7767382120067765</v>
      </c>
      <c r="H15" s="1"/>
      <c r="I15" s="6" t="s">
        <v>7</v>
      </c>
      <c r="J15" s="1">
        <f>Critical_t*SE_of_y</f>
        <v>124.4387945616463</v>
      </c>
    </row>
    <row r="16" spans="2:14" x14ac:dyDescent="0.3">
      <c r="B16" s="10">
        <v>43894</v>
      </c>
      <c r="C16" s="4">
        <v>10</v>
      </c>
      <c r="D16" s="11">
        <f>'dpc-covid19-ita-andamento-naz'!J11</f>
        <v>107</v>
      </c>
      <c r="E16" s="11">
        <f t="shared" si="0"/>
        <v>160.71388706994054</v>
      </c>
      <c r="F16" s="11">
        <f t="shared" si="1"/>
        <v>285.15268163158686</v>
      </c>
      <c r="G16" s="11">
        <f t="shared" si="2"/>
        <v>36.275092508294236</v>
      </c>
      <c r="H16" s="1"/>
      <c r="I16" s="6"/>
    </row>
    <row r="17" spans="2:13" x14ac:dyDescent="0.3">
      <c r="B17" s="23">
        <v>43895</v>
      </c>
      <c r="C17" s="4">
        <v>11</v>
      </c>
      <c r="D17" s="11">
        <f>'dpc-covid19-ita-andamento-naz'!J12</f>
        <v>148</v>
      </c>
      <c r="E17" s="11">
        <f t="shared" si="0"/>
        <v>201.30980954086147</v>
      </c>
      <c r="F17" s="11">
        <f t="shared" si="1"/>
        <v>325.74860410250778</v>
      </c>
      <c r="G17" s="11">
        <f t="shared" si="2"/>
        <v>76.871014979215161</v>
      </c>
      <c r="H17" s="1"/>
      <c r="I17" s="6"/>
    </row>
    <row r="18" spans="2:13" x14ac:dyDescent="0.3">
      <c r="B18" s="10">
        <v>43896</v>
      </c>
      <c r="C18" s="4">
        <v>12</v>
      </c>
      <c r="D18" s="11">
        <f>'dpc-covid19-ita-andamento-naz'!J13</f>
        <v>197</v>
      </c>
      <c r="E18" s="11">
        <f t="shared" si="0"/>
        <v>251.94194372325327</v>
      </c>
      <c r="F18" s="11">
        <f t="shared" si="1"/>
        <v>376.38073828489956</v>
      </c>
      <c r="G18" s="11">
        <f t="shared" si="2"/>
        <v>127.50314916160697</v>
      </c>
      <c r="H18" s="1"/>
      <c r="I18" s="6"/>
    </row>
    <row r="19" spans="2:13" x14ac:dyDescent="0.3">
      <c r="B19" s="10">
        <v>43897</v>
      </c>
      <c r="C19" s="4">
        <v>13</v>
      </c>
      <c r="D19" s="11">
        <f>'dpc-covid19-ita-andamento-naz'!J14</f>
        <v>233</v>
      </c>
      <c r="E19" s="11">
        <f t="shared" si="0"/>
        <v>314.96878816986651</v>
      </c>
      <c r="F19" s="11">
        <f t="shared" si="1"/>
        <v>439.40758273151283</v>
      </c>
      <c r="G19" s="11">
        <f t="shared" si="2"/>
        <v>190.5299936082202</v>
      </c>
      <c r="H19" s="1"/>
      <c r="I19" s="6"/>
    </row>
    <row r="20" spans="2:13" x14ac:dyDescent="0.3">
      <c r="B20" s="23">
        <v>43898</v>
      </c>
      <c r="C20" s="4">
        <v>14</v>
      </c>
      <c r="D20" s="11">
        <f>'dpc-covid19-ita-andamento-naz'!J15</f>
        <v>366</v>
      </c>
      <c r="E20" s="11">
        <f t="shared" si="0"/>
        <v>393.23492990893607</v>
      </c>
      <c r="F20" s="11">
        <f t="shared" si="1"/>
        <v>517.67372447058233</v>
      </c>
      <c r="G20" s="11">
        <f t="shared" si="2"/>
        <v>268.79613534728975</v>
      </c>
      <c r="H20" s="1"/>
      <c r="I20" s="6"/>
    </row>
    <row r="21" spans="2:13" x14ac:dyDescent="0.3">
      <c r="B21" s="10">
        <v>43899</v>
      </c>
      <c r="C21" s="4">
        <v>15</v>
      </c>
      <c r="D21" s="11">
        <f>'dpc-covid19-ita-andamento-naz'!J16</f>
        <v>463</v>
      </c>
      <c r="E21" s="11">
        <f t="shared" si="0"/>
        <v>490.13354811167795</v>
      </c>
      <c r="F21" s="11">
        <f t="shared" si="1"/>
        <v>614.57234267332421</v>
      </c>
      <c r="G21" s="11">
        <f t="shared" si="2"/>
        <v>365.69475355003163</v>
      </c>
      <c r="H21" s="1"/>
      <c r="I21" s="6"/>
    </row>
    <row r="22" spans="2:13" x14ac:dyDescent="0.3">
      <c r="B22" s="23">
        <v>43900</v>
      </c>
      <c r="C22" s="4">
        <v>16</v>
      </c>
      <c r="D22" s="11">
        <f>'dpc-covid19-ita-andamento-naz'!J17</f>
        <v>631</v>
      </c>
      <c r="E22" s="11">
        <f t="shared" si="0"/>
        <v>609.65517957691009</v>
      </c>
      <c r="F22" s="11">
        <f t="shared" si="1"/>
        <v>734.0939741385564</v>
      </c>
      <c r="G22" s="11">
        <f t="shared" si="2"/>
        <v>485.21638501526377</v>
      </c>
      <c r="H22" s="1"/>
      <c r="I22" s="6"/>
    </row>
    <row r="23" spans="2:13" x14ac:dyDescent="0.3">
      <c r="B23" s="10">
        <v>43901</v>
      </c>
      <c r="C23" s="4">
        <v>17</v>
      </c>
      <c r="D23" s="11">
        <f>'dpc-covid19-ita-andamento-naz'!J18</f>
        <v>827</v>
      </c>
      <c r="E23" s="11">
        <f t="shared" si="0"/>
        <v>756.40736631328912</v>
      </c>
      <c r="F23" s="11">
        <f t="shared" si="1"/>
        <v>880.84616087493544</v>
      </c>
      <c r="G23" s="11">
        <f t="shared" si="2"/>
        <v>631.9685717516428</v>
      </c>
      <c r="H23" s="1"/>
      <c r="I23" s="6"/>
    </row>
    <row r="24" spans="2:13" x14ac:dyDescent="0.3">
      <c r="B24" s="23">
        <v>43902</v>
      </c>
      <c r="C24" s="4">
        <v>18</v>
      </c>
      <c r="D24" s="11">
        <f>'dpc-covid19-ita-andamento-naz'!J19</f>
        <v>1016</v>
      </c>
      <c r="E24" s="11">
        <f t="shared" si="0"/>
        <v>935.58322196799429</v>
      </c>
      <c r="F24" s="11">
        <f t="shared" si="1"/>
        <v>1060.0220165296405</v>
      </c>
      <c r="G24" s="11">
        <f t="shared" si="2"/>
        <v>811.14442740634797</v>
      </c>
      <c r="H24" s="1"/>
      <c r="I24" s="6"/>
    </row>
    <row r="25" spans="2:13" x14ac:dyDescent="0.3">
      <c r="B25" s="10">
        <v>43903</v>
      </c>
      <c r="C25" s="4">
        <v>19</v>
      </c>
      <c r="D25" s="11">
        <f>'dpc-covid19-ita-andamento-naz'!J20</f>
        <v>1266</v>
      </c>
      <c r="E25" s="11">
        <f t="shared" si="0"/>
        <v>1152.8499791486215</v>
      </c>
      <c r="F25" s="11">
        <f t="shared" si="1"/>
        <v>1277.2887737102678</v>
      </c>
      <c r="G25" s="11">
        <f t="shared" si="2"/>
        <v>1028.4111845869752</v>
      </c>
      <c r="H25" s="1"/>
      <c r="I25" s="6"/>
    </row>
    <row r="26" spans="2:13" x14ac:dyDescent="0.3">
      <c r="B26" s="10">
        <v>43904</v>
      </c>
      <c r="C26" s="4">
        <v>20</v>
      </c>
      <c r="D26" s="11">
        <f>'dpc-covid19-ita-andamento-naz'!J21</f>
        <v>1441</v>
      </c>
      <c r="E26" s="11">
        <f t="shared" si="0"/>
        <v>1414.1231663865924</v>
      </c>
      <c r="F26" s="11">
        <f t="shared" si="1"/>
        <v>1538.5619609482387</v>
      </c>
      <c r="G26" s="11">
        <f t="shared" si="2"/>
        <v>1289.6843718249461</v>
      </c>
      <c r="H26" s="1"/>
      <c r="I26" s="6"/>
    </row>
    <row r="27" spans="2:13" x14ac:dyDescent="0.3">
      <c r="B27" s="10">
        <v>43905</v>
      </c>
      <c r="C27" s="4">
        <v>21</v>
      </c>
      <c r="D27" s="11">
        <f>'dpc-covid19-ita-andamento-naz'!J22</f>
        <v>1809</v>
      </c>
      <c r="E27" s="11">
        <f t="shared" si="0"/>
        <v>1725.1917647127309</v>
      </c>
      <c r="F27" s="11">
        <f t="shared" si="1"/>
        <v>1849.6305592743772</v>
      </c>
      <c r="G27" s="11">
        <f t="shared" si="2"/>
        <v>1600.7529701510846</v>
      </c>
      <c r="H27" s="1"/>
      <c r="I27" s="6"/>
    </row>
    <row r="28" spans="2:13" x14ac:dyDescent="0.3">
      <c r="B28" s="10">
        <v>43906</v>
      </c>
      <c r="C28" s="4">
        <v>22</v>
      </c>
      <c r="D28" s="11">
        <f>'dpc-covid19-ita-andamento-naz'!J23</f>
        <v>2158</v>
      </c>
      <c r="E28" s="11">
        <f t="shared" si="0"/>
        <v>2091.1697601785972</v>
      </c>
      <c r="F28" s="11">
        <f t="shared" si="1"/>
        <v>2215.6085547402436</v>
      </c>
      <c r="G28" s="11">
        <f t="shared" si="2"/>
        <v>1966.7309656169509</v>
      </c>
      <c r="H28" s="1"/>
      <c r="I28" s="6"/>
    </row>
    <row r="29" spans="2:13" x14ac:dyDescent="0.3">
      <c r="B29" s="10">
        <v>43907</v>
      </c>
      <c r="C29" s="4">
        <v>23</v>
      </c>
      <c r="D29" s="11">
        <f>'dpc-covid19-ita-andamento-naz'!J24</f>
        <v>2503</v>
      </c>
      <c r="E29" s="11">
        <f t="shared" si="0"/>
        <v>2515.7759343178627</v>
      </c>
      <c r="F29" s="11">
        <f t="shared" si="1"/>
        <v>2640.214728879509</v>
      </c>
      <c r="G29" s="11">
        <f t="shared" si="2"/>
        <v>2391.3371397562164</v>
      </c>
      <c r="H29" s="1"/>
    </row>
    <row r="30" spans="2:13" x14ac:dyDescent="0.3">
      <c r="B30" s="10">
        <v>43908</v>
      </c>
      <c r="C30" s="4">
        <v>24</v>
      </c>
      <c r="D30" s="11">
        <f>'dpc-covid19-ita-andamento-naz'!J25</f>
        <v>2978</v>
      </c>
      <c r="E30" s="11">
        <f t="shared" si="0"/>
        <v>3000.4904323378296</v>
      </c>
      <c r="F30" s="11">
        <f t="shared" ref="F30" si="3">E30+CI</f>
        <v>3124.9292268994759</v>
      </c>
      <c r="G30" s="11">
        <f t="shared" si="2"/>
        <v>2876.0516377761833</v>
      </c>
      <c r="M30" s="1"/>
    </row>
    <row r="31" spans="2:13" x14ac:dyDescent="0.3">
      <c r="B31" s="10">
        <v>43909</v>
      </c>
      <c r="C31" s="4">
        <v>25</v>
      </c>
      <c r="D31" s="11">
        <f>'dpc-covid19-ita-andamento-naz'!J26</f>
        <v>3405</v>
      </c>
      <c r="E31" s="11">
        <f t="shared" si="0"/>
        <v>3543.7004995291509</v>
      </c>
      <c r="F31" s="11">
        <f t="shared" ref="F31" si="4">E31+CI</f>
        <v>3668.1392940907972</v>
      </c>
      <c r="G31" s="11">
        <f t="shared" si="2"/>
        <v>3419.2617049675046</v>
      </c>
    </row>
    <row r="32" spans="2:13" x14ac:dyDescent="0.3">
      <c r="B32" s="10">
        <v>43910</v>
      </c>
      <c r="C32" s="4">
        <v>26</v>
      </c>
      <c r="D32" s="11">
        <f>'dpc-covid19-ita-andamento-naz'!J27</f>
        <v>4032</v>
      </c>
      <c r="E32" s="11">
        <f t="shared" si="0"/>
        <v>4140.0131665577373</v>
      </c>
      <c r="F32" s="11">
        <f t="shared" ref="F32" si="5">E32+CI</f>
        <v>4264.4519611193837</v>
      </c>
      <c r="G32" s="11">
        <f t="shared" si="2"/>
        <v>4015.574371996091</v>
      </c>
    </row>
    <row r="33" spans="2:7" x14ac:dyDescent="0.3">
      <c r="B33" s="10">
        <v>43911</v>
      </c>
      <c r="C33" s="4">
        <v>27</v>
      </c>
      <c r="D33" s="11">
        <f>'dpc-covid19-ita-andamento-naz'!J28</f>
        <v>4825</v>
      </c>
      <c r="E33" s="11">
        <f t="shared" si="0"/>
        <v>4779.9500333074811</v>
      </c>
      <c r="F33" s="11">
        <f t="shared" ref="F33" si="6">E33+CI</f>
        <v>4904.3888278691275</v>
      </c>
      <c r="G33" s="11">
        <f t="shared" si="2"/>
        <v>4655.5112387458348</v>
      </c>
    </row>
    <row r="34" spans="2:7" x14ac:dyDescent="0.3">
      <c r="B34" s="10">
        <v>43912</v>
      </c>
      <c r="C34" s="4">
        <v>28</v>
      </c>
      <c r="D34" s="11">
        <f>'dpc-covid19-ita-andamento-naz'!J29</f>
        <v>5476</v>
      </c>
      <c r="E34" s="11">
        <f t="shared" ref="E34" si="7">K/(1+EXP(-(C34-t0)/w))</f>
        <v>5450.2137177345812</v>
      </c>
      <c r="F34" s="11">
        <f t="shared" ref="F34" si="8">E34+CI</f>
        <v>5574.6525122962275</v>
      </c>
      <c r="G34" s="11">
        <f t="shared" ref="G34" si="9">MAX(E34-CI,0)</f>
        <v>5325.7749231729349</v>
      </c>
    </row>
    <row r="35" spans="2:7" x14ac:dyDescent="0.3">
      <c r="B35" s="23">
        <v>43913</v>
      </c>
      <c r="C35" s="4">
        <v>29</v>
      </c>
      <c r="D35" s="11">
        <f>'dpc-covid19-ita-andamento-naz'!J30</f>
        <v>6077</v>
      </c>
      <c r="E35" s="11">
        <f t="shared" ref="E35:E66" si="10">K/(1+EXP(-(C35-t0)/w))</f>
        <v>6134.6071584007868</v>
      </c>
      <c r="F35" s="11">
        <f t="shared" ref="F35" si="11">E35+CI</f>
        <v>6259.0459529624331</v>
      </c>
      <c r="G35" s="11">
        <f t="shared" ref="G35" si="12">MAX(E35-CI,0)</f>
        <v>6010.1683638391405</v>
      </c>
    </row>
    <row r="36" spans="2:7" x14ac:dyDescent="0.3">
      <c r="B36" s="10">
        <v>43914</v>
      </c>
      <c r="C36" s="4">
        <v>30</v>
      </c>
      <c r="D36" s="11">
        <f>'dpc-covid19-ita-andamento-naz'!J31</f>
        <v>6820</v>
      </c>
      <c r="E36" s="11">
        <f t="shared" si="10"/>
        <v>6815.513949772926</v>
      </c>
      <c r="F36" s="11">
        <f t="shared" ref="F36" si="13">E36+CI</f>
        <v>6939.9527443345723</v>
      </c>
      <c r="G36" s="11">
        <f t="shared" ref="G36" si="14">MAX(E36-CI,0)</f>
        <v>6691.0751552112797</v>
      </c>
    </row>
    <row r="37" spans="2:7" x14ac:dyDescent="0.3">
      <c r="B37" s="10">
        <v>43915</v>
      </c>
      <c r="C37" s="4">
        <v>31</v>
      </c>
      <c r="D37" s="11">
        <f>'dpc-covid19-ita-andamento-naz'!J32</f>
        <v>7503</v>
      </c>
      <c r="E37" s="11">
        <f t="shared" si="10"/>
        <v>7475.6719535272077</v>
      </c>
      <c r="F37" s="11">
        <f t="shared" ref="F37" si="15">E37+CI</f>
        <v>7600.1107480888541</v>
      </c>
      <c r="G37" s="11">
        <f t="shared" ref="G37" si="16">MAX(E37-CI,0)</f>
        <v>7351.2331589655614</v>
      </c>
    </row>
    <row r="38" spans="2:7" x14ac:dyDescent="0.3">
      <c r="B38" s="10">
        <v>43916</v>
      </c>
      <c r="C38" s="4">
        <v>32</v>
      </c>
      <c r="D38" s="11">
        <f>'dpc-covid19-ita-andamento-naz'!J33</f>
        <v>8165</v>
      </c>
      <c r="E38" s="11">
        <f t="shared" si="10"/>
        <v>8099.872607340274</v>
      </c>
      <c r="F38" s="11">
        <f t="shared" ref="F38" si="17">E38+CI</f>
        <v>8224.3114019019195</v>
      </c>
      <c r="G38" s="11">
        <f t="shared" ref="G38" si="18">MAX(E38-CI,0)</f>
        <v>7975.4338127786277</v>
      </c>
    </row>
    <row r="39" spans="2:7" x14ac:dyDescent="0.3">
      <c r="B39" s="10">
        <v>43917</v>
      </c>
      <c r="C39" s="4">
        <v>33</v>
      </c>
      <c r="E39" s="11">
        <f t="shared" si="10"/>
        <v>8676.2441030393311</v>
      </c>
    </row>
    <row r="40" spans="2:7" x14ac:dyDescent="0.3">
      <c r="B40" s="10">
        <v>43918</v>
      </c>
      <c r="C40" s="4">
        <v>34</v>
      </c>
      <c r="E40" s="11">
        <f t="shared" si="10"/>
        <v>9196.9149038723153</v>
      </c>
    </row>
    <row r="41" spans="2:7" x14ac:dyDescent="0.3">
      <c r="B41" s="10">
        <v>43919</v>
      </c>
      <c r="C41" s="4">
        <v>35</v>
      </c>
      <c r="E41" s="11">
        <f t="shared" si="10"/>
        <v>9658.038272484795</v>
      </c>
    </row>
    <row r="42" spans="2:7" x14ac:dyDescent="0.3">
      <c r="B42" s="10">
        <v>43920</v>
      </c>
      <c r="C42" s="4">
        <v>36</v>
      </c>
      <c r="E42" s="11">
        <f t="shared" si="10"/>
        <v>10059.311292326773</v>
      </c>
    </row>
    <row r="43" spans="2:7" x14ac:dyDescent="0.3">
      <c r="B43" s="10">
        <v>43921</v>
      </c>
      <c r="C43" s="4">
        <v>37</v>
      </c>
      <c r="E43" s="11">
        <f t="shared" si="10"/>
        <v>10403.197395701041</v>
      </c>
    </row>
    <row r="44" spans="2:7" x14ac:dyDescent="0.3">
      <c r="B44" s="10">
        <v>43922</v>
      </c>
      <c r="C44" s="4">
        <v>38</v>
      </c>
      <c r="E44" s="11">
        <f t="shared" si="10"/>
        <v>10694.058523279042</v>
      </c>
    </row>
    <row r="45" spans="2:7" x14ac:dyDescent="0.3">
      <c r="B45" s="10">
        <v>43923</v>
      </c>
      <c r="C45" s="4">
        <v>39</v>
      </c>
      <c r="E45" s="11">
        <f t="shared" si="10"/>
        <v>10937.350463257817</v>
      </c>
    </row>
    <row r="46" spans="2:7" x14ac:dyDescent="0.3">
      <c r="B46" s="10">
        <v>43924</v>
      </c>
      <c r="C46" s="4">
        <v>40</v>
      </c>
      <c r="E46" s="11">
        <f t="shared" si="10"/>
        <v>11138.967321811913</v>
      </c>
    </row>
    <row r="47" spans="2:7" x14ac:dyDescent="0.3">
      <c r="B47" s="10">
        <v>43925</v>
      </c>
      <c r="C47" s="4">
        <v>41</v>
      </c>
      <c r="E47" s="11">
        <f t="shared" si="10"/>
        <v>11304.76289167637</v>
      </c>
    </row>
    <row r="48" spans="2:7" x14ac:dyDescent="0.3">
      <c r="B48" s="10">
        <v>43926</v>
      </c>
      <c r="C48" s="4">
        <v>42</v>
      </c>
      <c r="E48" s="11">
        <f t="shared" si="10"/>
        <v>11440.238092584357</v>
      </c>
    </row>
    <row r="49" spans="2:5" x14ac:dyDescent="0.3">
      <c r="B49" s="10">
        <v>43927</v>
      </c>
      <c r="C49" s="4">
        <v>43</v>
      </c>
      <c r="E49" s="11">
        <f t="shared" si="10"/>
        <v>11550.364324022275</v>
      </c>
    </row>
    <row r="50" spans="2:5" x14ac:dyDescent="0.3">
      <c r="B50" s="10">
        <v>43928</v>
      </c>
      <c r="C50" s="4">
        <v>44</v>
      </c>
      <c r="E50" s="11">
        <f t="shared" si="10"/>
        <v>11639.507285914395</v>
      </c>
    </row>
    <row r="51" spans="2:5" x14ac:dyDescent="0.3">
      <c r="B51" s="10">
        <v>43929</v>
      </c>
      <c r="C51" s="4">
        <v>45</v>
      </c>
      <c r="E51" s="11">
        <f t="shared" si="10"/>
        <v>11711.418667459877</v>
      </c>
    </row>
    <row r="52" spans="2:5" x14ac:dyDescent="0.3">
      <c r="B52" s="10">
        <v>43930</v>
      </c>
      <c r="C52" s="4">
        <v>46</v>
      </c>
      <c r="E52" s="11">
        <f t="shared" si="10"/>
        <v>11769.26945703427</v>
      </c>
    </row>
    <row r="53" spans="2:5" x14ac:dyDescent="0.3">
      <c r="B53" s="10">
        <v>43931</v>
      </c>
      <c r="C53" s="4">
        <v>47</v>
      </c>
      <c r="E53" s="11">
        <f t="shared" si="10"/>
        <v>11815.705605881774</v>
      </c>
    </row>
    <row r="54" spans="2:5" x14ac:dyDescent="0.3">
      <c r="B54" s="10">
        <v>43932</v>
      </c>
      <c r="C54" s="4">
        <v>48</v>
      </c>
      <c r="E54" s="11">
        <f t="shared" si="10"/>
        <v>11852.912938071255</v>
      </c>
    </row>
    <row r="55" spans="2:5" x14ac:dyDescent="0.3">
      <c r="B55" s="10">
        <v>43933</v>
      </c>
      <c r="C55" s="4">
        <v>49</v>
      </c>
      <c r="E55" s="11">
        <f t="shared" si="10"/>
        <v>11882.683026938332</v>
      </c>
    </row>
    <row r="56" spans="2:5" x14ac:dyDescent="0.3">
      <c r="B56" s="10">
        <v>43934</v>
      </c>
      <c r="C56" s="4">
        <v>50</v>
      </c>
      <c r="E56" s="11">
        <f t="shared" si="10"/>
        <v>11906.475248685134</v>
      </c>
    </row>
    <row r="57" spans="2:5" x14ac:dyDescent="0.3">
      <c r="B57" s="10">
        <v>43935</v>
      </c>
      <c r="C57" s="4">
        <v>51</v>
      </c>
      <c r="E57" s="11">
        <f t="shared" si="10"/>
        <v>11925.472590362642</v>
      </c>
    </row>
    <row r="58" spans="2:5" x14ac:dyDescent="0.3">
      <c r="B58" s="10">
        <v>43936</v>
      </c>
      <c r="C58" s="4">
        <v>52</v>
      </c>
      <c r="E58" s="11">
        <f t="shared" si="10"/>
        <v>11940.630301321215</v>
      </c>
    </row>
    <row r="59" spans="2:5" x14ac:dyDescent="0.3">
      <c r="B59" s="10">
        <v>43937</v>
      </c>
      <c r="C59" s="4">
        <v>53</v>
      </c>
      <c r="E59" s="11">
        <f t="shared" si="10"/>
        <v>11952.717382039396</v>
      </c>
    </row>
    <row r="60" spans="2:5" x14ac:dyDescent="0.3">
      <c r="B60" s="10">
        <v>43938</v>
      </c>
      <c r="C60" s="4">
        <v>54</v>
      </c>
      <c r="E60" s="11">
        <f t="shared" si="10"/>
        <v>11962.351400514783</v>
      </c>
    </row>
    <row r="61" spans="2:5" x14ac:dyDescent="0.3">
      <c r="B61" s="10">
        <v>43939</v>
      </c>
      <c r="C61" s="4">
        <v>55</v>
      </c>
      <c r="E61" s="11">
        <f t="shared" si="10"/>
        <v>11970.027360742706</v>
      </c>
    </row>
    <row r="62" spans="2:5" x14ac:dyDescent="0.3">
      <c r="B62" s="10">
        <v>43940</v>
      </c>
      <c r="C62" s="4">
        <v>56</v>
      </c>
      <c r="E62" s="11">
        <f t="shared" si="10"/>
        <v>11976.141422547045</v>
      </c>
    </row>
    <row r="63" spans="2:5" x14ac:dyDescent="0.3">
      <c r="B63" s="10">
        <v>43941</v>
      </c>
      <c r="C63" s="4">
        <v>57</v>
      </c>
      <c r="E63" s="11">
        <f t="shared" si="10"/>
        <v>11981.010255451576</v>
      </c>
    </row>
    <row r="64" spans="2:5" x14ac:dyDescent="0.3">
      <c r="B64" s="10">
        <v>43942</v>
      </c>
      <c r="C64" s="4">
        <v>58</v>
      </c>
      <c r="E64" s="11">
        <f t="shared" si="10"/>
        <v>11984.886745178736</v>
      </c>
    </row>
    <row r="65" spans="2:5" x14ac:dyDescent="0.3">
      <c r="B65" s="10">
        <v>43943</v>
      </c>
      <c r="C65" s="4">
        <v>59</v>
      </c>
      <c r="E65" s="11">
        <f t="shared" si="10"/>
        <v>11987.972686693873</v>
      </c>
    </row>
    <row r="66" spans="2:5" x14ac:dyDescent="0.3">
      <c r="B66" s="10">
        <v>43944</v>
      </c>
      <c r="C66" s="4">
        <v>60</v>
      </c>
      <c r="E66" s="11">
        <f t="shared" si="10"/>
        <v>11990.429008295208</v>
      </c>
    </row>
    <row r="67" spans="2:5" x14ac:dyDescent="0.3">
      <c r="B67" s="10"/>
      <c r="C67" s="4"/>
    </row>
    <row r="68" spans="2:5" x14ac:dyDescent="0.3">
      <c r="B68" s="10"/>
      <c r="C68" s="4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4DCB-1D80-454C-84B7-4D685A0A31EC}">
  <dimension ref="B2:P68"/>
  <sheetViews>
    <sheetView tabSelected="1" workbookViewId="0"/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5" width="16.88671875" style="2" customWidth="1"/>
    <col min="6" max="7" width="15.44140625" style="2" customWidth="1"/>
    <col min="8" max="8" width="11.33203125" style="2" customWidth="1"/>
    <col min="9" max="9" width="11.109375" style="2" customWidth="1"/>
    <col min="10" max="10" width="1.77734375" style="2" customWidth="1"/>
    <col min="11" max="11" width="10.33203125" style="2" customWidth="1"/>
    <col min="12" max="12" width="11.44140625" style="2" bestFit="1" customWidth="1"/>
    <col min="13" max="16" width="8.88671875" style="2"/>
    <col min="17" max="17" width="11" style="2" bestFit="1" customWidth="1"/>
    <col min="18" max="16384" width="8.88671875" style="2"/>
  </cols>
  <sheetData>
    <row r="2" spans="2:16" ht="31.2" x14ac:dyDescent="0.6">
      <c r="B2" s="12" t="s">
        <v>12</v>
      </c>
    </row>
    <row r="3" spans="2:16" ht="17.399999999999999" customHeight="1" x14ac:dyDescent="0.6">
      <c r="B3" s="13"/>
      <c r="C3" s="14"/>
      <c r="D3" s="14"/>
      <c r="E3" s="14"/>
      <c r="F3" s="14"/>
      <c r="G3" s="14"/>
      <c r="H3" s="14"/>
      <c r="M3" s="21" t="s">
        <v>0</v>
      </c>
      <c r="N3" s="20" t="s">
        <v>14</v>
      </c>
      <c r="O3" s="17"/>
      <c r="P3" s="17"/>
    </row>
    <row r="4" spans="2:16" ht="20.399999999999999" x14ac:dyDescent="0.35">
      <c r="B4" s="16" t="s">
        <v>30</v>
      </c>
      <c r="C4" s="15"/>
      <c r="D4" s="14"/>
      <c r="E4" s="14"/>
      <c r="F4" s="14"/>
      <c r="G4" s="14"/>
      <c r="H4" s="14"/>
      <c r="M4" s="21" t="s">
        <v>31</v>
      </c>
      <c r="N4" s="20" t="s">
        <v>15</v>
      </c>
      <c r="O4" s="17"/>
      <c r="P4" s="17"/>
    </row>
    <row r="5" spans="2:16" ht="18" x14ac:dyDescent="0.3">
      <c r="B5" s="14"/>
      <c r="C5" s="14"/>
      <c r="D5" s="14"/>
      <c r="E5" s="14"/>
      <c r="F5" s="14"/>
      <c r="G5" s="14"/>
      <c r="H5" s="14"/>
      <c r="M5" s="21" t="s">
        <v>1</v>
      </c>
      <c r="N5" s="20" t="s">
        <v>16</v>
      </c>
      <c r="O5" s="17"/>
      <c r="P5" s="17"/>
    </row>
    <row r="6" spans="2:16" x14ac:dyDescent="0.3">
      <c r="B6" s="4" t="s">
        <v>10</v>
      </c>
      <c r="C6" s="4" t="s">
        <v>11</v>
      </c>
      <c r="D6" s="4" t="s">
        <v>35</v>
      </c>
      <c r="E6" s="4" t="s">
        <v>36</v>
      </c>
      <c r="F6" s="9" t="s">
        <v>33</v>
      </c>
      <c r="G6" s="9" t="s">
        <v>13</v>
      </c>
      <c r="H6" s="9" t="s">
        <v>8</v>
      </c>
      <c r="I6" s="9" t="s">
        <v>9</v>
      </c>
      <c r="J6" s="9"/>
      <c r="L6" s="3"/>
      <c r="M6" s="3"/>
    </row>
    <row r="7" spans="2:16" x14ac:dyDescent="0.3">
      <c r="B7" s="23">
        <v>43885</v>
      </c>
      <c r="C7" s="4">
        <v>0</v>
      </c>
      <c r="D7" s="11">
        <f>'dpc-covid19-ita-andamento-naz'!J2</f>
        <v>7</v>
      </c>
      <c r="E7" s="11">
        <f>D7-D7</f>
        <v>0</v>
      </c>
      <c r="F7" s="11">
        <f t="shared" ref="F7:F38" si="0">Kn/(1+EXP(-(C7-t0n)/wn))</f>
        <v>27.101424743771904</v>
      </c>
      <c r="G7" s="11">
        <f>F7-F7</f>
        <v>0</v>
      </c>
      <c r="H7" s="11">
        <f>MIN(G7+CIn,0)</f>
        <v>0</v>
      </c>
      <c r="I7" s="11">
        <f t="shared" ref="I7:I37" si="1">MAX(G7-CIn,0)</f>
        <v>0</v>
      </c>
      <c r="J7" s="1"/>
      <c r="K7" s="22" t="s">
        <v>0</v>
      </c>
      <c r="L7" s="5">
        <v>12947.365634269041</v>
      </c>
    </row>
    <row r="8" spans="2:16" ht="15.6" x14ac:dyDescent="0.35">
      <c r="B8" s="10">
        <v>43886</v>
      </c>
      <c r="C8" s="4">
        <v>1</v>
      </c>
      <c r="D8" s="11">
        <f>'dpc-covid19-ita-andamento-naz'!J3</f>
        <v>10</v>
      </c>
      <c r="E8" s="11">
        <f>D8-D7</f>
        <v>3</v>
      </c>
      <c r="F8" s="11">
        <f t="shared" si="0"/>
        <v>33.637432469930054</v>
      </c>
      <c r="G8" s="11">
        <f>F8-F7</f>
        <v>6.5360077261581502</v>
      </c>
      <c r="H8" s="11">
        <f t="shared" ref="H8:H38" si="2">G8+CIn</f>
        <v>109.93424064093334</v>
      </c>
      <c r="I8" s="11">
        <f t="shared" si="1"/>
        <v>0</v>
      </c>
      <c r="J8" s="1"/>
      <c r="K8" s="22" t="s">
        <v>32</v>
      </c>
      <c r="L8" s="5">
        <v>28.477043092702107</v>
      </c>
    </row>
    <row r="9" spans="2:16" x14ac:dyDescent="0.3">
      <c r="B9" s="10">
        <v>43887</v>
      </c>
      <c r="C9" s="4">
        <v>2</v>
      </c>
      <c r="D9" s="11">
        <f>'dpc-covid19-ita-andamento-naz'!J4</f>
        <v>12</v>
      </c>
      <c r="E9" s="11">
        <f t="shared" ref="E9:E38" si="3">D9-D8</f>
        <v>2</v>
      </c>
      <c r="F9" s="11">
        <f t="shared" si="0"/>
        <v>41.74462597319885</v>
      </c>
      <c r="G9" s="11">
        <f t="shared" ref="G9:G66" si="4">F9-F8</f>
        <v>8.1071935032687961</v>
      </c>
      <c r="H9" s="11">
        <f t="shared" si="2"/>
        <v>111.50542641804398</v>
      </c>
      <c r="I9" s="11">
        <f t="shared" si="1"/>
        <v>0</v>
      </c>
      <c r="J9" s="1"/>
      <c r="K9" s="22" t="s">
        <v>1</v>
      </c>
      <c r="L9" s="5">
        <v>4.6176747903503159</v>
      </c>
    </row>
    <row r="10" spans="2:16" x14ac:dyDescent="0.3">
      <c r="B10" s="10">
        <v>43888</v>
      </c>
      <c r="C10" s="4">
        <v>3</v>
      </c>
      <c r="D10" s="11">
        <f>'dpc-covid19-ita-andamento-naz'!J5</f>
        <v>17</v>
      </c>
      <c r="E10" s="11">
        <f t="shared" si="3"/>
        <v>5</v>
      </c>
      <c r="F10" s="11">
        <f t="shared" si="0"/>
        <v>51.797953509804152</v>
      </c>
      <c r="G10" s="11">
        <f t="shared" si="4"/>
        <v>10.053327536605302</v>
      </c>
      <c r="H10" s="11">
        <f t="shared" si="2"/>
        <v>113.45156045138049</v>
      </c>
      <c r="I10" s="11">
        <f t="shared" si="1"/>
        <v>0</v>
      </c>
      <c r="J10" s="1"/>
      <c r="K10" s="6" t="s">
        <v>2</v>
      </c>
      <c r="L10" s="1">
        <f>AVERAGE(E7:E38)</f>
        <v>254.9375</v>
      </c>
    </row>
    <row r="11" spans="2:16" x14ac:dyDescent="0.3">
      <c r="B11" s="10">
        <v>43889</v>
      </c>
      <c r="C11" s="4">
        <v>4</v>
      </c>
      <c r="D11" s="11">
        <f>'dpc-covid19-ita-andamento-naz'!J6</f>
        <v>21</v>
      </c>
      <c r="E11" s="11">
        <f t="shared" si="3"/>
        <v>4</v>
      </c>
      <c r="F11" s="11">
        <f t="shared" si="0"/>
        <v>64.260361067074214</v>
      </c>
      <c r="G11" s="11">
        <f t="shared" si="4"/>
        <v>12.462407557270062</v>
      </c>
      <c r="H11" s="11">
        <f t="shared" si="2"/>
        <v>115.86064047204525</v>
      </c>
      <c r="I11" s="11">
        <f t="shared" si="1"/>
        <v>0</v>
      </c>
      <c r="J11" s="1"/>
      <c r="K11" s="6" t="s">
        <v>3</v>
      </c>
      <c r="L11" s="1">
        <f>COUNT(E7:E38)-COUNT(L7:L9)</f>
        <v>29</v>
      </c>
    </row>
    <row r="12" spans="2:16" x14ac:dyDescent="0.3">
      <c r="B12" s="10">
        <v>43890</v>
      </c>
      <c r="C12" s="4">
        <v>5</v>
      </c>
      <c r="D12" s="11">
        <f>'dpc-covid19-ita-andamento-naz'!J7</f>
        <v>29</v>
      </c>
      <c r="E12" s="11">
        <f t="shared" si="3"/>
        <v>8</v>
      </c>
      <c r="F12" s="11">
        <f t="shared" si="0"/>
        <v>79.702648506242511</v>
      </c>
      <c r="G12" s="11">
        <f t="shared" si="4"/>
        <v>15.442287439168297</v>
      </c>
      <c r="H12" s="11">
        <f t="shared" si="2"/>
        <v>118.84052035394349</v>
      </c>
      <c r="I12" s="11">
        <f t="shared" si="1"/>
        <v>0</v>
      </c>
      <c r="J12" s="1"/>
      <c r="K12" s="6" t="s">
        <v>4</v>
      </c>
      <c r="L12" s="7" cm="1">
        <f t="array" ref="L12">SQRT(SUM((E7:E37-G7:G37)^2)/dfn)</f>
        <v>50.555805951919702</v>
      </c>
    </row>
    <row r="13" spans="2:16" ht="16.2" x14ac:dyDescent="0.3">
      <c r="B13" s="23">
        <v>43891</v>
      </c>
      <c r="C13" s="4">
        <v>6</v>
      </c>
      <c r="D13" s="11">
        <f>'dpc-covid19-ita-andamento-naz'!J8</f>
        <v>34</v>
      </c>
      <c r="E13" s="11">
        <f t="shared" si="3"/>
        <v>5</v>
      </c>
      <c r="F13" s="11">
        <f t="shared" si="0"/>
        <v>98.827376540400238</v>
      </c>
      <c r="G13" s="11">
        <f t="shared" si="4"/>
        <v>19.124728034157727</v>
      </c>
      <c r="H13" s="11">
        <f t="shared" si="2"/>
        <v>122.52296094893292</v>
      </c>
      <c r="I13" s="11">
        <f t="shared" si="1"/>
        <v>0</v>
      </c>
      <c r="J13" s="1"/>
      <c r="K13" s="6" t="s">
        <v>5</v>
      </c>
      <c r="L13" s="8" cm="1">
        <f t="array" ref="L13">1-SUM((E7:E38-G7:G38)^2)/SUM((E7:E38-Mean_of_yn)^2)</f>
        <v>0.96626462110116307</v>
      </c>
    </row>
    <row r="14" spans="2:16" x14ac:dyDescent="0.3">
      <c r="B14" s="10">
        <v>43892</v>
      </c>
      <c r="C14" s="4">
        <v>7</v>
      </c>
      <c r="D14" s="11">
        <f>'dpc-covid19-ita-andamento-naz'!J9</f>
        <v>52</v>
      </c>
      <c r="E14" s="11">
        <f t="shared" si="3"/>
        <v>18</v>
      </c>
      <c r="F14" s="11">
        <f t="shared" si="0"/>
        <v>122.49741539206164</v>
      </c>
      <c r="G14" s="11">
        <f t="shared" si="4"/>
        <v>23.670038851661403</v>
      </c>
      <c r="H14" s="11">
        <f t="shared" si="2"/>
        <v>127.0682717664366</v>
      </c>
      <c r="I14" s="11">
        <f t="shared" si="1"/>
        <v>0</v>
      </c>
      <c r="J14" s="1"/>
      <c r="K14" s="6" t="s">
        <v>6</v>
      </c>
      <c r="L14" s="8">
        <f>TINV(0.05,dfn)</f>
        <v>2.0452296421327048</v>
      </c>
    </row>
    <row r="15" spans="2:16" x14ac:dyDescent="0.3">
      <c r="B15" s="10">
        <v>43893</v>
      </c>
      <c r="C15" s="4">
        <v>8</v>
      </c>
      <c r="D15" s="11">
        <f>'dpc-covid19-ita-andamento-naz'!J10</f>
        <v>79</v>
      </c>
      <c r="E15" s="11">
        <f t="shared" si="3"/>
        <v>27</v>
      </c>
      <c r="F15" s="11">
        <f t="shared" si="0"/>
        <v>151.76967420701104</v>
      </c>
      <c r="G15" s="11">
        <f t="shared" si="4"/>
        <v>29.272258814949396</v>
      </c>
      <c r="H15" s="11">
        <f t="shared" si="2"/>
        <v>132.67049172972457</v>
      </c>
      <c r="I15" s="11">
        <f t="shared" si="1"/>
        <v>0</v>
      </c>
      <c r="J15" s="1"/>
      <c r="K15" s="6" t="s">
        <v>7</v>
      </c>
      <c r="L15" s="1">
        <f>Critical_tn*SE_of_yn</f>
        <v>103.39823291477519</v>
      </c>
    </row>
    <row r="16" spans="2:16" x14ac:dyDescent="0.3">
      <c r="B16" s="10">
        <v>43894</v>
      </c>
      <c r="C16" s="4">
        <v>9</v>
      </c>
      <c r="D16" s="11">
        <f>'dpc-covid19-ita-andamento-naz'!J11</f>
        <v>107</v>
      </c>
      <c r="E16" s="11">
        <f t="shared" si="3"/>
        <v>28</v>
      </c>
      <c r="F16" s="11">
        <f t="shared" si="0"/>
        <v>187.93439449575362</v>
      </c>
      <c r="G16" s="11">
        <f t="shared" si="4"/>
        <v>36.164720288742586</v>
      </c>
      <c r="H16" s="11">
        <f t="shared" si="2"/>
        <v>139.56295320351779</v>
      </c>
      <c r="I16" s="11">
        <f t="shared" si="1"/>
        <v>0</v>
      </c>
      <c r="J16" s="1"/>
      <c r="K16" s="6"/>
    </row>
    <row r="17" spans="2:15" x14ac:dyDescent="0.3">
      <c r="B17" s="23">
        <v>43895</v>
      </c>
      <c r="C17" s="4">
        <v>10</v>
      </c>
      <c r="D17" s="11">
        <f>'dpc-covid19-ita-andamento-naz'!J12</f>
        <v>148</v>
      </c>
      <c r="E17" s="11">
        <f t="shared" si="3"/>
        <v>41</v>
      </c>
      <c r="F17" s="11">
        <f t="shared" si="0"/>
        <v>232.56006815189082</v>
      </c>
      <c r="G17" s="11">
        <f t="shared" si="4"/>
        <v>44.625673656137195</v>
      </c>
      <c r="H17" s="11">
        <f t="shared" si="2"/>
        <v>148.0239065709124</v>
      </c>
      <c r="I17" s="11">
        <f t="shared" si="1"/>
        <v>0</v>
      </c>
      <c r="J17" s="1"/>
      <c r="K17" s="6"/>
    </row>
    <row r="18" spans="2:15" x14ac:dyDescent="0.3">
      <c r="B18" s="10">
        <v>43896</v>
      </c>
      <c r="C18" s="4">
        <v>11</v>
      </c>
      <c r="D18" s="11">
        <f>'dpc-covid19-ita-andamento-naz'!J13</f>
        <v>197</v>
      </c>
      <c r="E18" s="11">
        <f t="shared" si="3"/>
        <v>49</v>
      </c>
      <c r="F18" s="11">
        <f t="shared" si="0"/>
        <v>287.54346212401418</v>
      </c>
      <c r="G18" s="11">
        <f t="shared" si="4"/>
        <v>54.983393972123366</v>
      </c>
      <c r="H18" s="11">
        <f t="shared" si="2"/>
        <v>158.38162688689857</v>
      </c>
      <c r="I18" s="11">
        <f t="shared" si="1"/>
        <v>0</v>
      </c>
      <c r="J18" s="1"/>
      <c r="K18" s="6"/>
    </row>
    <row r="19" spans="2:15" x14ac:dyDescent="0.3">
      <c r="B19" s="10">
        <v>43897</v>
      </c>
      <c r="C19" s="4">
        <v>12</v>
      </c>
      <c r="D19" s="11">
        <f>'dpc-covid19-ita-andamento-naz'!J14</f>
        <v>233</v>
      </c>
      <c r="E19" s="11">
        <f t="shared" si="3"/>
        <v>36</v>
      </c>
      <c r="F19" s="11">
        <f t="shared" si="0"/>
        <v>355.1632780815882</v>
      </c>
      <c r="G19" s="11">
        <f t="shared" si="4"/>
        <v>67.619815957574019</v>
      </c>
      <c r="H19" s="11">
        <f t="shared" si="2"/>
        <v>171.0180488723492</v>
      </c>
      <c r="I19" s="11">
        <f t="shared" si="1"/>
        <v>0</v>
      </c>
      <c r="J19" s="1"/>
      <c r="K19" s="6"/>
    </row>
    <row r="20" spans="2:15" x14ac:dyDescent="0.3">
      <c r="B20" s="23">
        <v>43898</v>
      </c>
      <c r="C20" s="4">
        <v>13</v>
      </c>
      <c r="D20" s="11">
        <f>'dpc-covid19-ita-andamento-naz'!J15</f>
        <v>366</v>
      </c>
      <c r="E20" s="11">
        <f t="shared" si="3"/>
        <v>133</v>
      </c>
      <c r="F20" s="11">
        <f t="shared" si="0"/>
        <v>438.13449613208985</v>
      </c>
      <c r="G20" s="11">
        <f t="shared" si="4"/>
        <v>82.971218050501648</v>
      </c>
      <c r="H20" s="11">
        <f t="shared" si="2"/>
        <v>186.36945096527683</v>
      </c>
      <c r="I20" s="11">
        <f t="shared" si="1"/>
        <v>0</v>
      </c>
      <c r="J20" s="1"/>
      <c r="K20" s="6"/>
    </row>
    <row r="21" spans="2:15" x14ac:dyDescent="0.3">
      <c r="B21" s="10">
        <v>43899</v>
      </c>
      <c r="C21" s="4">
        <v>14</v>
      </c>
      <c r="D21" s="11">
        <f>'dpc-covid19-ita-andamento-naz'!J16</f>
        <v>463</v>
      </c>
      <c r="E21" s="11">
        <f t="shared" si="3"/>
        <v>97</v>
      </c>
      <c r="F21" s="11">
        <f t="shared" si="0"/>
        <v>539.65827696995837</v>
      </c>
      <c r="G21" s="11">
        <f t="shared" si="4"/>
        <v>101.52378083786851</v>
      </c>
      <c r="H21" s="11">
        <f t="shared" si="2"/>
        <v>204.92201375264369</v>
      </c>
      <c r="I21" s="11">
        <f t="shared" si="1"/>
        <v>0</v>
      </c>
      <c r="J21" s="1"/>
      <c r="K21" s="6"/>
    </row>
    <row r="22" spans="2:15" x14ac:dyDescent="0.3">
      <c r="B22" s="23">
        <v>43900</v>
      </c>
      <c r="C22" s="4">
        <v>15</v>
      </c>
      <c r="D22" s="11">
        <f>'dpc-covid19-ita-andamento-naz'!J17</f>
        <v>631</v>
      </c>
      <c r="E22" s="11">
        <f t="shared" si="3"/>
        <v>168</v>
      </c>
      <c r="F22" s="11">
        <f t="shared" si="0"/>
        <v>663.45927118963561</v>
      </c>
      <c r="G22" s="11">
        <f t="shared" si="4"/>
        <v>123.80099421967725</v>
      </c>
      <c r="H22" s="11">
        <f t="shared" si="2"/>
        <v>227.19922713445243</v>
      </c>
      <c r="I22" s="11">
        <f t="shared" si="1"/>
        <v>20.402761304902057</v>
      </c>
      <c r="J22" s="1"/>
      <c r="K22" s="6"/>
    </row>
    <row r="23" spans="2:15" x14ac:dyDescent="0.3">
      <c r="B23" s="10">
        <v>43901</v>
      </c>
      <c r="C23" s="4">
        <v>16</v>
      </c>
      <c r="D23" s="11">
        <f>'dpc-covid19-ita-andamento-naz'!J18</f>
        <v>827</v>
      </c>
      <c r="E23" s="11">
        <f t="shared" si="3"/>
        <v>196</v>
      </c>
      <c r="F23" s="11">
        <f t="shared" si="0"/>
        <v>813.79823989949887</v>
      </c>
      <c r="G23" s="11">
        <f t="shared" si="4"/>
        <v>150.33896870986325</v>
      </c>
      <c r="H23" s="11">
        <f t="shared" si="2"/>
        <v>253.73720162463843</v>
      </c>
      <c r="I23" s="11">
        <f t="shared" si="1"/>
        <v>46.940735795088059</v>
      </c>
      <c r="J23" s="1"/>
      <c r="K23" s="6"/>
    </row>
    <row r="24" spans="2:15" x14ac:dyDescent="0.3">
      <c r="B24" s="23">
        <v>43902</v>
      </c>
      <c r="C24" s="4">
        <v>17</v>
      </c>
      <c r="D24" s="11">
        <f>'dpc-covid19-ita-andamento-naz'!J19</f>
        <v>1016</v>
      </c>
      <c r="E24" s="11">
        <f t="shared" si="3"/>
        <v>189</v>
      </c>
      <c r="F24" s="11">
        <f t="shared" si="0"/>
        <v>995.44318041759345</v>
      </c>
      <c r="G24" s="11">
        <f t="shared" si="4"/>
        <v>181.64494051809459</v>
      </c>
      <c r="H24" s="11">
        <f t="shared" si="2"/>
        <v>285.04317343286976</v>
      </c>
      <c r="I24" s="11">
        <f t="shared" si="1"/>
        <v>78.246707603319393</v>
      </c>
      <c r="J24" s="1"/>
      <c r="K24" s="6"/>
    </row>
    <row r="25" spans="2:15" x14ac:dyDescent="0.3">
      <c r="B25" s="10">
        <v>43903</v>
      </c>
      <c r="C25" s="4">
        <v>18</v>
      </c>
      <c r="D25" s="11">
        <f>'dpc-covid19-ita-andamento-naz'!J20</f>
        <v>1266</v>
      </c>
      <c r="E25" s="11">
        <f t="shared" si="3"/>
        <v>250</v>
      </c>
      <c r="F25" s="11">
        <f t="shared" si="0"/>
        <v>1213.5772589777705</v>
      </c>
      <c r="G25" s="11">
        <f t="shared" si="4"/>
        <v>218.13407856017704</v>
      </c>
      <c r="H25" s="11">
        <f t="shared" si="2"/>
        <v>321.53231147495222</v>
      </c>
      <c r="I25" s="11">
        <f t="shared" si="1"/>
        <v>114.73584564540185</v>
      </c>
      <c r="J25" s="1"/>
      <c r="K25" s="6"/>
    </row>
    <row r="26" spans="2:15" x14ac:dyDescent="0.3">
      <c r="B26" s="10">
        <v>43904</v>
      </c>
      <c r="C26" s="4">
        <v>19</v>
      </c>
      <c r="D26" s="11">
        <f>'dpc-covid19-ita-andamento-naz'!J21</f>
        <v>1441</v>
      </c>
      <c r="E26" s="11">
        <f t="shared" si="3"/>
        <v>175</v>
      </c>
      <c r="F26" s="11">
        <f t="shared" si="0"/>
        <v>1473.6180707250019</v>
      </c>
      <c r="G26" s="11">
        <f t="shared" si="4"/>
        <v>260.04081174723137</v>
      </c>
      <c r="H26" s="11">
        <f t="shared" si="2"/>
        <v>363.43904466200655</v>
      </c>
      <c r="I26" s="11">
        <f t="shared" si="1"/>
        <v>156.64257883245619</v>
      </c>
      <c r="J26" s="1"/>
      <c r="K26" s="6"/>
    </row>
    <row r="27" spans="2:15" x14ac:dyDescent="0.3">
      <c r="B27" s="10">
        <v>43905</v>
      </c>
      <c r="C27" s="4">
        <v>20</v>
      </c>
      <c r="D27" s="11">
        <f>'dpc-covid19-ita-andamento-naz'!J22</f>
        <v>1809</v>
      </c>
      <c r="E27" s="11">
        <f t="shared" si="3"/>
        <v>368</v>
      </c>
      <c r="F27" s="11">
        <f t="shared" si="0"/>
        <v>1780.9223416002151</v>
      </c>
      <c r="G27" s="11">
        <f t="shared" si="4"/>
        <v>307.30427087521321</v>
      </c>
      <c r="H27" s="11">
        <f t="shared" si="2"/>
        <v>410.70250378998838</v>
      </c>
      <c r="I27" s="11">
        <f t="shared" si="1"/>
        <v>203.90603796043803</v>
      </c>
      <c r="J27" s="1"/>
      <c r="K27" s="6"/>
    </row>
    <row r="28" spans="2:15" x14ac:dyDescent="0.3">
      <c r="B28" s="10">
        <v>43906</v>
      </c>
      <c r="C28" s="4">
        <v>21</v>
      </c>
      <c r="D28" s="11">
        <f>'dpc-covid19-ita-andamento-naz'!J23</f>
        <v>2158</v>
      </c>
      <c r="E28" s="11">
        <f t="shared" si="3"/>
        <v>349</v>
      </c>
      <c r="F28" s="11">
        <f t="shared" si="0"/>
        <v>2140.3564567801395</v>
      </c>
      <c r="G28" s="11">
        <f t="shared" si="4"/>
        <v>359.43411517992445</v>
      </c>
      <c r="H28" s="11">
        <f t="shared" si="2"/>
        <v>462.83234809469963</v>
      </c>
      <c r="I28" s="11">
        <f t="shared" si="1"/>
        <v>256.03588226514927</v>
      </c>
      <c r="J28" s="1"/>
      <c r="K28" s="6"/>
    </row>
    <row r="29" spans="2:15" x14ac:dyDescent="0.3">
      <c r="B29" s="10">
        <v>43907</v>
      </c>
      <c r="C29" s="4">
        <v>22</v>
      </c>
      <c r="D29" s="11">
        <f>'dpc-covid19-ita-andamento-naz'!J24</f>
        <v>2503</v>
      </c>
      <c r="E29" s="11">
        <f t="shared" si="3"/>
        <v>345</v>
      </c>
      <c r="F29" s="11">
        <f t="shared" si="0"/>
        <v>2555.7299809101683</v>
      </c>
      <c r="G29" s="11">
        <f t="shared" si="4"/>
        <v>415.37352413002873</v>
      </c>
      <c r="H29" s="11">
        <f t="shared" si="2"/>
        <v>518.77175704480396</v>
      </c>
      <c r="I29" s="11">
        <f t="shared" si="1"/>
        <v>311.97529121525355</v>
      </c>
      <c r="J29" s="1"/>
    </row>
    <row r="30" spans="2:15" x14ac:dyDescent="0.3">
      <c r="B30" s="10">
        <v>43908</v>
      </c>
      <c r="C30" s="4">
        <v>23</v>
      </c>
      <c r="D30" s="11">
        <f>'dpc-covid19-ita-andamento-naz'!J25</f>
        <v>2978</v>
      </c>
      <c r="E30" s="11">
        <f t="shared" si="3"/>
        <v>475</v>
      </c>
      <c r="F30" s="11">
        <f t="shared" si="0"/>
        <v>3029.1195038513379</v>
      </c>
      <c r="G30" s="11">
        <f t="shared" si="4"/>
        <v>473.38952294116962</v>
      </c>
      <c r="H30" s="11">
        <f t="shared" si="2"/>
        <v>576.78775585594485</v>
      </c>
      <c r="I30" s="11">
        <f t="shared" si="1"/>
        <v>369.99129002639444</v>
      </c>
      <c r="O30" s="1"/>
    </row>
    <row r="31" spans="2:15" x14ac:dyDescent="0.3">
      <c r="B31" s="10">
        <v>43909</v>
      </c>
      <c r="C31" s="4">
        <v>24</v>
      </c>
      <c r="D31" s="11">
        <f>'dpc-covid19-ita-andamento-naz'!J26</f>
        <v>3405</v>
      </c>
      <c r="E31" s="11">
        <f t="shared" si="3"/>
        <v>427</v>
      </c>
      <c r="F31" s="11">
        <f t="shared" si="0"/>
        <v>3560.1529298591827</v>
      </c>
      <c r="G31" s="11">
        <f t="shared" si="4"/>
        <v>531.03342600784481</v>
      </c>
      <c r="H31" s="11">
        <f t="shared" si="2"/>
        <v>634.43165892262004</v>
      </c>
      <c r="I31" s="11">
        <f t="shared" si="1"/>
        <v>427.63519309306963</v>
      </c>
    </row>
    <row r="32" spans="2:15" x14ac:dyDescent="0.3">
      <c r="B32" s="10">
        <v>43910</v>
      </c>
      <c r="C32" s="4">
        <v>25</v>
      </c>
      <c r="D32" s="11">
        <f>'dpc-covid19-ita-andamento-naz'!J27</f>
        <v>4032</v>
      </c>
      <c r="E32" s="11">
        <f t="shared" si="3"/>
        <v>627</v>
      </c>
      <c r="F32" s="11">
        <f t="shared" si="0"/>
        <v>4145.3720341845637</v>
      </c>
      <c r="G32" s="11">
        <f t="shared" si="4"/>
        <v>585.21910432538107</v>
      </c>
      <c r="H32" s="11">
        <f t="shared" si="2"/>
        <v>688.6173372401563</v>
      </c>
      <c r="I32" s="11">
        <f t="shared" si="1"/>
        <v>481.82087141060589</v>
      </c>
    </row>
    <row r="33" spans="2:9" x14ac:dyDescent="0.3">
      <c r="B33" s="10">
        <v>43911</v>
      </c>
      <c r="C33" s="4">
        <v>26</v>
      </c>
      <c r="D33" s="11">
        <f>'dpc-covid19-ita-andamento-naz'!J28</f>
        <v>4825</v>
      </c>
      <c r="E33" s="11">
        <f t="shared" si="3"/>
        <v>793</v>
      </c>
      <c r="F33" s="11">
        <f t="shared" si="0"/>
        <v>4777.8273109039301</v>
      </c>
      <c r="G33" s="11">
        <f t="shared" si="4"/>
        <v>632.45527671936634</v>
      </c>
      <c r="H33" s="11">
        <f t="shared" si="2"/>
        <v>735.85350963414157</v>
      </c>
      <c r="I33" s="11">
        <f t="shared" si="1"/>
        <v>529.0570438045911</v>
      </c>
    </row>
    <row r="34" spans="2:9" x14ac:dyDescent="0.3">
      <c r="B34" s="10">
        <v>43912</v>
      </c>
      <c r="C34" s="4">
        <v>27</v>
      </c>
      <c r="D34" s="11">
        <f>'dpc-covid19-ita-andamento-naz'!J29</f>
        <v>5476</v>
      </c>
      <c r="E34" s="11">
        <f t="shared" si="3"/>
        <v>651</v>
      </c>
      <c r="F34" s="11">
        <f t="shared" si="0"/>
        <v>5447.0614942905086</v>
      </c>
      <c r="G34" s="11">
        <f t="shared" si="4"/>
        <v>669.23418338657848</v>
      </c>
      <c r="H34" s="11">
        <f t="shared" si="2"/>
        <v>772.63241630135371</v>
      </c>
      <c r="I34" s="11">
        <f t="shared" si="1"/>
        <v>565.83595047180324</v>
      </c>
    </row>
    <row r="35" spans="2:9" x14ac:dyDescent="0.3">
      <c r="B35" s="23">
        <v>43913</v>
      </c>
      <c r="C35" s="4">
        <v>28</v>
      </c>
      <c r="D35" s="11">
        <f>'dpc-covid19-ita-andamento-naz'!J30</f>
        <v>6077</v>
      </c>
      <c r="E35" s="11">
        <f t="shared" si="3"/>
        <v>601</v>
      </c>
      <c r="F35" s="11">
        <f t="shared" si="0"/>
        <v>6139.5880470612365</v>
      </c>
      <c r="G35" s="11">
        <f t="shared" si="4"/>
        <v>692.5265527707279</v>
      </c>
      <c r="H35" s="11">
        <f t="shared" si="2"/>
        <v>795.92478568550314</v>
      </c>
      <c r="I35" s="11">
        <f t="shared" si="1"/>
        <v>589.12831985595267</v>
      </c>
    </row>
    <row r="36" spans="2:9" x14ac:dyDescent="0.3">
      <c r="B36" s="10">
        <v>43914</v>
      </c>
      <c r="C36" s="4">
        <v>29</v>
      </c>
      <c r="D36" s="11">
        <f>'dpc-covid19-ita-andamento-naz'!J31</f>
        <v>6820</v>
      </c>
      <c r="E36" s="11">
        <f t="shared" si="3"/>
        <v>743</v>
      </c>
      <c r="F36" s="11">
        <f t="shared" si="0"/>
        <v>6839.8674766063805</v>
      </c>
      <c r="G36" s="11">
        <f t="shared" si="4"/>
        <v>700.27942954514401</v>
      </c>
      <c r="H36" s="11">
        <f t="shared" si="2"/>
        <v>803.67766245991925</v>
      </c>
      <c r="I36" s="11">
        <f t="shared" si="1"/>
        <v>596.88119663036878</v>
      </c>
    </row>
    <row r="37" spans="2:9" x14ac:dyDescent="0.3">
      <c r="B37" s="10">
        <v>43915</v>
      </c>
      <c r="C37" s="4">
        <v>30</v>
      </c>
      <c r="D37" s="11">
        <f>'dpc-covid19-ita-andamento-naz'!J32</f>
        <v>7503</v>
      </c>
      <c r="E37" s="11">
        <f t="shared" si="3"/>
        <v>683</v>
      </c>
      <c r="F37" s="11">
        <f t="shared" si="0"/>
        <v>7531.6538792240135</v>
      </c>
      <c r="G37" s="11">
        <f t="shared" si="4"/>
        <v>691.78640261763303</v>
      </c>
      <c r="H37" s="11">
        <f t="shared" si="2"/>
        <v>795.18463553240827</v>
      </c>
      <c r="I37" s="11">
        <f t="shared" si="1"/>
        <v>588.38816970285779</v>
      </c>
    </row>
    <row r="38" spans="2:9" x14ac:dyDescent="0.3">
      <c r="B38" s="10">
        <v>43916</v>
      </c>
      <c r="C38" s="4">
        <v>31</v>
      </c>
      <c r="D38" s="11">
        <f>'dpc-covid19-ita-andamento-naz'!J33</f>
        <v>8165</v>
      </c>
      <c r="E38" s="11">
        <f t="shared" si="3"/>
        <v>662</v>
      </c>
      <c r="F38" s="11">
        <f t="shared" si="0"/>
        <v>8199.4745993876786</v>
      </c>
      <c r="G38" s="11">
        <f t="shared" si="4"/>
        <v>667.8207201636651</v>
      </c>
      <c r="H38" s="11">
        <f t="shared" si="2"/>
        <v>771.21895307844034</v>
      </c>
      <c r="I38" s="11">
        <f t="shared" ref="I38" si="5">MAX(G38-CIn,0)</f>
        <v>564.42248724888987</v>
      </c>
    </row>
    <row r="39" spans="2:9" x14ac:dyDescent="0.3">
      <c r="B39" s="10">
        <v>43917</v>
      </c>
      <c r="C39" s="4">
        <v>32</v>
      </c>
      <c r="E39" s="11"/>
      <c r="F39" s="11">
        <f t="shared" ref="F39:F66" si="6">Kn/(1+EXP(-(C39-t0n)/wn))</f>
        <v>8829.9643276556726</v>
      </c>
      <c r="G39" s="11">
        <f t="shared" si="4"/>
        <v>630.489728267994</v>
      </c>
    </row>
    <row r="40" spans="2:9" x14ac:dyDescent="0.3">
      <c r="B40" s="10">
        <v>43918</v>
      </c>
      <c r="C40" s="4">
        <v>33</v>
      </c>
      <c r="E40" s="11"/>
      <c r="F40" s="11">
        <f t="shared" si="6"/>
        <v>9412.8203543990239</v>
      </c>
      <c r="G40" s="11">
        <f t="shared" si="4"/>
        <v>582.85602674335132</v>
      </c>
    </row>
    <row r="41" spans="2:9" x14ac:dyDescent="0.3">
      <c r="B41" s="10">
        <v>43919</v>
      </c>
      <c r="C41" s="4">
        <v>34</v>
      </c>
      <c r="E41" s="11"/>
      <c r="F41" s="11">
        <f t="shared" si="6"/>
        <v>9941.2573175125381</v>
      </c>
      <c r="G41" s="11">
        <f t="shared" si="4"/>
        <v>528.43696311351414</v>
      </c>
    </row>
    <row r="42" spans="2:9" x14ac:dyDescent="0.3">
      <c r="B42" s="10">
        <v>43920</v>
      </c>
      <c r="C42" s="4">
        <v>35</v>
      </c>
      <c r="E42" s="11"/>
      <c r="F42" s="11">
        <f t="shared" si="6"/>
        <v>10411.969950932318</v>
      </c>
      <c r="G42" s="11">
        <f t="shared" si="4"/>
        <v>470.7126334197801</v>
      </c>
    </row>
    <row r="43" spans="2:9" x14ac:dyDescent="0.3">
      <c r="B43" s="10">
        <v>43921</v>
      </c>
      <c r="C43" s="4">
        <v>36</v>
      </c>
      <c r="E43" s="11"/>
      <c r="F43" s="11">
        <f t="shared" si="6"/>
        <v>10824.713684012286</v>
      </c>
      <c r="G43" s="11">
        <f t="shared" si="4"/>
        <v>412.74373307996757</v>
      </c>
    </row>
    <row r="44" spans="2:9" x14ac:dyDescent="0.3">
      <c r="B44" s="10">
        <v>43922</v>
      </c>
      <c r="C44" s="4">
        <v>37</v>
      </c>
      <c r="E44" s="11"/>
      <c r="F44" s="11">
        <f t="shared" si="6"/>
        <v>11181.660416752433</v>
      </c>
      <c r="G44" s="11">
        <f t="shared" si="4"/>
        <v>356.94673274014713</v>
      </c>
    </row>
    <row r="45" spans="2:9" x14ac:dyDescent="0.3">
      <c r="B45" s="10">
        <v>43923</v>
      </c>
      <c r="C45" s="4">
        <v>38</v>
      </c>
      <c r="E45" s="11"/>
      <c r="F45" s="11">
        <f t="shared" si="6"/>
        <v>11486.682397342322</v>
      </c>
      <c r="G45" s="11">
        <f t="shared" si="4"/>
        <v>305.0219805898887</v>
      </c>
    </row>
    <row r="46" spans="2:9" x14ac:dyDescent="0.3">
      <c r="B46" s="10">
        <v>43924</v>
      </c>
      <c r="C46" s="4">
        <v>39</v>
      </c>
      <c r="E46" s="11"/>
      <c r="F46" s="11">
        <f t="shared" si="6"/>
        <v>11744.679930983491</v>
      </c>
      <c r="G46" s="11">
        <f t="shared" si="4"/>
        <v>257.99753364116987</v>
      </c>
    </row>
    <row r="47" spans="2:9" x14ac:dyDescent="0.3">
      <c r="B47" s="10">
        <v>43925</v>
      </c>
      <c r="C47" s="4">
        <v>40</v>
      </c>
      <c r="E47" s="11"/>
      <c r="F47" s="11">
        <f t="shared" si="6"/>
        <v>11961.020874778875</v>
      </c>
      <c r="G47" s="11">
        <f t="shared" si="4"/>
        <v>216.34094379538328</v>
      </c>
    </row>
    <row r="48" spans="2:9" x14ac:dyDescent="0.3">
      <c r="B48" s="10">
        <v>43926</v>
      </c>
      <c r="C48" s="4">
        <v>41</v>
      </c>
      <c r="E48" s="11"/>
      <c r="F48" s="11">
        <f t="shared" si="6"/>
        <v>12141.11756404625</v>
      </c>
      <c r="G48" s="11">
        <f t="shared" si="4"/>
        <v>180.09668926737504</v>
      </c>
    </row>
    <row r="49" spans="2:7" x14ac:dyDescent="0.3">
      <c r="B49" s="10">
        <v>43927</v>
      </c>
      <c r="C49" s="4">
        <v>42</v>
      </c>
      <c r="E49" s="11"/>
      <c r="F49" s="11">
        <f t="shared" si="6"/>
        <v>12290.137284904273</v>
      </c>
      <c r="G49" s="11">
        <f t="shared" si="4"/>
        <v>149.01972085802299</v>
      </c>
    </row>
    <row r="50" spans="2:7" x14ac:dyDescent="0.3">
      <c r="B50" s="10">
        <v>43928</v>
      </c>
      <c r="C50" s="4">
        <v>43</v>
      </c>
      <c r="E50" s="11"/>
      <c r="F50" s="11">
        <f t="shared" si="6"/>
        <v>12412.82618860862</v>
      </c>
      <c r="G50" s="11">
        <f t="shared" si="4"/>
        <v>122.68890370434747</v>
      </c>
    </row>
    <row r="51" spans="2:7" x14ac:dyDescent="0.3">
      <c r="B51" s="10">
        <v>43929</v>
      </c>
      <c r="C51" s="4">
        <v>44</v>
      </c>
      <c r="E51" s="11"/>
      <c r="F51" s="11">
        <f t="shared" si="6"/>
        <v>12513.420663209639</v>
      </c>
      <c r="G51" s="11">
        <f t="shared" si="4"/>
        <v>100.5944746010191</v>
      </c>
    </row>
    <row r="52" spans="2:7" x14ac:dyDescent="0.3">
      <c r="B52" s="10">
        <v>43930</v>
      </c>
      <c r="C52" s="4">
        <v>45</v>
      </c>
      <c r="E52" s="11"/>
      <c r="F52" s="11">
        <f t="shared" si="6"/>
        <v>12595.620803844376</v>
      </c>
      <c r="G52" s="11">
        <f t="shared" si="4"/>
        <v>82.200140634737181</v>
      </c>
    </row>
    <row r="53" spans="2:7" x14ac:dyDescent="0.3">
      <c r="B53" s="10">
        <v>43931</v>
      </c>
      <c r="C53" s="4">
        <v>46</v>
      </c>
      <c r="E53" s="11"/>
      <c r="F53" s="11">
        <f t="shared" si="6"/>
        <v>12662.604497035363</v>
      </c>
      <c r="G53" s="11">
        <f t="shared" si="4"/>
        <v>66.983693190986742</v>
      </c>
    </row>
    <row r="54" spans="2:7" x14ac:dyDescent="0.3">
      <c r="B54" s="10">
        <v>43932</v>
      </c>
      <c r="C54" s="4">
        <v>47</v>
      </c>
      <c r="E54" s="11"/>
      <c r="F54" s="11">
        <f t="shared" si="6"/>
        <v>12717.065539668532</v>
      </c>
      <c r="G54" s="11">
        <f t="shared" si="4"/>
        <v>54.4610426331692</v>
      </c>
    </row>
    <row r="55" spans="2:7" x14ac:dyDescent="0.3">
      <c r="B55" s="10">
        <v>43933</v>
      </c>
      <c r="C55" s="4">
        <v>48</v>
      </c>
      <c r="E55" s="11"/>
      <c r="F55" s="11">
        <f t="shared" si="6"/>
        <v>12761.263897068025</v>
      </c>
      <c r="G55" s="11">
        <f t="shared" si="4"/>
        <v>44.198357399493034</v>
      </c>
    </row>
    <row r="56" spans="2:7" x14ac:dyDescent="0.3">
      <c r="B56" s="10">
        <v>43934</v>
      </c>
      <c r="C56" s="4">
        <v>49</v>
      </c>
      <c r="E56" s="11"/>
      <c r="F56" s="11">
        <f t="shared" si="6"/>
        <v>12797.080107994816</v>
      </c>
      <c r="G56" s="11">
        <f t="shared" si="4"/>
        <v>35.816210926790518</v>
      </c>
    </row>
    <row r="57" spans="2:7" x14ac:dyDescent="0.3">
      <c r="B57" s="10">
        <v>43935</v>
      </c>
      <c r="C57" s="4">
        <v>50</v>
      </c>
      <c r="E57" s="11"/>
      <c r="F57" s="11">
        <f t="shared" si="6"/>
        <v>12826.068828424637</v>
      </c>
      <c r="G57" s="11">
        <f t="shared" si="4"/>
        <v>28.988720429821115</v>
      </c>
    </row>
    <row r="58" spans="2:7" x14ac:dyDescent="0.3">
      <c r="B58" s="10">
        <v>43936</v>
      </c>
      <c r="C58" s="4">
        <v>51</v>
      </c>
      <c r="E58" s="11"/>
      <c r="F58" s="11">
        <f t="shared" si="6"/>
        <v>12849.508644994492</v>
      </c>
      <c r="G58" s="11">
        <f t="shared" si="4"/>
        <v>23.439816569854884</v>
      </c>
    </row>
    <row r="59" spans="2:7" x14ac:dyDescent="0.3">
      <c r="B59" s="10">
        <v>43937</v>
      </c>
      <c r="C59" s="4">
        <v>52</v>
      </c>
      <c r="E59" s="11"/>
      <c r="F59" s="11">
        <f t="shared" si="6"/>
        <v>12868.446740508749</v>
      </c>
      <c r="G59" s="11">
        <f t="shared" si="4"/>
        <v>18.938095514256929</v>
      </c>
    </row>
    <row r="60" spans="2:7" x14ac:dyDescent="0.3">
      <c r="B60" s="10">
        <v>43938</v>
      </c>
      <c r="C60" s="4">
        <v>53</v>
      </c>
      <c r="E60" s="11"/>
      <c r="F60" s="11">
        <f t="shared" si="6"/>
        <v>12883.737927327771</v>
      </c>
      <c r="G60" s="11">
        <f t="shared" si="4"/>
        <v>15.291186819022187</v>
      </c>
    </row>
    <row r="61" spans="2:7" x14ac:dyDescent="0.3">
      <c r="B61" s="10">
        <v>43939</v>
      </c>
      <c r="C61" s="4">
        <v>54</v>
      </c>
      <c r="E61" s="11"/>
      <c r="F61" s="11">
        <f t="shared" si="6"/>
        <v>12896.078128819887</v>
      </c>
      <c r="G61" s="11">
        <f t="shared" si="4"/>
        <v>12.340201492115739</v>
      </c>
    </row>
    <row r="62" spans="2:7" x14ac:dyDescent="0.3">
      <c r="B62" s="10">
        <v>43940</v>
      </c>
      <c r="C62" s="4">
        <v>55</v>
      </c>
      <c r="E62" s="11"/>
      <c r="F62" s="11">
        <f t="shared" si="6"/>
        <v>12906.032702389502</v>
      </c>
      <c r="G62" s="11">
        <f t="shared" si="4"/>
        <v>9.9545735696156044</v>
      </c>
    </row>
    <row r="63" spans="2:7" x14ac:dyDescent="0.3">
      <c r="B63" s="10">
        <v>43941</v>
      </c>
      <c r="C63" s="4">
        <v>56</v>
      </c>
      <c r="E63" s="11"/>
      <c r="F63" s="11">
        <f t="shared" si="6"/>
        <v>12914.060147420809</v>
      </c>
      <c r="G63" s="11">
        <f t="shared" si="4"/>
        <v>8.0274450313063426</v>
      </c>
    </row>
    <row r="64" spans="2:7" x14ac:dyDescent="0.3">
      <c r="B64" s="10">
        <v>43942</v>
      </c>
      <c r="C64" s="4">
        <v>57</v>
      </c>
      <c r="E64" s="11"/>
      <c r="F64" s="11">
        <f t="shared" si="6"/>
        <v>12920.531789625869</v>
      </c>
      <c r="G64" s="11">
        <f t="shared" si="4"/>
        <v>6.4716422050605615</v>
      </c>
    </row>
    <row r="65" spans="2:7" x14ac:dyDescent="0.3">
      <c r="B65" s="10">
        <v>43943</v>
      </c>
      <c r="C65" s="4">
        <v>58</v>
      </c>
      <c r="E65" s="11"/>
      <c r="F65" s="11">
        <f t="shared" si="6"/>
        <v>12925.748021753996</v>
      </c>
      <c r="G65" s="11">
        <f t="shared" si="4"/>
        <v>5.2162321281266486</v>
      </c>
    </row>
    <row r="66" spans="2:7" x14ac:dyDescent="0.3">
      <c r="B66" s="10">
        <v>43944</v>
      </c>
      <c r="C66" s="4">
        <v>59</v>
      </c>
      <c r="E66" s="11"/>
      <c r="F66" s="11">
        <f t="shared" si="6"/>
        <v>12929.951636935013</v>
      </c>
      <c r="G66" s="11">
        <f t="shared" si="4"/>
        <v>4.203615181017085</v>
      </c>
    </row>
    <row r="67" spans="2:7" x14ac:dyDescent="0.3">
      <c r="B67" s="10"/>
      <c r="C67" s="4"/>
    </row>
    <row r="68" spans="2:7" x14ac:dyDescent="0.3">
      <c r="B68" s="10"/>
      <c r="C68" s="4"/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18</vt:i4>
      </vt:variant>
    </vt:vector>
  </HeadingPairs>
  <TitlesOfParts>
    <vt:vector size="21" baseType="lpstr">
      <vt:lpstr>dpc-covid19-ita-andamento-naz</vt:lpstr>
      <vt:lpstr>Cumul_deaths - Boltzmann fit</vt:lpstr>
      <vt:lpstr>New_deaths - Boltzmann fit</vt:lpstr>
      <vt:lpstr>CI</vt:lpstr>
      <vt:lpstr>CIn</vt:lpstr>
      <vt:lpstr>Critical_t</vt:lpstr>
      <vt:lpstr>Critical_tn</vt:lpstr>
      <vt:lpstr>df</vt:lpstr>
      <vt:lpstr>dfn</vt:lpstr>
      <vt:lpstr>K</vt:lpstr>
      <vt:lpstr>Kn</vt:lpstr>
      <vt:lpstr>Mean_of_y</vt:lpstr>
      <vt:lpstr>Mean_of_yn</vt:lpstr>
      <vt:lpstr>RSQ</vt:lpstr>
      <vt:lpstr>RSQn</vt:lpstr>
      <vt:lpstr>SE_of_y</vt:lpstr>
      <vt:lpstr>SE_of_yn</vt:lpstr>
      <vt:lpstr>t0</vt:lpstr>
      <vt:lpstr>t0n</vt:lpstr>
      <vt:lpstr>w</vt:lpstr>
      <vt:lpstr>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2020-03-26T21:08:07Z</dcterms:modified>
</cp:coreProperties>
</file>