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E47128C1-89FA-4A4C-8A09-154C836B345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-19-ita-andamento-naz" sheetId="16" r:id="rId1"/>
    <sheet name="Cumul_ deaths - Gompertz fit" sheetId="12" r:id="rId2"/>
    <sheet name="New_ deaths - Gompertz fit" sheetId="17" r:id="rId3"/>
  </sheets>
  <definedNames>
    <definedName name="CI">'Cumul_ deaths - Gompertz fit'!$J$15</definedName>
    <definedName name="CIn">'New_ deaths - Gompertz fit'!$L$15</definedName>
    <definedName name="Critical_t">'Cumul_ deaths - Gompertz fit'!$J$14</definedName>
    <definedName name="Critical_tn">'New_ deaths - Gompertz fit'!$L$14</definedName>
    <definedName name="DatiEsterni_1" localSheetId="0" hidden="1">'dpc-covid-19-ita-andamento-naz'!$A$1:$N$33</definedName>
    <definedName name="DatiEsterni_2" localSheetId="0" hidden="1">'dpc-covid-19-ita-andamento-naz'!#REF!</definedName>
    <definedName name="df">'Cumul_ deaths - Gompertz fit'!$J$11</definedName>
    <definedName name="dfn">'New_ deaths - Gompertz fit'!$L$11</definedName>
    <definedName name="K">'Cumul_ deaths - Gompertz fit'!$J$7</definedName>
    <definedName name="Kn">'New_ deaths - Gompertz fit'!$L$7</definedName>
    <definedName name="Mean_of_y">'Cumul_ deaths - Gompertz fit'!$J$10</definedName>
    <definedName name="Mean_of_yn">'New_ deaths - Gompertz fit'!$L$10</definedName>
    <definedName name="RSQ">'Cumul_ deaths - Gompertz fit'!$J$13</definedName>
    <definedName name="RSQn">'New_ deaths - Gompertz fit'!$L$13</definedName>
    <definedName name="SE_of_y">'Cumul_ deaths - Gompertz fit'!$J$12</definedName>
    <definedName name="SE_of_yn">'New_ deaths - Gompertz fit'!$L$12</definedName>
    <definedName name="solver_adj" localSheetId="1" hidden="1">'Cumul_ deaths - Gompertz fit'!$J$7,'Cumul_ deaths - Gompertz fit'!$J$8,'Cumul_ deaths - Gompertz fit'!$J$9</definedName>
    <definedName name="solver_adj" localSheetId="2" hidden="1">'New_ deaths - Gompertz fit'!$L$7,'New_ deaths - Gompertz fit'!$L$8,'New_ deaths - Gompertz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 deaths - Gompertz fit'!$J$13</definedName>
    <definedName name="solver_opt" localSheetId="2" hidden="1">'New_ deaths - Gompertz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 deaths - Gompertz fit'!$J$8</definedName>
    <definedName name="t0n">'New_ deaths - Gompertz fit'!$L$8</definedName>
    <definedName name="w">'Cumul_ deaths - Gompertz fit'!$J$9</definedName>
    <definedName name="wn">'New_ deaths - Gompertz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17" l="1"/>
  <c r="L10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7" i="17"/>
  <c r="J11" i="12"/>
  <c r="J10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7" i="12"/>
  <c r="F10" i="17" l="1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8" i="17"/>
  <c r="F9" i="17"/>
  <c r="F7" i="17"/>
  <c r="G59" i="17" l="1"/>
  <c r="G47" i="17"/>
  <c r="G35" i="17"/>
  <c r="G23" i="17"/>
  <c r="G39" i="17"/>
  <c r="G40" i="17"/>
  <c r="G100" i="17"/>
  <c r="G52" i="17"/>
  <c r="G28" i="17"/>
  <c r="G16" i="17"/>
  <c r="G63" i="17"/>
  <c r="G26" i="17"/>
  <c r="G14" i="17"/>
  <c r="G105" i="17"/>
  <c r="G93" i="17"/>
  <c r="G81" i="17"/>
  <c r="G69" i="17"/>
  <c r="G57" i="17"/>
  <c r="G45" i="17"/>
  <c r="G33" i="17"/>
  <c r="G75" i="17"/>
  <c r="G126" i="17"/>
  <c r="G114" i="17"/>
  <c r="G102" i="17"/>
  <c r="G90" i="17"/>
  <c r="G78" i="17"/>
  <c r="G66" i="17"/>
  <c r="G21" i="17"/>
  <c r="G54" i="17"/>
  <c r="G42" i="17"/>
  <c r="G18" i="17"/>
  <c r="G51" i="17"/>
  <c r="G125" i="17"/>
  <c r="G113" i="17"/>
  <c r="G101" i="17"/>
  <c r="G89" i="17"/>
  <c r="G77" i="17"/>
  <c r="G65" i="17"/>
  <c r="G53" i="17"/>
  <c r="G41" i="17"/>
  <c r="G29" i="17"/>
  <c r="G17" i="17"/>
  <c r="G86" i="17"/>
  <c r="G74" i="17"/>
  <c r="G62" i="17"/>
  <c r="G38" i="17"/>
  <c r="G15" i="17"/>
  <c r="G25" i="17"/>
  <c r="G13" i="17"/>
  <c r="G115" i="17"/>
  <c r="G103" i="17"/>
  <c r="G91" i="17"/>
  <c r="G79" i="17"/>
  <c r="G124" i="17"/>
  <c r="G76" i="17"/>
  <c r="G99" i="17"/>
  <c r="G67" i="17"/>
  <c r="G55" i="17"/>
  <c r="G31" i="17"/>
  <c r="G19" i="17"/>
  <c r="G111" i="17"/>
  <c r="G98" i="17"/>
  <c r="G87" i="17"/>
  <c r="G27" i="17"/>
  <c r="G109" i="17"/>
  <c r="G97" i="17"/>
  <c r="G85" i="17"/>
  <c r="G73" i="17"/>
  <c r="G61" i="17"/>
  <c r="G49" i="17"/>
  <c r="G110" i="17"/>
  <c r="G50" i="17"/>
  <c r="G36" i="17"/>
  <c r="G11" i="17"/>
  <c r="G9" i="17"/>
  <c r="G8" i="17"/>
  <c r="G43" i="17"/>
  <c r="G30" i="17"/>
  <c r="G84" i="17"/>
  <c r="G88" i="17"/>
  <c r="G123" i="17"/>
  <c r="G121" i="17"/>
  <c r="G118" i="17"/>
  <c r="G106" i="17"/>
  <c r="G94" i="17"/>
  <c r="G82" i="17"/>
  <c r="G70" i="17"/>
  <c r="G58" i="17"/>
  <c r="G46" i="17"/>
  <c r="G34" i="17"/>
  <c r="G22" i="17"/>
  <c r="G60" i="17"/>
  <c r="G117" i="17"/>
  <c r="G112" i="17"/>
  <c r="G64" i="17"/>
  <c r="G24" i="17"/>
  <c r="G120" i="17"/>
  <c r="G96" i="17"/>
  <c r="G72" i="17"/>
  <c r="G48" i="17"/>
  <c r="G37" i="17"/>
  <c r="G12" i="17"/>
  <c r="G44" i="17"/>
  <c r="G56" i="17"/>
  <c r="G20" i="17"/>
  <c r="G119" i="17"/>
  <c r="G107" i="17"/>
  <c r="G95" i="17"/>
  <c r="G83" i="17"/>
  <c r="G71" i="17"/>
  <c r="G10" i="17"/>
  <c r="G32" i="17"/>
  <c r="G122" i="17"/>
  <c r="G108" i="17"/>
  <c r="G92" i="17"/>
  <c r="G104" i="17"/>
  <c r="G116" i="17"/>
  <c r="G80" i="17"/>
  <c r="G68" i="17"/>
  <c r="G7" i="17" l="1"/>
  <c r="E7" i="17"/>
  <c r="E8" i="17"/>
  <c r="L13" i="17" l="1" a="1"/>
  <c r="L13" i="17" s="1"/>
  <c r="L12" i="17" a="1"/>
  <c r="L12" i="17" s="1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L14" i="17" l="1"/>
  <c r="E34" i="12"/>
  <c r="L15" i="17" l="1"/>
  <c r="E32" i="12"/>
  <c r="E33" i="12"/>
  <c r="H38" i="17" l="1"/>
  <c r="I38" i="17"/>
  <c r="I7" i="17"/>
  <c r="I21" i="17"/>
  <c r="I33" i="17"/>
  <c r="I27" i="17"/>
  <c r="I35" i="17"/>
  <c r="I8" i="17"/>
  <c r="H15" i="17"/>
  <c r="I9" i="17"/>
  <c r="I17" i="17"/>
  <c r="I31" i="17"/>
  <c r="H34" i="17"/>
  <c r="I11" i="17"/>
  <c r="I26" i="17"/>
  <c r="H32" i="17"/>
  <c r="H12" i="17"/>
  <c r="H35" i="17"/>
  <c r="H16" i="17"/>
  <c r="I24" i="17"/>
  <c r="H11" i="17"/>
  <c r="I29" i="17"/>
  <c r="H17" i="17"/>
  <c r="I28" i="17"/>
  <c r="H8" i="17"/>
  <c r="I12" i="17"/>
  <c r="I19" i="17"/>
  <c r="I37" i="17"/>
  <c r="I34" i="17"/>
  <c r="H26" i="17"/>
  <c r="I10" i="17"/>
  <c r="H27" i="17"/>
  <c r="I16" i="17"/>
  <c r="H28" i="17"/>
  <c r="H29" i="17"/>
  <c r="H19" i="17"/>
  <c r="H33" i="17"/>
  <c r="H14" i="17"/>
  <c r="H20" i="17"/>
  <c r="H18" i="17"/>
  <c r="H31" i="17"/>
  <c r="H37" i="17"/>
  <c r="I30" i="17"/>
  <c r="H36" i="17"/>
  <c r="H10" i="17"/>
  <c r="I13" i="17"/>
  <c r="H24" i="17"/>
  <c r="I20" i="17"/>
  <c r="H22" i="17"/>
  <c r="I25" i="17"/>
  <c r="H21" i="17"/>
  <c r="H23" i="17"/>
  <c r="I32" i="17"/>
  <c r="H13" i="17"/>
  <c r="I14" i="17"/>
  <c r="H9" i="17"/>
  <c r="I36" i="17"/>
  <c r="I15" i="17"/>
  <c r="H7" i="17"/>
  <c r="H25" i="17"/>
  <c r="I22" i="17"/>
  <c r="I23" i="17"/>
  <c r="I18" i="17"/>
  <c r="H30" i="17"/>
  <c r="E31" i="12"/>
  <c r="E30" i="12" l="1"/>
  <c r="J14" i="12" l="1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7" i="12"/>
  <c r="J13" i="12" l="1" a="1"/>
  <c r="J13" i="12" s="1"/>
  <c r="J12" i="12" a="1"/>
  <c r="J12" i="12" s="1"/>
  <c r="J15" i="12" s="1"/>
  <c r="G38" i="12" l="1"/>
  <c r="F38" i="12"/>
  <c r="G37" i="12"/>
  <c r="F37" i="12"/>
  <c r="F36" i="12"/>
  <c r="G36" i="12"/>
  <c r="F35" i="12"/>
  <c r="G35" i="12"/>
  <c r="F34" i="12"/>
  <c r="G34" i="12"/>
  <c r="G11" i="12"/>
  <c r="G23" i="12"/>
  <c r="G12" i="12"/>
  <c r="G24" i="12"/>
  <c r="G13" i="12"/>
  <c r="G25" i="12"/>
  <c r="G14" i="12"/>
  <c r="G26" i="12"/>
  <c r="G15" i="12"/>
  <c r="G27" i="12"/>
  <c r="G16" i="12"/>
  <c r="G28" i="12"/>
  <c r="G18" i="12"/>
  <c r="G30" i="12"/>
  <c r="G19" i="12"/>
  <c r="G31" i="12"/>
  <c r="G8" i="12"/>
  <c r="G20" i="12"/>
  <c r="G32" i="12"/>
  <c r="G9" i="12"/>
  <c r="G10" i="12"/>
  <c r="G7" i="12"/>
  <c r="G17" i="12"/>
  <c r="G29" i="12"/>
  <c r="G21" i="12"/>
  <c r="G33" i="12"/>
  <c r="G22" i="12"/>
  <c r="F33" i="12"/>
  <c r="F32" i="12"/>
  <c r="F31" i="12"/>
  <c r="F16" i="12"/>
  <c r="F30" i="12"/>
  <c r="F26" i="12"/>
  <c r="F29" i="12"/>
  <c r="F11" i="12"/>
  <c r="F7" i="12"/>
  <c r="F27" i="12"/>
  <c r="F15" i="12"/>
  <c r="F12" i="12"/>
  <c r="F24" i="12"/>
  <c r="F14" i="12"/>
  <c r="F28" i="12"/>
  <c r="F19" i="12"/>
  <c r="F10" i="12"/>
  <c r="F18" i="12"/>
  <c r="F22" i="12"/>
  <c r="F13" i="12"/>
  <c r="F25" i="12"/>
  <c r="F20" i="12"/>
  <c r="F9" i="12"/>
  <c r="F8" i="12"/>
  <c r="F21" i="12"/>
  <c r="F23" i="12"/>
  <c r="F1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tc={E55EDF91-B929-427F-974C-7C4BA6A2256F}</author>
    <author>tc={E68D444F-F44E-4F7B-A08B-3E97C8F77EB8}</author>
    <author>tc={5FA73663-8ACB-4C87-9ACE-833B3E2F4F52}</author>
    <author>tc={C84EE756-EBBF-4242-B72B-A7663F6ADECE}</author>
    <author>tc={B367DBCB-7C6A-4BA4-9A30-B8A2E8E7290F}</author>
    <author>tc={926C33C6-F39A-4524-91C9-0CF38C04972A}</author>
    <author>tc={5CCFFE3B-C34B-4578-99E2-92A322494188}</author>
  </authors>
  <commentList>
    <comment ref="B7" authorId="0" shapeId="0" xr:uid="{E55EDF91-B929-427F-974C-7C4BA6A225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E68D444F-F44E-4F7B-A08B-3E97C8F77E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5FA73663-8ACB-4C87-9ACE-833B3E2F4F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C84EE756-EBBF-4242-B72B-A7663F6ADE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B367DBCB-7C6A-4BA4-9A30-B8A2E8E729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26C33C6-F39A-4524-91C9-0CF38C0497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5CCFFE3B-C34B-4578-99E2-92A3224941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588C5E05-4E1F-4C26-85F8-DEEC715D5DD8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3C717B5C-D86E-4065-804E-6AABF39EA52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EEB8D01E-7DC4-480D-9A26-8F2549663E8A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<sst xmlns="http://schemas.openxmlformats.org/spreadsheetml/2006/main" count="158" uniqueCount="52">
  <si>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</si>
  <si>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</si>
  <si>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</si>
  <si>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</si>
  <si>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</si>
  <si>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</si>
  <si>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</si>
  <si>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</si>
  <si>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</si>
  <si>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</si>
  <si>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</si>
  <si>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</si>
  <si>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</si>
  <si>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Gompertz fit</t>
  </si>
  <si>
    <t>Modeling function: Gompertz sigmoidal growth function</t>
  </si>
  <si>
    <t>width of crossover region</t>
  </si>
  <si>
    <t>crossover point</t>
  </si>
  <si>
    <t>saturation value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</si>
  <si>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</si>
  <si>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</si>
  <si>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</si>
  <si>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</si>
  <si>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</si>
  <si>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</si>
  <si>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</si>
  <si>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</si>
  <si>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</si>
  <si>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</si>
  <si>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</si>
  <si>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</si>
  <si>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</si>
  <si>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</si>
  <si>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</si>
  <si>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Gompertz cum_</t>
  </si>
  <si>
    <t>Cumulative deaths</t>
  </si>
  <si>
    <t>Cum_deaths</t>
  </si>
  <si>
    <t>New deaths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</si>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</sst>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deaths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 deaths - Gompertz fit'!$D$6</c:f>
              <c:strCache>
                <c:ptCount val="1"/>
                <c:pt idx="0">
                  <c:v>Cumulative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 deaths - Gompertz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 deaths - Gompertz fit'!$D$7:$D$38</c:f>
              <c:numCache>
                <c:formatCode>General</c:formatCode>
                <c:ptCount val="32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 deaths - Gompertz fit'!$E$6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 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 deaths - Gompertz fit'!$E$7:$E$66</c:f>
              <c:numCache>
                <c:formatCode>0</c:formatCode>
                <c:ptCount val="60"/>
                <c:pt idx="0">
                  <c:v>0.69939181412105944</c:v>
                </c:pt>
                <c:pt idx="1">
                  <c:v>1.3761818962790273</c:v>
                </c:pt>
                <c:pt idx="2">
                  <c:v>2.5959198774751067</c:v>
                </c:pt>
                <c:pt idx="3">
                  <c:v>4.7066412603557737</c:v>
                </c:pt>
                <c:pt idx="4">
                  <c:v>8.2225801583612022</c:v>
                </c:pt>
                <c:pt idx="5">
                  <c:v>13.87357028824383</c:v>
                </c:pt>
                <c:pt idx="6">
                  <c:v>22.656593276777627</c:v>
                </c:pt>
                <c:pt idx="7">
                  <c:v>35.884882156504368</c:v>
                </c:pt>
                <c:pt idx="8">
                  <c:v>55.229118907832543</c:v>
                </c:pt>
                <c:pt idx="9">
                  <c:v>82.74500349074188</c:v>
                </c:pt>
                <c:pt idx="10">
                  <c:v>120.88193766110308</c:v>
                </c:pt>
                <c:pt idx="11">
                  <c:v>172.46875912005385</c:v>
                </c:pt>
                <c:pt idx="12">
                  <c:v>240.67425646436354</c:v>
                </c:pt>
                <c:pt idx="13">
                  <c:v>328.94237010607526</c:v>
                </c:pt>
                <c:pt idx="14">
                  <c:v>440.90425930207419</c:v>
                </c:pt>
                <c:pt idx="15">
                  <c:v>580.27150485627465</c:v>
                </c:pt>
                <c:pt idx="16">
                  <c:v>750.7163755271971</c:v>
                </c:pt>
                <c:pt idx="17">
                  <c:v>955.74614303292174</c:v>
                </c:pt>
                <c:pt idx="18">
                  <c:v>1198.578807099696</c:v>
                </c:pt>
                <c:pt idx="19">
                  <c:v>1482.0273013230733</c:v>
                </c:pt>
                <c:pt idx="20">
                  <c:v>1808.3983830931966</c:v>
                </c:pt>
                <c:pt idx="21">
                  <c:v>2179.4111106772493</c:v>
                </c:pt>
                <c:pt idx="22">
                  <c:v>2596.1382488498266</c:v>
                </c:pt>
                <c:pt idx="23">
                  <c:v>3058.9722938412292</c:v>
                </c:pt>
                <c:pt idx="24">
                  <c:v>3567.6162226119568</c:v>
                </c:pt>
                <c:pt idx="25">
                  <c:v>4121.0976718883294</c:v>
                </c:pt>
                <c:pt idx="26">
                  <c:v>4717.8041213107736</c:v>
                </c:pt>
                <c:pt idx="27">
                  <c:v>5355.5358353010843</c:v>
                </c:pt>
                <c:pt idx="28">
                  <c:v>6031.5728174378455</c:v>
                </c:pt>
                <c:pt idx="29">
                  <c:v>6742.7518286527411</c:v>
                </c:pt>
                <c:pt idx="30">
                  <c:v>7485.5495759885043</c:v>
                </c:pt>
                <c:pt idx="31">
                  <c:v>8256.1684399734586</c:v>
                </c:pt>
                <c:pt idx="32">
                  <c:v>9050.6215195520308</c:v>
                </c:pt>
                <c:pt idx="33">
                  <c:v>9864.8142791389982</c:v>
                </c:pt>
                <c:pt idx="34">
                  <c:v>10694.620633506411</c:v>
                </c:pt>
                <c:pt idx="35">
                  <c:v>11535.951861722297</c:v>
                </c:pt>
                <c:pt idx="36">
                  <c:v>12384.817269287774</c:v>
                </c:pt>
                <c:pt idx="37">
                  <c:v>13237.375995225038</c:v>
                </c:pt>
                <c:pt idx="38">
                  <c:v>14089.979773885389</c:v>
                </c:pt>
                <c:pt idx="39">
                  <c:v>14939.206802669376</c:v>
                </c:pt>
                <c:pt idx="40">
                  <c:v>15781.887135511008</c:v>
                </c:pt>
                <c:pt idx="41">
                  <c:v>16615.120221079975</c:v>
                </c:pt>
                <c:pt idx="42">
                  <c:v>17436.285340418915</c:v>
                </c:pt>
                <c:pt idx="43">
                  <c:v>18243.045779204658</c:v>
                </c:pt>
                <c:pt idx="44">
                  <c:v>19033.347603910181</c:v>
                </c:pt>
                <c:pt idx="45">
                  <c:v>19805.413907867685</c:v>
                </c:pt>
                <c:pt idx="46">
                  <c:v>20557.735361186104</c:v>
                </c:pt>
                <c:pt idx="47">
                  <c:v>21289.057845469626</c:v>
                </c:pt>
                <c:pt idx="48">
                  <c:v>21998.367887142071</c:v>
                </c:pt>
                <c:pt idx="49">
                  <c:v>22684.876527654695</c:v>
                </c:pt>
                <c:pt idx="50">
                  <c:v>23348.002189619732</c:v>
                </c:pt>
                <c:pt idx="51">
                  <c:v>23987.353018632049</c:v>
                </c:pt>
                <c:pt idx="52">
                  <c:v>24602.709103967842</c:v>
                </c:pt>
                <c:pt idx="53">
                  <c:v>25194.004909437175</c:v>
                </c:pt>
                <c:pt idx="54">
                  <c:v>25761.312179703353</c:v>
                </c:pt>
                <c:pt idx="55">
                  <c:v>26304.823528107678</c:v>
                </c:pt>
                <c:pt idx="56">
                  <c:v>26824.836859763775</c:v>
                </c:pt>
                <c:pt idx="57">
                  <c:v>27321.740738393728</c:v>
                </c:pt>
                <c:pt idx="58">
                  <c:v>27796.000766812085</c:v>
                </c:pt>
                <c:pt idx="59">
                  <c:v>28248.14701870102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'Cumul_ deaths - Gompertz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 deaths - Gompertz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 deaths - Gompertz fit'!$F$7:$F$38</c:f>
              <c:numCache>
                <c:formatCode>0</c:formatCode>
                <c:ptCount val="32"/>
                <c:pt idx="0">
                  <c:v>130.34017277773702</c:v>
                </c:pt>
                <c:pt idx="1">
                  <c:v>131.01696285989499</c:v>
                </c:pt>
                <c:pt idx="2">
                  <c:v>132.23670084109105</c:v>
                </c:pt>
                <c:pt idx="3">
                  <c:v>134.34742222397173</c:v>
                </c:pt>
                <c:pt idx="4">
                  <c:v>137.86336112197716</c:v>
                </c:pt>
                <c:pt idx="5">
                  <c:v>143.51435125185978</c:v>
                </c:pt>
                <c:pt idx="6">
                  <c:v>152.29737424039359</c:v>
                </c:pt>
                <c:pt idx="7">
                  <c:v>165.52566312012033</c:v>
                </c:pt>
                <c:pt idx="8">
                  <c:v>184.8698998714485</c:v>
                </c:pt>
                <c:pt idx="9">
                  <c:v>212.38578445435783</c:v>
                </c:pt>
                <c:pt idx="10">
                  <c:v>250.52271862471903</c:v>
                </c:pt>
                <c:pt idx="11">
                  <c:v>302.1095400836698</c:v>
                </c:pt>
                <c:pt idx="12">
                  <c:v>370.31503742797952</c:v>
                </c:pt>
                <c:pt idx="13">
                  <c:v>458.58315106969121</c:v>
                </c:pt>
                <c:pt idx="14">
                  <c:v>570.5450402656902</c:v>
                </c:pt>
                <c:pt idx="15">
                  <c:v>709.9122858198906</c:v>
                </c:pt>
                <c:pt idx="16">
                  <c:v>880.35715649081305</c:v>
                </c:pt>
                <c:pt idx="17">
                  <c:v>1085.3869239965377</c:v>
                </c:pt>
                <c:pt idx="18">
                  <c:v>1328.2195880633119</c:v>
                </c:pt>
                <c:pt idx="19">
                  <c:v>1611.6680822866892</c:v>
                </c:pt>
                <c:pt idx="20">
                  <c:v>1938.0391640568125</c:v>
                </c:pt>
                <c:pt idx="21">
                  <c:v>2309.0518916408655</c:v>
                </c:pt>
                <c:pt idx="22">
                  <c:v>2725.7790298134423</c:v>
                </c:pt>
                <c:pt idx="23">
                  <c:v>3188.6130748048454</c:v>
                </c:pt>
                <c:pt idx="24">
                  <c:v>3697.2570035755725</c:v>
                </c:pt>
                <c:pt idx="25">
                  <c:v>4250.7384528519451</c:v>
                </c:pt>
                <c:pt idx="26">
                  <c:v>4847.4449022743893</c:v>
                </c:pt>
                <c:pt idx="27">
                  <c:v>5485.1766162647</c:v>
                </c:pt>
                <c:pt idx="28">
                  <c:v>6161.2135984014612</c:v>
                </c:pt>
                <c:pt idx="29">
                  <c:v>6872.3926096163568</c:v>
                </c:pt>
                <c:pt idx="30">
                  <c:v>7615.1903569521201</c:v>
                </c:pt>
                <c:pt idx="31">
                  <c:v>8385.8092209370752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'Cumul_ deaths - Gompertz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 deaths - Gompertz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 deaths - Gompertz fit'!$G$7:$G$38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42.827978156437894</c:v>
                </c:pt>
                <c:pt idx="12">
                  <c:v>111.03347550074758</c:v>
                </c:pt>
                <c:pt idx="13">
                  <c:v>199.30158914245931</c:v>
                </c:pt>
                <c:pt idx="14">
                  <c:v>311.26347833845824</c:v>
                </c:pt>
                <c:pt idx="15">
                  <c:v>450.63072389265869</c:v>
                </c:pt>
                <c:pt idx="16">
                  <c:v>621.07559456358115</c:v>
                </c:pt>
                <c:pt idx="17">
                  <c:v>826.10536206930578</c:v>
                </c:pt>
                <c:pt idx="18">
                  <c:v>1068.93802613608</c:v>
                </c:pt>
                <c:pt idx="19">
                  <c:v>1352.3865203594573</c:v>
                </c:pt>
                <c:pt idx="20">
                  <c:v>1678.7576021295806</c:v>
                </c:pt>
                <c:pt idx="21">
                  <c:v>2049.7703297136331</c:v>
                </c:pt>
                <c:pt idx="22">
                  <c:v>2466.4974678862109</c:v>
                </c:pt>
                <c:pt idx="23">
                  <c:v>2929.331512877613</c:v>
                </c:pt>
                <c:pt idx="24">
                  <c:v>3437.9754416483411</c:v>
                </c:pt>
                <c:pt idx="25">
                  <c:v>3991.4568909247137</c:v>
                </c:pt>
                <c:pt idx="26">
                  <c:v>4588.1633403471578</c:v>
                </c:pt>
                <c:pt idx="27">
                  <c:v>5225.8950543374685</c:v>
                </c:pt>
                <c:pt idx="28">
                  <c:v>5901.9320364742298</c:v>
                </c:pt>
                <c:pt idx="29">
                  <c:v>6613.1110476891254</c:v>
                </c:pt>
                <c:pt idx="30">
                  <c:v>7355.9087950248886</c:v>
                </c:pt>
                <c:pt idx="31">
                  <c:v>8126.5276590098429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deaths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 deaths - Gompertz fit'!$E$6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'New_ deaths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deaths - Gompertz fit'!$E$7:$E$38</c:f>
              <c:numCache>
                <c:formatCode>General</c:formatCode>
                <c:ptCount val="32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9-4D76-86FB-8CBD3E1407F4}"/>
            </c:ext>
          </c:extLst>
        </c:ser>
        <c:ser>
          <c:idx val="1"/>
          <c:order val="1"/>
          <c:tx>
            <c:strRef>
              <c:f>'New_ deaths - Gompertz fit'!$G$6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 deaths - Gompertz fit'!$C$7:$C$126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'New_ deaths - Gompertz fit'!$G$7:$G$126</c:f>
              <c:numCache>
                <c:formatCode>0</c:formatCode>
                <c:ptCount val="120"/>
                <c:pt idx="0">
                  <c:v>0</c:v>
                </c:pt>
                <c:pt idx="1">
                  <c:v>0.85450151206657921</c:v>
                </c:pt>
                <c:pt idx="2">
                  <c:v>1.5002322201523615</c:v>
                </c:pt>
                <c:pt idx="3">
                  <c:v>2.5348712239964999</c:v>
                </c:pt>
                <c:pt idx="4">
                  <c:v>4.131629058834422</c:v>
                </c:pt>
                <c:pt idx="5">
                  <c:v>6.510424325433755</c:v>
                </c:pt>
                <c:pt idx="6">
                  <c:v>9.9383974534432511</c:v>
                </c:pt>
                <c:pt idx="7">
                  <c:v>14.725991964426552</c:v>
                </c:pt>
                <c:pt idx="8">
                  <c:v>21.21801285769611</c:v>
                </c:pt>
                <c:pt idx="9">
                  <c:v>29.77964361716095</c:v>
                </c:pt>
                <c:pt idx="10">
                  <c:v>40.77804364280405</c:v>
                </c:pt>
                <c:pt idx="11">
                  <c:v>54.560752505118501</c:v>
                </c:pt>
                <c:pt idx="12">
                  <c:v>71.432597614818263</c:v>
                </c:pt>
                <c:pt idx="13">
                  <c:v>91.633064205707683</c:v>
                </c:pt>
                <c:pt idx="14">
                  <c:v>115.3161053903417</c:v>
                </c:pt>
                <c:pt idx="15">
                  <c:v>142.53415141469634</c:v>
                </c:pt>
                <c:pt idx="16">
                  <c:v>173.22766343640103</c:v>
                </c:pt>
                <c:pt idx="17">
                  <c:v>207.22103550658699</c:v>
                </c:pt>
                <c:pt idx="18">
                  <c:v>244.22505704184937</c:v>
                </c:pt>
                <c:pt idx="19">
                  <c:v>283.84558204274776</c:v>
                </c:pt>
                <c:pt idx="20">
                  <c:v>325.59757201356615</c:v>
                </c:pt>
                <c:pt idx="21">
                  <c:v>368.92332812452742</c:v>
                </c:pt>
                <c:pt idx="22">
                  <c:v>413.21352360320452</c:v>
                </c:pt>
                <c:pt idx="23">
                  <c:v>457.82958820817839</c:v>
                </c:pt>
                <c:pt idx="24">
                  <c:v>502.126065415212</c:v>
                </c:pt>
                <c:pt idx="25">
                  <c:v>545.47173162650279</c:v>
                </c:pt>
                <c:pt idx="26">
                  <c:v>587.26850243835088</c:v>
                </c:pt>
                <c:pt idx="27">
                  <c:v>626.96742094190631</c:v>
                </c:pt>
                <c:pt idx="28">
                  <c:v>664.08129802002077</c:v>
                </c:pt>
                <c:pt idx="29">
                  <c:v>698.19383138420199</c:v>
                </c:pt>
                <c:pt idx="30">
                  <c:v>728.96525228116025</c:v>
                </c:pt>
                <c:pt idx="31">
                  <c:v>756.13472678577273</c:v>
                </c:pt>
                <c:pt idx="32">
                  <c:v>779.51986877224317</c:v>
                </c:pt>
                <c:pt idx="33">
                  <c:v>799.01380517602411</c:v>
                </c:pt>
                <c:pt idx="34">
                  <c:v>814.58027559939001</c:v>
                </c:pt>
                <c:pt idx="35">
                  <c:v>826.24725435150685</c:v>
                </c:pt>
                <c:pt idx="36">
                  <c:v>834.09956129764942</c:v>
                </c:pt>
                <c:pt idx="37">
                  <c:v>838.27088614621971</c:v>
                </c:pt>
                <c:pt idx="38">
                  <c:v>838.93559618881591</c:v>
                </c:pt>
                <c:pt idx="39">
                  <c:v>836.30063622801936</c:v>
                </c:pt>
                <c:pt idx="40">
                  <c:v>830.59776651961693</c:v>
                </c:pt>
                <c:pt idx="41">
                  <c:v>822.07632385561919</c:v>
                </c:pt>
                <c:pt idx="42">
                  <c:v>810.99663512110419</c:v>
                </c:pt>
                <c:pt idx="43">
                  <c:v>797.62416346672399</c:v>
                </c:pt>
                <c:pt idx="44">
                  <c:v>782.22442551590211</c:v>
                </c:pt>
                <c:pt idx="45">
                  <c:v>765.05868398321036</c:v>
                </c:pt>
                <c:pt idx="46">
                  <c:v>746.38039345442667</c:v>
                </c:pt>
                <c:pt idx="47">
                  <c:v>726.43235727429419</c:v>
                </c:pt>
                <c:pt idx="48">
                  <c:v>705.44453971877374</c:v>
                </c:pt>
                <c:pt idx="49">
                  <c:v>683.63246900625381</c:v>
                </c:pt>
                <c:pt idx="50">
                  <c:v>661.1961623264724</c:v>
                </c:pt>
                <c:pt idx="51">
                  <c:v>638.31950306970975</c:v>
                </c:pt>
                <c:pt idx="52">
                  <c:v>615.17000203000134</c:v>
                </c:pt>
                <c:pt idx="53">
                  <c:v>591.89887783419181</c:v>
                </c:pt>
                <c:pt idx="54">
                  <c:v>568.64139661885565</c:v>
                </c:pt>
                <c:pt idx="55">
                  <c:v>545.51741654270882</c:v>
                </c:pt>
                <c:pt idx="56">
                  <c:v>522.63208868950096</c:v>
                </c:pt>
                <c:pt idx="57">
                  <c:v>500.07667197539558</c:v>
                </c:pt>
                <c:pt idx="58">
                  <c:v>477.92942559705261</c:v>
                </c:pt>
                <c:pt idx="59">
                  <c:v>456.25654817660325</c:v>
                </c:pt>
                <c:pt idx="60">
                  <c:v>435.11313796886679</c:v>
                </c:pt>
                <c:pt idx="61">
                  <c:v>414.5441532282457</c:v>
                </c:pt>
                <c:pt idx="62">
                  <c:v>394.58535605764337</c:v>
                </c:pt>
                <c:pt idx="63">
                  <c:v>375.26422677247319</c:v>
                </c:pt>
                <c:pt idx="64">
                  <c:v>356.60083902619954</c:v>
                </c:pt>
                <c:pt idx="65">
                  <c:v>338.60868868363468</c:v>
                </c:pt>
                <c:pt idx="66">
                  <c:v>321.29547173341416</c:v>
                </c:pt>
                <c:pt idx="67">
                  <c:v>304.66380843909064</c:v>
                </c:pt>
                <c:pt idx="68">
                  <c:v>288.71191248475952</c:v>
                </c:pt>
                <c:pt idx="69">
                  <c:v>273.43420511567456</c:v>
                </c:pt>
                <c:pt idx="70">
                  <c:v>258.82187525069821</c:v>
                </c:pt>
                <c:pt idx="71">
                  <c:v>244.86338728834744</c:v>
                </c:pt>
                <c:pt idx="72">
                  <c:v>231.54493887801073</c:v>
                </c:pt>
                <c:pt idx="73">
                  <c:v>218.8508713150768</c:v>
                </c:pt>
                <c:pt idx="74">
                  <c:v>206.7640354707255</c:v>
                </c:pt>
                <c:pt idx="75">
                  <c:v>195.26611631046762</c:v>
                </c:pt>
                <c:pt idx="76">
                  <c:v>184.33791911081062</c:v>
                </c:pt>
                <c:pt idx="77">
                  <c:v>173.95962047013018</c:v>
                </c:pt>
                <c:pt idx="78">
                  <c:v>164.11098714356194</c:v>
                </c:pt>
                <c:pt idx="79">
                  <c:v>154.77156562566961</c:v>
                </c:pt>
                <c:pt idx="80">
                  <c:v>145.92084527022234</c:v>
                </c:pt>
                <c:pt idx="81">
                  <c:v>137.53839758231334</c:v>
                </c:pt>
                <c:pt idx="82">
                  <c:v>129.60399415197753</c:v>
                </c:pt>
                <c:pt idx="83">
                  <c:v>122.09770552577538</c:v>
                </c:pt>
                <c:pt idx="84">
                  <c:v>114.99998313930701</c:v>
                </c:pt>
                <c:pt idx="85">
                  <c:v>108.29172626099171</c:v>
                </c:pt>
                <c:pt idx="86">
                  <c:v>101.95433573031187</c:v>
                </c:pt>
                <c:pt idx="87">
                  <c:v>95.969756113016047</c:v>
                </c:pt>
                <c:pt idx="88">
                  <c:v>90.320507742871996</c:v>
                </c:pt>
                <c:pt idx="89">
                  <c:v>84.989709975809092</c:v>
                </c:pt>
                <c:pt idx="90">
                  <c:v>79.961096847822773</c:v>
                </c:pt>
                <c:pt idx="91">
                  <c:v>75.219026203507383</c:v>
                </c:pt>
                <c:pt idx="92">
                  <c:v>70.748483246745309</c:v>
                </c:pt>
                <c:pt idx="93">
                  <c:v>66.535079359651718</c:v>
                </c:pt>
                <c:pt idx="94">
                  <c:v>62.565046939365857</c:v>
                </c:pt>
                <c:pt idx="95">
                  <c:v>58.825230914459098</c:v>
                </c:pt>
                <c:pt idx="96">
                  <c:v>55.303077523414686</c:v>
                </c:pt>
                <c:pt idx="97">
                  <c:v>51.986620865653094</c:v>
                </c:pt>
                <c:pt idx="98">
                  <c:v>48.864467671250168</c:v>
                </c:pt>
                <c:pt idx="99">
                  <c:v>45.925780677433067</c:v>
                </c:pt>
                <c:pt idx="100">
                  <c:v>43.160260948388895</c:v>
                </c:pt>
                <c:pt idx="101">
                  <c:v>40.558129428543907</c:v>
                </c:pt>
                <c:pt idx="102">
                  <c:v>38.110107978871383</c:v>
                </c:pt>
                <c:pt idx="103">
                  <c:v>35.807400109013543</c:v>
                </c:pt>
                <c:pt idx="104">
                  <c:v>33.641671586221491</c:v>
                </c:pt>
                <c:pt idx="105">
                  <c:v>31.605031073791906</c:v>
                </c:pt>
                <c:pt idx="106">
                  <c:v>29.690010926598916</c:v>
                </c:pt>
                <c:pt idx="107">
                  <c:v>27.889548249717336</c:v>
                </c:pt>
                <c:pt idx="108">
                  <c:v>26.196966307215916</c:v>
                </c:pt>
                <c:pt idx="109">
                  <c:v>24.605956351035275</c:v>
                </c:pt>
                <c:pt idx="110">
                  <c:v>23.110559926441056</c:v>
                </c:pt>
                <c:pt idx="111">
                  <c:v>21.705151696856774</c:v>
                </c:pt>
                <c:pt idx="112">
                  <c:v>20.384422821443877</c:v>
                </c:pt>
                <c:pt idx="113">
                  <c:v>19.143364908348303</c:v>
                </c:pt>
                <c:pt idx="114">
                  <c:v>17.977254559686116</c:v>
                </c:pt>
                <c:pt idx="115">
                  <c:v>16.881638516955718</c:v>
                </c:pt>
                <c:pt idx="116">
                  <c:v>15.852319410165364</c:v>
                </c:pt>
                <c:pt idx="117">
                  <c:v>14.885342109337216</c:v>
                </c:pt>
                <c:pt idx="118">
                  <c:v>13.97698067274905</c:v>
                </c:pt>
                <c:pt idx="119">
                  <c:v>13.123725883408042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2"/>
          <c:order val="2"/>
          <c:tx>
            <c:strRef>
              <c:f>'New_ deaths - Gompertz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 deaths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deaths - Gompertz fit'!$H$7:$H$38</c:f>
              <c:numCache>
                <c:formatCode>0</c:formatCode>
                <c:ptCount val="32"/>
                <c:pt idx="0">
                  <c:v>0</c:v>
                </c:pt>
                <c:pt idx="1">
                  <c:v>118.58647829494274</c:v>
                </c:pt>
                <c:pt idx="2">
                  <c:v>119.23220900302852</c:v>
                </c:pt>
                <c:pt idx="3">
                  <c:v>120.26684800687266</c:v>
                </c:pt>
                <c:pt idx="4">
                  <c:v>121.86360584171058</c:v>
                </c:pt>
                <c:pt idx="5">
                  <c:v>124.24240110830992</c:v>
                </c:pt>
                <c:pt idx="6">
                  <c:v>127.67037423631942</c:v>
                </c:pt>
                <c:pt idx="7">
                  <c:v>132.45796874730271</c:v>
                </c:pt>
                <c:pt idx="8">
                  <c:v>138.94998964057226</c:v>
                </c:pt>
                <c:pt idx="9">
                  <c:v>147.51162040003712</c:v>
                </c:pt>
                <c:pt idx="10">
                  <c:v>158.51002042568021</c:v>
                </c:pt>
                <c:pt idx="11">
                  <c:v>172.29272928799466</c:v>
                </c:pt>
                <c:pt idx="12">
                  <c:v>189.16457439769442</c:v>
                </c:pt>
                <c:pt idx="13">
                  <c:v>209.36504098858384</c:v>
                </c:pt>
                <c:pt idx="14">
                  <c:v>233.04808217321786</c:v>
                </c:pt>
                <c:pt idx="15">
                  <c:v>260.26612819757247</c:v>
                </c:pt>
                <c:pt idx="16">
                  <c:v>290.95964021927716</c:v>
                </c:pt>
                <c:pt idx="17">
                  <c:v>324.95301228946312</c:v>
                </c:pt>
                <c:pt idx="18">
                  <c:v>361.9570338247255</c:v>
                </c:pt>
                <c:pt idx="19">
                  <c:v>401.5775588256239</c:v>
                </c:pt>
                <c:pt idx="20">
                  <c:v>443.32954879644228</c:v>
                </c:pt>
                <c:pt idx="21">
                  <c:v>486.65530490740355</c:v>
                </c:pt>
                <c:pt idx="22">
                  <c:v>530.94550038608065</c:v>
                </c:pt>
                <c:pt idx="23">
                  <c:v>575.56156499105452</c:v>
                </c:pt>
                <c:pt idx="24">
                  <c:v>619.85804219808813</c:v>
                </c:pt>
                <c:pt idx="25">
                  <c:v>663.20370840937892</c:v>
                </c:pt>
                <c:pt idx="26">
                  <c:v>705.00047922122701</c:v>
                </c:pt>
                <c:pt idx="27">
                  <c:v>744.69939772478244</c:v>
                </c:pt>
                <c:pt idx="28">
                  <c:v>781.8132748028969</c:v>
                </c:pt>
                <c:pt idx="29">
                  <c:v>815.92580816707812</c:v>
                </c:pt>
                <c:pt idx="30">
                  <c:v>846.69722906403638</c:v>
                </c:pt>
                <c:pt idx="31">
                  <c:v>873.86670356864886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9-4D76-86FB-8CBD3E1407F4}"/>
            </c:ext>
          </c:extLst>
        </c:ser>
        <c:ser>
          <c:idx val="3"/>
          <c:order val="3"/>
          <c:tx>
            <c:strRef>
              <c:f>'New_ deaths - Gompertz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 deaths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deaths - Gompertz fit'!$I$7:$I$38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24.802174631820179</c:v>
                </c:pt>
                <c:pt idx="16">
                  <c:v>55.495686653524871</c:v>
                </c:pt>
                <c:pt idx="17">
                  <c:v>89.489058723710826</c:v>
                </c:pt>
                <c:pt idx="18">
                  <c:v>126.49308025897321</c:v>
                </c:pt>
                <c:pt idx="19">
                  <c:v>166.1136052598716</c:v>
                </c:pt>
                <c:pt idx="20">
                  <c:v>207.86559523068999</c:v>
                </c:pt>
                <c:pt idx="21">
                  <c:v>251.19135134165126</c:v>
                </c:pt>
                <c:pt idx="22">
                  <c:v>295.48154682032839</c:v>
                </c:pt>
                <c:pt idx="23">
                  <c:v>340.09761142530226</c:v>
                </c:pt>
                <c:pt idx="24">
                  <c:v>384.39408863233587</c:v>
                </c:pt>
                <c:pt idx="25">
                  <c:v>427.73975484362666</c:v>
                </c:pt>
                <c:pt idx="26">
                  <c:v>469.53652565547475</c:v>
                </c:pt>
                <c:pt idx="27">
                  <c:v>509.23544415903018</c:v>
                </c:pt>
                <c:pt idx="28">
                  <c:v>546.34932123714464</c:v>
                </c:pt>
                <c:pt idx="29">
                  <c:v>580.46185460132585</c:v>
                </c:pt>
                <c:pt idx="30">
                  <c:v>611.23327549828412</c:v>
                </c:pt>
                <c:pt idx="31">
                  <c:v>638.4027500028966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7620</xdr:colOff>
      <xdr:row>5</xdr:row>
      <xdr:rowOff>7620</xdr:rowOff>
    </xdr:from>
    <xdr:to>
      <xdr:col>21</xdr:col>
      <xdr:colOff>99060</xdr:colOff>
      <xdr:row>33</xdr:row>
      <xdr:rowOff>152400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13B42F09-AA23-47ED-A120-D34D5790BAEB}"/>
            </a:ext>
          </a:extLst>
        </xdr:cNvPr>
        <xdr:cNvGrpSpPr/>
      </xdr:nvGrpSpPr>
      <xdr:grpSpPr>
        <a:xfrm>
          <a:off x="6629400" y="1295400"/>
          <a:ext cx="6941820" cy="5303520"/>
          <a:chOff x="662940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2366D626-FC51-41E1-8627-7475466C9F30}"/>
              </a:ext>
            </a:extLst>
          </xdr:cNvPr>
          <xdr:cNvSpPr txBox="1"/>
        </xdr:nvSpPr>
        <xdr:spPr>
          <a:xfrm>
            <a:off x="11468100" y="4770120"/>
            <a:ext cx="1828800" cy="1181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38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</a:t>
            </a:r>
            <a:r>
              <a:rPr lang="it-IT"/>
              <a:t> </a:t>
            </a:r>
          </a:p>
          <a:p>
            <a:r>
              <a:rPr lang="it-I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i="1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0.9994</a:t>
            </a:r>
          </a:p>
          <a:p>
            <a:r>
              <a:rPr lang="it-IT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130</a:t>
            </a:r>
            <a:endParaRPr lang="it-IT">
              <a:effectLst/>
            </a:endParaRPr>
          </a:p>
          <a:p>
            <a:pPr eaLnBrk="1" fontAlgn="auto" latinLnBrk="0" hangingPunct="1"/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137160</xdr:colOff>
      <xdr:row>14</xdr:row>
      <xdr:rowOff>15240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2D42E899-4196-4B9B-8AB7-590BACDD6DA0}"/>
            </a:ext>
          </a:extLst>
        </xdr:cNvPr>
        <xdr:cNvSpPr txBox="1"/>
      </xdr:nvSpPr>
      <xdr:spPr>
        <a:xfrm>
          <a:off x="10195560" y="2987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17</xdr:col>
      <xdr:colOff>68580</xdr:colOff>
      <xdr:row>17</xdr:row>
      <xdr:rowOff>60960</xdr:rowOff>
    </xdr:from>
    <xdr:to>
      <xdr:col>18</xdr:col>
      <xdr:colOff>373380</xdr:colOff>
      <xdr:row>21</xdr:row>
      <xdr:rowOff>160020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0B6EA791-7AE4-41EF-A044-74ED095C1F56}"/>
            </a:ext>
          </a:extLst>
        </xdr:cNvPr>
        <xdr:cNvCxnSpPr/>
      </xdr:nvCxnSpPr>
      <xdr:spPr>
        <a:xfrm flipH="1">
          <a:off x="12100560" y="3581400"/>
          <a:ext cx="91440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5</xdr:row>
      <xdr:rowOff>7620</xdr:rowOff>
    </xdr:from>
    <xdr:to>
      <xdr:col>23</xdr:col>
      <xdr:colOff>99060</xdr:colOff>
      <xdr:row>33</xdr:row>
      <xdr:rowOff>152400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CE3889DB-FAF9-48DE-8F15-47711849EC1C}"/>
            </a:ext>
          </a:extLst>
        </xdr:cNvPr>
        <xdr:cNvGrpSpPr/>
      </xdr:nvGrpSpPr>
      <xdr:grpSpPr>
        <a:xfrm>
          <a:off x="8846820" y="1295400"/>
          <a:ext cx="6941820" cy="5303520"/>
          <a:chOff x="884682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5E16BE54-62FA-499A-B2CC-9239B9EDEDE2}"/>
              </a:ext>
            </a:extLst>
          </xdr:cNvPr>
          <xdr:cNvGraphicFramePr>
            <a:graphicFrameLocks/>
          </xdr:cNvGraphicFramePr>
        </xdr:nvGraphicFramePr>
        <xdr:xfrm>
          <a:off x="884682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𝐺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𝐺(𝑡)=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696AA2AC-DF77-4931-ADFA-F7E4F31D0BB4}"/>
              </a:ext>
            </a:extLst>
          </xdr:cNvPr>
          <xdr:cNvSpPr txBox="1"/>
        </xdr:nvSpPr>
        <xdr:spPr>
          <a:xfrm>
            <a:off x="13662660" y="4008120"/>
            <a:ext cx="1828800" cy="1181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37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</a:t>
            </a:r>
            <a:r>
              <a:rPr lang="it-IT"/>
              <a:t> </a:t>
            </a:r>
          </a:p>
          <a:p>
            <a:r>
              <a:rPr lang="it-I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i="1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0.9563</a:t>
            </a:r>
          </a:p>
          <a:p>
            <a:r>
              <a:rPr lang="it-IT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118</a:t>
            </a:r>
            <a:endParaRPr lang="it-IT">
              <a:effectLst/>
            </a:endParaRPr>
          </a:p>
          <a:p>
            <a:pPr eaLnBrk="1" fontAlgn="auto" latinLnBrk="0" hangingPunct="1"/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0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𝑦(𝑡+1)=𝐺(𝑡+1)−𝐺(𝑡)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1173D55D-DEC2-4B98-9577-8873827CA26A}"/>
              </a:ext>
            </a:extLst>
          </xdr:cNvPr>
          <xdr:cNvCxnSpPr/>
        </xdr:nvCxnSpPr>
        <xdr:spPr>
          <a:xfrm>
            <a:off x="9265920" y="2583180"/>
            <a:ext cx="240792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skw"/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𝐾</m:t>
                          </m:r>
                        </m:num>
                        <m:den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𝑒𝑤</m:t>
                          </m:r>
                        </m:den>
                      </m:f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𝐾⁄𝑒𝑤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Fallback>
      </mc:AlternateContent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D941471C-F706-43B7-92FA-2B8A5FEFABFA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206D0-B14C-434E-8124-22B22EE31BBB}" name="dpc_covid19_ita_andamento_nazionale__6" displayName="dpc_covid19_ita_andamento_nazionale__6" ref="A1:N33" tableType="queryTable" totalsRowShown="0">
  <autoFilter ref="A1:N33" xr:uid="{DF2772B8-BE5C-4174-8632-C59589C1C5AF}"/>
  <tableColumns count="14">
    <tableColumn id="1" xr3:uid="{E26B90E5-4220-4279-B6A3-C90FAA841C60}" uniqueName="1" name="data" queryTableFieldId="1" dataDxfId="3"/>
    <tableColumn id="2" xr3:uid="{63B88573-034F-4DEA-B500-918726AC0A2E}" uniqueName="2" name="stato" queryTableFieldId="2" dataDxfId="2"/>
    <tableColumn id="3" xr3:uid="{5E75C984-B3CE-461F-A7BB-B811003F62B2}" uniqueName="3" name="ricoverati_con_sintomi" queryTableFieldId="3"/>
    <tableColumn id="4" xr3:uid="{54F22155-2456-4A30-8CFB-EA54FA3793A5}" uniqueName="4" name="terapia_intensiva" queryTableFieldId="4"/>
    <tableColumn id="5" xr3:uid="{E633C202-536C-4A2A-99FD-960664CD9DE3}" uniqueName="5" name="totale_ospedalizzati" queryTableFieldId="5"/>
    <tableColumn id="6" xr3:uid="{F86E71C4-AB4C-46C5-8AA4-F30CC0258E8D}" uniqueName="6" name="isolamento_domiciliare" queryTableFieldId="6"/>
    <tableColumn id="7" xr3:uid="{B0DE243A-DEDA-4554-9F6C-EB17888888E5}" uniqueName="7" name="totale_attualmente_positivi" queryTableFieldId="7"/>
    <tableColumn id="8" xr3:uid="{AC27B3F5-3D7C-4E00-B9C9-322F81997A44}" uniqueName="8" name="nuovi_attualmente_positivi" queryTableFieldId="8"/>
    <tableColumn id="9" xr3:uid="{3404E055-685C-4545-BCDB-3AEC60E85DA7}" uniqueName="9" name="dimessi_guariti" queryTableFieldId="9"/>
    <tableColumn id="10" xr3:uid="{0569BF99-29D4-41CA-B99A-87975DD6806A}" uniqueName="10" name="deceduti" queryTableFieldId="10"/>
    <tableColumn id="11" xr3:uid="{7F6C4A8B-0C4B-4C8D-8FAD-E49DB551EF6F}" uniqueName="11" name="totale_casi" queryTableFieldId="11"/>
    <tableColumn id="12" xr3:uid="{9607A361-B6B3-451A-95C4-440DE5BF3B6D}" uniqueName="12" name="tamponi" queryTableFieldId="12"/>
    <tableColumn id="13" xr3:uid="{D681919D-AA29-45A4-9451-5792DAE19A1E}" uniqueName="13" name="note_it" queryTableFieldId="13" dataDxfId="1"/>
    <tableColumn id="14" xr3:uid="{F20DC196-5FFE-4981-8B21-7148E6096183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A8254C99-F8D0-4594-8DF9-BAFD3FB1F24C}">
    <text>red zone</text>
  </threadedComment>
  <threadedComment ref="B13" dT="2020-03-21T22:12:51.46" personId="{6B746D70-F039-4BD3-A8E2-CFBE3CA77AEB}" id="{68C9FCAD-9B4E-4A36-9FFD-6E42EF7BAB2E}">
    <text>partial lockdown (north)</text>
  </threadedComment>
  <threadedComment ref="B17" dT="2020-03-21T22:13:52.19" personId="{6B746D70-F039-4BD3-A8E2-CFBE3CA77AEB}" id="{2996D8DF-A90C-4837-A522-D1B05D838A82}">
    <text>school closure (Italy)</text>
  </threadedComment>
  <threadedComment ref="B20" dT="2020-03-21T22:14:24.84" personId="{6B746D70-F039-4BD3-A8E2-CFBE3CA77AEB}" id="{882C4A53-2ECA-4C73-9AA1-B5A8E73D3E81}">
    <text>lockdown (north)</text>
  </threadedComment>
  <threadedComment ref="B22" dT="2020-03-21T22:14:52.14" personId="{6B746D70-F039-4BD3-A8E2-CFBE3CA77AEB}" id="{6447A7C0-2273-4DFF-A091-BC96FA683C9A}">
    <text>partial lockdown (Italy)</text>
  </threadedComment>
  <threadedComment ref="B24" dT="2020-03-21T22:15:16.77" personId="{6B746D70-F039-4BD3-A8E2-CFBE3CA77AEB}" id="{15FBF8B4-9604-4298-88C0-A397053E9646}">
    <text>lockdown (Italy)</text>
  </threadedComment>
  <threadedComment ref="B35" dT="2020-03-23T22:01:18.08" personId="{6B746D70-F039-4BD3-A8E2-CFBE3CA77AEB}" id="{7D93C683-3CC9-4CA5-88A7-CE381226F7E8}">
    <text>reinforced lockdown (Itay)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E55EDF91-B929-427F-974C-7C4BA6A2256F}">
    <text>red zone</text>
  </threadedComment>
  <threadedComment ref="B13" dT="2020-03-21T22:12:51.46" personId="{6B746D70-F039-4BD3-A8E2-CFBE3CA77AEB}" id="{E68D444F-F44E-4F7B-A08B-3E97C8F77EB8}">
    <text>partial lockdown (north)</text>
  </threadedComment>
  <threadedComment ref="B17" dT="2020-03-21T22:13:52.19" personId="{6B746D70-F039-4BD3-A8E2-CFBE3CA77AEB}" id="{5FA73663-8ACB-4C87-9ACE-833B3E2F4F52}">
    <text>school closure (Italy)</text>
  </threadedComment>
  <threadedComment ref="B20" dT="2020-03-21T22:14:24.84" personId="{6B746D70-F039-4BD3-A8E2-CFBE3CA77AEB}" id="{C84EE756-EBBF-4242-B72B-A7663F6ADECE}">
    <text>lockdown (north)</text>
  </threadedComment>
  <threadedComment ref="B22" dT="2020-03-21T22:14:52.14" personId="{6B746D70-F039-4BD3-A8E2-CFBE3CA77AEB}" id="{B367DBCB-7C6A-4BA4-9A30-B8A2E8E7290F}">
    <text>partial lockdown (Italy)</text>
  </threadedComment>
  <threadedComment ref="B24" dT="2020-03-21T22:15:16.77" personId="{6B746D70-F039-4BD3-A8E2-CFBE3CA77AEB}" id="{926C33C6-F39A-4524-91C9-0CF38C04972A}">
    <text>lockdown (Italy)</text>
  </threadedComment>
  <threadedComment ref="B35" dT="2020-03-23T22:01:18.08" personId="{6B746D70-F039-4BD3-A8E2-CFBE3CA77AEB}" id="{5CCFFE3B-C34B-4578-99E2-92A32249418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N33"/>
  <sheetViews>
    <sheetView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  <col min="13" max="13" width="19.5546875" bestFit="1" customWidth="1"/>
    <col min="14" max="14" width="21.109375" bestFit="1" customWidth="1"/>
  </cols>
  <sheetData>
    <row r="1" spans="1:14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37</v>
      </c>
      <c r="N1" t="s">
        <v>38</v>
      </c>
    </row>
    <row r="2" spans="1:14" x14ac:dyDescent="0.3">
      <c r="A2" s="15">
        <v>43885.75</v>
      </c>
      <c r="B2" s="16" t="s">
        <v>30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6" t="s">
        <v>39</v>
      </c>
      <c r="N2" s="16" t="s">
        <v>39</v>
      </c>
    </row>
    <row r="3" spans="1:14" x14ac:dyDescent="0.3">
      <c r="A3" s="15">
        <v>43886.75</v>
      </c>
      <c r="B3" s="16" t="s">
        <v>30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6" t="s">
        <v>39</v>
      </c>
      <c r="N3" s="16" t="s">
        <v>39</v>
      </c>
    </row>
    <row r="4" spans="1:14" x14ac:dyDescent="0.3">
      <c r="A4" s="15">
        <v>43887.75</v>
      </c>
      <c r="B4" s="16" t="s">
        <v>30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6" t="s">
        <v>39</v>
      </c>
      <c r="N4" s="16" t="s">
        <v>39</v>
      </c>
    </row>
    <row r="5" spans="1:14" x14ac:dyDescent="0.3">
      <c r="A5" s="15">
        <v>43888.75</v>
      </c>
      <c r="B5" s="16" t="s">
        <v>30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6" t="s">
        <v>39</v>
      </c>
      <c r="N5" s="16" t="s">
        <v>39</v>
      </c>
    </row>
    <row r="6" spans="1:14" x14ac:dyDescent="0.3">
      <c r="A6" s="15">
        <v>43889.75</v>
      </c>
      <c r="B6" s="16" t="s">
        <v>30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6" t="s">
        <v>39</v>
      </c>
      <c r="N6" s="16" t="s">
        <v>39</v>
      </c>
    </row>
    <row r="7" spans="1:14" x14ac:dyDescent="0.3">
      <c r="A7" s="15">
        <v>43890.75</v>
      </c>
      <c r="B7" s="16" t="s">
        <v>30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6" t="s">
        <v>39</v>
      </c>
      <c r="N7" s="16" t="s">
        <v>39</v>
      </c>
    </row>
    <row r="8" spans="1:14" x14ac:dyDescent="0.3">
      <c r="A8" s="15">
        <v>43891.75</v>
      </c>
      <c r="B8" s="16" t="s">
        <v>30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6" t="s">
        <v>39</v>
      </c>
      <c r="N8" s="16" t="s">
        <v>39</v>
      </c>
    </row>
    <row r="9" spans="1:14" x14ac:dyDescent="0.3">
      <c r="A9" s="15">
        <v>43892.75</v>
      </c>
      <c r="B9" s="16" t="s">
        <v>30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6" t="s">
        <v>39</v>
      </c>
      <c r="N9" s="16" t="s">
        <v>39</v>
      </c>
    </row>
    <row r="10" spans="1:14" x14ac:dyDescent="0.3">
      <c r="A10" s="15">
        <v>43893.75</v>
      </c>
      <c r="B10" s="16" t="s">
        <v>30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6" t="s">
        <v>39</v>
      </c>
      <c r="N10" s="16" t="s">
        <v>39</v>
      </c>
    </row>
    <row r="11" spans="1:14" x14ac:dyDescent="0.3">
      <c r="A11" s="15">
        <v>43894.75</v>
      </c>
      <c r="B11" s="16" t="s">
        <v>30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6" t="s">
        <v>39</v>
      </c>
      <c r="N11" s="16" t="s">
        <v>39</v>
      </c>
    </row>
    <row r="12" spans="1:14" x14ac:dyDescent="0.3">
      <c r="A12" s="15">
        <v>43895.75</v>
      </c>
      <c r="B12" s="16" t="s">
        <v>30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6" t="s">
        <v>39</v>
      </c>
      <c r="N12" s="16" t="s">
        <v>39</v>
      </c>
    </row>
    <row r="13" spans="1:14" x14ac:dyDescent="0.3">
      <c r="A13" s="15">
        <v>43896.75</v>
      </c>
      <c r="B13" s="16" t="s">
        <v>30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6" t="s">
        <v>39</v>
      </c>
      <c r="N13" s="16" t="s">
        <v>39</v>
      </c>
    </row>
    <row r="14" spans="1:14" x14ac:dyDescent="0.3">
      <c r="A14" s="15">
        <v>43897.75</v>
      </c>
      <c r="B14" s="16" t="s">
        <v>30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6" t="s">
        <v>40</v>
      </c>
      <c r="N14" s="16" t="s">
        <v>41</v>
      </c>
    </row>
    <row r="15" spans="1:14" x14ac:dyDescent="0.3">
      <c r="A15" s="15">
        <v>43898.75</v>
      </c>
      <c r="B15" s="16" t="s">
        <v>30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6" t="s">
        <v>39</v>
      </c>
      <c r="N15" s="16" t="s">
        <v>39</v>
      </c>
    </row>
    <row r="16" spans="1:14" x14ac:dyDescent="0.3">
      <c r="A16" s="15">
        <v>43899.75</v>
      </c>
      <c r="B16" s="16" t="s">
        <v>30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6" t="s">
        <v>39</v>
      </c>
      <c r="N16" s="16" t="s">
        <v>39</v>
      </c>
    </row>
    <row r="17" spans="1:14" x14ac:dyDescent="0.3">
      <c r="A17" s="15">
        <v>43900.75</v>
      </c>
      <c r="B17" s="16" t="s">
        <v>30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6" t="s">
        <v>42</v>
      </c>
      <c r="N17" s="16" t="s">
        <v>43</v>
      </c>
    </row>
    <row r="18" spans="1:14" x14ac:dyDescent="0.3">
      <c r="A18" s="15">
        <v>43901.708333333336</v>
      </c>
      <c r="B18" s="16" t="s">
        <v>30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6" t="s">
        <v>44</v>
      </c>
      <c r="N18" s="16" t="s">
        <v>45</v>
      </c>
    </row>
    <row r="19" spans="1:14" x14ac:dyDescent="0.3">
      <c r="A19" s="15">
        <v>43902.708333333336</v>
      </c>
      <c r="B19" s="16" t="s">
        <v>30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6" t="s">
        <v>39</v>
      </c>
      <c r="N19" s="16" t="s">
        <v>39</v>
      </c>
    </row>
    <row r="20" spans="1:14" x14ac:dyDescent="0.3">
      <c r="A20" s="15">
        <v>43903.708333333336</v>
      </c>
      <c r="B20" s="16" t="s">
        <v>30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6" t="s">
        <v>39</v>
      </c>
      <c r="N20" s="16" t="s">
        <v>39</v>
      </c>
    </row>
    <row r="21" spans="1:14" x14ac:dyDescent="0.3">
      <c r="A21" s="15">
        <v>43904.708333333336</v>
      </c>
      <c r="B21" s="16" t="s">
        <v>30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6" t="s">
        <v>39</v>
      </c>
      <c r="N21" s="16" t="s">
        <v>39</v>
      </c>
    </row>
    <row r="22" spans="1:14" x14ac:dyDescent="0.3">
      <c r="A22" s="15">
        <v>43905.708333333336</v>
      </c>
      <c r="B22" s="16" t="s">
        <v>30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6" t="s">
        <v>39</v>
      </c>
      <c r="N22" s="16" t="s">
        <v>39</v>
      </c>
    </row>
    <row r="23" spans="1:14" x14ac:dyDescent="0.3">
      <c r="A23" s="15">
        <v>43906.708333333336</v>
      </c>
      <c r="B23" s="16" t="s">
        <v>30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6" t="s">
        <v>46</v>
      </c>
      <c r="N23" s="16" t="s">
        <v>47</v>
      </c>
    </row>
    <row r="24" spans="1:14" x14ac:dyDescent="0.3">
      <c r="A24" s="15">
        <v>43907.708333333336</v>
      </c>
      <c r="B24" s="16" t="s">
        <v>30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6" t="s">
        <v>48</v>
      </c>
      <c r="N24" s="16" t="s">
        <v>49</v>
      </c>
    </row>
    <row r="25" spans="1:14" x14ac:dyDescent="0.3">
      <c r="A25" s="15">
        <v>43908.708333333336</v>
      </c>
      <c r="B25" s="16" t="s">
        <v>30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6" t="s">
        <v>50</v>
      </c>
      <c r="N25" s="16" t="s">
        <v>51</v>
      </c>
    </row>
    <row r="26" spans="1:14" x14ac:dyDescent="0.3">
      <c r="A26" s="15">
        <v>43909.708333333336</v>
      </c>
      <c r="B26" s="16" t="s">
        <v>30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6" t="s">
        <v>39</v>
      </c>
      <c r="N26" s="16" t="s">
        <v>39</v>
      </c>
    </row>
    <row r="27" spans="1:14" x14ac:dyDescent="0.3">
      <c r="A27" s="15">
        <v>43910.708333333336</v>
      </c>
      <c r="B27" s="16" t="s">
        <v>30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6" t="s">
        <v>39</v>
      </c>
      <c r="N27" s="16" t="s">
        <v>39</v>
      </c>
    </row>
    <row r="28" spans="1:14" x14ac:dyDescent="0.3">
      <c r="A28" s="15">
        <v>43911.708333333336</v>
      </c>
      <c r="B28" s="16" t="s">
        <v>30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6" t="s">
        <v>39</v>
      </c>
      <c r="N28" s="16" t="s">
        <v>39</v>
      </c>
    </row>
    <row r="29" spans="1:14" x14ac:dyDescent="0.3">
      <c r="A29" s="15">
        <v>43912.708333333336</v>
      </c>
      <c r="B29" s="16" t="s">
        <v>30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6" t="s">
        <v>39</v>
      </c>
      <c r="N29" s="16" t="s">
        <v>39</v>
      </c>
    </row>
    <row r="30" spans="1:14" x14ac:dyDescent="0.3">
      <c r="A30" s="15">
        <v>43913.708333333336</v>
      </c>
      <c r="B30" s="16" t="s">
        <v>30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6" t="s">
        <v>39</v>
      </c>
      <c r="N30" s="16" t="s">
        <v>39</v>
      </c>
    </row>
    <row r="31" spans="1:14" x14ac:dyDescent="0.3">
      <c r="A31" s="15">
        <v>43914.708333333336</v>
      </c>
      <c r="B31" s="16" t="s">
        <v>30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6" t="s">
        <v>39</v>
      </c>
      <c r="N31" s="16" t="s">
        <v>39</v>
      </c>
    </row>
    <row r="32" spans="1:14" x14ac:dyDescent="0.3">
      <c r="A32" s="15">
        <v>43915.708333333336</v>
      </c>
      <c r="B32" s="16" t="s">
        <v>30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6" t="s">
        <v>39</v>
      </c>
      <c r="N32" s="16" t="s">
        <v>39</v>
      </c>
    </row>
    <row r="33" spans="1:14" x14ac:dyDescent="0.3">
      <c r="A33" s="15">
        <v>43916.708333333336</v>
      </c>
      <c r="B33" s="16" t="s">
        <v>30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10361</v>
      </c>
      <c r="J33" s="2">
        <v>8165</v>
      </c>
      <c r="K33" s="2">
        <v>80539</v>
      </c>
      <c r="L33" s="2">
        <v>361060</v>
      </c>
      <c r="M33" s="16" t="s">
        <v>39</v>
      </c>
      <c r="N33" s="16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6"/>
  <sheetViews>
    <sheetView workbookViewId="0">
      <selection activeCell="F22" sqref="F22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12</v>
      </c>
    </row>
    <row r="3" spans="2:14" ht="17.399999999999999" customHeight="1" x14ac:dyDescent="0.6">
      <c r="B3" s="12"/>
      <c r="K3" s="18" t="s">
        <v>0</v>
      </c>
      <c r="L3" s="17" t="s">
        <v>17</v>
      </c>
      <c r="M3" s="17"/>
      <c r="N3" s="17"/>
    </row>
    <row r="4" spans="2:14" ht="20.399999999999999" x14ac:dyDescent="0.35">
      <c r="B4" s="13" t="s">
        <v>14</v>
      </c>
      <c r="C4" s="14"/>
      <c r="K4" s="18" t="s">
        <v>31</v>
      </c>
      <c r="L4" s="17" t="s">
        <v>16</v>
      </c>
      <c r="M4" s="17"/>
      <c r="N4" s="17"/>
    </row>
    <row r="5" spans="2:14" ht="18" x14ac:dyDescent="0.3">
      <c r="K5" s="18" t="s">
        <v>1</v>
      </c>
      <c r="L5" s="17" t="s">
        <v>15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34</v>
      </c>
      <c r="E6" s="9" t="s">
        <v>13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0">
        <v>43885</v>
      </c>
      <c r="C7" s="4">
        <v>1</v>
      </c>
      <c r="D7" s="4">
        <f>'dpc-covid-19-ita-andamento-naz'!J2</f>
        <v>7</v>
      </c>
      <c r="E7" s="11">
        <f t="shared" ref="E7:E29" si="0">K*EXP(-EXP(-(C7-t0)/w))</f>
        <v>0.69939181412105944</v>
      </c>
      <c r="F7" s="11">
        <f t="shared" ref="F7:F29" si="1">E7+CI</f>
        <v>130.34017277773702</v>
      </c>
      <c r="G7" s="11">
        <f t="shared" ref="G7:G33" si="2">MAX(E7-CI,0)</f>
        <v>0</v>
      </c>
      <c r="H7" s="1"/>
      <c r="I7" s="19" t="s">
        <v>0</v>
      </c>
      <c r="J7" s="5">
        <v>36000.000957073251</v>
      </c>
    </row>
    <row r="8" spans="2:14" ht="15.6" x14ac:dyDescent="0.35">
      <c r="B8" s="10">
        <v>43886</v>
      </c>
      <c r="C8" s="4">
        <v>2</v>
      </c>
      <c r="D8" s="4">
        <f>'dpc-covid-19-ita-andamento-naz'!J3</f>
        <v>10</v>
      </c>
      <c r="E8" s="11">
        <f t="shared" si="0"/>
        <v>1.3761818962790273</v>
      </c>
      <c r="F8" s="11">
        <f t="shared" si="1"/>
        <v>131.01696285989499</v>
      </c>
      <c r="G8" s="11">
        <f t="shared" si="2"/>
        <v>0</v>
      </c>
      <c r="H8" s="1"/>
      <c r="I8" s="19" t="s">
        <v>32</v>
      </c>
      <c r="J8" s="5">
        <v>38.007365739756331</v>
      </c>
    </row>
    <row r="9" spans="2:14" x14ac:dyDescent="0.3">
      <c r="B9" s="10">
        <v>43887</v>
      </c>
      <c r="C9" s="4">
        <v>3</v>
      </c>
      <c r="D9" s="4">
        <f>'dpc-covid-19-ita-andamento-naz'!J4</f>
        <v>12</v>
      </c>
      <c r="E9" s="11">
        <f t="shared" si="0"/>
        <v>2.5959198774751067</v>
      </c>
      <c r="F9" s="11">
        <f t="shared" si="1"/>
        <v>132.23670084109105</v>
      </c>
      <c r="G9" s="11">
        <f t="shared" si="2"/>
        <v>0</v>
      </c>
      <c r="H9" s="1"/>
      <c r="I9" s="19" t="s">
        <v>1</v>
      </c>
      <c r="J9" s="5">
        <v>15.522858139354334</v>
      </c>
    </row>
    <row r="10" spans="2:14" x14ac:dyDescent="0.3">
      <c r="B10" s="10">
        <v>43888</v>
      </c>
      <c r="C10" s="4">
        <v>4</v>
      </c>
      <c r="D10" s="4">
        <f>'dpc-covid-19-ita-andamento-naz'!J5</f>
        <v>17</v>
      </c>
      <c r="E10" s="11">
        <f t="shared" si="0"/>
        <v>4.7066412603557737</v>
      </c>
      <c r="F10" s="11">
        <f t="shared" si="1"/>
        <v>134.34742222397173</v>
      </c>
      <c r="G10" s="11">
        <f t="shared" si="2"/>
        <v>0</v>
      </c>
      <c r="H10" s="1"/>
      <c r="I10" s="6" t="s">
        <v>2</v>
      </c>
      <c r="J10" s="1">
        <f>AVERAGE(D7:D38)</f>
        <v>1959.59375</v>
      </c>
    </row>
    <row r="11" spans="2:14" x14ac:dyDescent="0.3">
      <c r="B11" s="10">
        <v>43889</v>
      </c>
      <c r="C11" s="4">
        <v>5</v>
      </c>
      <c r="D11" s="4">
        <f>'dpc-covid-19-ita-andamento-naz'!J6</f>
        <v>21</v>
      </c>
      <c r="E11" s="11">
        <f t="shared" si="0"/>
        <v>8.2225801583612022</v>
      </c>
      <c r="F11" s="11">
        <f t="shared" si="1"/>
        <v>137.86336112197716</v>
      </c>
      <c r="G11" s="11">
        <f t="shared" si="2"/>
        <v>0</v>
      </c>
      <c r="H11" s="1"/>
      <c r="I11" s="6" t="s">
        <v>3</v>
      </c>
      <c r="J11" s="1">
        <f>COUNT(D7:D38)-COUNT(J7:J9)</f>
        <v>29</v>
      </c>
    </row>
    <row r="12" spans="2:14" x14ac:dyDescent="0.3">
      <c r="B12" s="10">
        <v>43890</v>
      </c>
      <c r="C12" s="4">
        <v>6</v>
      </c>
      <c r="D12" s="4">
        <f>'dpc-covid-19-ita-andamento-naz'!J7</f>
        <v>29</v>
      </c>
      <c r="E12" s="11">
        <f t="shared" si="0"/>
        <v>13.87357028824383</v>
      </c>
      <c r="F12" s="11">
        <f t="shared" si="1"/>
        <v>143.51435125185978</v>
      </c>
      <c r="G12" s="11">
        <f t="shared" si="2"/>
        <v>0</v>
      </c>
      <c r="H12" s="1"/>
      <c r="I12" s="6" t="s">
        <v>4</v>
      </c>
      <c r="J12" s="7" cm="1">
        <f t="array" ref="J12">SQRT(SUM((D7:D38-E7:E38)^2)/df)</f>
        <v>63.386906923777218</v>
      </c>
    </row>
    <row r="13" spans="2:14" ht="16.2" x14ac:dyDescent="0.3">
      <c r="B13" s="20">
        <v>43891</v>
      </c>
      <c r="C13" s="4">
        <v>7</v>
      </c>
      <c r="D13" s="4">
        <f>'dpc-covid-19-ita-andamento-naz'!J8</f>
        <v>34</v>
      </c>
      <c r="E13" s="11">
        <f t="shared" si="0"/>
        <v>22.656593276777627</v>
      </c>
      <c r="F13" s="11">
        <f t="shared" si="1"/>
        <v>152.29737424039359</v>
      </c>
      <c r="G13" s="11">
        <f t="shared" si="2"/>
        <v>0</v>
      </c>
      <c r="H13" s="1"/>
      <c r="I13" s="6" t="s">
        <v>5</v>
      </c>
      <c r="J13" s="8" cm="1">
        <f t="array" ref="J13">1-SUM((D7:D38-E7:E38)^2)/SUM((D7:D38-Mean_of_y)^2)</f>
        <v>0.99939934221339533</v>
      </c>
    </row>
    <row r="14" spans="2:14" x14ac:dyDescent="0.3">
      <c r="B14" s="10">
        <v>43892</v>
      </c>
      <c r="C14" s="4">
        <v>8</v>
      </c>
      <c r="D14" s="4">
        <f>'dpc-covid-19-ita-andamento-naz'!J9</f>
        <v>52</v>
      </c>
      <c r="E14" s="11">
        <f t="shared" si="0"/>
        <v>35.884882156504368</v>
      </c>
      <c r="F14" s="11">
        <f t="shared" si="1"/>
        <v>165.52566312012033</v>
      </c>
      <c r="G14" s="11">
        <f t="shared" si="2"/>
        <v>0</v>
      </c>
      <c r="H14" s="1"/>
      <c r="I14" s="6" t="s">
        <v>6</v>
      </c>
      <c r="J14" s="8">
        <f>TINV(0.05,df)</f>
        <v>2.0452296421327048</v>
      </c>
    </row>
    <row r="15" spans="2:14" x14ac:dyDescent="0.3">
      <c r="B15" s="10">
        <v>43893</v>
      </c>
      <c r="C15" s="4">
        <v>9</v>
      </c>
      <c r="D15" s="4">
        <f>'dpc-covid-19-ita-andamento-naz'!J10</f>
        <v>79</v>
      </c>
      <c r="E15" s="11">
        <f t="shared" si="0"/>
        <v>55.229118907832543</v>
      </c>
      <c r="F15" s="11">
        <f t="shared" si="1"/>
        <v>184.8698998714485</v>
      </c>
      <c r="G15" s="11">
        <f t="shared" si="2"/>
        <v>0</v>
      </c>
      <c r="H15" s="1"/>
      <c r="I15" s="6" t="s">
        <v>7</v>
      </c>
      <c r="J15" s="1">
        <f>Critical_t*SE_of_y</f>
        <v>129.64078096361595</v>
      </c>
    </row>
    <row r="16" spans="2:14" x14ac:dyDescent="0.3">
      <c r="B16" s="10">
        <v>43894</v>
      </c>
      <c r="C16" s="4">
        <v>10</v>
      </c>
      <c r="D16" s="4">
        <f>'dpc-covid-19-ita-andamento-naz'!J11</f>
        <v>107</v>
      </c>
      <c r="E16" s="11">
        <f t="shared" si="0"/>
        <v>82.74500349074188</v>
      </c>
      <c r="F16" s="11">
        <f t="shared" si="1"/>
        <v>212.38578445435783</v>
      </c>
      <c r="G16" s="11">
        <f t="shared" si="2"/>
        <v>0</v>
      </c>
      <c r="H16" s="1"/>
      <c r="I16" s="6"/>
    </row>
    <row r="17" spans="2:13" x14ac:dyDescent="0.3">
      <c r="B17" s="20">
        <v>43895</v>
      </c>
      <c r="C17" s="4">
        <v>11</v>
      </c>
      <c r="D17" s="4">
        <f>'dpc-covid-19-ita-andamento-naz'!J12</f>
        <v>148</v>
      </c>
      <c r="E17" s="11">
        <f t="shared" si="0"/>
        <v>120.88193766110308</v>
      </c>
      <c r="F17" s="11">
        <f t="shared" si="1"/>
        <v>250.52271862471903</v>
      </c>
      <c r="G17" s="11">
        <f t="shared" si="2"/>
        <v>0</v>
      </c>
      <c r="H17" s="1"/>
      <c r="I17" s="6"/>
    </row>
    <row r="18" spans="2:13" x14ac:dyDescent="0.3">
      <c r="B18" s="10">
        <v>43896</v>
      </c>
      <c r="C18" s="4">
        <v>12</v>
      </c>
      <c r="D18" s="4">
        <f>'dpc-covid-19-ita-andamento-naz'!J13</f>
        <v>197</v>
      </c>
      <c r="E18" s="11">
        <f t="shared" si="0"/>
        <v>172.46875912005385</v>
      </c>
      <c r="F18" s="11">
        <f t="shared" si="1"/>
        <v>302.1095400836698</v>
      </c>
      <c r="G18" s="11">
        <f t="shared" si="2"/>
        <v>42.827978156437894</v>
      </c>
      <c r="H18" s="1"/>
      <c r="I18" s="6"/>
    </row>
    <row r="19" spans="2:13" x14ac:dyDescent="0.3">
      <c r="B19" s="10">
        <v>43897</v>
      </c>
      <c r="C19" s="4">
        <v>13</v>
      </c>
      <c r="D19" s="4">
        <f>'dpc-covid-19-ita-andamento-naz'!J14</f>
        <v>233</v>
      </c>
      <c r="E19" s="11">
        <f t="shared" si="0"/>
        <v>240.67425646436354</v>
      </c>
      <c r="F19" s="11">
        <f t="shared" si="1"/>
        <v>370.31503742797952</v>
      </c>
      <c r="G19" s="11">
        <f t="shared" si="2"/>
        <v>111.03347550074758</v>
      </c>
      <c r="H19" s="1"/>
      <c r="I19" s="6"/>
    </row>
    <row r="20" spans="2:13" x14ac:dyDescent="0.3">
      <c r="B20" s="20">
        <v>43898</v>
      </c>
      <c r="C20" s="4">
        <v>14</v>
      </c>
      <c r="D20" s="4">
        <f>'dpc-covid-19-ita-andamento-naz'!J15</f>
        <v>366</v>
      </c>
      <c r="E20" s="11">
        <f t="shared" si="0"/>
        <v>328.94237010607526</v>
      </c>
      <c r="F20" s="11">
        <f t="shared" si="1"/>
        <v>458.58315106969121</v>
      </c>
      <c r="G20" s="11">
        <f t="shared" si="2"/>
        <v>199.30158914245931</v>
      </c>
      <c r="H20" s="1"/>
      <c r="I20" s="6"/>
    </row>
    <row r="21" spans="2:13" x14ac:dyDescent="0.3">
      <c r="B21" s="10">
        <v>43899</v>
      </c>
      <c r="C21" s="4">
        <v>15</v>
      </c>
      <c r="D21" s="4">
        <f>'dpc-covid-19-ita-andamento-naz'!J16</f>
        <v>463</v>
      </c>
      <c r="E21" s="11">
        <f t="shared" si="0"/>
        <v>440.90425930207419</v>
      </c>
      <c r="F21" s="11">
        <f t="shared" si="1"/>
        <v>570.5450402656902</v>
      </c>
      <c r="G21" s="11">
        <f t="shared" si="2"/>
        <v>311.26347833845824</v>
      </c>
      <c r="H21" s="1"/>
      <c r="I21" s="6"/>
    </row>
    <row r="22" spans="2:13" x14ac:dyDescent="0.3">
      <c r="B22" s="20">
        <v>43900</v>
      </c>
      <c r="C22" s="4">
        <v>16</v>
      </c>
      <c r="D22" s="4">
        <f>'dpc-covid-19-ita-andamento-naz'!J17</f>
        <v>631</v>
      </c>
      <c r="E22" s="11">
        <f t="shared" si="0"/>
        <v>580.27150485627465</v>
      </c>
      <c r="F22" s="11">
        <f t="shared" si="1"/>
        <v>709.9122858198906</v>
      </c>
      <c r="G22" s="11">
        <f t="shared" si="2"/>
        <v>450.63072389265869</v>
      </c>
      <c r="H22" s="1"/>
      <c r="I22" s="6"/>
    </row>
    <row r="23" spans="2:13" x14ac:dyDescent="0.3">
      <c r="B23" s="10">
        <v>43901</v>
      </c>
      <c r="C23" s="4">
        <v>17</v>
      </c>
      <c r="D23" s="4">
        <f>'dpc-covid-19-ita-andamento-naz'!J18</f>
        <v>827</v>
      </c>
      <c r="E23" s="11">
        <f t="shared" si="0"/>
        <v>750.7163755271971</v>
      </c>
      <c r="F23" s="11">
        <f t="shared" si="1"/>
        <v>880.35715649081305</v>
      </c>
      <c r="G23" s="11">
        <f t="shared" si="2"/>
        <v>621.07559456358115</v>
      </c>
      <c r="H23" s="1"/>
      <c r="I23" s="6"/>
    </row>
    <row r="24" spans="2:13" x14ac:dyDescent="0.3">
      <c r="B24" s="20">
        <v>43902</v>
      </c>
      <c r="C24" s="4">
        <v>18</v>
      </c>
      <c r="D24" s="4">
        <f>'dpc-covid-19-ita-andamento-naz'!J19</f>
        <v>1016</v>
      </c>
      <c r="E24" s="11">
        <f t="shared" si="0"/>
        <v>955.74614303292174</v>
      </c>
      <c r="F24" s="11">
        <f t="shared" si="1"/>
        <v>1085.3869239965377</v>
      </c>
      <c r="G24" s="11">
        <f t="shared" si="2"/>
        <v>826.10536206930578</v>
      </c>
      <c r="H24" s="1"/>
      <c r="I24" s="6"/>
    </row>
    <row r="25" spans="2:13" x14ac:dyDescent="0.3">
      <c r="B25" s="10">
        <v>43903</v>
      </c>
      <c r="C25" s="4">
        <v>19</v>
      </c>
      <c r="D25" s="4">
        <f>'dpc-covid-19-ita-andamento-naz'!J20</f>
        <v>1266</v>
      </c>
      <c r="E25" s="11">
        <f t="shared" si="0"/>
        <v>1198.578807099696</v>
      </c>
      <c r="F25" s="11">
        <f t="shared" si="1"/>
        <v>1328.2195880633119</v>
      </c>
      <c r="G25" s="11">
        <f t="shared" si="2"/>
        <v>1068.93802613608</v>
      </c>
      <c r="H25" s="1"/>
      <c r="I25" s="6"/>
    </row>
    <row r="26" spans="2:13" x14ac:dyDescent="0.3">
      <c r="B26" s="10">
        <v>43904</v>
      </c>
      <c r="C26" s="4">
        <v>20</v>
      </c>
      <c r="D26" s="4">
        <f>'dpc-covid-19-ita-andamento-naz'!J21</f>
        <v>1441</v>
      </c>
      <c r="E26" s="11">
        <f t="shared" si="0"/>
        <v>1482.0273013230733</v>
      </c>
      <c r="F26" s="11">
        <f t="shared" si="1"/>
        <v>1611.6680822866892</v>
      </c>
      <c r="G26" s="11">
        <f t="shared" si="2"/>
        <v>1352.3865203594573</v>
      </c>
      <c r="H26" s="1"/>
      <c r="I26" s="6"/>
    </row>
    <row r="27" spans="2:13" x14ac:dyDescent="0.3">
      <c r="B27" s="10">
        <v>43905</v>
      </c>
      <c r="C27" s="4">
        <v>21</v>
      </c>
      <c r="D27" s="4">
        <f>'dpc-covid-19-ita-andamento-naz'!J22</f>
        <v>1809</v>
      </c>
      <c r="E27" s="11">
        <f t="shared" si="0"/>
        <v>1808.3983830931966</v>
      </c>
      <c r="F27" s="11">
        <f t="shared" si="1"/>
        <v>1938.0391640568125</v>
      </c>
      <c r="G27" s="11">
        <f t="shared" si="2"/>
        <v>1678.7576021295806</v>
      </c>
      <c r="H27" s="1"/>
      <c r="I27" s="6"/>
    </row>
    <row r="28" spans="2:13" x14ac:dyDescent="0.3">
      <c r="B28" s="10">
        <v>43906</v>
      </c>
      <c r="C28" s="4">
        <v>22</v>
      </c>
      <c r="D28" s="4">
        <f>'dpc-covid-19-ita-andamento-naz'!J23</f>
        <v>2158</v>
      </c>
      <c r="E28" s="11">
        <f t="shared" si="0"/>
        <v>2179.4111106772493</v>
      </c>
      <c r="F28" s="11">
        <f t="shared" si="1"/>
        <v>2309.0518916408655</v>
      </c>
      <c r="G28" s="11">
        <f t="shared" si="2"/>
        <v>2049.7703297136331</v>
      </c>
      <c r="H28" s="1"/>
      <c r="I28" s="6"/>
    </row>
    <row r="29" spans="2:13" x14ac:dyDescent="0.3">
      <c r="B29" s="10">
        <v>43907</v>
      </c>
      <c r="C29" s="4">
        <v>23</v>
      </c>
      <c r="D29" s="4">
        <f>'dpc-covid-19-ita-andamento-naz'!J24</f>
        <v>2503</v>
      </c>
      <c r="E29" s="11">
        <f t="shared" si="0"/>
        <v>2596.1382488498266</v>
      </c>
      <c r="F29" s="11">
        <f t="shared" si="1"/>
        <v>2725.7790298134423</v>
      </c>
      <c r="G29" s="11">
        <f t="shared" si="2"/>
        <v>2466.4974678862109</v>
      </c>
      <c r="H29" s="1"/>
    </row>
    <row r="30" spans="2:13" x14ac:dyDescent="0.3">
      <c r="B30" s="10">
        <v>43908</v>
      </c>
      <c r="C30" s="4">
        <v>24</v>
      </c>
      <c r="D30" s="4">
        <f>'dpc-covid-19-ita-andamento-naz'!J25</f>
        <v>2978</v>
      </c>
      <c r="E30" s="11">
        <f t="shared" ref="E30" si="3">K*EXP(-EXP(-(C30-t0)/w))</f>
        <v>3058.9722938412292</v>
      </c>
      <c r="F30" s="11">
        <f t="shared" ref="F30" si="4">E30+CI</f>
        <v>3188.6130748048454</v>
      </c>
      <c r="G30" s="11">
        <f t="shared" si="2"/>
        <v>2929.331512877613</v>
      </c>
      <c r="M30" s="1"/>
    </row>
    <row r="31" spans="2:13" x14ac:dyDescent="0.3">
      <c r="B31" s="10">
        <v>43909</v>
      </c>
      <c r="C31" s="4">
        <v>25</v>
      </c>
      <c r="D31" s="4">
        <f>'dpc-covid-19-ita-andamento-naz'!J26</f>
        <v>3405</v>
      </c>
      <c r="E31" s="11">
        <f t="shared" ref="E31" si="5">K*EXP(-EXP(-(C31-t0)/w))</f>
        <v>3567.6162226119568</v>
      </c>
      <c r="F31" s="11">
        <f t="shared" ref="F31" si="6">E31+CI</f>
        <v>3697.2570035755725</v>
      </c>
      <c r="G31" s="11">
        <f t="shared" si="2"/>
        <v>3437.9754416483411</v>
      </c>
    </row>
    <row r="32" spans="2:13" x14ac:dyDescent="0.3">
      <c r="B32" s="10">
        <v>43910</v>
      </c>
      <c r="C32" s="4">
        <v>26</v>
      </c>
      <c r="D32" s="4">
        <f>'dpc-covid-19-ita-andamento-naz'!J27</f>
        <v>4032</v>
      </c>
      <c r="E32" s="11">
        <f t="shared" ref="E32:E33" si="7">K*EXP(-EXP(-(C32-t0)/w))</f>
        <v>4121.0976718883294</v>
      </c>
      <c r="F32" s="11">
        <f t="shared" ref="F32:F33" si="8">E32+CI</f>
        <v>4250.7384528519451</v>
      </c>
      <c r="G32" s="11">
        <f t="shared" si="2"/>
        <v>3991.4568909247137</v>
      </c>
    </row>
    <row r="33" spans="2:7" x14ac:dyDescent="0.3">
      <c r="B33" s="10">
        <v>43911</v>
      </c>
      <c r="C33" s="4">
        <v>27</v>
      </c>
      <c r="D33" s="4">
        <f>'dpc-covid-19-ita-andamento-naz'!J28</f>
        <v>4825</v>
      </c>
      <c r="E33" s="11">
        <f t="shared" si="7"/>
        <v>4717.8041213107736</v>
      </c>
      <c r="F33" s="11">
        <f t="shared" si="8"/>
        <v>4847.4449022743893</v>
      </c>
      <c r="G33" s="11">
        <f t="shared" si="2"/>
        <v>4588.1633403471578</v>
      </c>
    </row>
    <row r="34" spans="2:7" x14ac:dyDescent="0.3">
      <c r="B34" s="10">
        <v>43912</v>
      </c>
      <c r="C34" s="4">
        <v>28</v>
      </c>
      <c r="D34" s="4">
        <f>'dpc-covid-19-ita-andamento-naz'!J29</f>
        <v>5476</v>
      </c>
      <c r="E34" s="11">
        <f t="shared" ref="E34" si="9">K*EXP(-EXP(-(C34-t0)/w))</f>
        <v>5355.5358353010843</v>
      </c>
      <c r="F34" s="11">
        <f t="shared" ref="F34" si="10">E34+CI</f>
        <v>5485.1766162647</v>
      </c>
      <c r="G34" s="11">
        <f t="shared" ref="G34" si="11">MAX(E34-CI,0)</f>
        <v>5225.8950543374685</v>
      </c>
    </row>
    <row r="35" spans="2:7" x14ac:dyDescent="0.3">
      <c r="B35" s="20">
        <v>43913</v>
      </c>
      <c r="C35" s="4">
        <v>29</v>
      </c>
      <c r="D35" s="4">
        <f>'dpc-covid-19-ita-andamento-naz'!J30</f>
        <v>6077</v>
      </c>
      <c r="E35" s="11">
        <f t="shared" ref="E35:E66" si="12">K*EXP(-EXP(-(C35-t0)/w))</f>
        <v>6031.5728174378455</v>
      </c>
      <c r="F35" s="11">
        <f t="shared" ref="F35" si="13">E35+CI</f>
        <v>6161.2135984014612</v>
      </c>
      <c r="G35" s="11">
        <f t="shared" ref="G35" si="14">MAX(E35-CI,0)</f>
        <v>5901.9320364742298</v>
      </c>
    </row>
    <row r="36" spans="2:7" x14ac:dyDescent="0.3">
      <c r="B36" s="10">
        <v>43914</v>
      </c>
      <c r="C36" s="4">
        <v>30</v>
      </c>
      <c r="D36" s="4">
        <f>'dpc-covid-19-ita-andamento-naz'!J31</f>
        <v>6820</v>
      </c>
      <c r="E36" s="11">
        <f t="shared" si="12"/>
        <v>6742.7518286527411</v>
      </c>
      <c r="F36" s="11">
        <f t="shared" ref="F36" si="15">E36+CI</f>
        <v>6872.3926096163568</v>
      </c>
      <c r="G36" s="11">
        <f t="shared" ref="G36" si="16">MAX(E36-CI,0)</f>
        <v>6613.1110476891254</v>
      </c>
    </row>
    <row r="37" spans="2:7" x14ac:dyDescent="0.3">
      <c r="B37" s="10">
        <v>43915</v>
      </c>
      <c r="C37" s="4">
        <v>31</v>
      </c>
      <c r="D37" s="4">
        <f>'dpc-covid-19-ita-andamento-naz'!J32</f>
        <v>7503</v>
      </c>
      <c r="E37" s="11">
        <f t="shared" si="12"/>
        <v>7485.5495759885043</v>
      </c>
      <c r="F37" s="11">
        <f t="shared" ref="F37" si="17">E37+CI</f>
        <v>7615.1903569521201</v>
      </c>
      <c r="G37" s="11">
        <f t="shared" ref="G37" si="18">MAX(E37-CI,0)</f>
        <v>7355.9087950248886</v>
      </c>
    </row>
    <row r="38" spans="2:7" x14ac:dyDescent="0.3">
      <c r="B38" s="10">
        <v>43916</v>
      </c>
      <c r="C38" s="4">
        <v>32</v>
      </c>
      <c r="D38" s="4">
        <f>'dpc-covid-19-ita-andamento-naz'!J33</f>
        <v>8165</v>
      </c>
      <c r="E38" s="11">
        <f t="shared" si="12"/>
        <v>8256.1684399734586</v>
      </c>
      <c r="F38" s="11">
        <f t="shared" ref="F38" si="19">E38+CI</f>
        <v>8385.8092209370752</v>
      </c>
      <c r="G38" s="11">
        <f t="shared" ref="G38" si="20">MAX(E38-CI,0)</f>
        <v>8126.5276590098429</v>
      </c>
    </row>
    <row r="39" spans="2:7" x14ac:dyDescent="0.3">
      <c r="B39" s="10">
        <v>43917</v>
      </c>
      <c r="C39" s="4">
        <v>33</v>
      </c>
      <c r="E39" s="11">
        <f t="shared" si="12"/>
        <v>9050.6215195520308</v>
      </c>
    </row>
    <row r="40" spans="2:7" x14ac:dyDescent="0.3">
      <c r="B40" s="10">
        <v>43918</v>
      </c>
      <c r="C40" s="4">
        <v>34</v>
      </c>
      <c r="E40" s="11">
        <f t="shared" si="12"/>
        <v>9864.8142791389982</v>
      </c>
    </row>
    <row r="41" spans="2:7" x14ac:dyDescent="0.3">
      <c r="B41" s="10">
        <v>43919</v>
      </c>
      <c r="C41" s="4">
        <v>35</v>
      </c>
      <c r="E41" s="11">
        <f t="shared" si="12"/>
        <v>10694.620633506411</v>
      </c>
    </row>
    <row r="42" spans="2:7" x14ac:dyDescent="0.3">
      <c r="B42" s="10">
        <v>43920</v>
      </c>
      <c r="C42" s="4">
        <v>36</v>
      </c>
      <c r="E42" s="11">
        <f t="shared" si="12"/>
        <v>11535.951861722297</v>
      </c>
    </row>
    <row r="43" spans="2:7" x14ac:dyDescent="0.3">
      <c r="B43" s="10">
        <v>43921</v>
      </c>
      <c r="C43" s="4">
        <v>37</v>
      </c>
      <c r="E43" s="11">
        <f t="shared" si="12"/>
        <v>12384.817269287774</v>
      </c>
    </row>
    <row r="44" spans="2:7" x14ac:dyDescent="0.3">
      <c r="B44" s="10">
        <v>43922</v>
      </c>
      <c r="C44" s="4">
        <v>38</v>
      </c>
      <c r="E44" s="11">
        <f t="shared" si="12"/>
        <v>13237.375995225038</v>
      </c>
    </row>
    <row r="45" spans="2:7" x14ac:dyDescent="0.3">
      <c r="B45" s="10">
        <v>43923</v>
      </c>
      <c r="C45" s="4">
        <v>39</v>
      </c>
      <c r="E45" s="11">
        <f t="shared" si="12"/>
        <v>14089.979773885389</v>
      </c>
    </row>
    <row r="46" spans="2:7" x14ac:dyDescent="0.3">
      <c r="B46" s="10">
        <v>43924</v>
      </c>
      <c r="C46" s="4">
        <v>40</v>
      </c>
      <c r="E46" s="11">
        <f t="shared" si="12"/>
        <v>14939.206802669376</v>
      </c>
    </row>
    <row r="47" spans="2:7" x14ac:dyDescent="0.3">
      <c r="B47" s="10">
        <v>43925</v>
      </c>
      <c r="C47" s="4">
        <v>41</v>
      </c>
      <c r="E47" s="11">
        <f t="shared" si="12"/>
        <v>15781.887135511008</v>
      </c>
    </row>
    <row r="48" spans="2:7" x14ac:dyDescent="0.3">
      <c r="B48" s="10">
        <v>43926</v>
      </c>
      <c r="C48" s="4">
        <v>42</v>
      </c>
      <c r="E48" s="11">
        <f t="shared" si="12"/>
        <v>16615.120221079975</v>
      </c>
    </row>
    <row r="49" spans="2:5" x14ac:dyDescent="0.3">
      <c r="B49" s="10">
        <v>43927</v>
      </c>
      <c r="C49" s="4">
        <v>43</v>
      </c>
      <c r="E49" s="11">
        <f t="shared" si="12"/>
        <v>17436.285340418915</v>
      </c>
    </row>
    <row r="50" spans="2:5" x14ac:dyDescent="0.3">
      <c r="B50" s="10">
        <v>43928</v>
      </c>
      <c r="C50" s="4">
        <v>44</v>
      </c>
      <c r="E50" s="11">
        <f t="shared" si="12"/>
        <v>18243.045779204658</v>
      </c>
    </row>
    <row r="51" spans="2:5" x14ac:dyDescent="0.3">
      <c r="B51" s="10">
        <v>43929</v>
      </c>
      <c r="C51" s="4">
        <v>45</v>
      </c>
      <c r="E51" s="11">
        <f t="shared" si="12"/>
        <v>19033.347603910181</v>
      </c>
    </row>
    <row r="52" spans="2:5" x14ac:dyDescent="0.3">
      <c r="B52" s="10">
        <v>43930</v>
      </c>
      <c r="C52" s="4">
        <v>46</v>
      </c>
      <c r="E52" s="11">
        <f t="shared" si="12"/>
        <v>19805.413907867685</v>
      </c>
    </row>
    <row r="53" spans="2:5" x14ac:dyDescent="0.3">
      <c r="B53" s="10">
        <v>43931</v>
      </c>
      <c r="C53" s="4">
        <v>47</v>
      </c>
      <c r="E53" s="11">
        <f t="shared" si="12"/>
        <v>20557.735361186104</v>
      </c>
    </row>
    <row r="54" spans="2:5" x14ac:dyDescent="0.3">
      <c r="B54" s="10">
        <v>43932</v>
      </c>
      <c r="C54" s="4">
        <v>48</v>
      </c>
      <c r="E54" s="11">
        <f t="shared" si="12"/>
        <v>21289.057845469626</v>
      </c>
    </row>
    <row r="55" spans="2:5" x14ac:dyDescent="0.3">
      <c r="B55" s="10">
        <v>43933</v>
      </c>
      <c r="C55" s="4">
        <v>49</v>
      </c>
      <c r="E55" s="11">
        <f t="shared" si="12"/>
        <v>21998.367887142071</v>
      </c>
    </row>
    <row r="56" spans="2:5" x14ac:dyDescent="0.3">
      <c r="B56" s="10">
        <v>43934</v>
      </c>
      <c r="C56" s="4">
        <v>50</v>
      </c>
      <c r="E56" s="11">
        <f t="shared" si="12"/>
        <v>22684.876527654695</v>
      </c>
    </row>
    <row r="57" spans="2:5" x14ac:dyDescent="0.3">
      <c r="B57" s="10">
        <v>43935</v>
      </c>
      <c r="C57" s="4">
        <v>51</v>
      </c>
      <c r="E57" s="11">
        <f t="shared" si="12"/>
        <v>23348.002189619732</v>
      </c>
    </row>
    <row r="58" spans="2:5" x14ac:dyDescent="0.3">
      <c r="B58" s="10">
        <v>43936</v>
      </c>
      <c r="C58" s="4">
        <v>52</v>
      </c>
      <c r="E58" s="11">
        <f t="shared" si="12"/>
        <v>23987.353018632049</v>
      </c>
    </row>
    <row r="59" spans="2:5" x14ac:dyDescent="0.3">
      <c r="B59" s="10">
        <v>43937</v>
      </c>
      <c r="C59" s="4">
        <v>53</v>
      </c>
      <c r="E59" s="11">
        <f t="shared" si="12"/>
        <v>24602.709103967842</v>
      </c>
    </row>
    <row r="60" spans="2:5" x14ac:dyDescent="0.3">
      <c r="B60" s="10">
        <v>43938</v>
      </c>
      <c r="C60" s="4">
        <v>54</v>
      </c>
      <c r="E60" s="11">
        <f t="shared" si="12"/>
        <v>25194.004909437175</v>
      </c>
    </row>
    <row r="61" spans="2:5" x14ac:dyDescent="0.3">
      <c r="B61" s="10">
        <v>43939</v>
      </c>
      <c r="C61" s="4">
        <v>55</v>
      </c>
      <c r="E61" s="11">
        <f t="shared" si="12"/>
        <v>25761.312179703353</v>
      </c>
    </row>
    <row r="62" spans="2:5" x14ac:dyDescent="0.3">
      <c r="B62" s="10">
        <v>43940</v>
      </c>
      <c r="C62" s="4">
        <v>56</v>
      </c>
      <c r="E62" s="11">
        <f t="shared" si="12"/>
        <v>26304.823528107678</v>
      </c>
    </row>
    <row r="63" spans="2:5" x14ac:dyDescent="0.3">
      <c r="B63" s="10">
        <v>43941</v>
      </c>
      <c r="C63" s="4">
        <v>57</v>
      </c>
      <c r="E63" s="11">
        <f t="shared" si="12"/>
        <v>26824.836859763775</v>
      </c>
    </row>
    <row r="64" spans="2:5" x14ac:dyDescent="0.3">
      <c r="B64" s="10">
        <v>43942</v>
      </c>
      <c r="C64" s="4">
        <v>58</v>
      </c>
      <c r="E64" s="11">
        <f t="shared" si="12"/>
        <v>27321.740738393728</v>
      </c>
    </row>
    <row r="65" spans="2:5" x14ac:dyDescent="0.3">
      <c r="B65" s="10">
        <v>43943</v>
      </c>
      <c r="C65" s="4">
        <v>59</v>
      </c>
      <c r="E65" s="11">
        <f t="shared" si="12"/>
        <v>27796.000766812085</v>
      </c>
    </row>
    <row r="66" spans="2:5" x14ac:dyDescent="0.3">
      <c r="B66" s="10">
        <v>43944</v>
      </c>
      <c r="C66" s="4">
        <v>60</v>
      </c>
      <c r="E66" s="11">
        <f t="shared" si="12"/>
        <v>28248.14701870102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632-B437-4470-A0F8-C1DBA4CDFA9C}">
  <dimension ref="B2:P126"/>
  <sheetViews>
    <sheetView tabSelected="1" topLeftCell="A7" workbookViewId="0">
      <selection activeCell="K18" sqref="K18:K19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12</v>
      </c>
    </row>
    <row r="3" spans="2:16" ht="17.399999999999999" customHeight="1" x14ac:dyDescent="0.6">
      <c r="B3" s="12"/>
      <c r="M3" s="18" t="s">
        <v>0</v>
      </c>
      <c r="N3" s="17" t="s">
        <v>17</v>
      </c>
      <c r="O3" s="17"/>
      <c r="P3" s="17"/>
    </row>
    <row r="4" spans="2:16" ht="20.399999999999999" x14ac:dyDescent="0.35">
      <c r="B4" s="13" t="s">
        <v>14</v>
      </c>
      <c r="C4" s="14"/>
      <c r="M4" s="18" t="s">
        <v>31</v>
      </c>
      <c r="N4" s="17" t="s">
        <v>16</v>
      </c>
      <c r="O4" s="17"/>
      <c r="P4" s="17"/>
    </row>
    <row r="5" spans="2:16" ht="18" x14ac:dyDescent="0.3">
      <c r="M5" s="18" t="s">
        <v>1</v>
      </c>
      <c r="N5" s="17" t="s">
        <v>15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35</v>
      </c>
      <c r="E6" s="4" t="s">
        <v>36</v>
      </c>
      <c r="F6" s="9" t="s">
        <v>33</v>
      </c>
      <c r="G6" s="9" t="s">
        <v>13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0">
        <v>43885</v>
      </c>
      <c r="C7" s="4">
        <v>0</v>
      </c>
      <c r="D7" s="4">
        <f>'dpc-covid-19-ita-andamento-naz'!J2</f>
        <v>7</v>
      </c>
      <c r="E7" s="4">
        <f>D7-D7</f>
        <v>0</v>
      </c>
      <c r="F7" s="11">
        <f t="shared" ref="F7:F38" si="0">Kn*EXP(-EXP(-(C7-t0n)/wn))</f>
        <v>0.93686198312046798</v>
      </c>
      <c r="G7" s="11">
        <f>F7-F7</f>
        <v>0</v>
      </c>
      <c r="H7" s="11">
        <f>MIN(G7+CIn,0)</f>
        <v>0</v>
      </c>
      <c r="I7" s="11">
        <f t="shared" ref="I7:I37" si="1">MAX(G7-CIn,0)</f>
        <v>0</v>
      </c>
      <c r="J7" s="1"/>
      <c r="K7" s="19" t="s">
        <v>0</v>
      </c>
      <c r="L7" s="5">
        <v>35999.999764524153</v>
      </c>
    </row>
    <row r="8" spans="2:16" ht="15.6" x14ac:dyDescent="0.35">
      <c r="B8" s="10">
        <v>43886</v>
      </c>
      <c r="C8" s="4">
        <v>1</v>
      </c>
      <c r="D8" s="4">
        <f>'dpc-covid-19-ita-andamento-naz'!J3</f>
        <v>10</v>
      </c>
      <c r="E8" s="4">
        <f>D8-D7</f>
        <v>3</v>
      </c>
      <c r="F8" s="11">
        <f t="shared" si="0"/>
        <v>1.7913634951870472</v>
      </c>
      <c r="G8" s="11">
        <f>F8-F7</f>
        <v>0.85450151206657921</v>
      </c>
      <c r="H8" s="11">
        <f t="shared" ref="H8:H38" si="2">G8+CIn</f>
        <v>118.58647829494274</v>
      </c>
      <c r="I8" s="11">
        <f t="shared" si="1"/>
        <v>0</v>
      </c>
      <c r="J8" s="1"/>
      <c r="K8" s="19" t="s">
        <v>32</v>
      </c>
      <c r="L8" s="5">
        <v>37.19095363638445</v>
      </c>
    </row>
    <row r="9" spans="2:16" x14ac:dyDescent="0.3">
      <c r="B9" s="10">
        <v>43887</v>
      </c>
      <c r="C9" s="4">
        <v>2</v>
      </c>
      <c r="D9" s="4">
        <f>'dpc-covid-19-ita-andamento-naz'!J4</f>
        <v>12</v>
      </c>
      <c r="E9" s="4">
        <f t="shared" ref="E9:E38" si="3">D9-D8</f>
        <v>2</v>
      </c>
      <c r="F9" s="11">
        <f t="shared" si="0"/>
        <v>3.2915957153394086</v>
      </c>
      <c r="G9" s="11">
        <f t="shared" ref="G9:G72" si="4">F9-F8</f>
        <v>1.5002322201523615</v>
      </c>
      <c r="H9" s="11">
        <f t="shared" si="2"/>
        <v>119.23220900302852</v>
      </c>
      <c r="I9" s="11">
        <f t="shared" si="1"/>
        <v>0</v>
      </c>
      <c r="J9" s="1"/>
      <c r="K9" s="19" t="s">
        <v>1</v>
      </c>
      <c r="L9" s="5">
        <v>15.780669559952837</v>
      </c>
    </row>
    <row r="10" spans="2:16" x14ac:dyDescent="0.3">
      <c r="B10" s="10">
        <v>43888</v>
      </c>
      <c r="C10" s="4">
        <v>3</v>
      </c>
      <c r="D10" s="4">
        <f>'dpc-covid-19-ita-andamento-naz'!J5</f>
        <v>17</v>
      </c>
      <c r="E10" s="4">
        <f t="shared" si="3"/>
        <v>5</v>
      </c>
      <c r="F10" s="11">
        <f t="shared" si="0"/>
        <v>5.8264669393359085</v>
      </c>
      <c r="G10" s="11">
        <f t="shared" si="4"/>
        <v>2.5348712239964999</v>
      </c>
      <c r="H10" s="11">
        <f t="shared" si="2"/>
        <v>120.26684800687266</v>
      </c>
      <c r="I10" s="11">
        <f t="shared" si="1"/>
        <v>0</v>
      </c>
      <c r="J10" s="1"/>
      <c r="K10" s="6" t="s">
        <v>2</v>
      </c>
      <c r="L10" s="1">
        <f>AVERAGE(E7:E38)</f>
        <v>254.9375</v>
      </c>
    </row>
    <row r="11" spans="2:16" x14ac:dyDescent="0.3">
      <c r="B11" s="10">
        <v>43889</v>
      </c>
      <c r="C11" s="4">
        <v>4</v>
      </c>
      <c r="D11" s="4">
        <f>'dpc-covid-19-ita-andamento-naz'!J6</f>
        <v>21</v>
      </c>
      <c r="E11" s="4">
        <f t="shared" si="3"/>
        <v>4</v>
      </c>
      <c r="F11" s="11">
        <f t="shared" si="0"/>
        <v>9.9580959981703305</v>
      </c>
      <c r="G11" s="11">
        <f t="shared" si="4"/>
        <v>4.131629058834422</v>
      </c>
      <c r="H11" s="11">
        <f t="shared" si="2"/>
        <v>121.86360584171058</v>
      </c>
      <c r="I11" s="11">
        <f t="shared" si="1"/>
        <v>0</v>
      </c>
      <c r="J11" s="1"/>
      <c r="K11" s="6" t="s">
        <v>3</v>
      </c>
      <c r="L11" s="1">
        <f>COUNT(E7:E38)-COUNT(L7:L9)</f>
        <v>29</v>
      </c>
    </row>
    <row r="12" spans="2:16" x14ac:dyDescent="0.3">
      <c r="B12" s="10">
        <v>43890</v>
      </c>
      <c r="C12" s="4">
        <v>5</v>
      </c>
      <c r="D12" s="4">
        <f>'dpc-covid-19-ita-andamento-naz'!J7</f>
        <v>29</v>
      </c>
      <c r="E12" s="4">
        <f t="shared" si="3"/>
        <v>8</v>
      </c>
      <c r="F12" s="11">
        <f t="shared" si="0"/>
        <v>16.468520323604086</v>
      </c>
      <c r="G12" s="11">
        <f t="shared" si="4"/>
        <v>6.510424325433755</v>
      </c>
      <c r="H12" s="11">
        <f t="shared" si="2"/>
        <v>124.24240110830992</v>
      </c>
      <c r="I12" s="11">
        <f t="shared" si="1"/>
        <v>0</v>
      </c>
      <c r="J12" s="1"/>
      <c r="K12" s="6" t="s">
        <v>4</v>
      </c>
      <c r="L12" s="7" cm="1">
        <f t="array" ref="L12">SQRT(SUM((E7:E38-G7:G38)^2)/dfn)</f>
        <v>57.56418465562075</v>
      </c>
    </row>
    <row r="13" spans="2:16" ht="16.2" x14ac:dyDescent="0.3">
      <c r="B13" s="20">
        <v>43891</v>
      </c>
      <c r="C13" s="4">
        <v>6</v>
      </c>
      <c r="D13" s="4">
        <f>'dpc-covid-19-ita-andamento-naz'!J8</f>
        <v>34</v>
      </c>
      <c r="E13" s="4">
        <f t="shared" si="3"/>
        <v>5</v>
      </c>
      <c r="F13" s="11">
        <f t="shared" si="0"/>
        <v>26.406917777047337</v>
      </c>
      <c r="G13" s="11">
        <f t="shared" si="4"/>
        <v>9.9383974534432511</v>
      </c>
      <c r="H13" s="11">
        <f t="shared" si="2"/>
        <v>127.67037423631942</v>
      </c>
      <c r="I13" s="11">
        <f t="shared" si="1"/>
        <v>0</v>
      </c>
      <c r="J13" s="1"/>
      <c r="K13" s="6" t="s">
        <v>5</v>
      </c>
      <c r="L13" s="8" cm="1">
        <f t="array" ref="L13">1-SUM((E7:E38-G7:G38)^2)/SUM((E7:E38-Mean_of_yn)^2)</f>
        <v>0.95628305960274229</v>
      </c>
    </row>
    <row r="14" spans="2:16" x14ac:dyDescent="0.3">
      <c r="B14" s="10">
        <v>43892</v>
      </c>
      <c r="C14" s="4">
        <v>7</v>
      </c>
      <c r="D14" s="4">
        <f>'dpc-covid-19-ita-andamento-naz'!J9</f>
        <v>52</v>
      </c>
      <c r="E14" s="4">
        <f t="shared" si="3"/>
        <v>18</v>
      </c>
      <c r="F14" s="11">
        <f t="shared" si="0"/>
        <v>41.132909741473888</v>
      </c>
      <c r="G14" s="11">
        <f t="shared" si="4"/>
        <v>14.725991964426552</v>
      </c>
      <c r="H14" s="11">
        <f t="shared" si="2"/>
        <v>132.45796874730271</v>
      </c>
      <c r="I14" s="11">
        <f t="shared" si="1"/>
        <v>0</v>
      </c>
      <c r="J14" s="1"/>
      <c r="K14" s="6" t="s">
        <v>6</v>
      </c>
      <c r="L14" s="8">
        <f>TINV(0.05,dfn)</f>
        <v>2.0452296421327048</v>
      </c>
    </row>
    <row r="15" spans="2:16" x14ac:dyDescent="0.3">
      <c r="B15" s="10">
        <v>43893</v>
      </c>
      <c r="C15" s="4">
        <v>8</v>
      </c>
      <c r="D15" s="4">
        <f>'dpc-covid-19-ita-andamento-naz'!J10</f>
        <v>79</v>
      </c>
      <c r="E15" s="4">
        <f t="shared" si="3"/>
        <v>27</v>
      </c>
      <c r="F15" s="11">
        <f t="shared" si="0"/>
        <v>62.350922599169998</v>
      </c>
      <c r="G15" s="11">
        <f t="shared" si="4"/>
        <v>21.21801285769611</v>
      </c>
      <c r="H15" s="11">
        <f t="shared" si="2"/>
        <v>138.94998964057226</v>
      </c>
      <c r="I15" s="11">
        <f t="shared" si="1"/>
        <v>0</v>
      </c>
      <c r="J15" s="1"/>
      <c r="K15" s="6" t="s">
        <v>7</v>
      </c>
      <c r="L15" s="1">
        <f>Critical_tn*SE_of_yn</f>
        <v>117.73197678287616</v>
      </c>
    </row>
    <row r="16" spans="2:16" x14ac:dyDescent="0.3">
      <c r="B16" s="10">
        <v>43894</v>
      </c>
      <c r="C16" s="4">
        <v>9</v>
      </c>
      <c r="D16" s="4">
        <f>'dpc-covid-19-ita-andamento-naz'!J11</f>
        <v>107</v>
      </c>
      <c r="E16" s="4">
        <f t="shared" si="3"/>
        <v>28</v>
      </c>
      <c r="F16" s="11">
        <f t="shared" si="0"/>
        <v>92.130566216330948</v>
      </c>
      <c r="G16" s="11">
        <f t="shared" si="4"/>
        <v>29.77964361716095</v>
      </c>
      <c r="H16" s="11">
        <f t="shared" si="2"/>
        <v>147.51162040003712</v>
      </c>
      <c r="I16" s="11">
        <f t="shared" si="1"/>
        <v>0</v>
      </c>
      <c r="J16" s="1"/>
      <c r="K16" s="6"/>
    </row>
    <row r="17" spans="2:15" x14ac:dyDescent="0.3">
      <c r="B17" s="20">
        <v>43895</v>
      </c>
      <c r="C17" s="4">
        <v>10</v>
      </c>
      <c r="D17" s="4">
        <f>'dpc-covid-19-ita-andamento-naz'!J12</f>
        <v>148</v>
      </c>
      <c r="E17" s="4">
        <f t="shared" si="3"/>
        <v>41</v>
      </c>
      <c r="F17" s="11">
        <f t="shared" si="0"/>
        <v>132.908609859135</v>
      </c>
      <c r="G17" s="11">
        <f t="shared" si="4"/>
        <v>40.77804364280405</v>
      </c>
      <c r="H17" s="11">
        <f t="shared" si="2"/>
        <v>158.51002042568021</v>
      </c>
      <c r="I17" s="11">
        <f t="shared" si="1"/>
        <v>0</v>
      </c>
      <c r="J17" s="1"/>
      <c r="K17" s="6"/>
    </row>
    <row r="18" spans="2:15" x14ac:dyDescent="0.3">
      <c r="B18" s="10">
        <v>43896</v>
      </c>
      <c r="C18" s="4">
        <v>11</v>
      </c>
      <c r="D18" s="4">
        <f>'dpc-covid-19-ita-andamento-naz'!J13</f>
        <v>197</v>
      </c>
      <c r="E18" s="4">
        <f t="shared" si="3"/>
        <v>49</v>
      </c>
      <c r="F18" s="11">
        <f t="shared" si="0"/>
        <v>187.4693623642535</v>
      </c>
      <c r="G18" s="11">
        <f t="shared" si="4"/>
        <v>54.560752505118501</v>
      </c>
      <c r="H18" s="11">
        <f t="shared" si="2"/>
        <v>172.29272928799466</v>
      </c>
      <c r="I18" s="11">
        <f t="shared" si="1"/>
        <v>0</v>
      </c>
      <c r="J18" s="1"/>
      <c r="K18" s="6"/>
    </row>
    <row r="19" spans="2:15" x14ac:dyDescent="0.3">
      <c r="B19" s="10">
        <v>43897</v>
      </c>
      <c r="C19" s="4">
        <v>12</v>
      </c>
      <c r="D19" s="4">
        <f>'dpc-covid-19-ita-andamento-naz'!J14</f>
        <v>233</v>
      </c>
      <c r="E19" s="4">
        <f t="shared" si="3"/>
        <v>36</v>
      </c>
      <c r="F19" s="11">
        <f t="shared" si="0"/>
        <v>258.90195997907176</v>
      </c>
      <c r="G19" s="11">
        <f t="shared" si="4"/>
        <v>71.432597614818263</v>
      </c>
      <c r="H19" s="11">
        <f t="shared" si="2"/>
        <v>189.16457439769442</v>
      </c>
      <c r="I19" s="11">
        <f t="shared" si="1"/>
        <v>0</v>
      </c>
      <c r="J19" s="1"/>
      <c r="K19" s="6"/>
    </row>
    <row r="20" spans="2:15" x14ac:dyDescent="0.3">
      <c r="B20" s="20">
        <v>43898</v>
      </c>
      <c r="C20" s="4">
        <v>13</v>
      </c>
      <c r="D20" s="4">
        <f>'dpc-covid-19-ita-andamento-naz'!J15</f>
        <v>366</v>
      </c>
      <c r="E20" s="4">
        <f t="shared" si="3"/>
        <v>133</v>
      </c>
      <c r="F20" s="11">
        <f t="shared" si="0"/>
        <v>350.53502418477945</v>
      </c>
      <c r="G20" s="11">
        <f t="shared" si="4"/>
        <v>91.633064205707683</v>
      </c>
      <c r="H20" s="11">
        <f t="shared" si="2"/>
        <v>209.36504098858384</v>
      </c>
      <c r="I20" s="11">
        <f t="shared" si="1"/>
        <v>0</v>
      </c>
      <c r="J20" s="1"/>
      <c r="K20" s="6"/>
    </row>
    <row r="21" spans="2:15" x14ac:dyDescent="0.3">
      <c r="B21" s="10">
        <v>43899</v>
      </c>
      <c r="C21" s="4">
        <v>14</v>
      </c>
      <c r="D21" s="4">
        <f>'dpc-covid-19-ita-andamento-naz'!J16</f>
        <v>463</v>
      </c>
      <c r="E21" s="4">
        <f t="shared" si="3"/>
        <v>97</v>
      </c>
      <c r="F21" s="11">
        <f t="shared" si="0"/>
        <v>465.85112957512115</v>
      </c>
      <c r="G21" s="11">
        <f t="shared" si="4"/>
        <v>115.3161053903417</v>
      </c>
      <c r="H21" s="11">
        <f t="shared" si="2"/>
        <v>233.04808217321786</v>
      </c>
      <c r="I21" s="11">
        <f t="shared" si="1"/>
        <v>0</v>
      </c>
      <c r="J21" s="1"/>
      <c r="K21" s="6"/>
    </row>
    <row r="22" spans="2:15" x14ac:dyDescent="0.3">
      <c r="B22" s="20">
        <v>43900</v>
      </c>
      <c r="C22" s="4">
        <v>15</v>
      </c>
      <c r="D22" s="4">
        <f>'dpc-covid-19-ita-andamento-naz'!J17</f>
        <v>631</v>
      </c>
      <c r="E22" s="4">
        <f t="shared" si="3"/>
        <v>168</v>
      </c>
      <c r="F22" s="11">
        <f t="shared" si="0"/>
        <v>608.38528098981749</v>
      </c>
      <c r="G22" s="11">
        <f t="shared" si="4"/>
        <v>142.53415141469634</v>
      </c>
      <c r="H22" s="11">
        <f t="shared" si="2"/>
        <v>260.26612819757247</v>
      </c>
      <c r="I22" s="11">
        <f t="shared" si="1"/>
        <v>24.802174631820179</v>
      </c>
      <c r="J22" s="1"/>
      <c r="K22" s="6"/>
    </row>
    <row r="23" spans="2:15" x14ac:dyDescent="0.3">
      <c r="B23" s="10">
        <v>43901</v>
      </c>
      <c r="C23" s="4">
        <v>16</v>
      </c>
      <c r="D23" s="4">
        <f>'dpc-covid-19-ita-andamento-naz'!J18</f>
        <v>827</v>
      </c>
      <c r="E23" s="4">
        <f t="shared" si="3"/>
        <v>196</v>
      </c>
      <c r="F23" s="11">
        <f t="shared" si="0"/>
        <v>781.61294442621852</v>
      </c>
      <c r="G23" s="11">
        <f t="shared" si="4"/>
        <v>173.22766343640103</v>
      </c>
      <c r="H23" s="11">
        <f t="shared" si="2"/>
        <v>290.95964021927716</v>
      </c>
      <c r="I23" s="11">
        <f t="shared" si="1"/>
        <v>55.495686653524871</v>
      </c>
      <c r="J23" s="1"/>
      <c r="K23" s="6"/>
    </row>
    <row r="24" spans="2:15" x14ac:dyDescent="0.3">
      <c r="B24" s="20">
        <v>43902</v>
      </c>
      <c r="C24" s="4">
        <v>17</v>
      </c>
      <c r="D24" s="4">
        <f>'dpc-covid-19-ita-andamento-naz'!J19</f>
        <v>1016</v>
      </c>
      <c r="E24" s="4">
        <f t="shared" si="3"/>
        <v>189</v>
      </c>
      <c r="F24" s="11">
        <f t="shared" si="0"/>
        <v>988.83397993280551</v>
      </c>
      <c r="G24" s="11">
        <f t="shared" si="4"/>
        <v>207.22103550658699</v>
      </c>
      <c r="H24" s="11">
        <f t="shared" si="2"/>
        <v>324.95301228946312</v>
      </c>
      <c r="I24" s="11">
        <f t="shared" si="1"/>
        <v>89.489058723710826</v>
      </c>
      <c r="J24" s="1"/>
      <c r="K24" s="6"/>
    </row>
    <row r="25" spans="2:15" x14ac:dyDescent="0.3">
      <c r="B25" s="10">
        <v>43903</v>
      </c>
      <c r="C25" s="4">
        <v>18</v>
      </c>
      <c r="D25" s="4">
        <f>'dpc-covid-19-ita-andamento-naz'!J20</f>
        <v>1266</v>
      </c>
      <c r="E25" s="4">
        <f t="shared" si="3"/>
        <v>250</v>
      </c>
      <c r="F25" s="11">
        <f t="shared" si="0"/>
        <v>1233.0590369746549</v>
      </c>
      <c r="G25" s="11">
        <f t="shared" si="4"/>
        <v>244.22505704184937</v>
      </c>
      <c r="H25" s="11">
        <f t="shared" si="2"/>
        <v>361.9570338247255</v>
      </c>
      <c r="I25" s="11">
        <f t="shared" si="1"/>
        <v>126.49308025897321</v>
      </c>
      <c r="J25" s="1"/>
      <c r="K25" s="6"/>
    </row>
    <row r="26" spans="2:15" x14ac:dyDescent="0.3">
      <c r="B26" s="10">
        <v>43904</v>
      </c>
      <c r="C26" s="4">
        <v>19</v>
      </c>
      <c r="D26" s="4">
        <f>'dpc-covid-19-ita-andamento-naz'!J21</f>
        <v>1441</v>
      </c>
      <c r="E26" s="4">
        <f t="shared" si="3"/>
        <v>175</v>
      </c>
      <c r="F26" s="11">
        <f t="shared" si="0"/>
        <v>1516.9046190174026</v>
      </c>
      <c r="G26" s="11">
        <f t="shared" si="4"/>
        <v>283.84558204274776</v>
      </c>
      <c r="H26" s="11">
        <f t="shared" si="2"/>
        <v>401.5775588256239</v>
      </c>
      <c r="I26" s="11">
        <f t="shared" si="1"/>
        <v>166.1136052598716</v>
      </c>
      <c r="J26" s="1"/>
      <c r="K26" s="6"/>
    </row>
    <row r="27" spans="2:15" x14ac:dyDescent="0.3">
      <c r="B27" s="10">
        <v>43905</v>
      </c>
      <c r="C27" s="4">
        <v>20</v>
      </c>
      <c r="D27" s="4">
        <f>'dpc-covid-19-ita-andamento-naz'!J22</f>
        <v>1809</v>
      </c>
      <c r="E27" s="4">
        <f t="shared" si="3"/>
        <v>368</v>
      </c>
      <c r="F27" s="11">
        <f t="shared" si="0"/>
        <v>1842.5021910309688</v>
      </c>
      <c r="G27" s="11">
        <f t="shared" si="4"/>
        <v>325.59757201356615</v>
      </c>
      <c r="H27" s="11">
        <f t="shared" si="2"/>
        <v>443.32954879644228</v>
      </c>
      <c r="I27" s="11">
        <f t="shared" si="1"/>
        <v>207.86559523068999</v>
      </c>
      <c r="J27" s="1"/>
      <c r="K27" s="6"/>
    </row>
    <row r="28" spans="2:15" x14ac:dyDescent="0.3">
      <c r="B28" s="10">
        <v>43906</v>
      </c>
      <c r="C28" s="4">
        <v>21</v>
      </c>
      <c r="D28" s="4">
        <f>'dpc-covid-19-ita-andamento-naz'!J23</f>
        <v>2158</v>
      </c>
      <c r="E28" s="4">
        <f t="shared" si="3"/>
        <v>349</v>
      </c>
      <c r="F28" s="11">
        <f t="shared" si="0"/>
        <v>2211.4255191554962</v>
      </c>
      <c r="G28" s="11">
        <f t="shared" si="4"/>
        <v>368.92332812452742</v>
      </c>
      <c r="H28" s="11">
        <f t="shared" si="2"/>
        <v>486.65530490740355</v>
      </c>
      <c r="I28" s="11">
        <f t="shared" si="1"/>
        <v>251.19135134165126</v>
      </c>
      <c r="J28" s="1"/>
      <c r="K28" s="6"/>
    </row>
    <row r="29" spans="2:15" x14ac:dyDescent="0.3">
      <c r="B29" s="10">
        <v>43907</v>
      </c>
      <c r="C29" s="4">
        <v>22</v>
      </c>
      <c r="D29" s="4">
        <f>'dpc-covid-19-ita-andamento-naz'!J24</f>
        <v>2503</v>
      </c>
      <c r="E29" s="4">
        <f t="shared" si="3"/>
        <v>345</v>
      </c>
      <c r="F29" s="11">
        <f t="shared" si="0"/>
        <v>2624.6390427587007</v>
      </c>
      <c r="G29" s="11">
        <f t="shared" si="4"/>
        <v>413.21352360320452</v>
      </c>
      <c r="H29" s="11">
        <f t="shared" si="2"/>
        <v>530.94550038608065</v>
      </c>
      <c r="I29" s="11">
        <f t="shared" si="1"/>
        <v>295.48154682032839</v>
      </c>
      <c r="J29" s="1"/>
    </row>
    <row r="30" spans="2:15" x14ac:dyDescent="0.3">
      <c r="B30" s="10">
        <v>43908</v>
      </c>
      <c r="C30" s="4">
        <v>23</v>
      </c>
      <c r="D30" s="4">
        <f>'dpc-covid-19-ita-andamento-naz'!J25</f>
        <v>2978</v>
      </c>
      <c r="E30" s="4">
        <f t="shared" si="3"/>
        <v>475</v>
      </c>
      <c r="F30" s="11">
        <f t="shared" si="0"/>
        <v>3082.4686309668791</v>
      </c>
      <c r="G30" s="11">
        <f t="shared" si="4"/>
        <v>457.82958820817839</v>
      </c>
      <c r="H30" s="11">
        <f t="shared" si="2"/>
        <v>575.56156499105452</v>
      </c>
      <c r="I30" s="11">
        <f t="shared" si="1"/>
        <v>340.09761142530226</v>
      </c>
      <c r="O30" s="1"/>
    </row>
    <row r="31" spans="2:15" x14ac:dyDescent="0.3">
      <c r="B31" s="10">
        <v>43909</v>
      </c>
      <c r="C31" s="4">
        <v>24</v>
      </c>
      <c r="D31" s="4">
        <f>'dpc-covid-19-ita-andamento-naz'!J26</f>
        <v>3405</v>
      </c>
      <c r="E31" s="4">
        <f t="shared" si="3"/>
        <v>427</v>
      </c>
      <c r="F31" s="11">
        <f t="shared" si="0"/>
        <v>3584.5946963820911</v>
      </c>
      <c r="G31" s="11">
        <f t="shared" si="4"/>
        <v>502.126065415212</v>
      </c>
      <c r="H31" s="11">
        <f t="shared" si="2"/>
        <v>619.85804219808813</v>
      </c>
      <c r="I31" s="11">
        <f t="shared" si="1"/>
        <v>384.39408863233587</v>
      </c>
    </row>
    <row r="32" spans="2:15" x14ac:dyDescent="0.3">
      <c r="B32" s="10">
        <v>43910</v>
      </c>
      <c r="C32" s="4">
        <v>25</v>
      </c>
      <c r="D32" s="4">
        <f>'dpc-covid-19-ita-andamento-naz'!J27</f>
        <v>4032</v>
      </c>
      <c r="E32" s="4">
        <f t="shared" si="3"/>
        <v>627</v>
      </c>
      <c r="F32" s="11">
        <f t="shared" si="0"/>
        <v>4130.0664280085939</v>
      </c>
      <c r="G32" s="11">
        <f t="shared" si="4"/>
        <v>545.47173162650279</v>
      </c>
      <c r="H32" s="11">
        <f t="shared" si="2"/>
        <v>663.20370840937892</v>
      </c>
      <c r="I32" s="11">
        <f t="shared" si="1"/>
        <v>427.73975484362666</v>
      </c>
    </row>
    <row r="33" spans="2:9" x14ac:dyDescent="0.3">
      <c r="B33" s="10">
        <v>43911</v>
      </c>
      <c r="C33" s="4">
        <v>26</v>
      </c>
      <c r="D33" s="4">
        <f>'dpc-covid-19-ita-andamento-naz'!J28</f>
        <v>4825</v>
      </c>
      <c r="E33" s="4">
        <f t="shared" si="3"/>
        <v>793</v>
      </c>
      <c r="F33" s="11">
        <f t="shared" si="0"/>
        <v>4717.3349304469448</v>
      </c>
      <c r="G33" s="11">
        <f t="shared" si="4"/>
        <v>587.26850243835088</v>
      </c>
      <c r="H33" s="11">
        <f t="shared" si="2"/>
        <v>705.00047922122701</v>
      </c>
      <c r="I33" s="11">
        <f t="shared" si="1"/>
        <v>469.53652565547475</v>
      </c>
    </row>
    <row r="34" spans="2:9" x14ac:dyDescent="0.3">
      <c r="B34" s="10">
        <v>43912</v>
      </c>
      <c r="C34" s="4">
        <v>27</v>
      </c>
      <c r="D34" s="4">
        <f>'dpc-covid-19-ita-andamento-naz'!J29</f>
        <v>5476</v>
      </c>
      <c r="E34" s="4">
        <f t="shared" si="3"/>
        <v>651</v>
      </c>
      <c r="F34" s="11">
        <f t="shared" si="0"/>
        <v>5344.3023513888511</v>
      </c>
      <c r="G34" s="11">
        <f t="shared" si="4"/>
        <v>626.96742094190631</v>
      </c>
      <c r="H34" s="11">
        <f t="shared" si="2"/>
        <v>744.69939772478244</v>
      </c>
      <c r="I34" s="11">
        <f t="shared" si="1"/>
        <v>509.23544415903018</v>
      </c>
    </row>
    <row r="35" spans="2:9" x14ac:dyDescent="0.3">
      <c r="B35" s="20">
        <v>43913</v>
      </c>
      <c r="C35" s="4">
        <v>28</v>
      </c>
      <c r="D35" s="4">
        <f>'dpc-covid-19-ita-andamento-naz'!J30</f>
        <v>6077</v>
      </c>
      <c r="E35" s="4">
        <f t="shared" si="3"/>
        <v>601</v>
      </c>
      <c r="F35" s="11">
        <f t="shared" si="0"/>
        <v>6008.3836494088719</v>
      </c>
      <c r="G35" s="11">
        <f t="shared" si="4"/>
        <v>664.08129802002077</v>
      </c>
      <c r="H35" s="11">
        <f t="shared" si="2"/>
        <v>781.8132748028969</v>
      </c>
      <c r="I35" s="11">
        <f t="shared" si="1"/>
        <v>546.34932123714464</v>
      </c>
    </row>
    <row r="36" spans="2:9" x14ac:dyDescent="0.3">
      <c r="B36" s="10">
        <v>43914</v>
      </c>
      <c r="C36" s="4">
        <v>29</v>
      </c>
      <c r="D36" s="4">
        <f>'dpc-covid-19-ita-andamento-naz'!J31</f>
        <v>6820</v>
      </c>
      <c r="E36" s="4">
        <f t="shared" si="3"/>
        <v>743</v>
      </c>
      <c r="F36" s="11">
        <f t="shared" si="0"/>
        <v>6706.5774807930738</v>
      </c>
      <c r="G36" s="11">
        <f t="shared" si="4"/>
        <v>698.19383138420199</v>
      </c>
      <c r="H36" s="11">
        <f t="shared" si="2"/>
        <v>815.92580816707812</v>
      </c>
      <c r="I36" s="11">
        <f t="shared" si="1"/>
        <v>580.46185460132585</v>
      </c>
    </row>
    <row r="37" spans="2:9" x14ac:dyDescent="0.3">
      <c r="B37" s="10">
        <v>43915</v>
      </c>
      <c r="C37" s="4">
        <v>30</v>
      </c>
      <c r="D37" s="4">
        <f>'dpc-covid-19-ita-andamento-naz'!J32</f>
        <v>7503</v>
      </c>
      <c r="E37" s="4">
        <f t="shared" si="3"/>
        <v>683</v>
      </c>
      <c r="F37" s="11">
        <f t="shared" si="0"/>
        <v>7435.5427330742341</v>
      </c>
      <c r="G37" s="11">
        <f t="shared" si="4"/>
        <v>728.96525228116025</v>
      </c>
      <c r="H37" s="11">
        <f t="shared" si="2"/>
        <v>846.69722906403638</v>
      </c>
      <c r="I37" s="11">
        <f t="shared" si="1"/>
        <v>611.23327549828412</v>
      </c>
    </row>
    <row r="38" spans="2:9" x14ac:dyDescent="0.3">
      <c r="B38" s="10">
        <v>43916</v>
      </c>
      <c r="C38" s="4">
        <v>31</v>
      </c>
      <c r="D38" s="4">
        <f>'dpc-covid-19-ita-andamento-naz'!J33</f>
        <v>8165</v>
      </c>
      <c r="E38" s="4">
        <f t="shared" si="3"/>
        <v>662</v>
      </c>
      <c r="F38" s="11">
        <f t="shared" si="0"/>
        <v>8191.6774598600068</v>
      </c>
      <c r="G38" s="11">
        <f t="shared" si="4"/>
        <v>756.13472678577273</v>
      </c>
      <c r="H38" s="11">
        <f t="shared" si="2"/>
        <v>873.86670356864886</v>
      </c>
      <c r="I38" s="11">
        <f t="shared" ref="I38" si="5">MAX(G38-CIn,0)</f>
        <v>638.4027500028966</v>
      </c>
    </row>
    <row r="39" spans="2:9" x14ac:dyDescent="0.3">
      <c r="B39" s="10">
        <v>43917</v>
      </c>
      <c r="C39" s="4">
        <v>32</v>
      </c>
      <c r="E39" s="4"/>
      <c r="F39" s="11">
        <f t="shared" ref="F39:F70" si="6">Kn*EXP(-EXP(-(C39-t0n)/wn))</f>
        <v>8971.19732863225</v>
      </c>
      <c r="G39" s="11">
        <f t="shared" si="4"/>
        <v>779.51986877224317</v>
      </c>
    </row>
    <row r="40" spans="2:9" x14ac:dyDescent="0.3">
      <c r="B40" s="10">
        <v>43918</v>
      </c>
      <c r="C40" s="4">
        <v>33</v>
      </c>
      <c r="E40" s="4"/>
      <c r="F40" s="11">
        <f t="shared" si="6"/>
        <v>9770.2111338082741</v>
      </c>
      <c r="G40" s="11">
        <f t="shared" si="4"/>
        <v>799.01380517602411</v>
      </c>
    </row>
    <row r="41" spans="2:9" x14ac:dyDescent="0.3">
      <c r="B41" s="10">
        <v>43919</v>
      </c>
      <c r="C41" s="4">
        <v>34</v>
      </c>
      <c r="E41" s="4"/>
      <c r="F41" s="11">
        <f t="shared" si="6"/>
        <v>10584.791409407664</v>
      </c>
      <c r="G41" s="11">
        <f t="shared" si="4"/>
        <v>814.58027559939001</v>
      </c>
    </row>
    <row r="42" spans="2:9" x14ac:dyDescent="0.3">
      <c r="B42" s="10">
        <v>43920</v>
      </c>
      <c r="C42" s="4">
        <v>35</v>
      </c>
      <c r="E42" s="4"/>
      <c r="F42" s="11">
        <f t="shared" si="6"/>
        <v>11411.038663759171</v>
      </c>
      <c r="G42" s="11">
        <f t="shared" si="4"/>
        <v>826.24725435150685</v>
      </c>
    </row>
    <row r="43" spans="2:9" x14ac:dyDescent="0.3">
      <c r="B43" s="10">
        <v>43921</v>
      </c>
      <c r="C43" s="4">
        <v>36</v>
      </c>
      <c r="E43" s="4"/>
      <c r="F43" s="11">
        <f t="shared" si="6"/>
        <v>12245.13822505682</v>
      </c>
      <c r="G43" s="11">
        <f t="shared" si="4"/>
        <v>834.09956129764942</v>
      </c>
    </row>
    <row r="44" spans="2:9" x14ac:dyDescent="0.3">
      <c r="B44" s="10">
        <v>43922</v>
      </c>
      <c r="C44" s="4">
        <v>37</v>
      </c>
      <c r="E44" s="4"/>
      <c r="F44" s="11">
        <f t="shared" si="6"/>
        <v>13083.40911120304</v>
      </c>
      <c r="G44" s="11">
        <f t="shared" si="4"/>
        <v>838.27088614621971</v>
      </c>
    </row>
    <row r="45" spans="2:9" x14ac:dyDescent="0.3">
      <c r="B45" s="10">
        <v>43923</v>
      </c>
      <c r="C45" s="4">
        <v>38</v>
      </c>
      <c r="E45" s="4"/>
      <c r="F45" s="11">
        <f t="shared" si="6"/>
        <v>13922.344707391856</v>
      </c>
      <c r="G45" s="11">
        <f t="shared" si="4"/>
        <v>838.93559618881591</v>
      </c>
    </row>
    <row r="46" spans="2:9" x14ac:dyDescent="0.3">
      <c r="B46" s="10">
        <v>43924</v>
      </c>
      <c r="C46" s="4">
        <v>39</v>
      </c>
      <c r="E46" s="4"/>
      <c r="F46" s="11">
        <f t="shared" si="6"/>
        <v>14758.645343619875</v>
      </c>
      <c r="G46" s="11">
        <f t="shared" si="4"/>
        <v>836.30063622801936</v>
      </c>
    </row>
    <row r="47" spans="2:9" x14ac:dyDescent="0.3">
      <c r="B47" s="10">
        <v>43925</v>
      </c>
      <c r="C47" s="4">
        <v>40</v>
      </c>
      <c r="E47" s="4"/>
      <c r="F47" s="11">
        <f t="shared" si="6"/>
        <v>15589.243110139492</v>
      </c>
      <c r="G47" s="11">
        <f t="shared" si="4"/>
        <v>830.59776651961693</v>
      </c>
    </row>
    <row r="48" spans="2:9" x14ac:dyDescent="0.3">
      <c r="B48" s="10">
        <v>43926</v>
      </c>
      <c r="C48" s="4">
        <v>41</v>
      </c>
      <c r="E48" s="4"/>
      <c r="F48" s="11">
        <f t="shared" si="6"/>
        <v>16411.319433995111</v>
      </c>
      <c r="G48" s="11">
        <f t="shared" si="4"/>
        <v>822.07632385561919</v>
      </c>
    </row>
    <row r="49" spans="2:7" x14ac:dyDescent="0.3">
      <c r="B49" s="10">
        <v>43927</v>
      </c>
      <c r="C49" s="4">
        <v>42</v>
      </c>
      <c r="E49" s="4"/>
      <c r="F49" s="11">
        <f t="shared" si="6"/>
        <v>17222.316069116216</v>
      </c>
      <c r="G49" s="11">
        <f t="shared" si="4"/>
        <v>810.99663512110419</v>
      </c>
    </row>
    <row r="50" spans="2:7" x14ac:dyDescent="0.3">
      <c r="B50" s="10">
        <v>43928</v>
      </c>
      <c r="C50" s="4">
        <v>43</v>
      </c>
      <c r="E50" s="4"/>
      <c r="F50" s="11">
        <f t="shared" si="6"/>
        <v>18019.94023258294</v>
      </c>
      <c r="G50" s="11">
        <f t="shared" si="4"/>
        <v>797.62416346672399</v>
      </c>
    </row>
    <row r="51" spans="2:7" x14ac:dyDescent="0.3">
      <c r="B51" s="10">
        <v>43929</v>
      </c>
      <c r="C51" s="4">
        <v>44</v>
      </c>
      <c r="E51" s="4"/>
      <c r="F51" s="11">
        <f t="shared" si="6"/>
        <v>18802.164658098842</v>
      </c>
      <c r="G51" s="11">
        <f t="shared" si="4"/>
        <v>782.22442551590211</v>
      </c>
    </row>
    <row r="52" spans="2:7" x14ac:dyDescent="0.3">
      <c r="B52" s="10">
        <v>43930</v>
      </c>
      <c r="C52" s="4">
        <v>45</v>
      </c>
      <c r="E52" s="4"/>
      <c r="F52" s="11">
        <f t="shared" si="6"/>
        <v>19567.223342082052</v>
      </c>
      <c r="G52" s="11">
        <f t="shared" si="4"/>
        <v>765.05868398321036</v>
      </c>
    </row>
    <row r="53" spans="2:7" x14ac:dyDescent="0.3">
      <c r="B53" s="10">
        <v>43931</v>
      </c>
      <c r="C53" s="4">
        <v>46</v>
      </c>
      <c r="E53" s="4"/>
      <c r="F53" s="11">
        <f t="shared" si="6"/>
        <v>20313.603735536479</v>
      </c>
      <c r="G53" s="11">
        <f t="shared" si="4"/>
        <v>746.38039345442667</v>
      </c>
    </row>
    <row r="54" spans="2:7" x14ac:dyDescent="0.3">
      <c r="B54" s="10">
        <v>43932</v>
      </c>
      <c r="C54" s="4">
        <v>47</v>
      </c>
      <c r="E54" s="4"/>
      <c r="F54" s="11">
        <f t="shared" si="6"/>
        <v>21040.036092810773</v>
      </c>
      <c r="G54" s="11">
        <f t="shared" si="4"/>
        <v>726.43235727429419</v>
      </c>
    </row>
    <row r="55" spans="2:7" x14ac:dyDescent="0.3">
      <c r="B55" s="10">
        <v>43933</v>
      </c>
      <c r="C55" s="4">
        <v>48</v>
      </c>
      <c r="E55" s="4"/>
      <c r="F55" s="11">
        <f t="shared" si="6"/>
        <v>21745.480632529547</v>
      </c>
      <c r="G55" s="11">
        <f t="shared" si="4"/>
        <v>705.44453971877374</v>
      </c>
    </row>
    <row r="56" spans="2:7" x14ac:dyDescent="0.3">
      <c r="B56" s="10">
        <v>43934</v>
      </c>
      <c r="C56" s="4">
        <v>49</v>
      </c>
      <c r="E56" s="4"/>
      <c r="F56" s="11">
        <f t="shared" si="6"/>
        <v>22429.113101535801</v>
      </c>
      <c r="G56" s="11">
        <f t="shared" si="4"/>
        <v>683.63246900625381</v>
      </c>
    </row>
    <row r="57" spans="2:7" x14ac:dyDescent="0.3">
      <c r="B57" s="10">
        <v>43935</v>
      </c>
      <c r="C57" s="4">
        <v>50</v>
      </c>
      <c r="E57" s="4"/>
      <c r="F57" s="11">
        <f t="shared" si="6"/>
        <v>23090.309263862273</v>
      </c>
      <c r="G57" s="11">
        <f t="shared" si="4"/>
        <v>661.1961623264724</v>
      </c>
    </row>
    <row r="58" spans="2:7" x14ac:dyDescent="0.3">
      <c r="B58" s="10">
        <v>43936</v>
      </c>
      <c r="C58" s="4">
        <v>51</v>
      </c>
      <c r="E58" s="4"/>
      <c r="F58" s="11">
        <f t="shared" si="6"/>
        <v>23728.628766931983</v>
      </c>
      <c r="G58" s="11">
        <f t="shared" si="4"/>
        <v>638.31950306970975</v>
      </c>
    </row>
    <row r="59" spans="2:7" x14ac:dyDescent="0.3">
      <c r="B59" s="10">
        <v>43937</v>
      </c>
      <c r="C59" s="4">
        <v>52</v>
      </c>
      <c r="E59" s="4"/>
      <c r="F59" s="11">
        <f t="shared" si="6"/>
        <v>24343.798768961984</v>
      </c>
      <c r="G59" s="11">
        <f t="shared" si="4"/>
        <v>615.17000203000134</v>
      </c>
    </row>
    <row r="60" spans="2:7" x14ac:dyDescent="0.3">
      <c r="B60" s="10">
        <v>43938</v>
      </c>
      <c r="C60" s="4">
        <v>53</v>
      </c>
      <c r="E60" s="4"/>
      <c r="F60" s="11">
        <f t="shared" si="6"/>
        <v>24935.697646796176</v>
      </c>
      <c r="G60" s="11">
        <f t="shared" si="4"/>
        <v>591.89887783419181</v>
      </c>
    </row>
    <row r="61" spans="2:7" x14ac:dyDescent="0.3">
      <c r="B61" s="10">
        <v>43939</v>
      </c>
      <c r="C61" s="4">
        <v>54</v>
      </c>
      <c r="E61" s="4"/>
      <c r="F61" s="11">
        <f t="shared" si="6"/>
        <v>25504.339043415031</v>
      </c>
      <c r="G61" s="11">
        <f t="shared" si="4"/>
        <v>568.64139661885565</v>
      </c>
    </row>
    <row r="62" spans="2:7" x14ac:dyDescent="0.3">
      <c r="B62" s="10">
        <v>43940</v>
      </c>
      <c r="C62" s="4">
        <v>55</v>
      </c>
      <c r="E62" s="4"/>
      <c r="F62" s="11">
        <f t="shared" si="6"/>
        <v>26049.85645995774</v>
      </c>
      <c r="G62" s="11">
        <f t="shared" si="4"/>
        <v>545.51741654270882</v>
      </c>
    </row>
    <row r="63" spans="2:7" x14ac:dyDescent="0.3">
      <c r="B63" s="10">
        <v>43941</v>
      </c>
      <c r="C63" s="4">
        <v>56</v>
      </c>
      <c r="E63" s="4"/>
      <c r="F63" s="11">
        <f t="shared" si="6"/>
        <v>26572.488548647241</v>
      </c>
      <c r="G63" s="11">
        <f t="shared" si="4"/>
        <v>522.63208868950096</v>
      </c>
    </row>
    <row r="64" spans="2:7" x14ac:dyDescent="0.3">
      <c r="B64" s="10">
        <v>43942</v>
      </c>
      <c r="C64" s="4">
        <v>57</v>
      </c>
      <c r="E64" s="4"/>
      <c r="F64" s="11">
        <f t="shared" si="6"/>
        <v>27072.565220622637</v>
      </c>
      <c r="G64" s="11">
        <f t="shared" si="4"/>
        <v>500.07667197539558</v>
      </c>
    </row>
    <row r="65" spans="2:7" x14ac:dyDescent="0.3">
      <c r="B65" s="10">
        <v>43943</v>
      </c>
      <c r="C65" s="4">
        <v>58</v>
      </c>
      <c r="E65" s="4"/>
      <c r="F65" s="11">
        <f t="shared" si="6"/>
        <v>27550.494646219689</v>
      </c>
      <c r="G65" s="11">
        <f t="shared" si="4"/>
        <v>477.92942559705261</v>
      </c>
    </row>
    <row r="66" spans="2:7" x14ac:dyDescent="0.3">
      <c r="B66" s="10">
        <v>43944</v>
      </c>
      <c r="C66" s="4">
        <v>59</v>
      </c>
      <c r="E66" s="4"/>
      <c r="F66" s="11">
        <f t="shared" si="6"/>
        <v>28006.751194396293</v>
      </c>
      <c r="G66" s="11">
        <f t="shared" si="4"/>
        <v>456.25654817660325</v>
      </c>
    </row>
    <row r="67" spans="2:7" x14ac:dyDescent="0.3">
      <c r="B67" s="10">
        <v>43945</v>
      </c>
      <c r="C67" s="4">
        <v>60</v>
      </c>
      <c r="F67" s="11">
        <f t="shared" si="6"/>
        <v>28441.864332365159</v>
      </c>
      <c r="G67" s="11">
        <f t="shared" si="4"/>
        <v>435.11313796886679</v>
      </c>
    </row>
    <row r="68" spans="2:7" x14ac:dyDescent="0.3">
      <c r="B68" s="10">
        <v>43946</v>
      </c>
      <c r="C68" s="4">
        <v>61</v>
      </c>
      <c r="F68" s="11">
        <f t="shared" si="6"/>
        <v>28856.408485593405</v>
      </c>
      <c r="G68" s="11">
        <f t="shared" si="4"/>
        <v>414.5441532282457</v>
      </c>
    </row>
    <row r="69" spans="2:7" x14ac:dyDescent="0.3">
      <c r="B69" s="10">
        <v>43947</v>
      </c>
      <c r="C69" s="4">
        <v>62</v>
      </c>
      <c r="F69" s="11">
        <f t="shared" si="6"/>
        <v>29250.993841651049</v>
      </c>
      <c r="G69" s="11">
        <f t="shared" si="4"/>
        <v>394.58535605764337</v>
      </c>
    </row>
    <row r="70" spans="2:7" x14ac:dyDescent="0.3">
      <c r="B70" s="10">
        <v>43948</v>
      </c>
      <c r="C70" s="4">
        <v>63</v>
      </c>
      <c r="F70" s="11">
        <f t="shared" si="6"/>
        <v>29626.258068423522</v>
      </c>
      <c r="G70" s="11">
        <f t="shared" si="4"/>
        <v>375.26422677247319</v>
      </c>
    </row>
    <row r="71" spans="2:7" x14ac:dyDescent="0.3">
      <c r="B71" s="10">
        <v>43949</v>
      </c>
      <c r="C71" s="4">
        <v>64</v>
      </c>
      <c r="F71" s="11">
        <f t="shared" ref="F71:F102" si="7">Kn*EXP(-EXP(-(C71-t0n)/wn))</f>
        <v>29982.858907449721</v>
      </c>
      <c r="G71" s="11">
        <f t="shared" si="4"/>
        <v>356.60083902619954</v>
      </c>
    </row>
    <row r="72" spans="2:7" x14ac:dyDescent="0.3">
      <c r="B72" s="10">
        <v>43950</v>
      </c>
      <c r="C72" s="4">
        <v>65</v>
      </c>
      <c r="F72" s="11">
        <f t="shared" si="7"/>
        <v>30321.467596133356</v>
      </c>
      <c r="G72" s="11">
        <f t="shared" si="4"/>
        <v>338.60868868363468</v>
      </c>
    </row>
    <row r="73" spans="2:7" x14ac:dyDescent="0.3">
      <c r="B73" s="10">
        <v>43951</v>
      </c>
      <c r="C73" s="4">
        <v>66</v>
      </c>
      <c r="F73" s="11">
        <f t="shared" si="7"/>
        <v>30642.76306786677</v>
      </c>
      <c r="G73" s="11">
        <f t="shared" ref="G73:G126" si="8">F73-F72</f>
        <v>321.29547173341416</v>
      </c>
    </row>
    <row r="74" spans="2:7" x14ac:dyDescent="0.3">
      <c r="B74" s="10">
        <v>43952</v>
      </c>
      <c r="C74" s="4">
        <v>67</v>
      </c>
      <c r="F74" s="11">
        <f t="shared" si="7"/>
        <v>30947.426876305861</v>
      </c>
      <c r="G74" s="11">
        <f t="shared" si="8"/>
        <v>304.66380843909064</v>
      </c>
    </row>
    <row r="75" spans="2:7" x14ac:dyDescent="0.3">
      <c r="B75" s="10">
        <v>43953</v>
      </c>
      <c r="C75" s="4">
        <v>68</v>
      </c>
      <c r="F75" s="11">
        <f t="shared" si="7"/>
        <v>31236.13878879062</v>
      </c>
      <c r="G75" s="11">
        <f t="shared" si="8"/>
        <v>288.71191248475952</v>
      </c>
    </row>
    <row r="76" spans="2:7" x14ac:dyDescent="0.3">
      <c r="B76" s="10">
        <v>43954</v>
      </c>
      <c r="C76" s="4">
        <v>69</v>
      </c>
      <c r="F76" s="11">
        <f t="shared" si="7"/>
        <v>31509.572993906295</v>
      </c>
      <c r="G76" s="11">
        <f t="shared" si="8"/>
        <v>273.43420511567456</v>
      </c>
    </row>
    <row r="77" spans="2:7" x14ac:dyDescent="0.3">
      <c r="B77" s="10">
        <v>43955</v>
      </c>
      <c r="C77" s="4">
        <v>70</v>
      </c>
      <c r="F77" s="11">
        <f t="shared" si="7"/>
        <v>31768.394869156993</v>
      </c>
      <c r="G77" s="11">
        <f t="shared" si="8"/>
        <v>258.82187525069821</v>
      </c>
    </row>
    <row r="78" spans="2:7" x14ac:dyDescent="0.3">
      <c r="B78" s="10">
        <v>43956</v>
      </c>
      <c r="C78" s="4">
        <v>71</v>
      </c>
      <c r="F78" s="11">
        <f t="shared" si="7"/>
        <v>32013.258256445341</v>
      </c>
      <c r="G78" s="11">
        <f t="shared" si="8"/>
        <v>244.86338728834744</v>
      </c>
    </row>
    <row r="79" spans="2:7" x14ac:dyDescent="0.3">
      <c r="B79" s="10">
        <v>43957</v>
      </c>
      <c r="C79" s="4">
        <v>72</v>
      </c>
      <c r="F79" s="11">
        <f t="shared" si="7"/>
        <v>32244.803195323351</v>
      </c>
      <c r="G79" s="11">
        <f t="shared" si="8"/>
        <v>231.54493887801073</v>
      </c>
    </row>
    <row r="80" spans="2:7" x14ac:dyDescent="0.3">
      <c r="B80" s="10">
        <v>43958</v>
      </c>
      <c r="C80" s="4">
        <v>73</v>
      </c>
      <c r="F80" s="11">
        <f t="shared" si="7"/>
        <v>32463.654066638428</v>
      </c>
      <c r="G80" s="11">
        <f t="shared" si="8"/>
        <v>218.8508713150768</v>
      </c>
    </row>
    <row r="81" spans="2:7" x14ac:dyDescent="0.3">
      <c r="B81" s="10">
        <v>43959</v>
      </c>
      <c r="C81" s="4">
        <v>74</v>
      </c>
      <c r="F81" s="11">
        <f t="shared" si="7"/>
        <v>32670.418102109154</v>
      </c>
      <c r="G81" s="11">
        <f t="shared" si="8"/>
        <v>206.7640354707255</v>
      </c>
    </row>
    <row r="82" spans="2:7" x14ac:dyDescent="0.3">
      <c r="B82" s="10">
        <v>43960</v>
      </c>
      <c r="C82" s="4">
        <v>75</v>
      </c>
      <c r="F82" s="11">
        <f t="shared" si="7"/>
        <v>32865.684218419621</v>
      </c>
      <c r="G82" s="11">
        <f t="shared" si="8"/>
        <v>195.26611631046762</v>
      </c>
    </row>
    <row r="83" spans="2:7" x14ac:dyDescent="0.3">
      <c r="B83" s="10">
        <v>43961</v>
      </c>
      <c r="C83" s="4">
        <v>76</v>
      </c>
      <c r="F83" s="11">
        <f t="shared" si="7"/>
        <v>33050.022137530432</v>
      </c>
      <c r="G83" s="11">
        <f t="shared" si="8"/>
        <v>184.33791911081062</v>
      </c>
    </row>
    <row r="84" spans="2:7" x14ac:dyDescent="0.3">
      <c r="B84" s="10">
        <v>43962</v>
      </c>
      <c r="C84" s="4">
        <v>77</v>
      </c>
      <c r="F84" s="11">
        <f t="shared" si="7"/>
        <v>33223.981758000562</v>
      </c>
      <c r="G84" s="11">
        <f t="shared" si="8"/>
        <v>173.95962047013018</v>
      </c>
    </row>
    <row r="85" spans="2:7" x14ac:dyDescent="0.3">
      <c r="B85" s="10">
        <v>43963</v>
      </c>
      <c r="C85" s="4">
        <v>78</v>
      </c>
      <c r="F85" s="11">
        <f t="shared" si="7"/>
        <v>33388.092745144124</v>
      </c>
      <c r="G85" s="11">
        <f t="shared" si="8"/>
        <v>164.11098714356194</v>
      </c>
    </row>
    <row r="86" spans="2:7" x14ac:dyDescent="0.3">
      <c r="B86" s="10">
        <v>43964</v>
      </c>
      <c r="C86" s="4">
        <v>79</v>
      </c>
      <c r="F86" s="11">
        <f t="shared" si="7"/>
        <v>33542.864310769794</v>
      </c>
      <c r="G86" s="11">
        <f t="shared" si="8"/>
        <v>154.77156562566961</v>
      </c>
    </row>
    <row r="87" spans="2:7" x14ac:dyDescent="0.3">
      <c r="B87" s="10">
        <v>43965</v>
      </c>
      <c r="C87" s="4">
        <v>80</v>
      </c>
      <c r="F87" s="11">
        <f t="shared" si="7"/>
        <v>33688.785156040016</v>
      </c>
      <c r="G87" s="11">
        <f t="shared" si="8"/>
        <v>145.92084527022234</v>
      </c>
    </row>
    <row r="88" spans="2:7" x14ac:dyDescent="0.3">
      <c r="B88" s="10">
        <v>43966</v>
      </c>
      <c r="C88" s="4">
        <v>81</v>
      </c>
      <c r="F88" s="11">
        <f t="shared" si="7"/>
        <v>33826.323553622329</v>
      </c>
      <c r="G88" s="11">
        <f t="shared" si="8"/>
        <v>137.53839758231334</v>
      </c>
    </row>
    <row r="89" spans="2:7" x14ac:dyDescent="0.3">
      <c r="B89" s="10">
        <v>43967</v>
      </c>
      <c r="C89" s="4">
        <v>82</v>
      </c>
      <c r="F89" s="11">
        <f t="shared" si="7"/>
        <v>33955.927547774307</v>
      </c>
      <c r="G89" s="11">
        <f t="shared" si="8"/>
        <v>129.60399415197753</v>
      </c>
    </row>
    <row r="90" spans="2:7" x14ac:dyDescent="0.3">
      <c r="B90" s="10">
        <v>43968</v>
      </c>
      <c r="C90" s="4">
        <v>83</v>
      </c>
      <c r="F90" s="11">
        <f t="shared" si="7"/>
        <v>34078.025253300082</v>
      </c>
      <c r="G90" s="11">
        <f t="shared" si="8"/>
        <v>122.09770552577538</v>
      </c>
    </row>
    <row r="91" spans="2:7" x14ac:dyDescent="0.3">
      <c r="B91" s="10">
        <v>43969</v>
      </c>
      <c r="C91" s="4">
        <v>84</v>
      </c>
      <c r="F91" s="11">
        <f t="shared" si="7"/>
        <v>34193.025236439389</v>
      </c>
      <c r="G91" s="11">
        <f t="shared" si="8"/>
        <v>114.99998313930701</v>
      </c>
    </row>
    <row r="92" spans="2:7" x14ac:dyDescent="0.3">
      <c r="B92" s="10">
        <v>43970</v>
      </c>
      <c r="C92" s="4">
        <v>85</v>
      </c>
      <c r="F92" s="11">
        <f t="shared" si="7"/>
        <v>34301.316962700381</v>
      </c>
      <c r="G92" s="11">
        <f t="shared" si="8"/>
        <v>108.29172626099171</v>
      </c>
    </row>
    <row r="93" spans="2:7" x14ac:dyDescent="0.3">
      <c r="B93" s="10">
        <v>43971</v>
      </c>
      <c r="C93" s="4">
        <v>86</v>
      </c>
      <c r="F93" s="11">
        <f t="shared" si="7"/>
        <v>34403.271298430693</v>
      </c>
      <c r="G93" s="11">
        <f t="shared" si="8"/>
        <v>101.95433573031187</v>
      </c>
    </row>
    <row r="94" spans="2:7" x14ac:dyDescent="0.3">
      <c r="B94" s="10">
        <v>43972</v>
      </c>
      <c r="C94" s="4">
        <v>87</v>
      </c>
      <c r="F94" s="11">
        <f t="shared" si="7"/>
        <v>34499.241054543709</v>
      </c>
      <c r="G94" s="11">
        <f t="shared" si="8"/>
        <v>95.969756113016047</v>
      </c>
    </row>
    <row r="95" spans="2:7" x14ac:dyDescent="0.3">
      <c r="B95" s="10">
        <v>43973</v>
      </c>
      <c r="C95" s="4">
        <v>88</v>
      </c>
      <c r="F95" s="11">
        <f t="shared" si="7"/>
        <v>34589.561562286581</v>
      </c>
      <c r="G95" s="11">
        <f t="shared" si="8"/>
        <v>90.320507742871996</v>
      </c>
    </row>
    <row r="96" spans="2:7" x14ac:dyDescent="0.3">
      <c r="B96" s="10">
        <v>43974</v>
      </c>
      <c r="C96" s="4">
        <v>89</v>
      </c>
      <c r="F96" s="11">
        <f t="shared" si="7"/>
        <v>34674.55127226239</v>
      </c>
      <c r="G96" s="11">
        <f t="shared" si="8"/>
        <v>84.989709975809092</v>
      </c>
    </row>
    <row r="97" spans="2:7" x14ac:dyDescent="0.3">
      <c r="B97" s="10">
        <v>43975</v>
      </c>
      <c r="C97" s="4">
        <v>90</v>
      </c>
      <c r="F97" s="11">
        <f t="shared" si="7"/>
        <v>34754.512369110213</v>
      </c>
      <c r="G97" s="11">
        <f t="shared" si="8"/>
        <v>79.961096847822773</v>
      </c>
    </row>
    <row r="98" spans="2:7" x14ac:dyDescent="0.3">
      <c r="B98" s="10">
        <v>43976</v>
      </c>
      <c r="C98" s="4">
        <v>91</v>
      </c>
      <c r="F98" s="11">
        <f t="shared" si="7"/>
        <v>34829.73139531372</v>
      </c>
      <c r="G98" s="11">
        <f t="shared" si="8"/>
        <v>75.219026203507383</v>
      </c>
    </row>
    <row r="99" spans="2:7" x14ac:dyDescent="0.3">
      <c r="B99" s="10">
        <v>43977</v>
      </c>
      <c r="C99" s="4">
        <v>92</v>
      </c>
      <c r="F99" s="11">
        <f t="shared" si="7"/>
        <v>34900.479878560465</v>
      </c>
      <c r="G99" s="11">
        <f t="shared" si="8"/>
        <v>70.748483246745309</v>
      </c>
    </row>
    <row r="100" spans="2:7" x14ac:dyDescent="0.3">
      <c r="B100" s="10">
        <v>43978</v>
      </c>
      <c r="C100" s="4">
        <v>93</v>
      </c>
      <c r="F100" s="11">
        <f t="shared" si="7"/>
        <v>34967.014957920117</v>
      </c>
      <c r="G100" s="11">
        <f t="shared" si="8"/>
        <v>66.535079359651718</v>
      </c>
    </row>
    <row r="101" spans="2:7" x14ac:dyDescent="0.3">
      <c r="B101" s="10">
        <v>43979</v>
      </c>
      <c r="C101" s="4">
        <v>94</v>
      </c>
      <c r="F101" s="11">
        <f t="shared" si="7"/>
        <v>35029.580004859483</v>
      </c>
      <c r="G101" s="11">
        <f t="shared" si="8"/>
        <v>62.565046939365857</v>
      </c>
    </row>
    <row r="102" spans="2:7" x14ac:dyDescent="0.3">
      <c r="B102" s="10">
        <v>43980</v>
      </c>
      <c r="C102" s="4">
        <v>95</v>
      </c>
      <c r="F102" s="11">
        <f t="shared" si="7"/>
        <v>35088.405235773942</v>
      </c>
      <c r="G102" s="11">
        <f t="shared" si="8"/>
        <v>58.825230914459098</v>
      </c>
    </row>
    <row r="103" spans="2:7" x14ac:dyDescent="0.3">
      <c r="B103" s="10">
        <v>43981</v>
      </c>
      <c r="C103" s="4">
        <v>96</v>
      </c>
      <c r="F103" s="11">
        <f t="shared" ref="F103:F126" si="9">Kn*EXP(-EXP(-(C103-t0n)/wn))</f>
        <v>35143.708313297357</v>
      </c>
      <c r="G103" s="11">
        <f t="shared" si="8"/>
        <v>55.303077523414686</v>
      </c>
    </row>
    <row r="104" spans="2:7" x14ac:dyDescent="0.3">
      <c r="B104" s="10">
        <v>43982</v>
      </c>
      <c r="C104" s="4">
        <v>97</v>
      </c>
      <c r="F104" s="11">
        <f t="shared" si="9"/>
        <v>35195.69493416301</v>
      </c>
      <c r="G104" s="11">
        <f t="shared" si="8"/>
        <v>51.986620865653094</v>
      </c>
    </row>
    <row r="105" spans="2:7" x14ac:dyDescent="0.3">
      <c r="B105" s="10">
        <v>43983</v>
      </c>
      <c r="C105" s="4">
        <v>98</v>
      </c>
      <c r="F105" s="11">
        <f t="shared" si="9"/>
        <v>35244.55940183426</v>
      </c>
      <c r="G105" s="11">
        <f t="shared" si="8"/>
        <v>48.864467671250168</v>
      </c>
    </row>
    <row r="106" spans="2:7" x14ac:dyDescent="0.3">
      <c r="B106" s="10">
        <v>43984</v>
      </c>
      <c r="C106" s="4">
        <v>99</v>
      </c>
      <c r="F106" s="11">
        <f t="shared" si="9"/>
        <v>35290.485182511693</v>
      </c>
      <c r="G106" s="11">
        <f t="shared" si="8"/>
        <v>45.925780677433067</v>
      </c>
    </row>
    <row r="107" spans="2:7" x14ac:dyDescent="0.3">
      <c r="B107" s="10">
        <v>43985</v>
      </c>
      <c r="C107" s="4">
        <v>100</v>
      </c>
      <c r="F107" s="11">
        <f t="shared" si="9"/>
        <v>35333.645443460082</v>
      </c>
      <c r="G107" s="11">
        <f t="shared" si="8"/>
        <v>43.160260948388895</v>
      </c>
    </row>
    <row r="108" spans="2:7" x14ac:dyDescent="0.3">
      <c r="B108" s="10">
        <v>43986</v>
      </c>
      <c r="C108" s="4">
        <v>101</v>
      </c>
      <c r="F108" s="11">
        <f t="shared" si="9"/>
        <v>35374.203572888626</v>
      </c>
      <c r="G108" s="11">
        <f t="shared" si="8"/>
        <v>40.558129428543907</v>
      </c>
    </row>
    <row r="109" spans="2:7" x14ac:dyDescent="0.3">
      <c r="B109" s="10">
        <v>43987</v>
      </c>
      <c r="C109" s="4">
        <v>102</v>
      </c>
      <c r="F109" s="11">
        <f t="shared" si="9"/>
        <v>35412.313680867497</v>
      </c>
      <c r="G109" s="11">
        <f t="shared" si="8"/>
        <v>38.110107978871383</v>
      </c>
    </row>
    <row r="110" spans="2:7" x14ac:dyDescent="0.3">
      <c r="B110" s="10">
        <v>43988</v>
      </c>
      <c r="C110" s="4">
        <v>103</v>
      </c>
      <c r="F110" s="11">
        <f t="shared" si="9"/>
        <v>35448.121080976511</v>
      </c>
      <c r="G110" s="11">
        <f t="shared" si="8"/>
        <v>35.807400109013543</v>
      </c>
    </row>
    <row r="111" spans="2:7" x14ac:dyDescent="0.3">
      <c r="B111" s="10">
        <v>43989</v>
      </c>
      <c r="C111" s="4">
        <v>104</v>
      </c>
      <c r="F111" s="11">
        <f t="shared" si="9"/>
        <v>35481.762752562732</v>
      </c>
      <c r="G111" s="11">
        <f t="shared" si="8"/>
        <v>33.641671586221491</v>
      </c>
    </row>
    <row r="112" spans="2:7" x14ac:dyDescent="0.3">
      <c r="B112" s="10">
        <v>43990</v>
      </c>
      <c r="C112" s="4">
        <v>105</v>
      </c>
      <c r="F112" s="11">
        <f t="shared" si="9"/>
        <v>35513.367783636524</v>
      </c>
      <c r="G112" s="11">
        <f t="shared" si="8"/>
        <v>31.605031073791906</v>
      </c>
    </row>
    <row r="113" spans="2:7" x14ac:dyDescent="0.3">
      <c r="B113" s="10">
        <v>43991</v>
      </c>
      <c r="C113" s="4">
        <v>106</v>
      </c>
      <c r="F113" s="11">
        <f t="shared" si="9"/>
        <v>35543.057794563123</v>
      </c>
      <c r="G113" s="11">
        <f t="shared" si="8"/>
        <v>29.690010926598916</v>
      </c>
    </row>
    <row r="114" spans="2:7" x14ac:dyDescent="0.3">
      <c r="B114" s="10">
        <v>43992</v>
      </c>
      <c r="C114" s="4">
        <v>107</v>
      </c>
      <c r="F114" s="11">
        <f t="shared" si="9"/>
        <v>35570.94734281284</v>
      </c>
      <c r="G114" s="11">
        <f t="shared" si="8"/>
        <v>27.889548249717336</v>
      </c>
    </row>
    <row r="115" spans="2:7" x14ac:dyDescent="0.3">
      <c r="B115" s="10">
        <v>43993</v>
      </c>
      <c r="C115" s="4">
        <v>108</v>
      </c>
      <c r="F115" s="11">
        <f t="shared" si="9"/>
        <v>35597.144309120056</v>
      </c>
      <c r="G115" s="11">
        <f t="shared" si="8"/>
        <v>26.196966307215916</v>
      </c>
    </row>
    <row r="116" spans="2:7" x14ac:dyDescent="0.3">
      <c r="B116" s="10">
        <v>43994</v>
      </c>
      <c r="C116" s="4">
        <v>109</v>
      </c>
      <c r="F116" s="11">
        <f t="shared" si="9"/>
        <v>35621.750265471092</v>
      </c>
      <c r="G116" s="11">
        <f t="shared" si="8"/>
        <v>24.605956351035275</v>
      </c>
    </row>
    <row r="117" spans="2:7" x14ac:dyDescent="0.3">
      <c r="B117" s="10">
        <v>43995</v>
      </c>
      <c r="C117" s="4">
        <v>110</v>
      </c>
      <c r="F117" s="11">
        <f t="shared" si="9"/>
        <v>35644.860825397533</v>
      </c>
      <c r="G117" s="11">
        <f t="shared" si="8"/>
        <v>23.110559926441056</v>
      </c>
    </row>
    <row r="118" spans="2:7" x14ac:dyDescent="0.3">
      <c r="B118" s="10">
        <v>43996</v>
      </c>
      <c r="C118" s="4">
        <v>111</v>
      </c>
      <c r="F118" s="11">
        <f t="shared" si="9"/>
        <v>35666.565977094389</v>
      </c>
      <c r="G118" s="11">
        <f t="shared" si="8"/>
        <v>21.705151696856774</v>
      </c>
    </row>
    <row r="119" spans="2:7" x14ac:dyDescent="0.3">
      <c r="B119" s="10">
        <v>43997</v>
      </c>
      <c r="C119" s="4">
        <v>112</v>
      </c>
      <c r="F119" s="11">
        <f t="shared" si="9"/>
        <v>35686.950399915833</v>
      </c>
      <c r="G119" s="11">
        <f t="shared" si="8"/>
        <v>20.384422821443877</v>
      </c>
    </row>
    <row r="120" spans="2:7" x14ac:dyDescent="0.3">
      <c r="B120" s="10">
        <v>43998</v>
      </c>
      <c r="C120" s="4">
        <v>113</v>
      </c>
      <c r="F120" s="11">
        <f t="shared" si="9"/>
        <v>35706.093764824182</v>
      </c>
      <c r="G120" s="11">
        <f t="shared" si="8"/>
        <v>19.143364908348303</v>
      </c>
    </row>
    <row r="121" spans="2:7" x14ac:dyDescent="0.3">
      <c r="B121" s="10">
        <v>43999</v>
      </c>
      <c r="C121" s="4">
        <v>114</v>
      </c>
      <c r="F121" s="11">
        <f t="shared" si="9"/>
        <v>35724.071019383868</v>
      </c>
      <c r="G121" s="11">
        <f t="shared" si="8"/>
        <v>17.977254559686116</v>
      </c>
    </row>
    <row r="122" spans="2:7" x14ac:dyDescent="0.3">
      <c r="B122" s="10">
        <v>44000</v>
      </c>
      <c r="C122" s="4">
        <v>115</v>
      </c>
      <c r="F122" s="11">
        <f t="shared" si="9"/>
        <v>35740.952657900823</v>
      </c>
      <c r="G122" s="11">
        <f t="shared" si="8"/>
        <v>16.881638516955718</v>
      </c>
    </row>
    <row r="123" spans="2:7" x14ac:dyDescent="0.3">
      <c r="B123" s="10">
        <v>44001</v>
      </c>
      <c r="C123" s="4">
        <v>116</v>
      </c>
      <c r="F123" s="11">
        <f t="shared" si="9"/>
        <v>35756.804977310989</v>
      </c>
      <c r="G123" s="11">
        <f t="shared" si="8"/>
        <v>15.852319410165364</v>
      </c>
    </row>
    <row r="124" spans="2:7" x14ac:dyDescent="0.3">
      <c r="B124" s="10">
        <v>44002</v>
      </c>
      <c r="C124" s="4">
        <v>117</v>
      </c>
      <c r="F124" s="11">
        <f t="shared" si="9"/>
        <v>35771.690319420326</v>
      </c>
      <c r="G124" s="11">
        <f t="shared" si="8"/>
        <v>14.885342109337216</v>
      </c>
    </row>
    <row r="125" spans="2:7" x14ac:dyDescent="0.3">
      <c r="B125" s="10">
        <v>44003</v>
      </c>
      <c r="C125" s="4">
        <v>118</v>
      </c>
      <c r="F125" s="11">
        <f t="shared" si="9"/>
        <v>35785.667300093075</v>
      </c>
      <c r="G125" s="11">
        <f t="shared" si="8"/>
        <v>13.97698067274905</v>
      </c>
    </row>
    <row r="126" spans="2:7" x14ac:dyDescent="0.3">
      <c r="B126" s="10">
        <v>44004</v>
      </c>
      <c r="C126" s="4">
        <v>119</v>
      </c>
      <c r="F126" s="11">
        <f t="shared" si="9"/>
        <v>35798.791025976483</v>
      </c>
      <c r="G126" s="11">
        <f t="shared" si="8"/>
        <v>13.123725883408042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dpc-covid-19-ita-andamento-naz</vt:lpstr>
      <vt:lpstr>Cumul_ deaths - Gompertz fit</vt:lpstr>
      <vt:lpstr>New_ deaths - Gompertz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2020-03-26T21:28:59Z</dcterms:modified>
</cp:coreProperties>
</file>