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52087B3A-5162-4FDB-98E1-3860C849FA9D}"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Italy cases by symptom onset da" sheetId="2" r:id="rId2"/>
  </sheets>
  <definedNames>
    <definedName name="Ext_blue_area_sample_sz">'Italy cases by symptom onset da'!$L$5</definedName>
    <definedName name="Extracted_sample_size">'Italy cases by symptom onset da'!$L$4</definedName>
    <definedName name="Mean_of_extr_blue_area_samp">'Italy cases by symptom onset da'!$L$9</definedName>
    <definedName name="Mean_of_extr_sample">'Italy cases by symptom onset da'!$L$8</definedName>
    <definedName name="Median_of_extr_sample">'Italy cases by symptom onset da'!$L$13</definedName>
    <definedName name="Mode_of_extr_sample">'Italy cases by symptom onset da'!$L$12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0" i="2" l="1"/>
  <c r="M13" i="2"/>
  <c r="L13" i="2"/>
  <c r="F101" i="2"/>
  <c r="F102" i="2" s="1"/>
  <c r="F103" i="2" s="1"/>
  <c r="F104" i="2" s="1"/>
  <c r="F105" i="2" s="1"/>
  <c r="F106" i="2" s="1"/>
  <c r="F107" i="2" s="1"/>
  <c r="F108" i="2" s="1"/>
  <c r="F109" i="2" s="1"/>
  <c r="F110" i="2" s="1"/>
  <c r="D7" i="2"/>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6" i="2"/>
  <c r="L12" i="2"/>
  <c r="M12" i="2" s="1"/>
  <c r="L4" i="2"/>
  <c r="L6" i="2"/>
  <c r="L5" i="2"/>
  <c r="H100" i="2"/>
  <c r="H101" i="2"/>
  <c r="H102" i="2"/>
  <c r="H103" i="2"/>
  <c r="H104" i="2"/>
  <c r="H105" i="2"/>
  <c r="H106" i="2"/>
  <c r="H107" i="2"/>
  <c r="H108" i="2"/>
  <c r="H109" i="2"/>
  <c r="H110"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L8" i="2" l="1"/>
  <c r="M8" i="2" s="1"/>
  <c r="L9" i="2"/>
  <c r="I53" i="2" s="1"/>
  <c r="L3" i="2"/>
  <c r="A69" i="1"/>
  <c r="A70" i="1"/>
  <c r="I31" i="2" l="1"/>
  <c r="I46" i="2"/>
  <c r="I34" i="2"/>
  <c r="I36" i="2"/>
  <c r="I24" i="2"/>
  <c r="I95" i="2"/>
  <c r="I71" i="2"/>
  <c r="I78" i="2"/>
  <c r="I41" i="2"/>
  <c r="I70" i="2"/>
  <c r="I40" i="2"/>
  <c r="I51" i="2"/>
  <c r="I80" i="2"/>
  <c r="I55" i="2"/>
  <c r="I85" i="2"/>
  <c r="I54" i="2"/>
  <c r="I37" i="2"/>
  <c r="I58" i="2"/>
  <c r="I21" i="2"/>
  <c r="I61" i="2"/>
  <c r="I65" i="2"/>
  <c r="I68" i="2"/>
  <c r="I19" i="2"/>
  <c r="I42" i="2"/>
  <c r="I29" i="2"/>
  <c r="I59" i="2"/>
  <c r="I26" i="2"/>
  <c r="I44" i="2"/>
  <c r="I99" i="2"/>
  <c r="I18" i="2"/>
  <c r="I16" i="2"/>
  <c r="I56" i="2"/>
  <c r="I10" i="2"/>
  <c r="I97" i="2"/>
  <c r="I23" i="2"/>
  <c r="I48" i="2"/>
  <c r="I64" i="2"/>
  <c r="I32" i="2"/>
  <c r="I62" i="2"/>
  <c r="I6" i="2"/>
  <c r="I76" i="2"/>
  <c r="I7" i="2"/>
  <c r="I11" i="2"/>
  <c r="I12" i="2"/>
  <c r="I87" i="2"/>
  <c r="I20" i="2"/>
  <c r="I93" i="2"/>
  <c r="I52" i="2"/>
  <c r="I27" i="2"/>
  <c r="I25" i="2"/>
  <c r="I96" i="2"/>
  <c r="I35" i="2"/>
  <c r="I83" i="2"/>
  <c r="I8" i="2"/>
  <c r="I69" i="2"/>
  <c r="I75" i="2"/>
  <c r="I15" i="2"/>
  <c r="I30" i="2"/>
  <c r="I73" i="2"/>
  <c r="I88" i="2"/>
  <c r="I17" i="2"/>
  <c r="I28" i="2"/>
  <c r="I13" i="2"/>
  <c r="I47" i="2"/>
  <c r="I45" i="2"/>
  <c r="I84" i="2"/>
  <c r="I94" i="2"/>
  <c r="I79" i="2"/>
  <c r="I89" i="2"/>
  <c r="I63" i="2"/>
  <c r="I74" i="2"/>
  <c r="I22" i="2"/>
  <c r="I72" i="2"/>
  <c r="I49" i="2"/>
  <c r="I38" i="2"/>
  <c r="I39" i="2"/>
  <c r="I81" i="2"/>
  <c r="I91" i="2"/>
  <c r="I50" i="2"/>
  <c r="I86" i="2"/>
  <c r="I57" i="2"/>
  <c r="I9" i="2"/>
  <c r="I60" i="2"/>
  <c r="I14" i="2"/>
  <c r="I82" i="2"/>
  <c r="I33" i="2"/>
  <c r="I67" i="2"/>
  <c r="I90" i="2"/>
  <c r="I77" i="2"/>
  <c r="I98" i="2"/>
  <c r="I92" i="2"/>
  <c r="I43" i="2"/>
  <c r="I66" i="2"/>
  <c r="I5" i="2"/>
  <c r="M9" i="2"/>
  <c r="A68" i="1"/>
  <c r="A67" i="1"/>
  <c r="L10" i="2" l="1"/>
  <c r="A66" i="1"/>
  <c r="A63" i="1"/>
  <c r="A64" i="1"/>
  <c r="A65" i="1"/>
  <c r="A62" i="1" l="1"/>
  <c r="A61" i="1"/>
  <c r="A59" i="1" l="1"/>
  <c r="A60"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Q2" i="2" l="1"/>
  <c r="AB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A60636-AB69-4854-BC8E-F3CEFE3D8026}" keepAlive="1" name="Query - Default Dataset" description="Connessione alla query 'Default Dataset' nella cartella di lavoro." type="5" refreshedVersion="6" background="1">
    <dbPr connection="Provider=Microsoft.Mashup.OleDb.1;Data Source=$Workbook$;Location=&quot;Default Dataset&quot;;Extended Properties=&quot;&quot;" command="SELECT * FROM [Default Dataset]"/>
  </connection>
</connections>
</file>

<file path=xl/sharedStrings.xml><?xml version="1.0" encoding="utf-8"?>
<sst xmlns="http://schemas.openxmlformats.org/spreadsheetml/2006/main" count="47" uniqueCount="44">
  <si>
    <t>date</t>
  </si>
  <si>
    <t>time</t>
  </si>
  <si>
    <t>x</t>
  </si>
  <si>
    <t>∆x=</t>
  </si>
  <si>
    <t>px</t>
  </si>
  <si>
    <t>∆val=</t>
  </si>
  <si>
    <t>val / px</t>
  </si>
  <si>
    <t>Date</t>
  </si>
  <si>
    <t>err. bar=</t>
  </si>
  <si>
    <t>Data source:</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</si>
  <si>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</si>
  <si>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</si>
  <si>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</si>
  <si>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</si>
  <si>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</si>
  <si>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day of week</t>
  </si>
  <si>
    <t>cumulative reported deaths</t>
  </si>
  <si>
    <t>cumulative reported cases</t>
  </si>
  <si>
    <t>https://www.epicentro.iss.it/en/coronavirus/bollettino/Infografica_15maggio%20ENG.pdf</t>
  </si>
  <si>
    <t>Image size (px) h x v</t>
  </si>
  <si>
    <t>Estimated Manual Extraction Error (EMEE) =</t>
  </si>
  <si>
    <t>irrelevant for manual extraction</t>
  </si>
  <si>
    <t>''</t>
  </si>
  <si>
    <t>val x point</t>
  </si>
  <si>
    <t>Estimated Axis Calibration Error (EACE) =</t>
  </si>
  <si>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r>
      <rPr>
        <i/>
        <sz val="9"/>
        <color theme="1"/>
        <rFont val="Calibri"/>
        <family val="2"/>
        <scheme val="minor"/>
      </rPr>
      <t xml:space="preserve"> provisional</t>
    </r>
  </si>
  <si>
    <t>Mean of blue area sample</t>
  </si>
  <si>
    <r>
      <t>Day (category</t>
    </r>
    <r>
      <rPr>
        <i/>
        <sz val="10"/>
        <color theme="1"/>
        <rFont val="Calibri"/>
        <family val="2"/>
        <scheme val="minor"/>
      </rPr>
      <t xml:space="preserve"> m</t>
    </r>
    <r>
      <rPr>
        <i/>
        <vertAlign val="subscript"/>
        <sz val="10"/>
        <color theme="1"/>
        <rFont val="Calibri"/>
        <family val="2"/>
        <scheme val="minor"/>
      </rPr>
      <t>i</t>
    </r>
    <r>
      <rPr>
        <sz val="10"/>
        <color theme="1"/>
        <rFont val="Calibri"/>
        <family val="2"/>
        <scheme val="minor"/>
      </rPr>
      <t>)</t>
    </r>
  </si>
  <si>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</si>
  <si>
    <r>
      <t>(m</t>
    </r>
    <r>
      <rPr>
        <i/>
        <vertAlign val="subscript"/>
        <sz val="9"/>
        <color theme="1"/>
        <rFont val="Calibri"/>
        <family val="2"/>
        <scheme val="minor"/>
      </rPr>
      <t>i</t>
    </r>
    <r>
      <rPr>
        <i/>
        <sz val="9"/>
        <color theme="1"/>
        <rFont val="Calibri"/>
        <family val="2"/>
        <scheme val="minor"/>
      </rPr>
      <t>-μ)</t>
    </r>
    <r>
      <rPr>
        <i/>
        <vertAlign val="superscript"/>
        <sz val="9"/>
        <color theme="1"/>
        <rFont val="Calibri"/>
        <family val="2"/>
        <scheme val="minor"/>
      </rPr>
      <t>2</t>
    </r>
    <r>
      <rPr>
        <i/>
        <sz val="9"/>
        <color theme="1"/>
        <rFont val="Calibri"/>
        <family val="2"/>
        <scheme val="minor"/>
      </rPr>
      <t>fi</t>
    </r>
  </si>
  <si>
    <t>Blue area sample size</t>
  </si>
  <si>
    <t>Grey area sample size</t>
  </si>
  <si>
    <t>SD of blue area sample</t>
  </si>
  <si>
    <t>Mean of extracted sample*</t>
  </si>
  <si>
    <t>Sample size of the source</t>
  </si>
  <si>
    <t>Sample size of the extracted ds</t>
  </si>
  <si>
    <t>(*the standard error of the sample mean (SEM) is negligible)</t>
  </si>
  <si>
    <t>Mode of blue area sample</t>
  </si>
  <si>
    <t>Accumulative # of cases</t>
  </si>
  <si>
    <t>Accumulative # of cases - provisional</t>
  </si>
  <si>
    <r>
      <t xml:space="preserve"># of cases by symptom onset (frequency </t>
    </r>
    <r>
      <rPr>
        <i/>
        <sz val="9"/>
        <color theme="1"/>
        <rFont val="Calibri"/>
        <family val="2"/>
        <scheme val="minor"/>
      </rPr>
      <t>f</t>
    </r>
    <r>
      <rPr>
        <i/>
        <vertAlign val="subscript"/>
        <sz val="9"/>
        <color theme="1"/>
        <rFont val="Calibri"/>
        <family val="2"/>
        <scheme val="minor"/>
      </rPr>
      <t>i</t>
    </r>
    <r>
      <rPr>
        <sz val="9"/>
        <color theme="1"/>
        <rFont val="Calibri"/>
        <family val="2"/>
        <scheme val="minor"/>
      </rPr>
      <t>)</t>
    </r>
  </si>
  <si>
    <r>
      <t xml:space="preserve"># of cases by symptom onset (frequency </t>
    </r>
    <r>
      <rPr>
        <i/>
        <sz val="9"/>
        <color theme="1"/>
        <rFont val="Calibri"/>
        <family val="2"/>
        <scheme val="minor"/>
      </rPr>
      <t>f</t>
    </r>
    <r>
      <rPr>
        <vertAlign val="subscript"/>
        <sz val="9"/>
        <color theme="1"/>
        <rFont val="Calibri"/>
        <family val="2"/>
        <scheme val="minor"/>
      </rPr>
      <t>i</t>
    </r>
    <r>
      <rPr>
        <sz val="9"/>
        <color theme="1"/>
        <rFont val="Calibri"/>
        <family val="2"/>
        <scheme val="minor"/>
      </rPr>
      <t>) - provisional</t>
    </r>
  </si>
  <si>
    <t>Median of blue area sample**</t>
  </si>
  <si>
    <r>
      <t xml:space="preserve">(**approx. </t>
    </r>
    <r>
      <rPr>
        <sz val="11"/>
        <color theme="1"/>
        <rFont val="Calibri"/>
        <family val="2"/>
      </rPr>
      <t>±</t>
    </r>
    <r>
      <rPr>
        <sz val="9.35"/>
        <color theme="1"/>
        <rFont val="Calibri"/>
        <family val="2"/>
      </rPr>
      <t xml:space="preserve"> 1 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</si>
</sst>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4" x14ac:knownFonts="1">
    <font>
      <sz val="11"/>
      <color theme="1"/>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FA7D00"/>
      <name val="Calibri"/>
      <family val="2"/>
      <scheme val="minor"/>
    </font>
    <font>
      <b/>
      <sz val="11"/>
      <color theme="1"/>
      <name val="Calibri"/>
      <family val="2"/>
      <scheme val="minor"/>
    </font>
    <font>
      <b/>
      <sz val="10"/>
      <color theme="1"/>
      <name val="Calibri"/>
      <family val="2"/>
      <scheme val="minor"/>
    </font>
    <font>
      <sz val="10"/>
      <color rgb="FF9C5700"/>
      <name val="Calibri"/>
      <family val="2"/>
      <scheme val="minor"/>
    </font>
    <font>
      <i/>
      <sz val="9"/>
      <color theme="1"/>
      <name val="Calibri"/>
      <family val="2"/>
      <scheme val="minor"/>
    </font>
    <font>
      <i/>
      <vertAlign val="subscript"/>
      <sz val="9"/>
      <color theme="1"/>
      <name val="Calibri"/>
      <family val="2"/>
      <scheme val="minor"/>
    </font>
    <font>
      <i/>
      <sz val="10"/>
      <color theme="1"/>
      <name val="Calibri"/>
      <family val="2"/>
      <scheme val="minor"/>
    </font>
    <font>
      <i/>
      <vertAlign val="subscript"/>
      <sz val="10"/>
      <color theme="1"/>
      <name val="Calibri"/>
      <family val="2"/>
      <scheme val="minor"/>
    </font>
    <font>
      <b/>
      <sz val="9"/>
      <color theme="1"/>
      <name val="Calibri"/>
      <family val="2"/>
      <scheme val="minor"/>
    </font>
    <font>
      <i/>
      <vertAlign val="superscript"/>
      <sz val="9"/>
      <color theme="1"/>
      <name val="Calibri"/>
      <family val="2"/>
      <scheme val="minor"/>
    </font>
    <font>
      <vertAlign val="subscript"/>
      <sz val="9"/>
      <color theme="1"/>
      <name val="Calibri"/>
      <family val="2"/>
      <scheme val="minor"/>
    </font>
    <font>
      <sz val="11"/>
      <color theme="1"/>
      <name val="Calibri"/>
      <family val="2"/>
    </font>
    <font>
      <sz val="9.35"/>
      <color theme="1"/>
      <name val="Calibri"/>
      <family val="2"/>
    </font>
    <font>
      <u/>
      <sz val="10"/>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
      <patternFill patternType="lightGray">
        <bgColor rgb="FFFFEB9C"/>
      </patternFill>
    </fill>
    <fill>
      <patternFill patternType="solid">
        <fgColor theme="6" tint="0.79998168889431442"/>
        <bgColor indexed="65"/>
      </patternFill>
    </fill>
    <fill>
      <patternFill patternType="solid">
        <fgColor theme="4" tint="0.79998168889431442"/>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
      <left/>
      <right/>
      <top/>
      <bottom style="double">
        <color rgb="FFFF8001"/>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3F3F3F"/>
      </right>
      <top/>
      <bottom/>
      <diagonal/>
    </border>
    <border>
      <left style="thin">
        <color rgb="FF7F7F7F"/>
      </left>
      <right style="thin">
        <color rgb="FF7F7F7F"/>
      </right>
      <top/>
      <bottom/>
      <diagonal/>
    </border>
    <border>
      <left style="thin">
        <color rgb="FF3F3F3F"/>
      </left>
      <right style="thin">
        <color rgb="FF3F3F3F"/>
      </right>
      <top/>
      <bottom/>
      <diagonal/>
    </border>
    <border>
      <left/>
      <right/>
      <top style="double">
        <color theme="4"/>
      </top>
      <bottom style="thin">
        <color theme="4"/>
      </bottom>
      <diagonal/>
    </border>
    <border>
      <left/>
      <right/>
      <top style="thin">
        <color theme="4"/>
      </top>
      <bottom/>
      <diagonal/>
    </border>
    <border>
      <left style="medium">
        <color indexed="64"/>
      </left>
      <right/>
      <top style="medium">
        <color indexed="64"/>
      </top>
      <bottom style="double">
        <color theme="4"/>
      </bottom>
      <diagonal/>
    </border>
    <border>
      <left/>
      <right/>
      <top style="medium">
        <color indexed="64"/>
      </top>
      <bottom style="double">
        <color theme="4"/>
      </bottom>
      <diagonal/>
    </border>
    <border>
      <left/>
      <right/>
      <top style="medium">
        <color indexed="64"/>
      </top>
      <bottom style="double">
        <color rgb="FFFF8001"/>
      </bottom>
      <diagonal/>
    </border>
    <border>
      <left style="medium">
        <color indexed="64"/>
      </left>
      <right/>
      <top style="thin">
        <color theme="4"/>
      </top>
      <bottom style="double">
        <color theme="4"/>
      </bottom>
      <diagonal/>
    </border>
    <border>
      <left/>
      <right style="medium">
        <color indexed="64"/>
      </right>
      <top/>
      <bottom/>
      <diagonal/>
    </border>
    <border>
      <left style="medium">
        <color indexed="64"/>
      </left>
      <right/>
      <top style="double">
        <color theme="4"/>
      </top>
      <bottom style="thin">
        <color theme="4"/>
      </bottom>
      <diagonal/>
    </border>
    <border>
      <left style="thin">
        <color rgb="FF3F3F3F"/>
      </left>
      <right style="medium">
        <color indexed="64"/>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medium">
        <color indexed="64"/>
      </right>
      <top style="medium">
        <color indexed="64"/>
      </top>
      <bottom style="thin">
        <color rgb="FFB2B2B2"/>
      </bottom>
      <diagonal/>
    </border>
  </borders>
  <cellStyleXfs count="10">
    <xf numFmtId="0" fontId="0" fillId="0" borderId="0"/>
    <xf numFmtId="0" fontId="2" fillId="3" borderId="0" applyNumberFormat="0" applyBorder="0" applyAlignment="0" applyProtection="0"/>
    <xf numFmtId="0" fontId="3" fillId="4" borderId="1" applyNumberFormat="0" applyAlignment="0" applyProtection="0"/>
    <xf numFmtId="0" fontId="4" fillId="5" borderId="2" applyNumberFormat="0" applyAlignment="0" applyProtection="0"/>
    <xf numFmtId="0" fontId="5" fillId="5" borderId="1" applyNumberFormat="0" applyAlignment="0" applyProtection="0"/>
    <xf numFmtId="0" fontId="1" fillId="6" borderId="3" applyNumberFormat="0" applyFont="0" applyAlignment="0" applyProtection="0"/>
    <xf numFmtId="0" fontId="9" fillId="0" borderId="0" applyNumberFormat="0" applyFill="0" applyBorder="0" applyAlignment="0" applyProtection="0"/>
    <xf numFmtId="0" fontId="10" fillId="0" borderId="9" applyNumberFormat="0" applyFill="0" applyAlignment="0" applyProtection="0"/>
    <xf numFmtId="0" fontId="11" fillId="0" borderId="10" applyNumberFormat="0" applyFill="0" applyAlignment="0" applyProtection="0"/>
    <xf numFmtId="0" fontId="1" fillId="9" borderId="0" applyNumberFormat="0" applyBorder="0" applyAlignment="0" applyProtection="0"/>
  </cellStyleXfs>
  <cellXfs count="62">
    <xf numFmtId="0" fontId="0" fillId="0" borderId="0" xfId="0"/>
    <xf numFmtId="20"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wrapText="1"/>
    </xf>
    <xf numFmtId="0" fontId="0" fillId="7" borderId="4" xfId="0" applyFill="1" applyBorder="1" applyAlignment="1">
      <alignment horizontal="center" vertical="center"/>
    </xf>
    <xf numFmtId="0" fontId="4" fillId="5" borderId="7" xfId="3" applyBorder="1"/>
    <xf numFmtId="0" fontId="5" fillId="5" borderId="8" xfId="4" applyBorder="1"/>
    <xf numFmtId="0" fontId="0" fillId="6" borderId="4" xfId="5" applyFont="1" applyBorder="1" applyAlignment="1">
      <alignment horizontal="center" vertical="center"/>
    </xf>
    <xf numFmtId="0" fontId="2" fillId="3" borderId="4" xfId="1" applyBorder="1" applyAlignment="1">
      <alignment horizontal="center" vertical="center"/>
    </xf>
    <xf numFmtId="0" fontId="3" fillId="4" borderId="4" xfId="2" applyBorder="1" applyAlignment="1">
      <alignment horizontal="center" vertical="center"/>
    </xf>
    <xf numFmtId="0" fontId="0" fillId="6"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0" fillId="0" borderId="0" xfId="0" applyNumberFormat="1"/>
    <xf numFmtId="0" fontId="2" fillId="8" borderId="4" xfId="1" applyFill="1" applyBorder="1" applyAlignment="1">
      <alignment horizontal="center" vertical="center"/>
    </xf>
    <xf numFmtId="1" fontId="0" fillId="0" borderId="0" xfId="0" applyNumberFormat="1"/>
    <xf numFmtId="0" fontId="13" fillId="8" borderId="4" xfId="1" applyFont="1" applyFill="1" applyBorder="1" applyAlignment="1">
      <alignment horizontal="center" vertical="center" wrapText="1"/>
    </xf>
    <xf numFmtId="0" fontId="4" fillId="5" borderId="14" xfId="3" applyBorder="1" applyAlignment="1">
      <alignment horizontal="right"/>
    </xf>
    <xf numFmtId="0" fontId="4" fillId="5" borderId="16" xfId="3" applyBorder="1" applyAlignment="1">
      <alignment horizontal="center"/>
    </xf>
    <xf numFmtId="0" fontId="0" fillId="0" borderId="4" xfId="0" quotePrefix="1" applyBorder="1" applyAlignment="1">
      <alignment horizontal="center" vertical="center"/>
    </xf>
    <xf numFmtId="1" fontId="5" fillId="5" borderId="15" xfId="4" applyNumberFormat="1" applyBorder="1" applyAlignment="1">
      <alignment horizontal="center" vertical="center"/>
    </xf>
    <xf numFmtId="1" fontId="5" fillId="5" borderId="4" xfId="4" applyNumberFormat="1" applyBorder="1" applyAlignment="1">
      <alignment horizontal="center" vertical="center"/>
    </xf>
    <xf numFmtId="0" fontId="0" fillId="0" borderId="0" xfId="0" applyNumberFormat="1" applyAlignment="1">
      <alignment horizontal="center"/>
    </xf>
    <xf numFmtId="0" fontId="8" fillId="2" borderId="5" xfId="0" applyFont="1" applyFill="1" applyBorder="1" applyAlignment="1">
      <alignment vertical="center" wrapText="1"/>
    </xf>
    <xf numFmtId="0" fontId="8" fillId="2" borderId="6" xfId="0" applyFont="1" applyFill="1" applyBorder="1" applyAlignment="1">
      <alignment vertical="center" wrapText="1"/>
    </xf>
    <xf numFmtId="0" fontId="11" fillId="0" borderId="12" xfId="0" applyFont="1" applyBorder="1"/>
    <xf numFmtId="0" fontId="11" fillId="0" borderId="11" xfId="0" applyFont="1" applyBorder="1"/>
    <xf numFmtId="0" fontId="11" fillId="0" borderId="13" xfId="0" applyFont="1" applyBorder="1"/>
    <xf numFmtId="0" fontId="11" fillId="0" borderId="4" xfId="0" applyFont="1" applyBorder="1"/>
    <xf numFmtId="1" fontId="0" fillId="0" borderId="0" xfId="0" applyNumberFormat="1" applyAlignment="1">
      <alignment horizontal="center"/>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1" fillId="9" borderId="0" xfId="9" applyNumberFormat="1" applyAlignment="1">
      <alignment horizontal="center"/>
    </xf>
    <xf numFmtId="0" fontId="1" fillId="9" borderId="0" xfId="9" applyNumberFormat="1" applyAlignment="1">
      <alignment horizontal="center"/>
    </xf>
    <xf numFmtId="1" fontId="1" fillId="9" borderId="0" xfId="9" applyNumberFormat="1" applyAlignment="1">
      <alignment horizontal="center"/>
    </xf>
    <xf numFmtId="0" fontId="8" fillId="0" borderId="0" xfId="0" applyFont="1"/>
    <xf numFmtId="0" fontId="0" fillId="0" borderId="17" xfId="0" applyBorder="1"/>
    <xf numFmtId="0" fontId="12" fillId="0" borderId="18" xfId="8" applyFont="1" applyBorder="1"/>
    <xf numFmtId="0" fontId="12" fillId="0" borderId="19" xfId="8" applyFont="1" applyBorder="1"/>
    <xf numFmtId="0" fontId="12" fillId="0" borderId="20" xfId="8" applyFont="1" applyBorder="1"/>
    <xf numFmtId="0" fontId="10" fillId="0" borderId="21" xfId="7" applyBorder="1" applyAlignment="1">
      <alignment horizontal="center"/>
    </xf>
    <xf numFmtId="0" fontId="12" fillId="0" borderId="22" xfId="8" applyFont="1" applyBorder="1"/>
    <xf numFmtId="0" fontId="12" fillId="0" borderId="10" xfId="8" applyFont="1" applyBorder="1"/>
    <xf numFmtId="1" fontId="5" fillId="5" borderId="1" xfId="4" applyNumberFormat="1" applyBorder="1" applyAlignment="1">
      <alignment horizontal="center"/>
    </xf>
    <xf numFmtId="0" fontId="18" fillId="10" borderId="22" xfId="8" applyFont="1" applyFill="1" applyBorder="1"/>
    <xf numFmtId="0" fontId="18" fillId="10" borderId="10" xfId="8" applyFont="1" applyFill="1" applyBorder="1"/>
    <xf numFmtId="0" fontId="0" fillId="0" borderId="23" xfId="0" applyBorder="1"/>
    <xf numFmtId="0" fontId="0" fillId="0" borderId="24" xfId="0" applyBorder="1"/>
    <xf numFmtId="0" fontId="0" fillId="0" borderId="0" xfId="0" applyBorder="1"/>
    <xf numFmtId="164" fontId="4" fillId="5" borderId="25" xfId="3" applyNumberFormat="1" applyBorder="1" applyAlignment="1">
      <alignment horizontal="center"/>
    </xf>
    <xf numFmtId="0" fontId="8" fillId="0" borderId="26" xfId="0" applyFont="1" applyBorder="1"/>
    <xf numFmtId="0" fontId="8" fillId="0" borderId="0" xfId="0" applyFont="1" applyBorder="1"/>
    <xf numFmtId="0" fontId="8" fillId="0" borderId="0" xfId="0" applyNumberFormat="1" applyFont="1" applyBorder="1"/>
    <xf numFmtId="0" fontId="8" fillId="0" borderId="23" xfId="0" applyFont="1" applyBorder="1"/>
    <xf numFmtId="0" fontId="8" fillId="0" borderId="27" xfId="0" applyFont="1" applyBorder="1"/>
    <xf numFmtId="0" fontId="0" fillId="0" borderId="28" xfId="0" applyBorder="1"/>
    <xf numFmtId="0" fontId="0" fillId="0" borderId="29" xfId="0" applyBorder="1"/>
    <xf numFmtId="0" fontId="23" fillId="0" borderId="0" xfId="6" applyFont="1"/>
    <xf numFmtId="0" fontId="7" fillId="6" borderId="30" xfId="5" applyFont="1" applyBorder="1" applyAlignment="1">
      <alignment horizontal="left"/>
    </xf>
  </cellXfs>
  <cellStyles count="10">
    <cellStyle name="20% - Colore 3" xfId="9" builtinId="38"/>
    <cellStyle name="Calcolo" xfId="4" builtinId="22"/>
    <cellStyle name="Cella collegata" xfId="7" builtinId="24"/>
    <cellStyle name="Collegamento ipertestuale" xfId="6" builtinId="8"/>
    <cellStyle name="Input" xfId="2" builtinId="20"/>
    <cellStyle name="Neutrale" xfId="1" builtinId="28"/>
    <cellStyle name="Normale" xfId="0" builtinId="0"/>
    <cellStyle name="Nota" xfId="5" builtinId="10"/>
    <cellStyle name="Output" xfId="3" builtinId="21"/>
    <cellStyle name="Totale" xfId="8" builtinId="25"/>
  </cellStyles>
  <dxfs count="13">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25" formatCode="hh:mm"/>
    </dxf>
    <dxf>
      <numFmt numFmtId="21" formatCode="dd\-mmm"/>
    </dxf>
    <dxf>
      <numFmt numFmtId="164" formatCode="[$-409]d\-mmm;@"/>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w/ </a:t>
            </a:r>
            <a:r>
              <a:rPr lang="it-IT" sz="1200" b="1">
                <a:solidFill>
                  <a:srgbClr val="002060"/>
                </a:solidFill>
              </a:rPr>
              <a:t>symptom onset</a:t>
            </a:r>
            <a:r>
              <a:rPr lang="it-IT" sz="1200"/>
              <a:t> or </a:t>
            </a:r>
            <a:r>
              <a:rPr lang="it-IT" sz="1200" b="1">
                <a:solidFill>
                  <a:srgbClr val="0070C0"/>
                </a:solidFill>
              </a:rPr>
              <a:t>diagnosis/swab</a:t>
            </a:r>
            <a:r>
              <a:rPr lang="it-IT" sz="1200"/>
              <a:t> date and </a:t>
            </a:r>
            <a:r>
              <a:rPr lang="it-IT" sz="1200" b="1">
                <a:solidFill>
                  <a:schemeClr val="bg2">
                    <a:lumMod val="50000"/>
                  </a:schemeClr>
                </a:solidFill>
              </a:rPr>
              <a:t>cumulative reported cases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summary'!$B$2:$B$70</c:f>
              <c:numCache>
                <c:formatCode>[$-409]d\-mmm;@</c:formatCode>
                <c:ptCount val="6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numCache>
            </c:numRef>
          </c:cat>
          <c:val>
            <c:numRef>
              <c:f>'ISS reports summary'!$D$1:$D$70</c:f>
              <c:numCache>
                <c:formatCode>General</c:formatCode>
                <c:ptCount val="70"/>
                <c:pt idx="0">
                  <c:v>0</c:v>
                </c:pt>
                <c:pt idx="1">
                  <c:v>4555</c:v>
                </c:pt>
                <c:pt idx="4">
                  <c:v>8331</c:v>
                </c:pt>
                <c:pt idx="8">
                  <c:v>13601</c:v>
                </c:pt>
                <c:pt idx="9">
                  <c:v>16181</c:v>
                </c:pt>
                <c:pt idx="10">
                  <c:v>17389</c:v>
                </c:pt>
                <c:pt idx="11">
                  <c:v>18966</c:v>
                </c:pt>
                <c:pt idx="12">
                  <c:v>21157</c:v>
                </c:pt>
                <c:pt idx="13">
                  <c:v>22993</c:v>
                </c:pt>
                <c:pt idx="14">
                  <c:v>28330</c:v>
                </c:pt>
                <c:pt idx="15">
                  <c:v>29603</c:v>
                </c:pt>
                <c:pt idx="16">
                  <c:v>31959</c:v>
                </c:pt>
                <c:pt idx="17">
                  <c:v>34371</c:v>
                </c:pt>
                <c:pt idx="18">
                  <c:v>37403</c:v>
                </c:pt>
                <c:pt idx="19">
                  <c:v>44204</c:v>
                </c:pt>
                <c:pt idx="20">
                  <c:v>46704</c:v>
                </c:pt>
                <c:pt idx="21">
                  <c:v>48525</c:v>
                </c:pt>
                <c:pt idx="22">
                  <c:v>53084</c:v>
                </c:pt>
                <c:pt idx="23">
                  <c:v>55280</c:v>
                </c:pt>
                <c:pt idx="24">
                  <c:v>57951</c:v>
                </c:pt>
                <c:pt idx="25">
                  <c:v>60313</c:v>
                </c:pt>
                <c:pt idx="26">
                  <c:v>63084</c:v>
                </c:pt>
                <c:pt idx="27">
                  <c:v>65145</c:v>
                </c:pt>
                <c:pt idx="28">
                  <c:v>70012</c:v>
                </c:pt>
                <c:pt idx="29">
                  <c:v>71354</c:v>
                </c:pt>
                <c:pt idx="30">
                  <c:v>73040</c:v>
                </c:pt>
                <c:pt idx="31">
                  <c:v>75897</c:v>
                </c:pt>
                <c:pt idx="32">
                  <c:v>77927</c:v>
                </c:pt>
                <c:pt idx="33">
                  <c:v>77878</c:v>
                </c:pt>
                <c:pt idx="34">
                  <c:v>81792</c:v>
                </c:pt>
                <c:pt idx="35">
                  <c:v>82648</c:v>
                </c:pt>
                <c:pt idx="36">
                  <c:v>83817</c:v>
                </c:pt>
                <c:pt idx="38">
                  <c:v>86392</c:v>
                </c:pt>
                <c:pt idx="39">
                  <c:v>87954</c:v>
                </c:pt>
                <c:pt idx="40">
                  <c:v>90191</c:v>
                </c:pt>
                <c:pt idx="43">
                  <c:v>93188</c:v>
                </c:pt>
                <c:pt idx="45">
                  <c:v>95815</c:v>
                </c:pt>
                <c:pt idx="46">
                  <c:v>97568</c:v>
                </c:pt>
                <c:pt idx="47">
                  <c:v>109766</c:v>
                </c:pt>
                <c:pt idx="50">
                  <c:v>118063</c:v>
                </c:pt>
                <c:pt idx="51">
                  <c:v>125629</c:v>
                </c:pt>
                <c:pt idx="54">
                  <c:v>125955</c:v>
                </c:pt>
                <c:pt idx="57">
                  <c:v>123955</c:v>
                </c:pt>
                <c:pt idx="59">
                  <c:v>126168</c:v>
                </c:pt>
                <c:pt idx="60">
                  <c:v>128038</c:v>
                </c:pt>
                <c:pt idx="61">
                  <c:v>139566</c:v>
                </c:pt>
                <c:pt idx="64">
                  <c:v>147572</c:v>
                </c:pt>
                <c:pt idx="66">
                  <c:v>153006</c:v>
                </c:pt>
                <c:pt idx="68">
                  <c:v>156673</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summary'!$B$2:$B$70</c:f>
              <c:numCache>
                <c:formatCode>[$-409]d\-mmm;@</c:formatCode>
                <c:ptCount val="6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numCache>
            </c:numRef>
          </c:cat>
          <c:val>
            <c:numRef>
              <c:f>'ISS reports summary'!$E$1:$E$70</c:f>
              <c:numCache>
                <c:formatCode>General</c:formatCode>
                <c:ptCount val="70"/>
                <c:pt idx="0">
                  <c:v>0</c:v>
                </c:pt>
                <c:pt idx="1">
                  <c:v>7812</c:v>
                </c:pt>
                <c:pt idx="4">
                  <c:v>13323</c:v>
                </c:pt>
                <c:pt idx="8">
                  <c:v>24346</c:v>
                </c:pt>
                <c:pt idx="9">
                  <c:v>27224</c:v>
                </c:pt>
                <c:pt idx="10">
                  <c:v>30722</c:v>
                </c:pt>
                <c:pt idx="11">
                  <c:v>34927</c:v>
                </c:pt>
                <c:pt idx="12">
                  <c:v>39981</c:v>
                </c:pt>
                <c:pt idx="13">
                  <c:v>46584</c:v>
                </c:pt>
                <c:pt idx="14">
                  <c:v>50246</c:v>
                </c:pt>
                <c:pt idx="15">
                  <c:v>55059</c:v>
                </c:pt>
                <c:pt idx="16">
                  <c:v>59203</c:v>
                </c:pt>
                <c:pt idx="17">
                  <c:v>64130</c:v>
                </c:pt>
                <c:pt idx="18">
                  <c:v>70418</c:v>
                </c:pt>
                <c:pt idx="19">
                  <c:v>76714</c:v>
                </c:pt>
                <c:pt idx="20">
                  <c:v>82510</c:v>
                </c:pt>
                <c:pt idx="21">
                  <c:v>87038</c:v>
                </c:pt>
                <c:pt idx="22">
                  <c:v>90972</c:v>
                </c:pt>
                <c:pt idx="23">
                  <c:v>95077</c:v>
                </c:pt>
                <c:pt idx="24">
                  <c:v>98500</c:v>
                </c:pt>
                <c:pt idx="25">
                  <c:v>101994</c:v>
                </c:pt>
                <c:pt idx="26">
                  <c:v>107342</c:v>
                </c:pt>
                <c:pt idx="27">
                  <c:v>111692</c:v>
                </c:pt>
                <c:pt idx="28">
                  <c:v>116363</c:v>
                </c:pt>
                <c:pt idx="29">
                  <c:v>120570</c:v>
                </c:pt>
                <c:pt idx="30">
                  <c:v>123801</c:v>
                </c:pt>
                <c:pt idx="31">
                  <c:v>127642</c:v>
                </c:pt>
                <c:pt idx="32">
                  <c:v>131995</c:v>
                </c:pt>
                <c:pt idx="33">
                  <c:v>133700</c:v>
                </c:pt>
                <c:pt idx="34">
                  <c:v>139347</c:v>
                </c:pt>
                <c:pt idx="35">
                  <c:v>142425</c:v>
                </c:pt>
                <c:pt idx="36">
                  <c:v>146233</c:v>
                </c:pt>
                <c:pt idx="38">
                  <c:v>151212</c:v>
                </c:pt>
                <c:pt idx="39">
                  <c:v>155133</c:v>
                </c:pt>
                <c:pt idx="40">
                  <c:v>157904</c:v>
                </c:pt>
                <c:pt idx="43">
                  <c:v>165282</c:v>
                </c:pt>
                <c:pt idx="45">
                  <c:v>169779</c:v>
                </c:pt>
                <c:pt idx="46">
                  <c:v>173325</c:v>
                </c:pt>
                <c:pt idx="47">
                  <c:v>179451</c:v>
                </c:pt>
                <c:pt idx="50">
                  <c:v>193301</c:v>
                </c:pt>
                <c:pt idx="51">
                  <c:v>195715</c:v>
                </c:pt>
                <c:pt idx="54">
                  <c:v>201077</c:v>
                </c:pt>
                <c:pt idx="57">
                  <c:v>205891</c:v>
                </c:pt>
                <c:pt idx="59">
                  <c:v>209216</c:v>
                </c:pt>
                <c:pt idx="60">
                  <c:v>210792</c:v>
                </c:pt>
                <c:pt idx="61">
                  <c:v>212385</c:v>
                </c:pt>
                <c:pt idx="64">
                  <c:v>215808</c:v>
                </c:pt>
                <c:pt idx="66">
                  <c:v>218123</c:v>
                </c:pt>
                <c:pt idx="68">
                  <c:v>220513</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reported cases</c:v>
                </c:pt>
              </c:strCache>
            </c:strRef>
          </c:tx>
          <c:spPr>
            <a:solidFill>
              <a:schemeClr val="bg1">
                <a:lumMod val="50000"/>
              </a:schemeClr>
            </a:solidFill>
            <a:ln>
              <a:noFill/>
            </a:ln>
            <a:effectLst/>
          </c:spPr>
          <c:invertIfNegative val="0"/>
          <c:cat>
            <c:numRef>
              <c:f>'ISS reports summary'!$B$2:$B$70</c:f>
              <c:numCache>
                <c:formatCode>[$-409]d\-mmm;@</c:formatCode>
                <c:ptCount val="6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numCache>
            </c:numRef>
          </c:cat>
          <c:val>
            <c:numRef>
              <c:f>'ISS reports summary'!$F$1:$F$70</c:f>
              <c:numCache>
                <c:formatCode>General</c:formatCode>
                <c:ptCount val="70"/>
                <c:pt idx="0">
                  <c:v>0</c:v>
                </c:pt>
                <c:pt idx="1">
                  <c:v>8342</c:v>
                </c:pt>
                <c:pt idx="4">
                  <c:v>13882</c:v>
                </c:pt>
                <c:pt idx="8">
                  <c:v>25028</c:v>
                </c:pt>
                <c:pt idx="9">
                  <c:v>28293</c:v>
                </c:pt>
                <c:pt idx="10">
                  <c:v>31772</c:v>
                </c:pt>
                <c:pt idx="11">
                  <c:v>35731</c:v>
                </c:pt>
                <c:pt idx="12">
                  <c:v>42220</c:v>
                </c:pt>
                <c:pt idx="13">
                  <c:v>48452</c:v>
                </c:pt>
                <c:pt idx="14">
                  <c:v>52796</c:v>
                </c:pt>
                <c:pt idx="15">
                  <c:v>57989</c:v>
                </c:pt>
                <c:pt idx="16">
                  <c:v>62844</c:v>
                </c:pt>
                <c:pt idx="17">
                  <c:v>67814</c:v>
                </c:pt>
                <c:pt idx="18">
                  <c:v>73780</c:v>
                </c:pt>
                <c:pt idx="19">
                  <c:v>79968</c:v>
                </c:pt>
                <c:pt idx="20">
                  <c:v>85308</c:v>
                </c:pt>
                <c:pt idx="21">
                  <c:v>89967</c:v>
                </c:pt>
                <c:pt idx="22">
                  <c:v>94312</c:v>
                </c:pt>
                <c:pt idx="23">
                  <c:v>98716</c:v>
                </c:pt>
                <c:pt idx="24">
                  <c:v>102669</c:v>
                </c:pt>
                <c:pt idx="25">
                  <c:v>106399</c:v>
                </c:pt>
                <c:pt idx="26">
                  <c:v>112401</c:v>
                </c:pt>
                <c:pt idx="27">
                  <c:v>117050</c:v>
                </c:pt>
                <c:pt idx="28">
                  <c:v>120290</c:v>
                </c:pt>
                <c:pt idx="29">
                  <c:v>124527</c:v>
                </c:pt>
                <c:pt idx="30">
                  <c:v>127790</c:v>
                </c:pt>
                <c:pt idx="31">
                  <c:v>131751</c:v>
                </c:pt>
                <c:pt idx="32">
                  <c:v>136110</c:v>
                </c:pt>
                <c:pt idx="33">
                  <c:v>139377</c:v>
                </c:pt>
                <c:pt idx="34">
                  <c:v>143199</c:v>
                </c:pt>
                <c:pt idx="35">
                  <c:v>146321</c:v>
                </c:pt>
                <c:pt idx="36">
                  <c:v>150189</c:v>
                </c:pt>
                <c:pt idx="38">
                  <c:v>155467</c:v>
                </c:pt>
                <c:pt idx="39">
                  <c:v>159107</c:v>
                </c:pt>
                <c:pt idx="40">
                  <c:v>162004</c:v>
                </c:pt>
                <c:pt idx="43">
                  <c:v>169325</c:v>
                </c:pt>
                <c:pt idx="45">
                  <c:v>173730</c:v>
                </c:pt>
                <c:pt idx="46">
                  <c:v>177143</c:v>
                </c:pt>
                <c:pt idx="47">
                  <c:v>183269</c:v>
                </c:pt>
                <c:pt idx="50">
                  <c:v>197096</c:v>
                </c:pt>
                <c:pt idx="51">
                  <c:v>199470</c:v>
                </c:pt>
                <c:pt idx="53">
                  <c:v>203545</c:v>
                </c:pt>
                <c:pt idx="54">
                  <c:v>204576</c:v>
                </c:pt>
                <c:pt idx="57">
                  <c:v>209254</c:v>
                </c:pt>
                <c:pt idx="59">
                  <c:v>212532</c:v>
                </c:pt>
                <c:pt idx="60">
                  <c:v>214103</c:v>
                </c:pt>
                <c:pt idx="61">
                  <c:v>215665</c:v>
                </c:pt>
                <c:pt idx="64">
                  <c:v>218997</c:v>
                </c:pt>
                <c:pt idx="66">
                  <c:v>221133</c:v>
                </c:pt>
                <c:pt idx="68">
                  <c:v>223095</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reported deaths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reported deaths</c:v>
                </c:pt>
              </c:strCache>
            </c:strRef>
          </c:tx>
          <c:spPr>
            <a:solidFill>
              <a:schemeClr val="accent3"/>
            </a:solidFill>
            <a:ln>
              <a:noFill/>
            </a:ln>
            <a:effectLst/>
          </c:spPr>
          <c:invertIfNegative val="0"/>
          <c:cat>
            <c:numRef>
              <c:f>'ISS reports summary'!$B$2:$B$70</c:f>
              <c:numCache>
                <c:formatCode>[$-409]d\-mmm;@</c:formatCode>
                <c:ptCount val="6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numCache>
            </c:numRef>
          </c:cat>
          <c:val>
            <c:numRef>
              <c:f>'ISS reports summary'!$G$2:$G$70</c:f>
              <c:numCache>
                <c:formatCode>General</c:formatCode>
                <c:ptCount val="69"/>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2">
                  <c:v>25855</c:v>
                </c:pt>
                <c:pt idx="53">
                  <c:v>26049</c:v>
                </c:pt>
                <c:pt idx="56">
                  <c:v>26892</c:v>
                </c:pt>
                <c:pt idx="58">
                  <c:v>27402</c:v>
                </c:pt>
                <c:pt idx="59">
                  <c:v>27955</c:v>
                </c:pt>
                <c:pt idx="60">
                  <c:v>28274</c:v>
                </c:pt>
                <c:pt idx="63">
                  <c:v>28903</c:v>
                </c:pt>
                <c:pt idx="65">
                  <c:v>29525</c:v>
                </c:pt>
                <c:pt idx="67">
                  <c:v>29884</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2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Incidence of cases by symptom onset date from 24-jan to 15-may 2020.</a:t>
            </a:r>
            <a:r>
              <a:rPr lang="it-IT" baseline="0"/>
              <a:t> </a:t>
            </a:r>
            <a:r>
              <a:rPr lang="it-IT" sz="900"/>
              <a:t>Source: ISS*.</a:t>
            </a:r>
          </a:p>
          <a:p>
            <a:pPr>
              <a:defRPr/>
            </a:pPr>
            <a:r>
              <a:rPr lang="it-IT" sz="900" b="0" i="0" u="none" strike="noStrike" baseline="0">
                <a:effectLst/>
              </a:rPr>
              <a:t>(*manual extraction from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symptom onset da'!$C$1</c:f>
              <c:strCache>
                <c:ptCount val="1"/>
                <c:pt idx="0">
                  <c:v># of cases by symptom onset (frequency fi)</c:v>
                </c:pt>
              </c:strCache>
            </c:strRef>
          </c:tx>
          <c:spPr>
            <a:solidFill>
              <a:schemeClr val="accent5"/>
            </a:solidFill>
            <a:ln>
              <a:noFill/>
            </a:ln>
            <a:effectLst/>
          </c:spPr>
          <c:invertIfNegative val="0"/>
          <c:cat>
            <c:numRef>
              <c:f>'Italy cases by symptom onset da'!$A$2:$A$1048576</c:f>
              <c:numCache>
                <c:formatCode>[$-409]d\-mmm;@</c:formatCode>
                <c:ptCount val="1048575"/>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pt idx="84">
                  <c:v>43938</c:v>
                </c:pt>
                <c:pt idx="85">
                  <c:v>43939</c:v>
                </c:pt>
                <c:pt idx="86">
                  <c:v>43940</c:v>
                </c:pt>
                <c:pt idx="87">
                  <c:v>43941</c:v>
                </c:pt>
                <c:pt idx="88">
                  <c:v>43942</c:v>
                </c:pt>
                <c:pt idx="89">
                  <c:v>43943</c:v>
                </c:pt>
                <c:pt idx="90">
                  <c:v>43944</c:v>
                </c:pt>
                <c:pt idx="91">
                  <c:v>43945</c:v>
                </c:pt>
                <c:pt idx="92">
                  <c:v>43946</c:v>
                </c:pt>
                <c:pt idx="93">
                  <c:v>43947</c:v>
                </c:pt>
                <c:pt idx="94">
                  <c:v>43948</c:v>
                </c:pt>
                <c:pt idx="95">
                  <c:v>43949</c:v>
                </c:pt>
                <c:pt idx="96">
                  <c:v>43950</c:v>
                </c:pt>
                <c:pt idx="97">
                  <c:v>43951</c:v>
                </c:pt>
                <c:pt idx="98">
                  <c:v>43952</c:v>
                </c:pt>
                <c:pt idx="99">
                  <c:v>43953</c:v>
                </c:pt>
                <c:pt idx="100">
                  <c:v>43954</c:v>
                </c:pt>
                <c:pt idx="101">
                  <c:v>43955</c:v>
                </c:pt>
                <c:pt idx="102">
                  <c:v>43956</c:v>
                </c:pt>
                <c:pt idx="103">
                  <c:v>43957</c:v>
                </c:pt>
                <c:pt idx="104">
                  <c:v>43958</c:v>
                </c:pt>
                <c:pt idx="105">
                  <c:v>43959</c:v>
                </c:pt>
                <c:pt idx="106">
                  <c:v>43960</c:v>
                </c:pt>
                <c:pt idx="107">
                  <c:v>43961</c:v>
                </c:pt>
                <c:pt idx="108">
                  <c:v>43962</c:v>
                </c:pt>
                <c:pt idx="109">
                  <c:v>43963</c:v>
                </c:pt>
                <c:pt idx="110">
                  <c:v>43964</c:v>
                </c:pt>
                <c:pt idx="111">
                  <c:v>43965</c:v>
                </c:pt>
                <c:pt idx="112">
                  <c:v>43966</c:v>
                </c:pt>
              </c:numCache>
            </c:numRef>
          </c:cat>
          <c:val>
            <c:numRef>
              <c:f>'Italy cases by symptom onset da'!$C$2:$C$99</c:f>
              <c:numCache>
                <c:formatCode>0</c:formatCode>
                <c:ptCount val="98"/>
                <c:pt idx="3">
                  <c:v>9.2378752886837781</c:v>
                </c:pt>
                <c:pt idx="4">
                  <c:v>4.618937644341889</c:v>
                </c:pt>
                <c:pt idx="5">
                  <c:v>13.85681293302456</c:v>
                </c:pt>
                <c:pt idx="6">
                  <c:v>13.85681293302456</c:v>
                </c:pt>
                <c:pt idx="7">
                  <c:v>41.57043879905487</c:v>
                </c:pt>
                <c:pt idx="8">
                  <c:v>23.094688221708335</c:v>
                </c:pt>
                <c:pt idx="9">
                  <c:v>18.475750577366451</c:v>
                </c:pt>
                <c:pt idx="10">
                  <c:v>18.475750577367556</c:v>
                </c:pt>
                <c:pt idx="11">
                  <c:v>23.094688221708335</c:v>
                </c:pt>
                <c:pt idx="12">
                  <c:v>18.475750577366451</c:v>
                </c:pt>
                <c:pt idx="13">
                  <c:v>18.475750577367556</c:v>
                </c:pt>
                <c:pt idx="14">
                  <c:v>9.2378752886837781</c:v>
                </c:pt>
                <c:pt idx="15">
                  <c:v>13.85681293302456</c:v>
                </c:pt>
                <c:pt idx="16">
                  <c:v>60.046189376443444</c:v>
                </c:pt>
                <c:pt idx="17">
                  <c:v>23.094688221708335</c:v>
                </c:pt>
                <c:pt idx="18">
                  <c:v>41.570438799075895</c:v>
                </c:pt>
                <c:pt idx="19">
                  <c:v>46.189376443417778</c:v>
                </c:pt>
                <c:pt idx="20">
                  <c:v>64.665127020785334</c:v>
                </c:pt>
                <c:pt idx="21">
                  <c:v>129.33025404156956</c:v>
                </c:pt>
                <c:pt idx="22">
                  <c:v>78.521939953809891</c:v>
                </c:pt>
                <c:pt idx="23">
                  <c:v>129.33025404157067</c:v>
                </c:pt>
                <c:pt idx="24">
                  <c:v>161.66281755196277</c:v>
                </c:pt>
                <c:pt idx="25">
                  <c:v>129.33025404157067</c:v>
                </c:pt>
                <c:pt idx="26">
                  <c:v>387.9907621247109</c:v>
                </c:pt>
                <c:pt idx="27">
                  <c:v>304.84988452655915</c:v>
                </c:pt>
                <c:pt idx="28">
                  <c:v>387.9907621247109</c:v>
                </c:pt>
                <c:pt idx="29">
                  <c:v>526.55889145496531</c:v>
                </c:pt>
                <c:pt idx="30">
                  <c:v>678.98383371824434</c:v>
                </c:pt>
                <c:pt idx="31">
                  <c:v>822.17090069284063</c:v>
                </c:pt>
                <c:pt idx="32">
                  <c:v>789.83833718244739</c:v>
                </c:pt>
                <c:pt idx="33">
                  <c:v>868.36027713625845</c:v>
                </c:pt>
                <c:pt idx="34">
                  <c:v>1168.5912240184759</c:v>
                </c:pt>
                <c:pt idx="35">
                  <c:v>1048.4988452655887</c:v>
                </c:pt>
                <c:pt idx="36">
                  <c:v>2286.3741339491917</c:v>
                </c:pt>
                <c:pt idx="37">
                  <c:v>1870.6697459584295</c:v>
                </c:pt>
                <c:pt idx="38">
                  <c:v>2143.1870669745958</c:v>
                </c:pt>
                <c:pt idx="39">
                  <c:v>1879.9076212471136</c:v>
                </c:pt>
                <c:pt idx="40">
                  <c:v>2521.9399538106236</c:v>
                </c:pt>
                <c:pt idx="41">
                  <c:v>2872.9792147805997</c:v>
                </c:pt>
                <c:pt idx="42">
                  <c:v>3011.5473441108543</c:v>
                </c:pt>
                <c:pt idx="43">
                  <c:v>3487.2979214780598</c:v>
                </c:pt>
                <c:pt idx="44">
                  <c:v>4263.2794457274822</c:v>
                </c:pt>
                <c:pt idx="45">
                  <c:v>5842.9561200923781</c:v>
                </c:pt>
                <c:pt idx="46">
                  <c:v>4115.4734411085446</c:v>
                </c:pt>
                <c:pt idx="47">
                  <c:v>4605.0808314087753</c:v>
                </c:pt>
                <c:pt idx="48">
                  <c:v>4993.0715935334874</c:v>
                </c:pt>
                <c:pt idx="49">
                  <c:v>4461.8937644341804</c:v>
                </c:pt>
                <c:pt idx="50">
                  <c:v>5362.5866050808309</c:v>
                </c:pt>
                <c:pt idx="51">
                  <c:v>4886.8360277136262</c:v>
                </c:pt>
                <c:pt idx="52">
                  <c:v>4000</c:v>
                </c:pt>
                <c:pt idx="53">
                  <c:v>4341.8013856812931</c:v>
                </c:pt>
                <c:pt idx="54">
                  <c:v>3778.2909930715937</c:v>
                </c:pt>
                <c:pt idx="55">
                  <c:v>5524.2494226327944</c:v>
                </c:pt>
                <c:pt idx="56">
                  <c:v>3325.6351039260967</c:v>
                </c:pt>
                <c:pt idx="57">
                  <c:v>3274.8267898383369</c:v>
                </c:pt>
                <c:pt idx="58">
                  <c:v>3838.3371824480369</c:v>
                </c:pt>
                <c:pt idx="59">
                  <c:v>3006.9284064665121</c:v>
                </c:pt>
                <c:pt idx="60">
                  <c:v>3316.3972286374137</c:v>
                </c:pt>
                <c:pt idx="61">
                  <c:v>2762.1247113163972</c:v>
                </c:pt>
                <c:pt idx="62">
                  <c:v>2965.3579676674367</c:v>
                </c:pt>
                <c:pt idx="63">
                  <c:v>2581.9861431870668</c:v>
                </c:pt>
                <c:pt idx="64">
                  <c:v>2004.6189376443417</c:v>
                </c:pt>
                <c:pt idx="65">
                  <c:v>3039.260969976905</c:v>
                </c:pt>
                <c:pt idx="66">
                  <c:v>2175.5196304849883</c:v>
                </c:pt>
                <c:pt idx="67">
                  <c:v>3427.2517321016167</c:v>
                </c:pt>
                <c:pt idx="68">
                  <c:v>2217.0900692840642</c:v>
                </c:pt>
                <c:pt idx="69">
                  <c:v>2290.9930715935334</c:v>
                </c:pt>
                <c:pt idx="70">
                  <c:v>1884.5265588914544</c:v>
                </c:pt>
                <c:pt idx="71">
                  <c:v>1662.8175519630483</c:v>
                </c:pt>
                <c:pt idx="72">
                  <c:v>1949.1916859122398</c:v>
                </c:pt>
                <c:pt idx="73">
                  <c:v>1764.4341801385676</c:v>
                </c:pt>
                <c:pt idx="74">
                  <c:v>1699.7690531177827</c:v>
                </c:pt>
                <c:pt idx="75">
                  <c:v>1528.8683602771364</c:v>
                </c:pt>
                <c:pt idx="76">
                  <c:v>2198.6143187066978</c:v>
                </c:pt>
                <c:pt idx="77">
                  <c:v>1150.1154734411082</c:v>
                </c:pt>
                <c:pt idx="78">
                  <c:v>1251.7321016166277</c:v>
                </c:pt>
                <c:pt idx="79">
                  <c:v>1099.3071593533484</c:v>
                </c:pt>
                <c:pt idx="80">
                  <c:v>1274.8267898383369</c:v>
                </c:pt>
                <c:pt idx="81">
                  <c:v>1454.9653579676672</c:v>
                </c:pt>
                <c:pt idx="82">
                  <c:v>1140.8775981524243</c:v>
                </c:pt>
                <c:pt idx="83">
                  <c:v>1066.9745958429564</c:v>
                </c:pt>
                <c:pt idx="84">
                  <c:v>831.40877598152451</c:v>
                </c:pt>
                <c:pt idx="85">
                  <c:v>568.12933025404118</c:v>
                </c:pt>
                <c:pt idx="86">
                  <c:v>1242.4942263279449</c:v>
                </c:pt>
                <c:pt idx="87">
                  <c:v>706.69745958429564</c:v>
                </c:pt>
                <c:pt idx="88">
                  <c:v>715.93533487297952</c:v>
                </c:pt>
                <c:pt idx="89">
                  <c:v>725.17321016166318</c:v>
                </c:pt>
                <c:pt idx="90">
                  <c:v>697.45958429561199</c:v>
                </c:pt>
                <c:pt idx="91">
                  <c:v>503.46420323325583</c:v>
                </c:pt>
                <c:pt idx="92">
                  <c:v>411.08545034642032</c:v>
                </c:pt>
                <c:pt idx="93">
                  <c:v>637.41339491916847</c:v>
                </c:pt>
                <c:pt idx="94">
                  <c:v>503.46420323325583</c:v>
                </c:pt>
                <c:pt idx="95">
                  <c:v>484.9884526558883</c:v>
                </c:pt>
                <c:pt idx="96">
                  <c:v>471.13163972286378</c:v>
                </c:pt>
                <c:pt idx="97">
                  <c:v>300.23094688221721</c:v>
                </c:pt>
              </c:numCache>
            </c:numRef>
          </c:val>
          <c:extLst>
            <c:ext xmlns:c16="http://schemas.microsoft.com/office/drawing/2014/chart" uri="{C3380CC4-5D6E-409C-BE32-E72D297353CC}">
              <c16:uniqueId val="{00000002-172E-42B9-A7D7-278303210DBA}"/>
            </c:ext>
          </c:extLst>
        </c:ser>
        <c:ser>
          <c:idx val="0"/>
          <c:order val="1"/>
          <c:tx>
            <c:strRef>
              <c:f>'Italy cases by symptom onset da'!$E$1</c:f>
              <c:strCache>
                <c:ptCount val="1"/>
                <c:pt idx="0">
                  <c:v># of cases by symptom onset (frequency fi) - provisional</c:v>
                </c:pt>
              </c:strCache>
            </c:strRef>
          </c:tx>
          <c:spPr>
            <a:solidFill>
              <a:schemeClr val="accent3"/>
            </a:solidFill>
            <a:ln>
              <a:noFill/>
            </a:ln>
            <a:effectLst/>
          </c:spPr>
          <c:invertIfNegative val="0"/>
          <c:val>
            <c:numRef>
              <c:f>'Italy cases by symptom onset da'!$E$2:$E$114</c:f>
              <c:numCache>
                <c:formatCode>0</c:formatCode>
                <c:ptCount val="113"/>
                <c:pt idx="98">
                  <c:v>286.37413394919156</c:v>
                </c:pt>
                <c:pt idx="99">
                  <c:v>203.23325635103865</c:v>
                </c:pt>
                <c:pt idx="100">
                  <c:v>327.94457274826743</c:v>
                </c:pt>
                <c:pt idx="101">
                  <c:v>277.13625866050779</c:v>
                </c:pt>
                <c:pt idx="102">
                  <c:v>309.4688221708999</c:v>
                </c:pt>
                <c:pt idx="103">
                  <c:v>290.99307159353344</c:v>
                </c:pt>
                <c:pt idx="104">
                  <c:v>244.80369515011566</c:v>
                </c:pt>
                <c:pt idx="105">
                  <c:v>110.85450346420311</c:v>
                </c:pt>
                <c:pt idx="106">
                  <c:v>96.99769053117744</c:v>
                </c:pt>
                <c:pt idx="107">
                  <c:v>129.33025404157067</c:v>
                </c:pt>
                <c:pt idx="108">
                  <c:v>73.903002309469116</c:v>
                </c:pt>
              </c:numCache>
            </c:numRef>
          </c:val>
          <c:extLst>
            <c:ext xmlns:c16="http://schemas.microsoft.com/office/drawing/2014/chart" uri="{C3380CC4-5D6E-409C-BE32-E72D297353CC}">
              <c16:uniqueId val="{00000000-3E39-47B4-B4F0-69C2B1710618}"/>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Accumulative # of cases by symptom onset date from 24-jan to 15-may 2020.</a:t>
            </a:r>
            <a:r>
              <a:rPr lang="it-IT" baseline="0"/>
              <a:t> </a:t>
            </a:r>
            <a:r>
              <a:rPr lang="it-IT" sz="900"/>
              <a:t>Source: ISS*.</a:t>
            </a:r>
          </a:p>
          <a:p>
            <a:pPr>
              <a:defRPr/>
            </a:pPr>
            <a:r>
              <a:rPr lang="it-IT" sz="900" b="0" i="0" u="none" strike="noStrike" baseline="0">
                <a:effectLst/>
              </a:rPr>
              <a:t>(*manual extraction from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symptom onset da'!$D$1</c:f>
              <c:strCache>
                <c:ptCount val="1"/>
                <c:pt idx="0">
                  <c:v>Accumulative # of cases</c:v>
                </c:pt>
              </c:strCache>
            </c:strRef>
          </c:tx>
          <c:spPr>
            <a:solidFill>
              <a:srgbClr val="0070C0"/>
            </a:solidFill>
            <a:ln>
              <a:noFill/>
            </a:ln>
            <a:effectLst/>
          </c:spPr>
          <c:invertIfNegative val="0"/>
          <c:cat>
            <c:numRef>
              <c:f>'Italy cases by symptom onset da'!$A$2:$A$1048576</c:f>
              <c:numCache>
                <c:formatCode>[$-409]d\-mmm;@</c:formatCode>
                <c:ptCount val="1048575"/>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pt idx="84">
                  <c:v>43938</c:v>
                </c:pt>
                <c:pt idx="85">
                  <c:v>43939</c:v>
                </c:pt>
                <c:pt idx="86">
                  <c:v>43940</c:v>
                </c:pt>
                <c:pt idx="87">
                  <c:v>43941</c:v>
                </c:pt>
                <c:pt idx="88">
                  <c:v>43942</c:v>
                </c:pt>
                <c:pt idx="89">
                  <c:v>43943</c:v>
                </c:pt>
                <c:pt idx="90">
                  <c:v>43944</c:v>
                </c:pt>
                <c:pt idx="91">
                  <c:v>43945</c:v>
                </c:pt>
                <c:pt idx="92">
                  <c:v>43946</c:v>
                </c:pt>
                <c:pt idx="93">
                  <c:v>43947</c:v>
                </c:pt>
                <c:pt idx="94">
                  <c:v>43948</c:v>
                </c:pt>
                <c:pt idx="95">
                  <c:v>43949</c:v>
                </c:pt>
                <c:pt idx="96">
                  <c:v>43950</c:v>
                </c:pt>
                <c:pt idx="97">
                  <c:v>43951</c:v>
                </c:pt>
                <c:pt idx="98">
                  <c:v>43952</c:v>
                </c:pt>
                <c:pt idx="99">
                  <c:v>43953</c:v>
                </c:pt>
                <c:pt idx="100">
                  <c:v>43954</c:v>
                </c:pt>
                <c:pt idx="101">
                  <c:v>43955</c:v>
                </c:pt>
                <c:pt idx="102">
                  <c:v>43956</c:v>
                </c:pt>
                <c:pt idx="103">
                  <c:v>43957</c:v>
                </c:pt>
                <c:pt idx="104">
                  <c:v>43958</c:v>
                </c:pt>
                <c:pt idx="105">
                  <c:v>43959</c:v>
                </c:pt>
                <c:pt idx="106">
                  <c:v>43960</c:v>
                </c:pt>
                <c:pt idx="107">
                  <c:v>43961</c:v>
                </c:pt>
                <c:pt idx="108">
                  <c:v>43962</c:v>
                </c:pt>
                <c:pt idx="109">
                  <c:v>43963</c:v>
                </c:pt>
                <c:pt idx="110">
                  <c:v>43964</c:v>
                </c:pt>
                <c:pt idx="111">
                  <c:v>43965</c:v>
                </c:pt>
                <c:pt idx="112">
                  <c:v>43966</c:v>
                </c:pt>
              </c:numCache>
            </c:numRef>
          </c:cat>
          <c:val>
            <c:numRef>
              <c:f>'Italy cases by symptom onset da'!$D$2:$D$114</c:f>
              <c:numCache>
                <c:formatCode>0</c:formatCode>
                <c:ptCount val="113"/>
                <c:pt idx="3">
                  <c:v>9.2378752886837781</c:v>
                </c:pt>
                <c:pt idx="4">
                  <c:v>13.856812933025667</c:v>
                </c:pt>
                <c:pt idx="5">
                  <c:v>27.713625866050229</c:v>
                </c:pt>
                <c:pt idx="6">
                  <c:v>41.570438799074793</c:v>
                </c:pt>
                <c:pt idx="7">
                  <c:v>83.140877598129663</c:v>
                </c:pt>
                <c:pt idx="8">
                  <c:v>106.235565819838</c:v>
                </c:pt>
                <c:pt idx="9">
                  <c:v>124.71131639720446</c:v>
                </c:pt>
                <c:pt idx="10">
                  <c:v>143.18706697457202</c:v>
                </c:pt>
                <c:pt idx="11">
                  <c:v>166.28175519628036</c:v>
                </c:pt>
                <c:pt idx="12">
                  <c:v>184.75750577364681</c:v>
                </c:pt>
                <c:pt idx="13">
                  <c:v>203.23325635101438</c:v>
                </c:pt>
                <c:pt idx="14">
                  <c:v>212.47113163969814</c:v>
                </c:pt>
                <c:pt idx="15">
                  <c:v>226.32794457272271</c:v>
                </c:pt>
                <c:pt idx="16">
                  <c:v>286.37413394916615</c:v>
                </c:pt>
                <c:pt idx="17">
                  <c:v>309.46882217087449</c:v>
                </c:pt>
                <c:pt idx="18">
                  <c:v>351.03926096995036</c:v>
                </c:pt>
                <c:pt idx="19">
                  <c:v>397.22863741336812</c:v>
                </c:pt>
                <c:pt idx="20">
                  <c:v>461.89376443415347</c:v>
                </c:pt>
                <c:pt idx="21">
                  <c:v>591.22401847572303</c:v>
                </c:pt>
                <c:pt idx="22">
                  <c:v>669.74595842953295</c:v>
                </c:pt>
                <c:pt idx="23">
                  <c:v>799.07621247110364</c:v>
                </c:pt>
                <c:pt idx="24">
                  <c:v>960.73903002306645</c:v>
                </c:pt>
                <c:pt idx="25">
                  <c:v>1090.069284064637</c:v>
                </c:pt>
                <c:pt idx="26">
                  <c:v>1478.060046189348</c:v>
                </c:pt>
                <c:pt idx="27">
                  <c:v>1782.9099307159072</c:v>
                </c:pt>
                <c:pt idx="28">
                  <c:v>2170.9006928406179</c:v>
                </c:pt>
                <c:pt idx="29">
                  <c:v>2697.4595842955832</c:v>
                </c:pt>
                <c:pt idx="30">
                  <c:v>3376.4434180138278</c:v>
                </c:pt>
                <c:pt idx="31">
                  <c:v>4198.6143187066682</c:v>
                </c:pt>
                <c:pt idx="32">
                  <c:v>4988.4526558891157</c:v>
                </c:pt>
                <c:pt idx="33">
                  <c:v>5856.8129330253742</c:v>
                </c:pt>
                <c:pt idx="34">
                  <c:v>7025.4041570438503</c:v>
                </c:pt>
                <c:pt idx="35">
                  <c:v>8073.9030023094392</c:v>
                </c:pt>
                <c:pt idx="36">
                  <c:v>10360.277136258632</c:v>
                </c:pt>
                <c:pt idx="37">
                  <c:v>12230.946882217062</c:v>
                </c:pt>
                <c:pt idx="38">
                  <c:v>14374.133949191659</c:v>
                </c:pt>
                <c:pt idx="39">
                  <c:v>16254.041570438772</c:v>
                </c:pt>
                <c:pt idx="40">
                  <c:v>18775.981524249397</c:v>
                </c:pt>
                <c:pt idx="41">
                  <c:v>21648.960739029997</c:v>
                </c:pt>
                <c:pt idx="42">
                  <c:v>24660.508083140852</c:v>
                </c:pt>
                <c:pt idx="43">
                  <c:v>28147.806004618913</c:v>
                </c:pt>
                <c:pt idx="44">
                  <c:v>32411.085450346396</c:v>
                </c:pt>
                <c:pt idx="45">
                  <c:v>38254.041570438771</c:v>
                </c:pt>
                <c:pt idx="46">
                  <c:v>42369.515011547315</c:v>
                </c:pt>
                <c:pt idx="47">
                  <c:v>46974.595842956092</c:v>
                </c:pt>
                <c:pt idx="48">
                  <c:v>51967.667436489581</c:v>
                </c:pt>
                <c:pt idx="49">
                  <c:v>56429.561200923759</c:v>
                </c:pt>
                <c:pt idx="50">
                  <c:v>61792.147806004592</c:v>
                </c:pt>
                <c:pt idx="51">
                  <c:v>66678.983833718215</c:v>
                </c:pt>
                <c:pt idx="52">
                  <c:v>70678.983833718215</c:v>
                </c:pt>
                <c:pt idx="53">
                  <c:v>75020.785219399506</c:v>
                </c:pt>
                <c:pt idx="54">
                  <c:v>78799.076212471104</c:v>
                </c:pt>
                <c:pt idx="55">
                  <c:v>84323.325635103902</c:v>
                </c:pt>
                <c:pt idx="56">
                  <c:v>87648.960739029993</c:v>
                </c:pt>
                <c:pt idx="57">
                  <c:v>90923.787528868328</c:v>
                </c:pt>
                <c:pt idx="58">
                  <c:v>94762.12471131637</c:v>
                </c:pt>
                <c:pt idx="59">
                  <c:v>97769.053117782882</c:v>
                </c:pt>
                <c:pt idx="60">
                  <c:v>101085.4503464203</c:v>
                </c:pt>
                <c:pt idx="61">
                  <c:v>103847.5750577367</c:v>
                </c:pt>
                <c:pt idx="62">
                  <c:v>106812.93302540414</c:v>
                </c:pt>
                <c:pt idx="63">
                  <c:v>109394.91916859121</c:v>
                </c:pt>
                <c:pt idx="64">
                  <c:v>111399.53810623554</c:v>
                </c:pt>
                <c:pt idx="65">
                  <c:v>114438.79907621245</c:v>
                </c:pt>
                <c:pt idx="66">
                  <c:v>116614.31870669744</c:v>
                </c:pt>
                <c:pt idx="67">
                  <c:v>120041.57043879906</c:v>
                </c:pt>
                <c:pt idx="68">
                  <c:v>122258.66050808312</c:v>
                </c:pt>
                <c:pt idx="69">
                  <c:v>124549.65357967665</c:v>
                </c:pt>
                <c:pt idx="70">
                  <c:v>126434.1801385681</c:v>
                </c:pt>
                <c:pt idx="71">
                  <c:v>128096.99769053115</c:v>
                </c:pt>
                <c:pt idx="72">
                  <c:v>130046.18937644339</c:v>
                </c:pt>
                <c:pt idx="73">
                  <c:v>131810.62355658197</c:v>
                </c:pt>
                <c:pt idx="74">
                  <c:v>133510.39260969975</c:v>
                </c:pt>
                <c:pt idx="75">
                  <c:v>135039.26096997689</c:v>
                </c:pt>
                <c:pt idx="76">
                  <c:v>137237.8752886836</c:v>
                </c:pt>
                <c:pt idx="77">
                  <c:v>138387.99076212471</c:v>
                </c:pt>
                <c:pt idx="78">
                  <c:v>139639.72286374134</c:v>
                </c:pt>
                <c:pt idx="79">
                  <c:v>140739.03002309467</c:v>
                </c:pt>
                <c:pt idx="80">
                  <c:v>142013.85681293302</c:v>
                </c:pt>
                <c:pt idx="81">
                  <c:v>143468.8221709007</c:v>
                </c:pt>
                <c:pt idx="82">
                  <c:v>144609.69976905314</c:v>
                </c:pt>
                <c:pt idx="83">
                  <c:v>145676.67436489611</c:v>
                </c:pt>
                <c:pt idx="84">
                  <c:v>146508.08314087763</c:v>
                </c:pt>
                <c:pt idx="85">
                  <c:v>147076.21247113167</c:v>
                </c:pt>
                <c:pt idx="86">
                  <c:v>148318.70669745962</c:v>
                </c:pt>
                <c:pt idx="87">
                  <c:v>149025.40415704393</c:v>
                </c:pt>
                <c:pt idx="88">
                  <c:v>149741.33949191691</c:v>
                </c:pt>
                <c:pt idx="89">
                  <c:v>150466.51270207856</c:v>
                </c:pt>
                <c:pt idx="90">
                  <c:v>151163.97228637416</c:v>
                </c:pt>
                <c:pt idx="91">
                  <c:v>151667.43648960741</c:v>
                </c:pt>
                <c:pt idx="92">
                  <c:v>152078.52193995382</c:v>
                </c:pt>
                <c:pt idx="93">
                  <c:v>152715.93533487298</c:v>
                </c:pt>
                <c:pt idx="94">
                  <c:v>153219.39953810623</c:v>
                </c:pt>
                <c:pt idx="95">
                  <c:v>153704.3879907621</c:v>
                </c:pt>
                <c:pt idx="96">
                  <c:v>154175.51963048495</c:v>
                </c:pt>
                <c:pt idx="97">
                  <c:v>154475.75057736717</c:v>
                </c:pt>
              </c:numCache>
            </c:numRef>
          </c:val>
          <c:extLst>
            <c:ext xmlns:c16="http://schemas.microsoft.com/office/drawing/2014/chart" uri="{C3380CC4-5D6E-409C-BE32-E72D297353CC}">
              <c16:uniqueId val="{00000000-805F-49E6-85B1-BC838C75F0EF}"/>
            </c:ext>
          </c:extLst>
        </c:ser>
        <c:ser>
          <c:idx val="0"/>
          <c:order val="1"/>
          <c:tx>
            <c:strRef>
              <c:f>'Italy cases by symptom onset da'!$F$1</c:f>
              <c:strCache>
                <c:ptCount val="1"/>
                <c:pt idx="0">
                  <c:v>Accumulative # of cases - provisional</c:v>
                </c:pt>
              </c:strCache>
            </c:strRef>
          </c:tx>
          <c:spPr>
            <a:solidFill>
              <a:schemeClr val="bg2">
                <a:lumMod val="75000"/>
              </a:schemeClr>
            </a:solidFill>
            <a:ln>
              <a:noFill/>
            </a:ln>
            <a:effectLst/>
          </c:spPr>
          <c:invertIfNegative val="0"/>
          <c:val>
            <c:numRef>
              <c:f>'Italy cases by symptom onset da'!$F$2:$F$114</c:f>
              <c:numCache>
                <c:formatCode>0</c:formatCode>
                <c:ptCount val="113"/>
                <c:pt idx="98">
                  <c:v>154762.12471131637</c:v>
                </c:pt>
                <c:pt idx="99">
                  <c:v>154965.3579676674</c:v>
                </c:pt>
                <c:pt idx="100">
                  <c:v>155293.30254041567</c:v>
                </c:pt>
                <c:pt idx="101">
                  <c:v>155570.43879907616</c:v>
                </c:pt>
                <c:pt idx="102">
                  <c:v>155879.90762124705</c:v>
                </c:pt>
                <c:pt idx="103">
                  <c:v>156170.9006928406</c:v>
                </c:pt>
                <c:pt idx="104">
                  <c:v>156415.70438799073</c:v>
                </c:pt>
                <c:pt idx="105">
                  <c:v>156526.55889145494</c:v>
                </c:pt>
                <c:pt idx="106">
                  <c:v>156623.55658198611</c:v>
                </c:pt>
                <c:pt idx="107">
                  <c:v>156752.88683602767</c:v>
                </c:pt>
                <c:pt idx="108">
                  <c:v>156826.78983833714</c:v>
                </c:pt>
              </c:numCache>
            </c:numRef>
          </c:val>
          <c:extLst>
            <c:ext xmlns:c16="http://schemas.microsoft.com/office/drawing/2014/chart" uri="{C3380CC4-5D6E-409C-BE32-E72D297353CC}">
              <c16:uniqueId val="{00000001-805F-49E6-85B1-BC838C75F0EF}"/>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5maggio%20ENG.pdf" TargetMode="External"/><Relationship Id="rId1" Type="http://schemas.openxmlformats.org/officeDocument/2006/relationships/chart" Target="../charts/chart3.xml"/><Relationship Id="rId6" Type="http://schemas.openxmlformats.org/officeDocument/2006/relationships/image" Target="../media/image3.emf"/><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373380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28606</xdr:colOff>
      <xdr:row>3</xdr:row>
      <xdr:rowOff>100397</xdr:rowOff>
    </xdr:from>
    <xdr:to>
      <xdr:col>26</xdr:col>
      <xdr:colOff>277903</xdr:colOff>
      <xdr:row>40</xdr:row>
      <xdr:rowOff>170322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8715406" y="1228157"/>
          <a:ext cx="8174097" cy="7049845"/>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https://www.epicentro.iss.it/en/coronavirus/bollettino/Infografica_15maggio%20ENG.pdf</a:t>
            </a:r>
            <a:endParaRPr lang="it-IT" sz="1100"/>
          </a:p>
        </xdr:txBody>
      </xdr:sp>
    </xdr:grpSp>
    <xdr:clientData/>
  </xdr:twoCellAnchor>
  <xdr:twoCellAnchor editAs="oneCell">
    <xdr:from>
      <xdr:col>27</xdr:col>
      <xdr:colOff>40393</xdr:colOff>
      <xdr:row>4</xdr:row>
      <xdr:rowOff>89434</xdr:rowOff>
    </xdr:from>
    <xdr:to>
      <xdr:col>40</xdr:col>
      <xdr:colOff>44826</xdr:colOff>
      <xdr:row>38</xdr:row>
      <xdr:rowOff>1</xdr:rowOff>
    </xdr:to>
    <xdr:pic>
      <xdr:nvPicPr>
        <xdr:cNvPr id="8" name="Immagine 7">
          <a:extLst>
            <a:ext uri="{FF2B5EF4-FFF2-40B4-BE49-F238E27FC236}">
              <a16:creationId xmlns:a16="http://schemas.microsoft.com/office/drawing/2014/main" id="{45AECBEA-41CA-4369-A265-6BA54FFCA4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26087" y="1425175"/>
          <a:ext cx="8341610" cy="6150002"/>
        </a:xfrm>
        <a:prstGeom prst="rect">
          <a:avLst/>
        </a:prstGeom>
      </xdr:spPr>
    </xdr:pic>
    <xdr:clientData/>
  </xdr:twoCellAnchor>
  <xdr:twoCellAnchor>
    <xdr:from>
      <xdr:col>13</xdr:col>
      <xdr:colOff>60960</xdr:colOff>
      <xdr:row>42</xdr:row>
      <xdr:rowOff>60960</xdr:rowOff>
    </xdr:from>
    <xdr:to>
      <xdr:col>26</xdr:col>
      <xdr:colOff>310257</xdr:colOff>
      <xdr:row>80</xdr:row>
      <xdr:rowOff>161365</xdr:rowOff>
    </xdr:to>
    <xdr:grpSp>
      <xdr:nvGrpSpPr>
        <xdr:cNvPr id="10" name="Gruppo 9">
          <a:extLst>
            <a:ext uri="{FF2B5EF4-FFF2-40B4-BE49-F238E27FC236}">
              <a16:creationId xmlns:a16="http://schemas.microsoft.com/office/drawing/2014/main" id="{3B35A451-559A-42C2-A06A-5C1D493B8B97}"/>
            </a:ext>
          </a:extLst>
        </xdr:cNvPr>
        <xdr:cNvGrpSpPr/>
      </xdr:nvGrpSpPr>
      <xdr:grpSpPr>
        <a:xfrm>
          <a:off x="8747760" y="8534400"/>
          <a:ext cx="8174097" cy="7049845"/>
          <a:chOff x="4610470" y="2331719"/>
          <a:chExt cx="8137789" cy="5705693"/>
        </a:xfrm>
      </xdr:grpSpPr>
      <xdr:graphicFrame macro="">
        <xdr:nvGraphicFramePr>
          <xdr:cNvPr id="11" name="Grafico 10">
            <a:extLst>
              <a:ext uri="{FF2B5EF4-FFF2-40B4-BE49-F238E27FC236}">
                <a16:creationId xmlns:a16="http://schemas.microsoft.com/office/drawing/2014/main" id="{8A29747F-DBAD-46F5-8D88-BE31B1CD9C7D}"/>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CasellaDiTesto 11">
            <a:hlinkClick xmlns:r="http://schemas.openxmlformats.org/officeDocument/2006/relationships" r:id="rId2"/>
            <a:extLst>
              <a:ext uri="{FF2B5EF4-FFF2-40B4-BE49-F238E27FC236}">
                <a16:creationId xmlns:a16="http://schemas.microsoft.com/office/drawing/2014/main" id="{1DB55D8A-6FD2-49D7-B16A-AE4A8B3E30B5}"/>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https://www.epicentro.iss.it/en/coronavirus/bollettino/Infografica_15maggio%20ENG.pdf</a:t>
            </a:r>
            <a:endParaRPr lang="it-IT" sz="1100"/>
          </a:p>
        </xdr:txBody>
      </xdr:sp>
    </xdr:grpSp>
    <xdr:clientData/>
  </xdr:twoCellAnchor>
  <xdr:twoCellAnchor>
    <xdr:from>
      <xdr:col>26</xdr:col>
      <xdr:colOff>601980</xdr:colOff>
      <xdr:row>42</xdr:row>
      <xdr:rowOff>54602</xdr:rowOff>
    </xdr:from>
    <xdr:to>
      <xdr:col>39</xdr:col>
      <xdr:colOff>606014</xdr:colOff>
      <xdr:row>81</xdr:row>
      <xdr:rowOff>45720</xdr:rowOff>
    </xdr:to>
    <xdr:grpSp>
      <xdr:nvGrpSpPr>
        <xdr:cNvPr id="7" name="Gruppo 6">
          <a:extLst>
            <a:ext uri="{FF2B5EF4-FFF2-40B4-BE49-F238E27FC236}">
              <a16:creationId xmlns:a16="http://schemas.microsoft.com/office/drawing/2014/main" id="{0EAA44A3-68DE-4244-A9A8-6E95405B2B14}"/>
            </a:ext>
          </a:extLst>
        </xdr:cNvPr>
        <xdr:cNvGrpSpPr/>
      </xdr:nvGrpSpPr>
      <xdr:grpSpPr>
        <a:xfrm>
          <a:off x="17213580" y="8528042"/>
          <a:ext cx="8355554" cy="7123438"/>
          <a:chOff x="17106900" y="8467082"/>
          <a:chExt cx="8340314" cy="7123438"/>
        </a:xfrm>
      </xdr:grpSpPr>
      <xdr:grpSp>
        <xdr:nvGrpSpPr>
          <xdr:cNvPr id="6" name="Gruppo 5">
            <a:extLst>
              <a:ext uri="{FF2B5EF4-FFF2-40B4-BE49-F238E27FC236}">
                <a16:creationId xmlns:a16="http://schemas.microsoft.com/office/drawing/2014/main" id="{A94AFB92-EB4C-4D16-844E-FC16861296D5}"/>
              </a:ext>
            </a:extLst>
          </xdr:cNvPr>
          <xdr:cNvGrpSpPr/>
        </xdr:nvGrpSpPr>
        <xdr:grpSpPr>
          <a:xfrm>
            <a:off x="17218470" y="8467082"/>
            <a:ext cx="8228744" cy="5555674"/>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pic>
        <xdr:nvPicPr>
          <xdr:cNvPr id="13" name="Immagine 12">
            <a:extLst>
              <a:ext uri="{FF2B5EF4-FFF2-40B4-BE49-F238E27FC236}">
                <a16:creationId xmlns:a16="http://schemas.microsoft.com/office/drawing/2014/main" id="{632713A6-12CE-40CF-A956-F7AD84DDA3B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06900" y="14081760"/>
            <a:ext cx="3954780" cy="15087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70" totalsRowShown="0" headerRowDxfId="12">
  <autoFilter ref="A1:G70" xr:uid="{E00D1741-FA5A-46AA-8DA1-3263CE131748}"/>
  <tableColumns count="7">
    <tableColumn id="7" xr3:uid="{50975FC8-ACF4-45F9-8F56-602A6B9C8202}" name="day of week" dataDxfId="11">
      <calculatedColumnFormula>CHOOSE(WEEKDAY(Tabella2[[#This Row],[date]]),"Sun","Mon","Tue","Wed","Thu","Fri","Sat")</calculatedColumnFormula>
    </tableColumn>
    <tableColumn id="1" xr3:uid="{489269BA-B00A-4BCA-867F-603F07B4A1BA}" name="date" dataDxfId="10"/>
    <tableColumn id="2" xr3:uid="{30288EF8-2CAC-4C44-8A0F-77A69CC1E64A}" name="time" dataDxfId="9"/>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reported cases"/>
    <tableColumn id="6" xr3:uid="{685DB51D-955E-4327-9E96-30C7DF229220}" name="cumulative reported death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I114" totalsRowShown="0">
  <autoFilter ref="A1:I114" xr:uid="{30C6CF1A-8735-45FE-91D3-50981F887C61}"/>
  <tableColumns count="9">
    <tableColumn id="1" xr3:uid="{85B46AC1-744C-4A75-9973-3962CA1A819C}" name="Date" dataDxfId="8"/>
    <tableColumn id="3" xr3:uid="{A91F86AC-A62A-42BF-AA2E-5046C75A4536}" name="Day (category mi)" dataDxfId="7" dataCellStyle="Valore non valido"/>
    <tableColumn id="4" xr3:uid="{7ABC133C-83F3-4CCA-A2D9-65E59601BFED}" name="# of cases by symptom onset (frequency fi)" dataDxfId="6"/>
    <tableColumn id="10" xr3:uid="{6B90E89A-D655-4F9C-BB98-ECBD3629F0E7}" name="Accumulative # of cases" dataDxfId="1" dataCellStyle="20% - Colore 3"/>
    <tableColumn id="6" xr3:uid="{80086AE4-1CE2-4D18-B793-81640C0991B2}" name="# of cases by symptom onset (frequency fi) - provisional" dataDxfId="5" dataCellStyle="Valore non valido"/>
    <tableColumn id="11" xr3:uid="{F7C9A692-5BCC-40CB-BD11-0DC135CE67D3}" name="Accumulative # of cases - provisional" dataDxfId="0" dataCellStyle="20% - Colore 3"/>
    <tableColumn id="7" xr3:uid="{A0396A52-FD6D-4517-9189-9A3DE1BF960A}" name="mifi" dataDxfId="4" dataCellStyle="Valore non valido">
      <calculatedColumnFormula>Tabella1[[#This Row],[Day (category mi)]]*Tabella1[[#This Row],['# of cases by symptom onset (frequency fi)]]</calculatedColumnFormula>
    </tableColumn>
    <tableColumn id="5" xr3:uid="{E1996350-BF61-4AD8-9D98-B839F0722024}" name="mifi provisional" dataDxfId="3" dataCellStyle="Valore non valido">
      <calculatedColumnFormula>Tabella1[[#This Row],[Day (category mi)]]*Tabella1[[#This Row],['# of cases by symptom onset (frequency fi) - provisional]]</calculatedColumnFormula>
    </tableColumn>
    <tableColumn id="9" xr3:uid="{FC9292A4-A7B4-456C-AA90-1CD2FA9ED44D}" name="(mi-μ)2fi" dataDxfId="2" dataCellStyle="20% - Colore 3">
      <calculatedColumnFormula>#REF!^2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5maggio%20ENG.pdf"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
  <sheetViews>
    <sheetView zoomScale="25" zoomScaleNormal="25" workbookViewId="0">
      <selection activeCell="A70" sqref="A70"/>
    </sheetView>
  </sheetViews>
  <sheetFormatPr defaultRowHeight="14.4" x14ac:dyDescent="0.3"/>
  <cols>
    <col min="1" max="1" width="6.44140625" style="2" customWidth="1"/>
    <col min="4" max="4" width="11.33203125" customWidth="1"/>
    <col min="5" max="5" width="13.77734375" customWidth="1"/>
    <col min="6" max="7" width="12.6640625" customWidth="1"/>
  </cols>
  <sheetData>
    <row r="1" spans="1:7" ht="72" x14ac:dyDescent="0.3">
      <c r="A1" s="14" t="s">
        <v>15</v>
      </c>
      <c r="B1" s="13" t="s">
        <v>0</v>
      </c>
      <c r="C1" s="13" t="s">
        <v>1</v>
      </c>
      <c r="D1" s="14" t="s">
        <v>14</v>
      </c>
      <c r="E1" s="14" t="s">
        <v>13</v>
      </c>
      <c r="F1" s="14" t="s">
        <v>17</v>
      </c>
      <c r="G1" s="14" t="s">
        <v>16</v>
      </c>
    </row>
    <row r="2" spans="1:7" x14ac:dyDescent="0.3">
      <c r="A2" s="3" t="str">
        <f>CHOOSE(WEEKDAY(Tabella2[[#This Row],[date]]),"Sun","Mon","Tue","Wed","Thu","Fri","Sat")</f>
        <v>Mon</v>
      </c>
      <c r="B2" s="15">
        <v>43899</v>
      </c>
      <c r="C2" s="1">
        <v>0.66666666666666663</v>
      </c>
      <c r="D2">
        <v>4555</v>
      </c>
      <c r="E2">
        <v>7812</v>
      </c>
      <c r="F2">
        <v>8342</v>
      </c>
      <c r="G2">
        <v>357</v>
      </c>
    </row>
    <row r="3" spans="1:7" x14ac:dyDescent="0.3">
      <c r="A3" s="3" t="str">
        <f>CHOOSE(WEEKDAY(Tabella2[[#This Row],[date]]),"Sun","Mon","Tue","Wed","Thu","Fri","Sat")</f>
        <v>Tue</v>
      </c>
      <c r="B3" s="15">
        <v>43900</v>
      </c>
      <c r="C3" s="1">
        <v>0.66666666666666663</v>
      </c>
    </row>
    <row r="4" spans="1:7" x14ac:dyDescent="0.3">
      <c r="A4" s="3" t="str">
        <f>CHOOSE(WEEKDAY(Tabella2[[#This Row],[date]]),"Sun","Mon","Tue","Wed","Thu","Fri","Sat")</f>
        <v>Wed</v>
      </c>
      <c r="B4" s="15">
        <v>43901</v>
      </c>
      <c r="C4" s="1">
        <v>0.66666666666666696</v>
      </c>
    </row>
    <row r="5" spans="1:7" x14ac:dyDescent="0.3">
      <c r="A5" s="3" t="str">
        <f>CHOOSE(WEEKDAY(Tabella2[[#This Row],[date]]),"Sun","Mon","Tue","Wed","Thu","Fri","Sat")</f>
        <v>Thu</v>
      </c>
      <c r="B5" s="15">
        <v>43902</v>
      </c>
      <c r="C5" s="1">
        <v>0.66666666666666696</v>
      </c>
      <c r="D5">
        <v>8331</v>
      </c>
      <c r="E5">
        <v>13323</v>
      </c>
      <c r="F5">
        <v>13882</v>
      </c>
      <c r="G5">
        <v>803</v>
      </c>
    </row>
    <row r="6" spans="1:7" x14ac:dyDescent="0.3">
      <c r="A6" s="3" t="str">
        <f>CHOOSE(WEEKDAY(Tabella2[[#This Row],[date]]),"Sun","Mon","Tue","Wed","Thu","Fri","Sat")</f>
        <v>Fri</v>
      </c>
      <c r="B6" s="15">
        <v>43903</v>
      </c>
      <c r="C6" s="1">
        <v>0.66666666666666696</v>
      </c>
    </row>
    <row r="7" spans="1:7" x14ac:dyDescent="0.3">
      <c r="A7" s="3" t="str">
        <f>CHOOSE(WEEKDAY(Tabella2[[#This Row],[date]]),"Sun","Mon","Tue","Wed","Thu","Fri","Sat")</f>
        <v>Sat</v>
      </c>
      <c r="B7" s="15">
        <v>43904</v>
      </c>
      <c r="C7" s="1">
        <v>0.66666666666666696</v>
      </c>
    </row>
    <row r="8" spans="1:7" x14ac:dyDescent="0.3">
      <c r="A8" s="3" t="str">
        <f>CHOOSE(WEEKDAY(Tabella2[[#This Row],[date]]),"Sun","Mon","Tue","Wed","Thu","Fri","Sat")</f>
        <v>Sun</v>
      </c>
      <c r="B8" s="15">
        <v>43905</v>
      </c>
      <c r="C8" s="1">
        <v>0.66666666666666696</v>
      </c>
    </row>
    <row r="9" spans="1:7" x14ac:dyDescent="0.3">
      <c r="A9" s="3" t="str">
        <f>CHOOSE(WEEKDAY(Tabella2[[#This Row],[date]]),"Sun","Mon","Tue","Wed","Thu","Fri","Sat")</f>
        <v>Mon</v>
      </c>
      <c r="B9" s="15">
        <v>43906</v>
      </c>
      <c r="C9" s="1">
        <v>0.66666666666666696</v>
      </c>
      <c r="D9">
        <v>13601</v>
      </c>
      <c r="E9">
        <v>24346</v>
      </c>
      <c r="F9">
        <v>25028</v>
      </c>
      <c r="G9">
        <v>1647</v>
      </c>
    </row>
    <row r="10" spans="1:7" x14ac:dyDescent="0.3">
      <c r="A10" s="3" t="str">
        <f>CHOOSE(WEEKDAY(Tabella2[[#This Row],[date]]),"Sun","Mon","Tue","Wed","Thu","Fri","Sat")</f>
        <v>Tue</v>
      </c>
      <c r="B10" s="15">
        <v>43907</v>
      </c>
      <c r="C10" s="1">
        <v>0.66666666666666696</v>
      </c>
      <c r="D10">
        <v>16181</v>
      </c>
      <c r="E10">
        <v>27224</v>
      </c>
      <c r="F10">
        <v>28293</v>
      </c>
      <c r="G10">
        <v>2003</v>
      </c>
    </row>
    <row r="11" spans="1:7" x14ac:dyDescent="0.3">
      <c r="A11" s="3" t="str">
        <f>CHOOSE(WEEKDAY(Tabella2[[#This Row],[date]]),"Sun","Mon","Tue","Wed","Thu","Fri","Sat")</f>
        <v>Wed</v>
      </c>
      <c r="B11" s="15">
        <v>43908</v>
      </c>
      <c r="C11" s="1">
        <v>0.66666666666666696</v>
      </c>
      <c r="D11">
        <v>17389</v>
      </c>
      <c r="E11">
        <v>30722</v>
      </c>
      <c r="F11">
        <v>31772</v>
      </c>
      <c r="G11">
        <v>2390</v>
      </c>
    </row>
    <row r="12" spans="1:7" x14ac:dyDescent="0.3">
      <c r="A12" s="3" t="str">
        <f>CHOOSE(WEEKDAY(Tabella2[[#This Row],[date]]),"Sun","Mon","Tue","Wed","Thu","Fri","Sat")</f>
        <v>Thu</v>
      </c>
      <c r="B12" s="15">
        <v>43909</v>
      </c>
      <c r="C12" s="1">
        <v>0.66666666666666696</v>
      </c>
      <c r="D12">
        <v>18966</v>
      </c>
      <c r="E12">
        <v>34927</v>
      </c>
      <c r="F12">
        <v>35731</v>
      </c>
      <c r="G12">
        <v>3047</v>
      </c>
    </row>
    <row r="13" spans="1:7" x14ac:dyDescent="0.3">
      <c r="A13" s="3" t="str">
        <f>CHOOSE(WEEKDAY(Tabella2[[#This Row],[date]]),"Sun","Mon","Tue","Wed","Thu","Fri","Sat")</f>
        <v>Fri</v>
      </c>
      <c r="B13" s="15">
        <v>43910</v>
      </c>
      <c r="C13" s="1">
        <v>0.66666666666666663</v>
      </c>
      <c r="D13">
        <v>21157</v>
      </c>
      <c r="E13">
        <v>39981</v>
      </c>
      <c r="F13">
        <v>42220</v>
      </c>
      <c r="G13">
        <v>3200</v>
      </c>
    </row>
    <row r="14" spans="1:7" x14ac:dyDescent="0.3">
      <c r="A14" s="3" t="str">
        <f>CHOOSE(WEEKDAY(Tabella2[[#This Row],[date]]),"Sun","Mon","Tue","Wed","Thu","Fri","Sat")</f>
        <v>Sat</v>
      </c>
      <c r="B14" s="15">
        <v>43911</v>
      </c>
      <c r="C14" s="1">
        <v>0.66666666666666663</v>
      </c>
      <c r="D14">
        <v>22993</v>
      </c>
      <c r="E14">
        <v>46584</v>
      </c>
      <c r="F14">
        <v>48452</v>
      </c>
      <c r="G14">
        <v>3770</v>
      </c>
    </row>
    <row r="15" spans="1:7" x14ac:dyDescent="0.3">
      <c r="A15" s="3" t="str">
        <f>CHOOSE(WEEKDAY(Tabella2[[#This Row],[date]]),"Sun","Mon","Tue","Wed","Thu","Fri","Sat")</f>
        <v>Sun</v>
      </c>
      <c r="B15" s="15">
        <v>43912</v>
      </c>
      <c r="C15" s="1">
        <v>0.66666666666666663</v>
      </c>
      <c r="D15">
        <v>28330</v>
      </c>
      <c r="E15">
        <v>50246</v>
      </c>
      <c r="F15">
        <v>52796</v>
      </c>
      <c r="G15">
        <v>4465</v>
      </c>
    </row>
    <row r="16" spans="1:7" x14ac:dyDescent="0.3">
      <c r="A16" s="3" t="str">
        <f>CHOOSE(WEEKDAY(Tabella2[[#This Row],[date]]),"Sun","Mon","Tue","Wed","Thu","Fri","Sat")</f>
        <v>Mon</v>
      </c>
      <c r="B16" s="15">
        <v>43913</v>
      </c>
      <c r="C16" s="1">
        <v>0.66666666666666663</v>
      </c>
      <c r="D16">
        <v>29603</v>
      </c>
      <c r="E16">
        <v>55059</v>
      </c>
      <c r="F16">
        <v>57989</v>
      </c>
      <c r="G16">
        <v>5019</v>
      </c>
    </row>
    <row r="17" spans="1:7" x14ac:dyDescent="0.3">
      <c r="A17" s="3" t="str">
        <f>CHOOSE(WEEKDAY(Tabella2[[#This Row],[date]]),"Sun","Mon","Tue","Wed","Thu","Fri","Sat")</f>
        <v>Tue</v>
      </c>
      <c r="B17" s="15">
        <v>43914</v>
      </c>
      <c r="C17" s="1">
        <v>0.66666666666666663</v>
      </c>
      <c r="D17">
        <v>31959</v>
      </c>
      <c r="E17">
        <v>59203</v>
      </c>
      <c r="F17">
        <v>62844</v>
      </c>
      <c r="G17">
        <v>5542</v>
      </c>
    </row>
    <row r="18" spans="1:7" x14ac:dyDescent="0.3">
      <c r="A18" s="3" t="str">
        <f>CHOOSE(WEEKDAY(Tabella2[[#This Row],[date]]),"Sun","Mon","Tue","Wed","Thu","Fri","Sat")</f>
        <v>Wed</v>
      </c>
      <c r="B18" s="15">
        <v>43915</v>
      </c>
      <c r="C18" s="1">
        <v>0.66666666666666663</v>
      </c>
      <c r="D18">
        <v>34371</v>
      </c>
      <c r="E18">
        <v>64130</v>
      </c>
      <c r="F18">
        <v>67814</v>
      </c>
      <c r="G18">
        <v>6157</v>
      </c>
    </row>
    <row r="19" spans="1:7" x14ac:dyDescent="0.3">
      <c r="A19" s="3" t="str">
        <f>CHOOSE(WEEKDAY(Tabella2[[#This Row],[date]]),"Sun","Mon","Tue","Wed","Thu","Fri","Sat")</f>
        <v>Thu</v>
      </c>
      <c r="B19" s="15">
        <v>43916</v>
      </c>
      <c r="C19" s="1">
        <v>0.66666666666666663</v>
      </c>
      <c r="D19">
        <v>37403</v>
      </c>
      <c r="E19">
        <v>70418</v>
      </c>
      <c r="F19">
        <v>73780</v>
      </c>
      <c r="G19">
        <v>6801</v>
      </c>
    </row>
    <row r="20" spans="1:7" x14ac:dyDescent="0.3">
      <c r="A20" s="3" t="str">
        <f>CHOOSE(WEEKDAY(Tabella2[[#This Row],[date]]),"Sun","Mon","Tue","Wed","Thu","Fri","Sat")</f>
        <v>Fri</v>
      </c>
      <c r="B20" s="15">
        <v>43917</v>
      </c>
      <c r="C20" s="1">
        <v>0.66666666666666663</v>
      </c>
      <c r="D20">
        <v>44204</v>
      </c>
      <c r="E20">
        <v>76714</v>
      </c>
      <c r="F20">
        <v>79968</v>
      </c>
      <c r="G20">
        <v>7590</v>
      </c>
    </row>
    <row r="21" spans="1:7" x14ac:dyDescent="0.3">
      <c r="A21" s="3" t="str">
        <f>CHOOSE(WEEKDAY(Tabella2[[#This Row],[date]]),"Sun","Mon","Tue","Wed","Thu","Fri","Sat")</f>
        <v>Sat</v>
      </c>
      <c r="B21" s="15">
        <v>43918</v>
      </c>
      <c r="C21" s="1">
        <v>0.66666666666666663</v>
      </c>
      <c r="D21">
        <v>46704</v>
      </c>
      <c r="E21">
        <v>82510</v>
      </c>
      <c r="F21">
        <v>85308</v>
      </c>
      <c r="G21">
        <v>8460</v>
      </c>
    </row>
    <row r="22" spans="1:7" x14ac:dyDescent="0.3">
      <c r="A22" s="3" t="str">
        <f>CHOOSE(WEEKDAY(Tabella2[[#This Row],[date]]),"Sun","Mon","Tue","Wed","Thu","Fri","Sat")</f>
        <v>Sun</v>
      </c>
      <c r="B22" s="15">
        <v>43919</v>
      </c>
      <c r="C22" s="1">
        <v>0.70833333333333304</v>
      </c>
      <c r="D22">
        <v>48525</v>
      </c>
      <c r="E22">
        <v>87038</v>
      </c>
      <c r="F22">
        <v>89967</v>
      </c>
      <c r="G22">
        <v>9220</v>
      </c>
    </row>
    <row r="23" spans="1:7" x14ac:dyDescent="0.3">
      <c r="A23" s="3" t="str">
        <f>CHOOSE(WEEKDAY(Tabella2[[#This Row],[date]]),"Sun","Mon","Tue","Wed","Thu","Fri","Sat")</f>
        <v>Mon</v>
      </c>
      <c r="B23" s="15">
        <v>43920</v>
      </c>
      <c r="C23" s="1">
        <v>0.75</v>
      </c>
      <c r="D23">
        <v>53084</v>
      </c>
      <c r="E23">
        <v>90972</v>
      </c>
      <c r="F23">
        <v>94312</v>
      </c>
      <c r="G23">
        <v>10026</v>
      </c>
    </row>
    <row r="24" spans="1:7" x14ac:dyDescent="0.3">
      <c r="A24" s="3" t="str">
        <f>CHOOSE(WEEKDAY(Tabella2[[#This Row],[date]]),"Sun","Mon","Tue","Wed","Thu","Fri","Sat")</f>
        <v>Tue</v>
      </c>
      <c r="B24" s="15">
        <v>43921</v>
      </c>
      <c r="C24" s="1">
        <v>0.79166666666666696</v>
      </c>
      <c r="D24">
        <v>55280</v>
      </c>
      <c r="E24">
        <v>95077</v>
      </c>
      <c r="F24">
        <v>98716</v>
      </c>
      <c r="G24">
        <v>10943</v>
      </c>
    </row>
    <row r="25" spans="1:7" x14ac:dyDescent="0.3">
      <c r="A25" s="3" t="str">
        <f>CHOOSE(WEEKDAY(Tabella2[[#This Row],[date]]),"Sun","Mon","Tue","Wed","Thu","Fri","Sat")</f>
        <v>Wed</v>
      </c>
      <c r="B25" s="15">
        <v>43922</v>
      </c>
      <c r="C25" s="1">
        <v>0.66666666666666663</v>
      </c>
      <c r="D25">
        <v>57951</v>
      </c>
      <c r="E25">
        <v>98500</v>
      </c>
      <c r="F25">
        <v>102669</v>
      </c>
      <c r="G25">
        <v>11857</v>
      </c>
    </row>
    <row r="26" spans="1:7" x14ac:dyDescent="0.3">
      <c r="A26" s="3" t="str">
        <f>CHOOSE(WEEKDAY(Tabella2[[#This Row],[date]]),"Sun","Mon","Tue","Wed","Thu","Fri","Sat")</f>
        <v>Thu</v>
      </c>
      <c r="B26" s="15">
        <v>43923</v>
      </c>
      <c r="C26" s="1">
        <v>0.66666666666666663</v>
      </c>
      <c r="D26">
        <v>60313</v>
      </c>
      <c r="E26">
        <v>101994</v>
      </c>
      <c r="F26">
        <v>106399</v>
      </c>
      <c r="G26">
        <v>12550</v>
      </c>
    </row>
    <row r="27" spans="1:7" x14ac:dyDescent="0.3">
      <c r="A27" s="3" t="str">
        <f>CHOOSE(WEEKDAY(Tabella2[[#This Row],[date]]),"Sun","Mon","Tue","Wed","Thu","Fri","Sat")</f>
        <v>Fri</v>
      </c>
      <c r="B27" s="15">
        <v>43924</v>
      </c>
      <c r="C27" s="1">
        <v>0.66666666666666696</v>
      </c>
      <c r="D27">
        <v>63084</v>
      </c>
      <c r="E27">
        <v>107342</v>
      </c>
      <c r="F27">
        <v>112401</v>
      </c>
      <c r="G27">
        <v>13241</v>
      </c>
    </row>
    <row r="28" spans="1:7" x14ac:dyDescent="0.3">
      <c r="A28" s="3" t="str">
        <f>CHOOSE(WEEKDAY(Tabella2[[#This Row],[date]]),"Sun","Mon","Tue","Wed","Thu","Fri","Sat")</f>
        <v>Sat</v>
      </c>
      <c r="B28" s="15">
        <v>43925</v>
      </c>
      <c r="C28" s="1">
        <v>0.66666666666666696</v>
      </c>
      <c r="D28">
        <v>65145</v>
      </c>
      <c r="E28">
        <v>111692</v>
      </c>
      <c r="F28">
        <v>117050</v>
      </c>
      <c r="G28">
        <v>13828</v>
      </c>
    </row>
    <row r="29" spans="1:7" x14ac:dyDescent="0.3">
      <c r="A29" s="3" t="str">
        <f>CHOOSE(WEEKDAY(Tabella2[[#This Row],[date]]),"Sun","Mon","Tue","Wed","Thu","Fri","Sat")</f>
        <v>Sun</v>
      </c>
      <c r="B29" s="15">
        <v>43926</v>
      </c>
      <c r="C29" s="1">
        <v>0.66666666666666696</v>
      </c>
      <c r="D29">
        <v>70012</v>
      </c>
      <c r="E29">
        <v>116363</v>
      </c>
      <c r="F29">
        <v>120290</v>
      </c>
      <c r="G29">
        <v>14381</v>
      </c>
    </row>
    <row r="30" spans="1:7" x14ac:dyDescent="0.3">
      <c r="A30" s="3" t="str">
        <f>CHOOSE(WEEKDAY(Tabella2[[#This Row],[date]]),"Sun","Mon","Tue","Wed","Thu","Fri","Sat")</f>
        <v>Mon</v>
      </c>
      <c r="B30" s="15">
        <v>43927</v>
      </c>
      <c r="C30" s="1">
        <v>0.66666666666666696</v>
      </c>
      <c r="D30">
        <v>71354</v>
      </c>
      <c r="E30">
        <v>120570</v>
      </c>
      <c r="F30">
        <v>124527</v>
      </c>
      <c r="G30">
        <v>14860</v>
      </c>
    </row>
    <row r="31" spans="1:7" x14ac:dyDescent="0.3">
      <c r="A31" s="3" t="str">
        <f>CHOOSE(WEEKDAY(Tabella2[[#This Row],[date]]),"Sun","Mon","Tue","Wed","Thu","Fri","Sat")</f>
        <v>Tue</v>
      </c>
      <c r="B31" s="15">
        <v>43928</v>
      </c>
      <c r="C31" s="1">
        <v>0.66666666666666696</v>
      </c>
      <c r="D31">
        <v>73040</v>
      </c>
      <c r="E31">
        <v>123801</v>
      </c>
      <c r="F31">
        <v>127790</v>
      </c>
      <c r="G31">
        <v>15751</v>
      </c>
    </row>
    <row r="32" spans="1:7" x14ac:dyDescent="0.3">
      <c r="A32" s="3" t="str">
        <f>CHOOSE(WEEKDAY(Tabella2[[#This Row],[date]]),"Sun","Mon","Tue","Wed","Thu","Fri","Sat")</f>
        <v>Wed</v>
      </c>
      <c r="B32" s="15">
        <v>43929</v>
      </c>
      <c r="C32" s="1">
        <v>0.66666666666666696</v>
      </c>
      <c r="D32">
        <v>75897</v>
      </c>
      <c r="E32">
        <v>127642</v>
      </c>
      <c r="F32">
        <v>131751</v>
      </c>
      <c r="G32">
        <v>16162</v>
      </c>
    </row>
    <row r="33" spans="1:7" x14ac:dyDescent="0.3">
      <c r="A33" s="3" t="str">
        <f>CHOOSE(WEEKDAY(Tabella2[[#This Row],[date]]),"Sun","Mon","Tue","Wed","Thu","Fri","Sat")</f>
        <v>Thu</v>
      </c>
      <c r="B33" s="15">
        <v>43930</v>
      </c>
      <c r="C33" s="1">
        <v>0.66666666666666696</v>
      </c>
      <c r="D33">
        <v>77927</v>
      </c>
      <c r="E33">
        <v>131995</v>
      </c>
      <c r="F33">
        <v>136110</v>
      </c>
      <c r="G33">
        <v>16654</v>
      </c>
    </row>
    <row r="34" spans="1:7" x14ac:dyDescent="0.3">
      <c r="A34" s="3" t="str">
        <f>CHOOSE(WEEKDAY(Tabella2[[#This Row],[date]]),"Sun","Mon","Tue","Wed","Thu","Fri","Sat")</f>
        <v>Fri</v>
      </c>
      <c r="B34" s="15">
        <v>43931</v>
      </c>
      <c r="C34" s="1">
        <v>0.66666666666666696</v>
      </c>
      <c r="D34">
        <v>77878</v>
      </c>
      <c r="E34">
        <v>133700</v>
      </c>
      <c r="F34">
        <v>139377</v>
      </c>
      <c r="G34">
        <v>17364</v>
      </c>
    </row>
    <row r="35" spans="1:7" x14ac:dyDescent="0.3">
      <c r="A35" s="3" t="str">
        <f>CHOOSE(WEEKDAY(Tabella2[[#This Row],[date]]),"Sun","Mon","Tue","Wed","Thu","Fri","Sat")</f>
        <v>Sat</v>
      </c>
      <c r="B35" s="15">
        <v>43932</v>
      </c>
      <c r="C35" s="1">
        <v>0.66666666666666696</v>
      </c>
      <c r="D35">
        <v>81792</v>
      </c>
      <c r="E35">
        <v>139347</v>
      </c>
      <c r="F35">
        <v>143199</v>
      </c>
      <c r="G35">
        <v>17916</v>
      </c>
    </row>
    <row r="36" spans="1:7" x14ac:dyDescent="0.3">
      <c r="A36" s="3" t="str">
        <f>CHOOSE(WEEKDAY(Tabella2[[#This Row],[date]]),"Sun","Mon","Tue","Wed","Thu","Fri","Sat")</f>
        <v>Sun</v>
      </c>
      <c r="B36" s="15">
        <v>43933</v>
      </c>
      <c r="C36" s="1">
        <v>0.66666666666666696</v>
      </c>
      <c r="D36">
        <v>82648</v>
      </c>
      <c r="E36">
        <v>142425</v>
      </c>
      <c r="F36">
        <v>146321</v>
      </c>
      <c r="G36">
        <v>18366</v>
      </c>
    </row>
    <row r="37" spans="1:7" x14ac:dyDescent="0.3">
      <c r="A37" s="3" t="str">
        <f>CHOOSE(WEEKDAY(Tabella2[[#This Row],[date]]),"Sun","Mon","Tue","Wed","Thu","Fri","Sat")</f>
        <v>Mon</v>
      </c>
      <c r="B37" s="15">
        <v>43934</v>
      </c>
      <c r="C37" s="1">
        <v>0.66666666666666696</v>
      </c>
      <c r="D37">
        <v>83817</v>
      </c>
      <c r="E37">
        <v>146233</v>
      </c>
      <c r="F37">
        <v>150189</v>
      </c>
      <c r="G37">
        <v>18641</v>
      </c>
    </row>
    <row r="38" spans="1:7" x14ac:dyDescent="0.3">
      <c r="A38" s="3" t="str">
        <f>CHOOSE(WEEKDAY(Tabella2[[#This Row],[date]]),"Sun","Mon","Tue","Wed","Thu","Fri","Sat")</f>
        <v>Tue</v>
      </c>
      <c r="B38" s="15">
        <v>43935</v>
      </c>
      <c r="C38" s="1">
        <v>0.66666666666666696</v>
      </c>
    </row>
    <row r="39" spans="1:7" x14ac:dyDescent="0.3">
      <c r="A39" s="3" t="str">
        <f>CHOOSE(WEEKDAY(Tabella2[[#This Row],[date]]),"Sun","Mon","Tue","Wed","Thu","Fri","Sat")</f>
        <v>Wed</v>
      </c>
      <c r="B39" s="15">
        <v>43936</v>
      </c>
      <c r="C39" s="1">
        <v>0.66666666666666696</v>
      </c>
      <c r="D39">
        <v>86392</v>
      </c>
      <c r="E39">
        <v>151212</v>
      </c>
      <c r="F39">
        <v>155467</v>
      </c>
      <c r="G39">
        <v>19508</v>
      </c>
    </row>
    <row r="40" spans="1:7" x14ac:dyDescent="0.3">
      <c r="A40" s="3" t="str">
        <f>CHOOSE(WEEKDAY(Tabella2[[#This Row],[date]]),"Sun","Mon","Tue","Wed","Thu","Fri","Sat")</f>
        <v>Thu</v>
      </c>
      <c r="B40" s="15">
        <v>43937</v>
      </c>
      <c r="C40" s="1">
        <v>0.66666666666666696</v>
      </c>
      <c r="D40">
        <v>87954</v>
      </c>
      <c r="E40">
        <v>155133</v>
      </c>
      <c r="F40">
        <v>159107</v>
      </c>
      <c r="G40">
        <v>19996</v>
      </c>
    </row>
    <row r="41" spans="1:7" x14ac:dyDescent="0.3">
      <c r="A41" s="3" t="str">
        <f>CHOOSE(WEEKDAY(Tabella2[[#This Row],[date]]),"Sun","Mon","Tue","Wed","Thu","Fri","Sat")</f>
        <v>Fri</v>
      </c>
      <c r="B41" s="15">
        <v>43938</v>
      </c>
      <c r="C41" s="1">
        <v>0.66666666666666696</v>
      </c>
      <c r="D41">
        <v>90191</v>
      </c>
      <c r="E41">
        <v>157904</v>
      </c>
      <c r="F41">
        <v>162004</v>
      </c>
      <c r="G41">
        <v>20531</v>
      </c>
    </row>
    <row r="42" spans="1:7" x14ac:dyDescent="0.3">
      <c r="A42" s="3" t="str">
        <f>CHOOSE(WEEKDAY(Tabella2[[#This Row],[date]]),"Sun","Mon","Tue","Wed","Thu","Fri","Sat")</f>
        <v>Sat</v>
      </c>
      <c r="B42" s="15">
        <v>43939</v>
      </c>
      <c r="C42" s="1">
        <v>0.66666666666666696</v>
      </c>
    </row>
    <row r="43" spans="1:7" x14ac:dyDescent="0.3">
      <c r="A43" s="3" t="str">
        <f>CHOOSE(WEEKDAY(Tabella2[[#This Row],[date]]),"Sun","Mon","Tue","Wed","Thu","Fri","Sat")</f>
        <v>Sun</v>
      </c>
      <c r="B43" s="15">
        <v>43940</v>
      </c>
      <c r="C43" s="1">
        <v>0.66666666666666696</v>
      </c>
    </row>
    <row r="44" spans="1:7" x14ac:dyDescent="0.3">
      <c r="A44" s="3" t="str">
        <f>CHOOSE(WEEKDAY(Tabella2[[#This Row],[date]]),"Sun","Mon","Tue","Wed","Thu","Fri","Sat")</f>
        <v>Mon</v>
      </c>
      <c r="B44" s="15">
        <v>43941</v>
      </c>
      <c r="C44" s="1">
        <v>0.66666666666666696</v>
      </c>
      <c r="D44">
        <v>93188</v>
      </c>
      <c r="E44">
        <v>165282</v>
      </c>
      <c r="F44">
        <v>169325</v>
      </c>
      <c r="G44">
        <v>21551</v>
      </c>
    </row>
    <row r="45" spans="1:7" x14ac:dyDescent="0.3">
      <c r="A45" s="3" t="str">
        <f>CHOOSE(WEEKDAY(Tabella2[[#This Row],[date]]),"Sun","Mon","Tue","Wed","Thu","Fri","Sat")</f>
        <v>Tue</v>
      </c>
      <c r="B45" s="15">
        <v>43942</v>
      </c>
      <c r="C45" s="1">
        <v>0.66666666666666696</v>
      </c>
    </row>
    <row r="46" spans="1:7" x14ac:dyDescent="0.3">
      <c r="A46" s="3" t="str">
        <f>CHOOSE(WEEKDAY(Tabella2[[#This Row],[date]]),"Sun","Mon","Tue","Wed","Thu","Fri","Sat")</f>
        <v>Wed</v>
      </c>
      <c r="B46" s="15">
        <v>43943</v>
      </c>
      <c r="C46" s="1">
        <v>0.66666666666666696</v>
      </c>
      <c r="D46">
        <v>95815</v>
      </c>
      <c r="E46">
        <v>169779</v>
      </c>
      <c r="F46">
        <v>173730</v>
      </c>
      <c r="G46">
        <v>22586</v>
      </c>
    </row>
    <row r="47" spans="1:7" x14ac:dyDescent="0.3">
      <c r="A47" s="3" t="str">
        <f>CHOOSE(WEEKDAY(Tabella2[[#This Row],[date]]),"Sun","Mon","Tue","Wed","Thu","Fri","Sat")</f>
        <v>Thu</v>
      </c>
      <c r="B47" s="15">
        <v>43944</v>
      </c>
      <c r="C47" s="1">
        <v>0.66666666666666696</v>
      </c>
      <c r="D47">
        <v>97568</v>
      </c>
      <c r="E47">
        <v>173325</v>
      </c>
      <c r="F47">
        <v>177143</v>
      </c>
      <c r="G47">
        <v>23188</v>
      </c>
    </row>
    <row r="48" spans="1:7" x14ac:dyDescent="0.3">
      <c r="A48" s="3" t="str">
        <f>CHOOSE(WEEKDAY(Tabella2[[#This Row],[date]]),"Sun","Mon","Tue","Wed","Thu","Fri","Sat")</f>
        <v>Fri</v>
      </c>
      <c r="B48" s="15">
        <v>43945</v>
      </c>
      <c r="C48" s="1">
        <v>0.66666666666666696</v>
      </c>
      <c r="D48">
        <v>109766</v>
      </c>
      <c r="E48">
        <v>179451</v>
      </c>
      <c r="F48">
        <v>183269</v>
      </c>
      <c r="G48">
        <v>23576</v>
      </c>
    </row>
    <row r="49" spans="1:7" x14ac:dyDescent="0.3">
      <c r="A49" s="3" t="str">
        <f>CHOOSE(WEEKDAY(Tabella2[[#This Row],[date]]),"Sun","Mon","Tue","Wed","Thu","Fri","Sat")</f>
        <v>Sat</v>
      </c>
      <c r="B49" s="15">
        <v>43946</v>
      </c>
      <c r="C49" s="1">
        <v>0.66666666666666696</v>
      </c>
    </row>
    <row r="50" spans="1:7" x14ac:dyDescent="0.3">
      <c r="A50" s="3" t="str">
        <f>CHOOSE(WEEKDAY(Tabella2[[#This Row],[date]]),"Sun","Mon","Tue","Wed","Thu","Fri","Sat")</f>
        <v>Sun</v>
      </c>
      <c r="B50" s="15">
        <v>43947</v>
      </c>
      <c r="C50" s="1">
        <v>0.66666666666666696</v>
      </c>
    </row>
    <row r="51" spans="1:7" x14ac:dyDescent="0.3">
      <c r="A51" s="3" t="str">
        <f>CHOOSE(WEEKDAY(Tabella2[[#This Row],[date]]),"Sun","Mon","Tue","Wed","Thu","Fri","Sat")</f>
        <v>Mon</v>
      </c>
      <c r="B51" s="15">
        <v>43948</v>
      </c>
      <c r="C51" s="1">
        <v>0.66666666666666696</v>
      </c>
      <c r="D51">
        <v>118063</v>
      </c>
      <c r="E51">
        <v>193301</v>
      </c>
      <c r="F51">
        <v>197096</v>
      </c>
      <c r="G51">
        <v>24780</v>
      </c>
    </row>
    <row r="52" spans="1:7" x14ac:dyDescent="0.3">
      <c r="A52" s="3" t="str">
        <f>CHOOSE(WEEKDAY(Tabella2[[#This Row],[date]]),"Sun","Mon","Tue","Wed","Thu","Fri","Sat")</f>
        <v>Tue</v>
      </c>
      <c r="B52" s="15">
        <v>43949</v>
      </c>
      <c r="C52" s="1">
        <v>0.66666666666666696</v>
      </c>
      <c r="D52">
        <v>125629</v>
      </c>
      <c r="E52">
        <v>195715</v>
      </c>
      <c r="F52">
        <v>199470</v>
      </c>
      <c r="G52">
        <v>25215</v>
      </c>
    </row>
    <row r="53" spans="1:7" x14ac:dyDescent="0.3">
      <c r="A53" s="3" t="str">
        <f>CHOOSE(WEEKDAY(Tabella2[[#This Row],[date]]),"Sun","Mon","Tue","Wed","Thu","Fri","Sat")</f>
        <v>Wed</v>
      </c>
      <c r="B53" s="15">
        <v>43950</v>
      </c>
      <c r="C53" s="1">
        <v>0.66666666666666696</v>
      </c>
    </row>
    <row r="54" spans="1:7" x14ac:dyDescent="0.3">
      <c r="A54" s="3" t="str">
        <f>CHOOSE(WEEKDAY(Tabella2[[#This Row],[date]]),"Sun","Mon","Tue","Wed","Thu","Fri","Sat")</f>
        <v>Thu</v>
      </c>
      <c r="B54" s="15">
        <v>43951</v>
      </c>
      <c r="C54" s="1">
        <v>0.66666666666666696</v>
      </c>
      <c r="F54">
        <v>203545</v>
      </c>
      <c r="G54">
        <v>25855</v>
      </c>
    </row>
    <row r="55" spans="1:7" x14ac:dyDescent="0.3">
      <c r="A55" s="3" t="str">
        <f>CHOOSE(WEEKDAY(Tabella2[[#This Row],[date]]),"Sun","Mon","Tue","Wed","Thu","Fri","Sat")</f>
        <v>Fri</v>
      </c>
      <c r="B55" s="15">
        <v>43952</v>
      </c>
      <c r="C55" s="1">
        <v>0.66666666666666696</v>
      </c>
      <c r="D55">
        <v>125955</v>
      </c>
      <c r="E55">
        <v>201077</v>
      </c>
      <c r="F55">
        <v>204576</v>
      </c>
      <c r="G55">
        <v>26049</v>
      </c>
    </row>
    <row r="56" spans="1:7" x14ac:dyDescent="0.3">
      <c r="A56" s="3" t="str">
        <f>CHOOSE(WEEKDAY(Tabella2[[#This Row],[date]]),"Sun","Mon","Tue","Wed","Thu","Fri","Sat")</f>
        <v>Sat</v>
      </c>
      <c r="B56" s="15">
        <v>43953</v>
      </c>
      <c r="C56" s="1">
        <v>0.66666666666666696</v>
      </c>
    </row>
    <row r="57" spans="1:7" x14ac:dyDescent="0.3">
      <c r="A57" s="3" t="str">
        <f>CHOOSE(WEEKDAY(Tabella2[[#This Row],[date]]),"Sun","Mon","Tue","Wed","Thu","Fri","Sat")</f>
        <v>Sun</v>
      </c>
      <c r="B57" s="15">
        <v>43954</v>
      </c>
      <c r="C57" s="1">
        <v>0.66666666666666696</v>
      </c>
    </row>
    <row r="58" spans="1:7" x14ac:dyDescent="0.3">
      <c r="A58" s="3" t="str">
        <f>CHOOSE(WEEKDAY(Tabella2[[#This Row],[date]]),"Sun","Mon","Tue","Wed","Thu","Fri","Sat")</f>
        <v>Mon</v>
      </c>
      <c r="B58" s="15">
        <v>43955</v>
      </c>
      <c r="C58" s="1">
        <v>0.66666666666666696</v>
      </c>
      <c r="D58">
        <v>123955</v>
      </c>
      <c r="E58">
        <v>205891</v>
      </c>
      <c r="F58">
        <v>209254</v>
      </c>
      <c r="G58">
        <v>26892</v>
      </c>
    </row>
    <row r="59" spans="1:7" x14ac:dyDescent="0.3">
      <c r="A59" s="3" t="str">
        <f>CHOOSE(WEEKDAY(Tabella2[[#This Row],[date]]),"Sun","Mon","Tue","Wed","Thu","Fri","Sat")</f>
        <v>Tue</v>
      </c>
      <c r="B59" s="15">
        <v>43956</v>
      </c>
      <c r="C59" s="1">
        <v>0.66666666666666696</v>
      </c>
    </row>
    <row r="60" spans="1:7" x14ac:dyDescent="0.3">
      <c r="A60" s="3" t="str">
        <f>CHOOSE(WEEKDAY(Tabella2[[#This Row],[date]]),"Sun","Mon","Tue","Wed","Thu","Fri","Sat")</f>
        <v>Wed</v>
      </c>
      <c r="B60" s="15">
        <v>43957</v>
      </c>
      <c r="C60" s="1">
        <v>0.66666666666666696</v>
      </c>
      <c r="D60">
        <v>126168</v>
      </c>
      <c r="E60">
        <v>209216</v>
      </c>
      <c r="F60">
        <v>212532</v>
      </c>
      <c r="G60">
        <v>27402</v>
      </c>
    </row>
    <row r="61" spans="1:7" x14ac:dyDescent="0.3">
      <c r="A61" s="3" t="str">
        <f>CHOOSE(WEEKDAY(Tabella2[[#This Row],[date]]),"Sun","Mon","Tue","Wed","Thu","Fri","Sat")</f>
        <v>Thu</v>
      </c>
      <c r="B61" s="15">
        <v>43958</v>
      </c>
      <c r="C61" s="1">
        <v>0.66666666666666696</v>
      </c>
      <c r="D61">
        <v>128038</v>
      </c>
      <c r="E61">
        <v>210792</v>
      </c>
      <c r="F61">
        <v>214103</v>
      </c>
      <c r="G61">
        <v>27955</v>
      </c>
    </row>
    <row r="62" spans="1:7" x14ac:dyDescent="0.3">
      <c r="A62" s="3" t="str">
        <f>CHOOSE(WEEKDAY(Tabella2[[#This Row],[date]]),"Sun","Mon","Tue","Wed","Thu","Fri","Sat")</f>
        <v>Fri</v>
      </c>
      <c r="B62" s="15">
        <v>43959</v>
      </c>
      <c r="C62" s="1">
        <v>0.66666666666666696</v>
      </c>
      <c r="D62">
        <v>139566</v>
      </c>
      <c r="E62">
        <v>212385</v>
      </c>
      <c r="F62">
        <v>215665</v>
      </c>
      <c r="G62">
        <v>28274</v>
      </c>
    </row>
    <row r="63" spans="1:7" x14ac:dyDescent="0.3">
      <c r="A63" s="3" t="str">
        <f>CHOOSE(WEEKDAY(Tabella2[[#This Row],[date]]),"Sun","Mon","Tue","Wed","Thu","Fri","Sat")</f>
        <v>Sat</v>
      </c>
      <c r="B63" s="15">
        <v>43960</v>
      </c>
      <c r="C63" s="1">
        <v>0.66666666666666696</v>
      </c>
    </row>
    <row r="64" spans="1:7" x14ac:dyDescent="0.3">
      <c r="A64" s="3" t="str">
        <f>CHOOSE(WEEKDAY(Tabella2[[#This Row],[date]]),"Sun","Mon","Tue","Wed","Thu","Fri","Sat")</f>
        <v>Sun</v>
      </c>
      <c r="B64" s="15">
        <v>43961</v>
      </c>
      <c r="C64" s="1">
        <v>0.66666666666666696</v>
      </c>
    </row>
    <row r="65" spans="1:7" x14ac:dyDescent="0.3">
      <c r="A65" s="3" t="str">
        <f>CHOOSE(WEEKDAY(Tabella2[[#This Row],[date]]),"Sun","Mon","Tue","Wed","Thu","Fri","Sat")</f>
        <v>Mon</v>
      </c>
      <c r="B65" s="15">
        <v>43962</v>
      </c>
      <c r="C65" s="1">
        <v>0.66666666666666696</v>
      </c>
      <c r="D65">
        <v>147572</v>
      </c>
      <c r="E65">
        <v>215808</v>
      </c>
      <c r="F65">
        <v>218997</v>
      </c>
      <c r="G65">
        <v>28903</v>
      </c>
    </row>
    <row r="66" spans="1:7" x14ac:dyDescent="0.3">
      <c r="A66" s="3" t="str">
        <f>CHOOSE(WEEKDAY(Tabella2[[#This Row],[date]]),"Sun","Mon","Tue","Wed","Thu","Fri","Sat")</f>
        <v>Tue</v>
      </c>
      <c r="B66" s="15">
        <v>43963</v>
      </c>
      <c r="C66" s="1">
        <v>0.66666666666666696</v>
      </c>
    </row>
    <row r="67" spans="1:7" x14ac:dyDescent="0.3">
      <c r="A67" s="3" t="str">
        <f>CHOOSE(WEEKDAY(Tabella2[[#This Row],[date]]),"Sun","Mon","Tue","Wed","Thu","Fri","Sat")</f>
        <v>Wed</v>
      </c>
      <c r="B67" s="15">
        <v>43964</v>
      </c>
      <c r="C67" s="1">
        <v>0.66666666666666696</v>
      </c>
      <c r="D67">
        <v>153006</v>
      </c>
      <c r="E67">
        <v>218123</v>
      </c>
      <c r="F67">
        <v>221133</v>
      </c>
      <c r="G67">
        <v>29525</v>
      </c>
    </row>
    <row r="68" spans="1:7" x14ac:dyDescent="0.3">
      <c r="A68" s="3" t="str">
        <f>CHOOSE(WEEKDAY(Tabella2[[#This Row],[date]]),"Sun","Mon","Tue","Wed","Thu","Fri","Sat")</f>
        <v>Thu</v>
      </c>
      <c r="B68" s="15">
        <v>43965</v>
      </c>
      <c r="C68" s="1">
        <v>0.66666666666666696</v>
      </c>
    </row>
    <row r="69" spans="1:7" x14ac:dyDescent="0.3">
      <c r="A69" s="3" t="str">
        <f>CHOOSE(WEEKDAY(Tabella2[[#This Row],[date]]),"Sun","Mon","Tue","Wed","Thu","Fri","Sat")</f>
        <v>Fri</v>
      </c>
      <c r="B69" s="15">
        <v>43966</v>
      </c>
      <c r="C69" s="1">
        <v>0.66666666666666696</v>
      </c>
      <c r="D69">
        <v>156673</v>
      </c>
      <c r="E69">
        <v>220513</v>
      </c>
      <c r="F69">
        <v>223095</v>
      </c>
      <c r="G69">
        <v>29884</v>
      </c>
    </row>
    <row r="70" spans="1:7" x14ac:dyDescent="0.3">
      <c r="A70" s="3" t="str">
        <f>CHOOSE(WEEKDAY(Tabella2[[#This Row],[date]]),"Sun","Mon","Tue","Wed","Thu","Fri","Sat")</f>
        <v>Sat</v>
      </c>
      <c r="B70" s="15">
        <v>43967</v>
      </c>
      <c r="C70" s="1">
        <v>0.66666666666666696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AC114"/>
  <sheetViews>
    <sheetView tabSelected="1" zoomScale="25" zoomScaleNormal="25" workbookViewId="0">
      <selection activeCell="AC1" sqref="AC1"/>
    </sheetView>
  </sheetViews>
  <sheetFormatPr defaultRowHeight="14.4" x14ac:dyDescent="0.3"/>
  <cols>
    <col min="1" max="1" width="9.77734375" style="2" bestFit="1" customWidth="1"/>
    <col min="2" max="2" width="8.21875" style="2" customWidth="1"/>
    <col min="3" max="3" width="8.33203125" customWidth="1"/>
    <col min="4" max="4" width="10.88671875" customWidth="1"/>
    <col min="5" max="5" width="8.33203125" customWidth="1"/>
    <col min="6" max="6" width="10.5546875" customWidth="1"/>
    <col min="7" max="7" width="9.5546875" bestFit="1" customWidth="1"/>
    <col min="9" max="9" width="9.44140625" customWidth="1"/>
    <col min="11" max="11" width="15.77734375" customWidth="1"/>
    <col min="12" max="12" width="7.33203125" customWidth="1"/>
    <col min="13" max="13" width="9.44140625" customWidth="1"/>
    <col min="16" max="16" width="9.21875" bestFit="1" customWidth="1"/>
    <col min="17" max="17" width="8.21875" customWidth="1"/>
    <col min="28" max="28" width="11.33203125" bestFit="1" customWidth="1"/>
    <col min="29" max="29" width="12.44140625" bestFit="1" customWidth="1"/>
  </cols>
  <sheetData>
    <row r="1" spans="1:29" ht="60" customHeight="1" thickBot="1" x14ac:dyDescent="0.35">
      <c r="A1" s="4" t="s">
        <v>7</v>
      </c>
      <c r="B1" s="33" t="s">
        <v>27</v>
      </c>
      <c r="C1" s="5" t="s">
        <v>40</v>
      </c>
      <c r="D1" s="5" t="s">
        <v>38</v>
      </c>
      <c r="E1" s="5" t="s">
        <v>41</v>
      </c>
      <c r="F1" s="5" t="s">
        <v>39</v>
      </c>
      <c r="G1" s="34" t="s">
        <v>28</v>
      </c>
      <c r="H1" s="34" t="s">
        <v>25</v>
      </c>
      <c r="I1" s="34" t="s">
        <v>29</v>
      </c>
      <c r="J1" s="26" t="s">
        <v>10</v>
      </c>
      <c r="K1" s="27"/>
      <c r="L1" s="27"/>
      <c r="M1" s="27"/>
      <c r="N1" s="12" t="s">
        <v>19</v>
      </c>
      <c r="O1" s="10">
        <v>2101</v>
      </c>
      <c r="P1" s="9" t="s">
        <v>2</v>
      </c>
      <c r="Q1" s="11">
        <v>1549</v>
      </c>
      <c r="R1" s="6"/>
      <c r="S1" s="12" t="s">
        <v>11</v>
      </c>
      <c r="T1" s="11">
        <v>-1006.9</v>
      </c>
      <c r="U1" s="12" t="s">
        <v>12</v>
      </c>
      <c r="V1" s="11">
        <v>6503.5</v>
      </c>
      <c r="W1" s="6"/>
      <c r="X1" s="17" t="s">
        <v>3</v>
      </c>
      <c r="Y1" s="19" t="s">
        <v>21</v>
      </c>
      <c r="Z1" s="10" t="s">
        <v>4</v>
      </c>
      <c r="AA1" s="11" t="s">
        <v>5</v>
      </c>
      <c r="AB1" s="11">
        <v>2</v>
      </c>
      <c r="AC1" s="11" t="s">
        <v>4</v>
      </c>
    </row>
    <row r="2" spans="1:29" ht="15" thickBot="1" x14ac:dyDescent="0.35">
      <c r="A2" s="3">
        <v>43854</v>
      </c>
      <c r="B2" s="25">
        <v>1</v>
      </c>
      <c r="C2" s="32"/>
      <c r="D2" s="32"/>
      <c r="E2" s="32"/>
      <c r="F2" s="32"/>
      <c r="G2" s="32"/>
      <c r="H2" s="18"/>
      <c r="I2" s="18"/>
      <c r="J2" s="40"/>
      <c r="K2" s="40"/>
      <c r="P2" s="7" t="s">
        <v>6</v>
      </c>
      <c r="Q2" s="8">
        <f>(V1-T1)/Q1</f>
        <v>4.8485474499677208</v>
      </c>
      <c r="V2" s="28" t="s">
        <v>20</v>
      </c>
      <c r="W2" s="29"/>
      <c r="X2" s="29"/>
      <c r="Y2" s="29"/>
      <c r="Z2" s="30"/>
      <c r="AA2" s="20" t="s">
        <v>8</v>
      </c>
      <c r="AB2" s="23">
        <f>Q2*AB1</f>
        <v>9.6970948999354416</v>
      </c>
      <c r="AC2" s="21" t="s">
        <v>23</v>
      </c>
    </row>
    <row r="3" spans="1:29" ht="15" thickBot="1" x14ac:dyDescent="0.35">
      <c r="A3" s="3">
        <v>43855</v>
      </c>
      <c r="B3" s="25">
        <v>2</v>
      </c>
      <c r="C3" s="32"/>
      <c r="D3" s="32"/>
      <c r="E3" s="32"/>
      <c r="F3" s="32"/>
      <c r="G3" s="32"/>
      <c r="H3" s="18"/>
      <c r="I3" s="18"/>
      <c r="J3" s="41" t="s">
        <v>34</v>
      </c>
      <c r="K3" s="42"/>
      <c r="L3" s="43">
        <f>'ISS reports summary'!D69</f>
        <v>156673</v>
      </c>
      <c r="M3" s="61" t="s">
        <v>9</v>
      </c>
      <c r="N3" s="60" t="s">
        <v>18</v>
      </c>
      <c r="V3" s="31" t="s">
        <v>24</v>
      </c>
      <c r="W3" s="31"/>
      <c r="X3" s="31"/>
      <c r="Y3" s="31"/>
      <c r="Z3" s="31"/>
      <c r="AA3" s="22" t="s">
        <v>22</v>
      </c>
      <c r="AB3" s="24" t="s">
        <v>22</v>
      </c>
      <c r="AC3" s="22" t="s">
        <v>22</v>
      </c>
    </row>
    <row r="4" spans="1:29" ht="15.6" thickTop="1" thickBot="1" x14ac:dyDescent="0.35">
      <c r="A4" s="3">
        <v>43856</v>
      </c>
      <c r="B4" s="25">
        <v>3</v>
      </c>
      <c r="C4" s="32"/>
      <c r="D4" s="32"/>
      <c r="E4" s="32"/>
      <c r="F4" s="32"/>
      <c r="G4" s="32"/>
      <c r="H4" s="18"/>
      <c r="I4" s="18"/>
      <c r="J4" s="44" t="s">
        <v>35</v>
      </c>
      <c r="K4" s="45"/>
      <c r="L4" s="46">
        <f>ROUND(SUM(Tabella1['# of cases by symptom onset (frequency fi)],Tabella1['# of cases by symptom onset (frequency fi) - provisional]),0)</f>
        <v>156827</v>
      </c>
      <c r="M4" s="49"/>
      <c r="N4" s="60"/>
    </row>
    <row r="5" spans="1:29" ht="15.6" thickTop="1" thickBot="1" x14ac:dyDescent="0.35">
      <c r="A5" s="3">
        <v>43857</v>
      </c>
      <c r="B5" s="25">
        <v>4</v>
      </c>
      <c r="C5" s="32">
        <v>9.2378752886837781</v>
      </c>
      <c r="D5" s="32">
        <v>9.2378752886837781</v>
      </c>
      <c r="E5" s="32"/>
      <c r="F5" s="32"/>
      <c r="G5" s="32">
        <f>Tabella1[[#This Row],[Day (category mi)]]*Tabella1[[#This Row],['# of cases by symptom onset (frequency fi)]]</f>
        <v>36.951501154735112</v>
      </c>
      <c r="H5" s="18"/>
      <c r="I5" s="18">
        <f>(Tabella1[[#This Row],[Day (category mi)]]-Mean_of_extr_blue_area_samp)^2*Tabella1[[#This Row],['# of cases by symptom onset (frequency fi)]]</f>
        <v>25949.191685912734</v>
      </c>
      <c r="J5" s="47" t="s">
        <v>30</v>
      </c>
      <c r="K5" s="48"/>
      <c r="L5" s="46">
        <f>ROUND(SUM(Tabella1['# of cases by symptom onset (frequency fi)]),0)</f>
        <v>154476</v>
      </c>
      <c r="M5" s="49"/>
    </row>
    <row r="6" spans="1:29" ht="15.6" thickTop="1" thickBot="1" x14ac:dyDescent="0.35">
      <c r="A6" s="3">
        <v>43858</v>
      </c>
      <c r="B6" s="25">
        <v>5</v>
      </c>
      <c r="C6" s="32">
        <v>4.618937644341889</v>
      </c>
      <c r="D6" s="32">
        <f>Tabella1[[#This Row],['# of cases by symptom onset (frequency fi)]]+D5</f>
        <v>13.856812933025667</v>
      </c>
      <c r="E6" s="32"/>
      <c r="F6" s="32"/>
      <c r="G6" s="32">
        <f>Tabella1[[#This Row],[Day (category mi)]]*Tabella1[[#This Row],['# of cases by symptom onset (frequency fi)]]</f>
        <v>23.094688221709447</v>
      </c>
      <c r="H6" s="18"/>
      <c r="I6" s="18">
        <f>(Tabella1[[#This Row],[Day (category mi)]]-Mean_of_extr_blue_area_samp)^2*Tabella1[[#This Row],['# of cases by symptom onset (frequency fi)]]</f>
        <v>12489.607390300467</v>
      </c>
      <c r="J6" s="47" t="s">
        <v>31</v>
      </c>
      <c r="K6" s="48"/>
      <c r="L6" s="46">
        <f>ROUND(SUM(Tabella1['# of cases by symptom onset (frequency fi) - provisional]),0)</f>
        <v>2351</v>
      </c>
      <c r="M6" s="49"/>
    </row>
    <row r="7" spans="1:29" ht="15" thickTop="1" x14ac:dyDescent="0.3">
      <c r="A7" s="3">
        <v>43859</v>
      </c>
      <c r="B7" s="25">
        <v>6</v>
      </c>
      <c r="C7" s="32">
        <v>13.85681293302456</v>
      </c>
      <c r="D7" s="32">
        <f>Tabella1[[#This Row],['# of cases by symptom onset (frequency fi)]]+D6</f>
        <v>27.713625866050229</v>
      </c>
      <c r="E7" s="32"/>
      <c r="F7" s="32"/>
      <c r="G7" s="32">
        <f>Tabella1[[#This Row],[Day (category mi)]]*Tabella1[[#This Row],['# of cases by symptom onset (frequency fi)]]</f>
        <v>83.14087759814737</v>
      </c>
      <c r="H7" s="18"/>
      <c r="I7" s="18">
        <f>(Tabella1[[#This Row],[Day (category mi)]]-Mean_of_extr_blue_area_samp)^2*Tabella1[[#This Row],['# of cases by symptom onset (frequency fi)]]</f>
        <v>36041.57043879688</v>
      </c>
      <c r="J7" s="50"/>
      <c r="K7" s="39"/>
      <c r="L7" s="51"/>
      <c r="M7" s="49"/>
    </row>
    <row r="8" spans="1:29" ht="15" thickBot="1" x14ac:dyDescent="0.35">
      <c r="A8" s="3">
        <v>43860</v>
      </c>
      <c r="B8" s="25">
        <v>7</v>
      </c>
      <c r="C8" s="32">
        <v>13.85681293302456</v>
      </c>
      <c r="D8" s="32">
        <f>Tabella1[[#This Row],['# of cases by symptom onset (frequency fi)]]+D7</f>
        <v>41.570438799074793</v>
      </c>
      <c r="E8" s="32"/>
      <c r="F8" s="32"/>
      <c r="G8" s="32">
        <f>Tabella1[[#This Row],[Day (category mi)]]*Tabella1[[#This Row],['# of cases by symptom onset (frequency fi)]]</f>
        <v>96.997690531171926</v>
      </c>
      <c r="H8" s="18"/>
      <c r="I8" s="18">
        <f>(Tabella1[[#This Row],[Day (category mi)]]-Mean_of_extr_blue_area_samp)^2*Tabella1[[#This Row],['# of cases by symptom onset (frequency fi)]]</f>
        <v>34642.032332561401</v>
      </c>
      <c r="J8" s="44" t="s">
        <v>33</v>
      </c>
      <c r="K8" s="45"/>
      <c r="L8" s="46">
        <f>ROUND(SUM(Tabella1[mifi],Tabella1[mifi provisional])/Extracted_sample_size,0)</f>
        <v>58</v>
      </c>
      <c r="M8" s="52">
        <f>_xlfn.XLOOKUP(ROUND(Mean_of_extr_sample,0),Tabella1[Day (category mi)],Tabella1[Date])</f>
        <v>43911</v>
      </c>
      <c r="AC8" s="16"/>
    </row>
    <row r="9" spans="1:29" ht="15.6" thickTop="1" thickBot="1" x14ac:dyDescent="0.35">
      <c r="A9" s="3">
        <v>43861</v>
      </c>
      <c r="B9" s="25">
        <v>8</v>
      </c>
      <c r="C9" s="32">
        <v>41.57043879905487</v>
      </c>
      <c r="D9" s="32">
        <f>Tabella1[[#This Row],['# of cases by symptom onset (frequency fi)]]+D8</f>
        <v>83.140877598129663</v>
      </c>
      <c r="E9" s="32"/>
      <c r="F9" s="32"/>
      <c r="G9" s="32">
        <f>Tabella1[[#This Row],[Day (category mi)]]*Tabella1[[#This Row],['# of cases by symptom onset (frequency fi)]]</f>
        <v>332.56351039243896</v>
      </c>
      <c r="H9" s="18"/>
      <c r="I9" s="18">
        <f>(Tabella1[[#This Row],[Day (category mi)]]-Mean_of_extr_blue_area_samp)^2*Tabella1[[#This Row],['# of cases by symptom onset (frequency fi)]]</f>
        <v>99810.623556530743</v>
      </c>
      <c r="J9" s="47" t="s">
        <v>26</v>
      </c>
      <c r="K9" s="48"/>
      <c r="L9" s="46">
        <f>ROUND(SUM(Tabella1[mifi])/Ext_blue_area_sample_sz,0)</f>
        <v>57</v>
      </c>
      <c r="M9" s="52">
        <f>_xlfn.XLOOKUP(ROUND(Mean_of_extr_blue_area_samp,0),Tabella1[Day (category mi)],Tabella1[Date])</f>
        <v>43910</v>
      </c>
      <c r="AC9" s="16"/>
    </row>
    <row r="10" spans="1:29" ht="15.6" thickTop="1" thickBot="1" x14ac:dyDescent="0.35">
      <c r="A10" s="3">
        <v>43862</v>
      </c>
      <c r="B10" s="25">
        <v>9</v>
      </c>
      <c r="C10" s="32">
        <v>23.094688221708335</v>
      </c>
      <c r="D10" s="32">
        <f>Tabella1[[#This Row],['# of cases by symptom onset (frequency fi)]]+D9</f>
        <v>106.235565819838</v>
      </c>
      <c r="E10" s="32"/>
      <c r="F10" s="32"/>
      <c r="G10" s="32">
        <f>Tabella1[[#This Row],[Day (category mi)]]*Tabella1[[#This Row],['# of cases by symptom onset (frequency fi)]]</f>
        <v>207.85219399537502</v>
      </c>
      <c r="H10" s="18"/>
      <c r="I10" s="18">
        <f>(Tabella1[[#This Row],[Day (category mi)]]-Mean_of_extr_blue_area_samp)^2*Tabella1[[#This Row],['# of cases by symptom onset (frequency fi)]]</f>
        <v>53210.161662816005</v>
      </c>
      <c r="J10" s="47" t="s">
        <v>32</v>
      </c>
      <c r="K10" s="48"/>
      <c r="L10" s="46">
        <f>SQRT(SUM(Tabella1[(mi-μ)2fi])/(Ext_blue_area_sample_sz-1))</f>
        <v>15.018888015042231</v>
      </c>
      <c r="M10" s="49"/>
      <c r="AC10" s="16"/>
    </row>
    <row r="11" spans="1:29" ht="15" thickTop="1" x14ac:dyDescent="0.3">
      <c r="A11" s="3">
        <v>43863</v>
      </c>
      <c r="B11" s="25">
        <v>10</v>
      </c>
      <c r="C11" s="32">
        <v>18.475750577366451</v>
      </c>
      <c r="D11" s="32">
        <f>Tabella1[[#This Row],['# of cases by symptom onset (frequency fi)]]+D10</f>
        <v>124.71131639720446</v>
      </c>
      <c r="E11" s="32"/>
      <c r="F11" s="32"/>
      <c r="G11" s="32">
        <f>Tabella1[[#This Row],[Day (category mi)]]*Tabella1[[#This Row],['# of cases by symptom onset (frequency fi)]]</f>
        <v>184.75750577366452</v>
      </c>
      <c r="H11" s="18"/>
      <c r="I11" s="18">
        <f>(Tabella1[[#This Row],[Day (category mi)]]-Mean_of_extr_blue_area_samp)^2*Tabella1[[#This Row],['# of cases by symptom onset (frequency fi)]]</f>
        <v>40812.93302540249</v>
      </c>
      <c r="J11" s="53" t="s">
        <v>36</v>
      </c>
      <c r="K11" s="54"/>
      <c r="L11" s="55"/>
      <c r="M11" s="56"/>
      <c r="N11" s="38"/>
      <c r="AC11" s="16"/>
    </row>
    <row r="12" spans="1:29" ht="15" thickBot="1" x14ac:dyDescent="0.35">
      <c r="A12" s="3">
        <v>43864</v>
      </c>
      <c r="B12" s="25">
        <v>11</v>
      </c>
      <c r="C12" s="32">
        <v>18.475750577367556</v>
      </c>
      <c r="D12" s="32">
        <f>Tabella1[[#This Row],['# of cases by symptom onset (frequency fi)]]+D11</f>
        <v>143.18706697457202</v>
      </c>
      <c r="E12" s="32"/>
      <c r="F12" s="32"/>
      <c r="G12" s="32">
        <f>Tabella1[[#This Row],[Day (category mi)]]*Tabella1[[#This Row],['# of cases by symptom onset (frequency fi)]]</f>
        <v>203.23325635104311</v>
      </c>
      <c r="H12" s="18"/>
      <c r="I12" s="18">
        <f>(Tabella1[[#This Row],[Day (category mi)]]-Mean_of_extr_blue_area_samp)^2*Tabella1[[#This Row],['# of cases by symptom onset (frequency fi)]]</f>
        <v>39094.688221709752</v>
      </c>
      <c r="J12" s="47" t="s">
        <v>37</v>
      </c>
      <c r="K12" s="48"/>
      <c r="L12" s="46">
        <f>_xlfn.XLOOKUP(MAX(Tabella1['# of cases by symptom onset (frequency fi)]),Tabella1['# of cases by symptom onset (frequency fi)],Tabella1[Day (category mi)])</f>
        <v>46</v>
      </c>
      <c r="M12" s="52">
        <f>_xlfn.XLOOKUP(Mode_of_extr_sample,Tabella1[Day (category mi)],Tabella1[Date])</f>
        <v>43899</v>
      </c>
      <c r="AC12" s="16"/>
    </row>
    <row r="13" spans="1:29" ht="15.6" thickTop="1" thickBot="1" x14ac:dyDescent="0.35">
      <c r="A13" s="3">
        <v>43865</v>
      </c>
      <c r="B13" s="25">
        <v>12</v>
      </c>
      <c r="C13" s="32">
        <v>23.094688221708335</v>
      </c>
      <c r="D13" s="32">
        <f>Tabella1[[#This Row],['# of cases by symptom onset (frequency fi)]]+D12</f>
        <v>166.28175519628036</v>
      </c>
      <c r="E13" s="32"/>
      <c r="F13" s="32"/>
      <c r="G13" s="32">
        <f>Tabella1[[#This Row],[Day (category mi)]]*Tabella1[[#This Row],['# of cases by symptom onset (frequency fi)]]</f>
        <v>277.1362586605</v>
      </c>
      <c r="H13" s="18"/>
      <c r="I13" s="18">
        <f>(Tabella1[[#This Row],[Day (category mi)]]-Mean_of_extr_blue_area_samp)^2*Tabella1[[#This Row],['# of cases by symptom onset (frequency fi)]]</f>
        <v>46766.743648959375</v>
      </c>
      <c r="J13" s="47" t="s">
        <v>42</v>
      </c>
      <c r="K13" s="48"/>
      <c r="L13" s="46">
        <f>IF(_xlfn.XLOOKUP((MAX(Tabella1[Accumulative '# of cases])-MIN(Tabella1[Accumulative '# of cases]))/2,Tabella1[Accumulative '# of cases],Tabella1[Accumulative '# of cases],,1)-(MAX(Tabella1[Accumulative '# of cases])-MIN(Tabella1[Accumulative '# of cases]))/2&lt;(MAX(Tabella1[Accumulative '# of cases])-MIN(Tabella1[Accumulative '# of cases]))/2-_xlfn.XLOOKUP((MAX(Tabella1[Accumulative '# of cases])-MIN(Tabella1[Accumulative '# of cases]))/2,Tabella1[Accumulative '# of cases],Tabella1[Accumulative '# of cases],,-1),_xlfn.XLOOKUP((MAX(Tabella1[Accumulative '# of cases])-MIN(Tabella1[Accumulative '# of cases]))/2,Tabella1[Accumulative '# of cases],Tabella1[Day (category mi)],,1),_xlfn.XLOOKUP((MAX(Tabella1[Accumulative '# of cases])-MIN(Tabella1[Accumulative '# of cases]))/2,Tabella1[Accumulative '# of cases],Tabella1[Day (category mi)],,-1))</f>
        <v>55</v>
      </c>
      <c r="M13" s="52">
        <f>_xlfn.XLOOKUP(Median_of_extr_sample,Tabella1[Day (category mi)],Tabella1[Date])</f>
        <v>43908</v>
      </c>
      <c r="AC13" s="16"/>
    </row>
    <row r="14" spans="1:29" ht="15.6" thickTop="1" thickBot="1" x14ac:dyDescent="0.35">
      <c r="A14" s="3">
        <v>43866</v>
      </c>
      <c r="B14" s="25">
        <v>13</v>
      </c>
      <c r="C14" s="32">
        <v>18.475750577366451</v>
      </c>
      <c r="D14" s="32">
        <f>Tabella1[[#This Row],['# of cases by symptom onset (frequency fi)]]+D13</f>
        <v>184.75750577364681</v>
      </c>
      <c r="E14" s="32"/>
      <c r="F14" s="32"/>
      <c r="G14" s="32">
        <f>Tabella1[[#This Row],[Day (category mi)]]*Tabella1[[#This Row],['# of cases by symptom onset (frequency fi)]]</f>
        <v>240.18475750576386</v>
      </c>
      <c r="H14" s="18"/>
      <c r="I14" s="18">
        <f>(Tabella1[[#This Row],[Day (category mi)]]-Mean_of_extr_blue_area_samp)^2*Tabella1[[#This Row],['# of cases by symptom onset (frequency fi)]]</f>
        <v>35769.053117781448</v>
      </c>
      <c r="J14" s="57" t="s">
        <v>43</v>
      </c>
      <c r="K14" s="58"/>
      <c r="L14" s="58"/>
      <c r="M14" s="59"/>
      <c r="AC14" s="16"/>
    </row>
    <row r="15" spans="1:29" x14ac:dyDescent="0.3">
      <c r="A15" s="3">
        <v>43867</v>
      </c>
      <c r="B15" s="25">
        <v>14</v>
      </c>
      <c r="C15" s="32">
        <v>18.475750577367556</v>
      </c>
      <c r="D15" s="32">
        <f>Tabella1[[#This Row],['# of cases by symptom onset (frequency fi)]]+D14</f>
        <v>203.23325635101438</v>
      </c>
      <c r="E15" s="32"/>
      <c r="F15" s="32"/>
      <c r="G15" s="32">
        <f>Tabella1[[#This Row],[Day (category mi)]]*Tabella1[[#This Row],['# of cases by symptom onset (frequency fi)]]</f>
        <v>258.66050808314577</v>
      </c>
      <c r="H15" s="18"/>
      <c r="I15" s="18">
        <f>(Tabella1[[#This Row],[Day (category mi)]]-Mean_of_extr_blue_area_samp)^2*Tabella1[[#This Row],['# of cases by symptom onset (frequency fi)]]</f>
        <v>34161.662817552613</v>
      </c>
      <c r="M15" s="15"/>
      <c r="AC15" s="16"/>
    </row>
    <row r="16" spans="1:29" x14ac:dyDescent="0.3">
      <c r="A16" s="3">
        <v>43868</v>
      </c>
      <c r="B16" s="25">
        <v>15</v>
      </c>
      <c r="C16" s="32">
        <v>9.2378752886837781</v>
      </c>
      <c r="D16" s="32">
        <f>Tabella1[[#This Row],['# of cases by symptom onset (frequency fi)]]+D15</f>
        <v>212.47113163969814</v>
      </c>
      <c r="E16" s="32"/>
      <c r="F16" s="32"/>
      <c r="G16" s="32">
        <f>Tabella1[[#This Row],[Day (category mi)]]*Tabella1[[#This Row],['# of cases by symptom onset (frequency fi)]]</f>
        <v>138.56812933025668</v>
      </c>
      <c r="H16" s="18"/>
      <c r="I16" s="18">
        <f>(Tabella1[[#This Row],[Day (category mi)]]-Mean_of_extr_blue_area_samp)^2*Tabella1[[#This Row],['# of cases by symptom onset (frequency fi)]]</f>
        <v>16295.612009238184</v>
      </c>
      <c r="L16" s="18"/>
      <c r="AC16" s="16"/>
    </row>
    <row r="17" spans="1:29" x14ac:dyDescent="0.3">
      <c r="A17" s="3">
        <v>43869</v>
      </c>
      <c r="B17" s="25">
        <v>16</v>
      </c>
      <c r="C17" s="32">
        <v>13.85681293302456</v>
      </c>
      <c r="D17" s="32">
        <f>Tabella1[[#This Row],['# of cases by symptom onset (frequency fi)]]+D16</f>
        <v>226.32794457272271</v>
      </c>
      <c r="E17" s="32"/>
      <c r="F17" s="32"/>
      <c r="G17" s="32">
        <f>Tabella1[[#This Row],[Day (category mi)]]*Tabella1[[#This Row],['# of cases by symptom onset (frequency fi)]]</f>
        <v>221.70900692839297</v>
      </c>
      <c r="H17" s="18"/>
      <c r="I17" s="18">
        <f>(Tabella1[[#This Row],[Day (category mi)]]-Mean_of_extr_blue_area_samp)^2*Tabella1[[#This Row],['# of cases by symptom onset (frequency fi)]]</f>
        <v>23293.302540414286</v>
      </c>
      <c r="L17" s="18"/>
      <c r="AC17" s="16"/>
    </row>
    <row r="18" spans="1:29" x14ac:dyDescent="0.3">
      <c r="A18" s="3">
        <v>43870</v>
      </c>
      <c r="B18" s="25">
        <v>17</v>
      </c>
      <c r="C18" s="32">
        <v>60.046189376443444</v>
      </c>
      <c r="D18" s="32">
        <f>Tabella1[[#This Row],['# of cases by symptom onset (frequency fi)]]+D17</f>
        <v>286.37413394916615</v>
      </c>
      <c r="E18" s="32"/>
      <c r="F18" s="32"/>
      <c r="G18" s="32">
        <f>Tabella1[[#This Row],[Day (category mi)]]*Tabella1[[#This Row],['# of cases by symptom onset (frequency fi)]]</f>
        <v>1020.7852193995385</v>
      </c>
      <c r="H18" s="18"/>
      <c r="I18" s="18">
        <f>(Tabella1[[#This Row],[Day (category mi)]]-Mean_of_extr_blue_area_samp)^2*Tabella1[[#This Row],['# of cases by symptom onset (frequency fi)]]</f>
        <v>96073.903002309511</v>
      </c>
      <c r="AC18" s="16"/>
    </row>
    <row r="19" spans="1:29" x14ac:dyDescent="0.3">
      <c r="A19" s="3">
        <v>43871</v>
      </c>
      <c r="B19" s="25">
        <v>18</v>
      </c>
      <c r="C19" s="32">
        <v>23.094688221708335</v>
      </c>
      <c r="D19" s="32">
        <f>Tabella1[[#This Row],['# of cases by symptom onset (frequency fi)]]+D18</f>
        <v>309.46882217087449</v>
      </c>
      <c r="E19" s="32"/>
      <c r="F19" s="32"/>
      <c r="G19" s="32">
        <f>Tabella1[[#This Row],[Day (category mi)]]*Tabella1[[#This Row],['# of cases by symptom onset (frequency fi)]]</f>
        <v>415.70438799075004</v>
      </c>
      <c r="H19" s="18"/>
      <c r="I19" s="18">
        <f>(Tabella1[[#This Row],[Day (category mi)]]-Mean_of_extr_blue_area_samp)^2*Tabella1[[#This Row],['# of cases by symptom onset (frequency fi)]]</f>
        <v>35127.020785218374</v>
      </c>
      <c r="L19" s="18"/>
      <c r="M19" s="18"/>
      <c r="AC19" s="16"/>
    </row>
    <row r="20" spans="1:29" x14ac:dyDescent="0.3">
      <c r="A20" s="3">
        <v>43872</v>
      </c>
      <c r="B20" s="25">
        <v>19</v>
      </c>
      <c r="C20" s="32">
        <v>41.570438799075895</v>
      </c>
      <c r="D20" s="32">
        <f>Tabella1[[#This Row],['# of cases by symptom onset (frequency fi)]]+D19</f>
        <v>351.03926096995036</v>
      </c>
      <c r="E20" s="32"/>
      <c r="F20" s="32"/>
      <c r="G20" s="32">
        <f>Tabella1[[#This Row],[Day (category mi)]]*Tabella1[[#This Row],['# of cases by symptom onset (frequency fi)]]</f>
        <v>789.83833718244205</v>
      </c>
      <c r="H20" s="18"/>
      <c r="I20" s="18">
        <f>(Tabella1[[#This Row],[Day (category mi)]]-Mean_of_extr_blue_area_samp)^2*Tabella1[[#This Row],['# of cases by symptom onset (frequency fi)]]</f>
        <v>60027.713625865588</v>
      </c>
      <c r="L20" s="18"/>
      <c r="AC20" s="16"/>
    </row>
    <row r="21" spans="1:29" x14ac:dyDescent="0.3">
      <c r="A21" s="3">
        <v>43873</v>
      </c>
      <c r="B21" s="25">
        <v>20</v>
      </c>
      <c r="C21" s="32">
        <v>46.189376443417778</v>
      </c>
      <c r="D21" s="32">
        <f>Tabella1[[#This Row],['# of cases by symptom onset (frequency fi)]]+D20</f>
        <v>397.22863741336812</v>
      </c>
      <c r="E21" s="32"/>
      <c r="F21" s="32"/>
      <c r="G21" s="32">
        <f>Tabella1[[#This Row],[Day (category mi)]]*Tabella1[[#This Row],['# of cases by symptom onset (frequency fi)]]</f>
        <v>923.78752886835559</v>
      </c>
      <c r="H21" s="18"/>
      <c r="I21" s="18">
        <f>(Tabella1[[#This Row],[Day (category mi)]]-Mean_of_extr_blue_area_samp)^2*Tabella1[[#This Row],['# of cases by symptom onset (frequency fi)]]</f>
        <v>63233.256351038937</v>
      </c>
      <c r="L21" s="18"/>
      <c r="M21" s="18"/>
      <c r="AC21" s="16"/>
    </row>
    <row r="22" spans="1:29" x14ac:dyDescent="0.3">
      <c r="A22" s="3">
        <v>43874</v>
      </c>
      <c r="B22" s="25">
        <v>21</v>
      </c>
      <c r="C22" s="32">
        <v>64.665127020785334</v>
      </c>
      <c r="D22" s="32">
        <f>Tabella1[[#This Row],['# of cases by symptom onset (frequency fi)]]+D21</f>
        <v>461.89376443415347</v>
      </c>
      <c r="E22" s="32"/>
      <c r="F22" s="32"/>
      <c r="G22" s="32">
        <f>Tabella1[[#This Row],[Day (category mi)]]*Tabella1[[#This Row],['# of cases by symptom onset (frequency fi)]]</f>
        <v>1357.9676674364921</v>
      </c>
      <c r="H22" s="18"/>
      <c r="I22" s="18">
        <f>(Tabella1[[#This Row],[Day (category mi)]]-Mean_of_extr_blue_area_samp)^2*Tabella1[[#This Row],['# of cases by symptom onset (frequency fi)]]</f>
        <v>83806.00461893779</v>
      </c>
      <c r="AC22" s="16"/>
    </row>
    <row r="23" spans="1:29" x14ac:dyDescent="0.3">
      <c r="A23" s="3">
        <v>43875</v>
      </c>
      <c r="B23" s="25">
        <v>22</v>
      </c>
      <c r="C23" s="32">
        <v>129.33025404156956</v>
      </c>
      <c r="D23" s="32">
        <f>Tabella1[[#This Row],['# of cases by symptom onset (frequency fi)]]+D22</f>
        <v>591.22401847572303</v>
      </c>
      <c r="E23" s="32"/>
      <c r="F23" s="32"/>
      <c r="G23" s="32">
        <f>Tabella1[[#This Row],[Day (category mi)]]*Tabella1[[#This Row],['# of cases by symptom onset (frequency fi)]]</f>
        <v>2845.2655889145303</v>
      </c>
      <c r="H23" s="18"/>
      <c r="I23" s="18">
        <f>(Tabella1[[#This Row],[Day (category mi)]]-Mean_of_extr_blue_area_samp)^2*Tabella1[[#This Row],['# of cases by symptom onset (frequency fi)]]</f>
        <v>158429.5612009227</v>
      </c>
      <c r="AC23" s="16"/>
    </row>
    <row r="24" spans="1:29" x14ac:dyDescent="0.3">
      <c r="A24" s="3">
        <v>43876</v>
      </c>
      <c r="B24" s="25">
        <v>23</v>
      </c>
      <c r="C24" s="32">
        <v>78.521939953809891</v>
      </c>
      <c r="D24" s="32">
        <f>Tabella1[[#This Row],['# of cases by symptom onset (frequency fi)]]+D23</f>
        <v>669.74595842953295</v>
      </c>
      <c r="E24" s="32"/>
      <c r="F24" s="32"/>
      <c r="G24" s="32">
        <f>Tabella1[[#This Row],[Day (category mi)]]*Tabella1[[#This Row],['# of cases by symptom onset (frequency fi)]]</f>
        <v>1806.0046189376276</v>
      </c>
      <c r="H24" s="18"/>
      <c r="I24" s="18">
        <f>(Tabella1[[#This Row],[Day (category mi)]]-Mean_of_extr_blue_area_samp)^2*Tabella1[[#This Row],['# of cases by symptom onset (frequency fi)]]</f>
        <v>90771.362586604228</v>
      </c>
      <c r="AC24" s="16"/>
    </row>
    <row r="25" spans="1:29" x14ac:dyDescent="0.3">
      <c r="A25" s="3">
        <v>43877</v>
      </c>
      <c r="B25" s="25">
        <v>24</v>
      </c>
      <c r="C25" s="32">
        <v>129.33025404157067</v>
      </c>
      <c r="D25" s="32">
        <f>Tabella1[[#This Row],['# of cases by symptom onset (frequency fi)]]+D24</f>
        <v>799.07621247110364</v>
      </c>
      <c r="E25" s="32"/>
      <c r="F25" s="32"/>
      <c r="G25" s="32">
        <f>Tabella1[[#This Row],[Day (category mi)]]*Tabella1[[#This Row],['# of cases by symptom onset (frequency fi)]]</f>
        <v>3103.9260969976958</v>
      </c>
      <c r="H25" s="18"/>
      <c r="I25" s="18">
        <f>(Tabella1[[#This Row],[Day (category mi)]]-Mean_of_extr_blue_area_samp)^2*Tabella1[[#This Row],['# of cases by symptom onset (frequency fi)]]</f>
        <v>140840.64665127045</v>
      </c>
      <c r="AC25" s="16"/>
    </row>
    <row r="26" spans="1:29" x14ac:dyDescent="0.3">
      <c r="A26" s="3">
        <v>43878</v>
      </c>
      <c r="B26" s="25">
        <v>25</v>
      </c>
      <c r="C26" s="32">
        <v>161.66281755196277</v>
      </c>
      <c r="D26" s="32">
        <f>Tabella1[[#This Row],['# of cases by symptom onset (frequency fi)]]+D25</f>
        <v>960.73903002306645</v>
      </c>
      <c r="E26" s="32"/>
      <c r="F26" s="32"/>
      <c r="G26" s="32">
        <f>Tabella1[[#This Row],[Day (category mi)]]*Tabella1[[#This Row],['# of cases by symptom onset (frequency fi)]]</f>
        <v>4041.5704387990695</v>
      </c>
      <c r="H26" s="18"/>
      <c r="I26" s="18">
        <f>(Tabella1[[#This Row],[Day (category mi)]]-Mean_of_extr_blue_area_samp)^2*Tabella1[[#This Row],['# of cases by symptom onset (frequency fi)]]</f>
        <v>165542.72517320988</v>
      </c>
      <c r="AC26" s="16"/>
    </row>
    <row r="27" spans="1:29" x14ac:dyDescent="0.3">
      <c r="A27" s="3">
        <v>43879</v>
      </c>
      <c r="B27" s="25">
        <v>26</v>
      </c>
      <c r="C27" s="32">
        <v>129.33025404157067</v>
      </c>
      <c r="D27" s="32">
        <f>Tabella1[[#This Row],['# of cases by symptom onset (frequency fi)]]+D26</f>
        <v>1090.069284064637</v>
      </c>
      <c r="E27" s="32"/>
      <c r="F27" s="32"/>
      <c r="G27" s="32">
        <f>Tabella1[[#This Row],[Day (category mi)]]*Tabella1[[#This Row],['# of cases by symptom onset (frequency fi)]]</f>
        <v>3362.5866050808372</v>
      </c>
      <c r="H27" s="18"/>
      <c r="I27" s="18">
        <f>(Tabella1[[#This Row],[Day (category mi)]]-Mean_of_extr_blue_area_samp)^2*Tabella1[[#This Row],['# of cases by symptom onset (frequency fi)]]</f>
        <v>124286.37413394942</v>
      </c>
      <c r="AC27" s="16"/>
    </row>
    <row r="28" spans="1:29" x14ac:dyDescent="0.3">
      <c r="A28" s="3">
        <v>43880</v>
      </c>
      <c r="B28" s="25">
        <v>27</v>
      </c>
      <c r="C28" s="32">
        <v>387.9907621247109</v>
      </c>
      <c r="D28" s="32">
        <f>Tabella1[[#This Row],['# of cases by symptom onset (frequency fi)]]+D27</f>
        <v>1478.060046189348</v>
      </c>
      <c r="E28" s="32"/>
      <c r="F28" s="32"/>
      <c r="G28" s="32">
        <f>Tabella1[[#This Row],[Day (category mi)]]*Tabella1[[#This Row],['# of cases by symptom onset (frequency fi)]]</f>
        <v>10475.750577367195</v>
      </c>
      <c r="H28" s="18"/>
      <c r="I28" s="18">
        <f>(Tabella1[[#This Row],[Day (category mi)]]-Mean_of_extr_blue_area_samp)^2*Tabella1[[#This Row],['# of cases by symptom onset (frequency fi)]]</f>
        <v>349191.68591223983</v>
      </c>
      <c r="AC28" s="16"/>
    </row>
    <row r="29" spans="1:29" x14ac:dyDescent="0.3">
      <c r="A29" s="3">
        <v>43881</v>
      </c>
      <c r="B29" s="25">
        <v>28</v>
      </c>
      <c r="C29" s="32">
        <v>304.84988452655915</v>
      </c>
      <c r="D29" s="32">
        <f>Tabella1[[#This Row],['# of cases by symptom onset (frequency fi)]]+D28</f>
        <v>1782.9099307159072</v>
      </c>
      <c r="E29" s="32"/>
      <c r="F29" s="32"/>
      <c r="G29" s="32">
        <f>Tabella1[[#This Row],[Day (category mi)]]*Tabella1[[#This Row],['# of cases by symptom onset (frequency fi)]]</f>
        <v>8535.7967667436569</v>
      </c>
      <c r="H29" s="18"/>
      <c r="I29" s="18">
        <f>(Tabella1[[#This Row],[Day (category mi)]]-Mean_of_extr_blue_area_samp)^2*Tabella1[[#This Row],['# of cases by symptom onset (frequency fi)]]</f>
        <v>256378.75288683624</v>
      </c>
      <c r="AC29" s="16"/>
    </row>
    <row r="30" spans="1:29" x14ac:dyDescent="0.3">
      <c r="A30" s="3">
        <v>43882</v>
      </c>
      <c r="B30" s="25">
        <v>29</v>
      </c>
      <c r="C30" s="32">
        <v>387.9907621247109</v>
      </c>
      <c r="D30" s="32">
        <f>Tabella1[[#This Row],['# of cases by symptom onset (frequency fi)]]+D29</f>
        <v>2170.9006928406179</v>
      </c>
      <c r="E30" s="32"/>
      <c r="F30" s="32"/>
      <c r="G30" s="32">
        <f>Tabella1[[#This Row],[Day (category mi)]]*Tabella1[[#This Row],['# of cases by symptom onset (frequency fi)]]</f>
        <v>11251.732101616615</v>
      </c>
      <c r="H30" s="18"/>
      <c r="I30" s="18">
        <f>(Tabella1[[#This Row],[Day (category mi)]]-Mean_of_extr_blue_area_samp)^2*Tabella1[[#This Row],['# of cases by symptom onset (frequency fi)]]</f>
        <v>304184.75750577333</v>
      </c>
      <c r="AC30" s="16"/>
    </row>
    <row r="31" spans="1:29" x14ac:dyDescent="0.3">
      <c r="A31" s="3">
        <v>43883</v>
      </c>
      <c r="B31" s="25">
        <v>30</v>
      </c>
      <c r="C31" s="32">
        <v>526.55889145496531</v>
      </c>
      <c r="D31" s="32">
        <f>Tabella1[[#This Row],['# of cases by symptom onset (frequency fi)]]+D30</f>
        <v>2697.4595842955832</v>
      </c>
      <c r="E31" s="32"/>
      <c r="F31" s="32"/>
      <c r="G31" s="32">
        <f>Tabella1[[#This Row],[Day (category mi)]]*Tabella1[[#This Row],['# of cases by symptom onset (frequency fi)]]</f>
        <v>15796.766743648959</v>
      </c>
      <c r="H31" s="18"/>
      <c r="I31" s="18">
        <f>(Tabella1[[#This Row],[Day (category mi)]]-Mean_of_extr_blue_area_samp)^2*Tabella1[[#This Row],['# of cases by symptom onset (frequency fi)]]</f>
        <v>383861.43187066971</v>
      </c>
      <c r="AC31" s="16"/>
    </row>
    <row r="32" spans="1:29" x14ac:dyDescent="0.3">
      <c r="A32" s="3">
        <v>43884</v>
      </c>
      <c r="B32" s="25">
        <v>31</v>
      </c>
      <c r="C32" s="32">
        <v>678.98383371824434</v>
      </c>
      <c r="D32" s="32">
        <f>Tabella1[[#This Row],['# of cases by symptom onset (frequency fi)]]+D31</f>
        <v>3376.4434180138278</v>
      </c>
      <c r="E32" s="32"/>
      <c r="F32" s="32"/>
      <c r="G32" s="32">
        <f>Tabella1[[#This Row],[Day (category mi)]]*Tabella1[[#This Row],['# of cases by symptom onset (frequency fi)]]</f>
        <v>21048.498845265574</v>
      </c>
      <c r="H32" s="18"/>
      <c r="I32" s="18">
        <f>(Tabella1[[#This Row],[Day (category mi)]]-Mean_of_extr_blue_area_samp)^2*Tabella1[[#This Row],['# of cases by symptom onset (frequency fi)]]</f>
        <v>458993.07159353315</v>
      </c>
      <c r="AC32" s="16"/>
    </row>
    <row r="33" spans="1:29" x14ac:dyDescent="0.3">
      <c r="A33" s="3">
        <v>43885</v>
      </c>
      <c r="B33" s="25">
        <v>32</v>
      </c>
      <c r="C33" s="32">
        <v>822.17090069284063</v>
      </c>
      <c r="D33" s="32">
        <f>Tabella1[[#This Row],['# of cases by symptom onset (frequency fi)]]+D32</f>
        <v>4198.6143187066682</v>
      </c>
      <c r="E33" s="32"/>
      <c r="F33" s="32"/>
      <c r="G33" s="32">
        <f>Tabella1[[#This Row],[Day (category mi)]]*Tabella1[[#This Row],['# of cases by symptom onset (frequency fi)]]</f>
        <v>26309.4688221709</v>
      </c>
      <c r="H33" s="18"/>
      <c r="I33" s="18">
        <f>(Tabella1[[#This Row],[Day (category mi)]]-Mean_of_extr_blue_area_samp)^2*Tabella1[[#This Row],['# of cases by symptom onset (frequency fi)]]</f>
        <v>513856.81293302542</v>
      </c>
      <c r="AC33" s="16"/>
    </row>
    <row r="34" spans="1:29" x14ac:dyDescent="0.3">
      <c r="A34" s="3">
        <v>43886</v>
      </c>
      <c r="B34" s="25">
        <v>33</v>
      </c>
      <c r="C34" s="32">
        <v>789.83833718244739</v>
      </c>
      <c r="D34" s="32">
        <f>Tabella1[[#This Row],['# of cases by symptom onset (frequency fi)]]+D33</f>
        <v>4988.4526558891157</v>
      </c>
      <c r="E34" s="32"/>
      <c r="F34" s="32"/>
      <c r="G34" s="32">
        <f>Tabella1[[#This Row],[Day (category mi)]]*Tabella1[[#This Row],['# of cases by symptom onset (frequency fi)]]</f>
        <v>26064.665127020762</v>
      </c>
      <c r="H34" s="18"/>
      <c r="I34" s="18">
        <f>(Tabella1[[#This Row],[Day (category mi)]]-Mean_of_extr_blue_area_samp)^2*Tabella1[[#This Row],['# of cases by symptom onset (frequency fi)]]</f>
        <v>454946.8822170897</v>
      </c>
      <c r="AC34" s="16"/>
    </row>
    <row r="35" spans="1:29" x14ac:dyDescent="0.3">
      <c r="A35" s="3">
        <v>43887</v>
      </c>
      <c r="B35" s="25">
        <v>34</v>
      </c>
      <c r="C35" s="32">
        <v>868.36027713625845</v>
      </c>
      <c r="D35" s="32">
        <f>Tabella1[[#This Row],['# of cases by symptom onset (frequency fi)]]+D34</f>
        <v>5856.8129330253742</v>
      </c>
      <c r="E35" s="32"/>
      <c r="F35" s="32"/>
      <c r="G35" s="32">
        <f>Tabella1[[#This Row],[Day (category mi)]]*Tabella1[[#This Row],['# of cases by symptom onset (frequency fi)]]</f>
        <v>29524.249422632787</v>
      </c>
      <c r="H35" s="18"/>
      <c r="I35" s="18">
        <f>(Tabella1[[#This Row],[Day (category mi)]]-Mean_of_extr_blue_area_samp)^2*Tabella1[[#This Row],['# of cases by symptom onset (frequency fi)]]</f>
        <v>459362.58660508069</v>
      </c>
      <c r="AC35" s="16"/>
    </row>
    <row r="36" spans="1:29" x14ac:dyDescent="0.3">
      <c r="A36" s="3">
        <v>43888</v>
      </c>
      <c r="B36" s="25">
        <v>35</v>
      </c>
      <c r="C36" s="32">
        <v>1168.5912240184759</v>
      </c>
      <c r="D36" s="32">
        <f>Tabella1[[#This Row],['# of cases by symptom onset (frequency fi)]]+D35</f>
        <v>7025.4041570438503</v>
      </c>
      <c r="E36" s="32"/>
      <c r="F36" s="32"/>
      <c r="G36" s="32">
        <f>Tabella1[[#This Row],[Day (category mi)]]*Tabella1[[#This Row],['# of cases by symptom onset (frequency fi)]]</f>
        <v>40900.692840646661</v>
      </c>
      <c r="H36" s="18"/>
      <c r="I36" s="18">
        <f>(Tabella1[[#This Row],[Day (category mi)]]-Mean_of_extr_blue_area_samp)^2*Tabella1[[#This Row],['# of cases by symptom onset (frequency fi)]]</f>
        <v>565598.15242494235</v>
      </c>
      <c r="AC36" s="16"/>
    </row>
    <row r="37" spans="1:29" x14ac:dyDescent="0.3">
      <c r="A37" s="3">
        <v>43889</v>
      </c>
      <c r="B37" s="25">
        <v>36</v>
      </c>
      <c r="C37" s="32">
        <v>1048.4988452655887</v>
      </c>
      <c r="D37" s="32">
        <f>Tabella1[[#This Row],['# of cases by symptom onset (frequency fi)]]+D36</f>
        <v>8073.9030023094392</v>
      </c>
      <c r="E37" s="32"/>
      <c r="F37" s="32"/>
      <c r="G37" s="32">
        <f>Tabella1[[#This Row],[Day (category mi)]]*Tabella1[[#This Row],['# of cases by symptom onset (frequency fi)]]</f>
        <v>37745.958429561193</v>
      </c>
      <c r="H37" s="18"/>
      <c r="I37" s="18">
        <f>(Tabella1[[#This Row],[Day (category mi)]]-Mean_of_extr_blue_area_samp)^2*Tabella1[[#This Row],['# of cases by symptom onset (frequency fi)]]</f>
        <v>462387.99076212459</v>
      </c>
      <c r="AC37" s="16"/>
    </row>
    <row r="38" spans="1:29" x14ac:dyDescent="0.3">
      <c r="A38" s="3">
        <v>43890</v>
      </c>
      <c r="B38" s="25">
        <v>37</v>
      </c>
      <c r="C38" s="32">
        <v>2286.3741339491917</v>
      </c>
      <c r="D38" s="32">
        <f>Tabella1[[#This Row],['# of cases by symptom onset (frequency fi)]]+D37</f>
        <v>10360.277136258632</v>
      </c>
      <c r="E38" s="32"/>
      <c r="F38" s="32"/>
      <c r="G38" s="32">
        <f>Tabella1[[#This Row],[Day (category mi)]]*Tabella1[[#This Row],['# of cases by symptom onset (frequency fi)]]</f>
        <v>84595.84295612009</v>
      </c>
      <c r="H38" s="18"/>
      <c r="I38" s="18">
        <f>(Tabella1[[#This Row],[Day (category mi)]]-Mean_of_extr_blue_area_samp)^2*Tabella1[[#This Row],['# of cases by symptom onset (frequency fi)]]</f>
        <v>914549.65357967664</v>
      </c>
      <c r="AC38" s="16"/>
    </row>
    <row r="39" spans="1:29" x14ac:dyDescent="0.3">
      <c r="A39" s="3">
        <v>43891</v>
      </c>
      <c r="B39" s="25">
        <v>38</v>
      </c>
      <c r="C39" s="32">
        <v>1870.6697459584295</v>
      </c>
      <c r="D39" s="32">
        <f>Tabella1[[#This Row],['# of cases by symptom onset (frequency fi)]]+D38</f>
        <v>12230.946882217062</v>
      </c>
      <c r="E39" s="32"/>
      <c r="F39" s="32"/>
      <c r="G39" s="32">
        <f>Tabella1[[#This Row],[Day (category mi)]]*Tabella1[[#This Row],['# of cases by symptom onset (frequency fi)]]</f>
        <v>71085.450346420315</v>
      </c>
      <c r="H39" s="18"/>
      <c r="I39" s="18">
        <f>(Tabella1[[#This Row],[Day (category mi)]]-Mean_of_extr_blue_area_samp)^2*Tabella1[[#This Row],['# of cases by symptom onset (frequency fi)]]</f>
        <v>675311.77829099307</v>
      </c>
      <c r="AC39" s="16"/>
    </row>
    <row r="40" spans="1:29" x14ac:dyDescent="0.3">
      <c r="A40" s="3">
        <v>43892</v>
      </c>
      <c r="B40" s="25">
        <v>39</v>
      </c>
      <c r="C40" s="32">
        <v>2143.1870669745958</v>
      </c>
      <c r="D40" s="32">
        <f>Tabella1[[#This Row],['# of cases by symptom onset (frequency fi)]]+D39</f>
        <v>14374.133949191659</v>
      </c>
      <c r="E40" s="32"/>
      <c r="F40" s="32"/>
      <c r="G40" s="32">
        <f>Tabella1[[#This Row],[Day (category mi)]]*Tabella1[[#This Row],['# of cases by symptom onset (frequency fi)]]</f>
        <v>83584.295612009242</v>
      </c>
      <c r="H40" s="18"/>
      <c r="I40" s="18">
        <f>(Tabella1[[#This Row],[Day (category mi)]]-Mean_of_extr_blue_area_samp)^2*Tabella1[[#This Row],['# of cases by symptom onset (frequency fi)]]</f>
        <v>694392.60969976906</v>
      </c>
      <c r="AC40" s="16"/>
    </row>
    <row r="41" spans="1:29" x14ac:dyDescent="0.3">
      <c r="A41" s="3">
        <v>43893</v>
      </c>
      <c r="B41" s="25">
        <v>40</v>
      </c>
      <c r="C41" s="32">
        <v>1879.9076212471136</v>
      </c>
      <c r="D41" s="32">
        <f>Tabella1[[#This Row],['# of cases by symptom onset (frequency fi)]]+D40</f>
        <v>16254.041570438772</v>
      </c>
      <c r="E41" s="32"/>
      <c r="F41" s="32"/>
      <c r="G41" s="32">
        <f>Tabella1[[#This Row],[Day (category mi)]]*Tabella1[[#This Row],['# of cases by symptom onset (frequency fi)]]</f>
        <v>75196.304849884546</v>
      </c>
      <c r="H41" s="18"/>
      <c r="I41" s="18">
        <f>(Tabella1[[#This Row],[Day (category mi)]]-Mean_of_extr_blue_area_samp)^2*Tabella1[[#This Row],['# of cases by symptom onset (frequency fi)]]</f>
        <v>543293.3025404159</v>
      </c>
      <c r="AC41" s="16"/>
    </row>
    <row r="42" spans="1:29" x14ac:dyDescent="0.3">
      <c r="A42" s="3">
        <v>43894</v>
      </c>
      <c r="B42" s="25">
        <v>41</v>
      </c>
      <c r="C42" s="32">
        <v>2521.9399538106236</v>
      </c>
      <c r="D42" s="32">
        <f>Tabella1[[#This Row],['# of cases by symptom onset (frequency fi)]]+D41</f>
        <v>18775.981524249397</v>
      </c>
      <c r="E42" s="32"/>
      <c r="F42" s="32"/>
      <c r="G42" s="32">
        <f>Tabella1[[#This Row],[Day (category mi)]]*Tabella1[[#This Row],['# of cases by symptom onset (frequency fi)]]</f>
        <v>103399.53810623557</v>
      </c>
      <c r="H42" s="18"/>
      <c r="I42" s="18">
        <f>(Tabella1[[#This Row],[Day (category mi)]]-Mean_of_extr_blue_area_samp)^2*Tabella1[[#This Row],['# of cases by symptom onset (frequency fi)]]</f>
        <v>645616.62817551964</v>
      </c>
      <c r="AC42" s="16"/>
    </row>
    <row r="43" spans="1:29" x14ac:dyDescent="0.3">
      <c r="A43" s="3">
        <v>43895</v>
      </c>
      <c r="B43" s="25">
        <v>42</v>
      </c>
      <c r="C43" s="32">
        <v>2872.9792147805997</v>
      </c>
      <c r="D43" s="32">
        <f>Tabella1[[#This Row],['# of cases by symptom onset (frequency fi)]]+D42</f>
        <v>21648.960739029997</v>
      </c>
      <c r="E43" s="32"/>
      <c r="F43" s="32"/>
      <c r="G43" s="32">
        <f>Tabella1[[#This Row],[Day (category mi)]]*Tabella1[[#This Row],['# of cases by symptom onset (frequency fi)]]</f>
        <v>120665.12702078519</v>
      </c>
      <c r="H43" s="18"/>
      <c r="I43" s="18">
        <f>(Tabella1[[#This Row],[Day (category mi)]]-Mean_of_extr_blue_area_samp)^2*Tabella1[[#This Row],['# of cases by symptom onset (frequency fi)]]</f>
        <v>646420.32332563493</v>
      </c>
      <c r="AC43" s="16"/>
    </row>
    <row r="44" spans="1:29" x14ac:dyDescent="0.3">
      <c r="A44" s="3">
        <v>43896</v>
      </c>
      <c r="B44" s="25">
        <v>43</v>
      </c>
      <c r="C44" s="32">
        <v>3011.5473441108543</v>
      </c>
      <c r="D44" s="32">
        <f>Tabella1[[#This Row],['# of cases by symptom onset (frequency fi)]]+D43</f>
        <v>24660.508083140852</v>
      </c>
      <c r="E44" s="32"/>
      <c r="F44" s="32"/>
      <c r="G44" s="32">
        <f>Tabella1[[#This Row],[Day (category mi)]]*Tabella1[[#This Row],['# of cases by symptom onset (frequency fi)]]</f>
        <v>129496.53579676674</v>
      </c>
      <c r="H44" s="18"/>
      <c r="I44" s="18">
        <f>(Tabella1[[#This Row],[Day (category mi)]]-Mean_of_extr_blue_area_samp)^2*Tabella1[[#This Row],['# of cases by symptom onset (frequency fi)]]</f>
        <v>590263.27944572747</v>
      </c>
      <c r="AC44" s="16"/>
    </row>
    <row r="45" spans="1:29" x14ac:dyDescent="0.3">
      <c r="A45" s="3">
        <v>43897</v>
      </c>
      <c r="B45" s="25">
        <v>44</v>
      </c>
      <c r="C45" s="32">
        <v>3487.2979214780598</v>
      </c>
      <c r="D45" s="32">
        <f>Tabella1[[#This Row],['# of cases by symptom onset (frequency fi)]]+D44</f>
        <v>28147.806004618913</v>
      </c>
      <c r="E45" s="32"/>
      <c r="F45" s="32"/>
      <c r="G45" s="32">
        <f>Tabella1[[#This Row],[Day (category mi)]]*Tabella1[[#This Row],['# of cases by symptom onset (frequency fi)]]</f>
        <v>153441.10854503463</v>
      </c>
      <c r="H45" s="18"/>
      <c r="I45" s="18">
        <f>(Tabella1[[#This Row],[Day (category mi)]]-Mean_of_extr_blue_area_samp)^2*Tabella1[[#This Row],['# of cases by symptom onset (frequency fi)]]</f>
        <v>589353.34872979217</v>
      </c>
      <c r="AC45" s="16"/>
    </row>
    <row r="46" spans="1:29" x14ac:dyDescent="0.3">
      <c r="A46" s="3">
        <v>43898</v>
      </c>
      <c r="B46" s="25">
        <v>45</v>
      </c>
      <c r="C46" s="32">
        <v>4263.2794457274822</v>
      </c>
      <c r="D46" s="32">
        <f>Tabella1[[#This Row],['# of cases by symptom onset (frequency fi)]]+D45</f>
        <v>32411.085450346396</v>
      </c>
      <c r="E46" s="32"/>
      <c r="F46" s="32"/>
      <c r="G46" s="32">
        <f>Tabella1[[#This Row],[Day (category mi)]]*Tabella1[[#This Row],['# of cases by symptom onset (frequency fi)]]</f>
        <v>191847.57505773669</v>
      </c>
      <c r="H46" s="18"/>
      <c r="I46" s="18">
        <f>(Tabella1[[#This Row],[Day (category mi)]]-Mean_of_extr_blue_area_samp)^2*Tabella1[[#This Row],['# of cases by symptom onset (frequency fi)]]</f>
        <v>613912.24018475739</v>
      </c>
      <c r="AC46" s="16"/>
    </row>
    <row r="47" spans="1:29" x14ac:dyDescent="0.3">
      <c r="A47" s="3">
        <v>43899</v>
      </c>
      <c r="B47" s="25">
        <v>46</v>
      </c>
      <c r="C47" s="32">
        <v>5842.9561200923781</v>
      </c>
      <c r="D47" s="32">
        <f>Tabella1[[#This Row],['# of cases by symptom onset (frequency fi)]]+D46</f>
        <v>38254.041570438771</v>
      </c>
      <c r="E47" s="32"/>
      <c r="F47" s="32"/>
      <c r="G47" s="32">
        <f>Tabella1[[#This Row],[Day (category mi)]]*Tabella1[[#This Row],['# of cases by symptom onset (frequency fi)]]</f>
        <v>268775.98152424942</v>
      </c>
      <c r="H47" s="18"/>
      <c r="I47" s="18">
        <f>(Tabella1[[#This Row],[Day (category mi)]]-Mean_of_extr_blue_area_samp)^2*Tabella1[[#This Row],['# of cases by symptom onset (frequency fi)]]</f>
        <v>706997.6905311778</v>
      </c>
      <c r="AC47" s="16"/>
    </row>
    <row r="48" spans="1:29" x14ac:dyDescent="0.3">
      <c r="A48" s="3">
        <v>43900</v>
      </c>
      <c r="B48" s="25">
        <v>47</v>
      </c>
      <c r="C48" s="32">
        <v>4115.4734411085446</v>
      </c>
      <c r="D48" s="32">
        <f>Tabella1[[#This Row],['# of cases by symptom onset (frequency fi)]]+D47</f>
        <v>42369.515011547315</v>
      </c>
      <c r="E48" s="32"/>
      <c r="F48" s="32"/>
      <c r="G48" s="32">
        <f>Tabella1[[#This Row],[Day (category mi)]]*Tabella1[[#This Row],['# of cases by symptom onset (frequency fi)]]</f>
        <v>193427.25173210161</v>
      </c>
      <c r="H48" s="18"/>
      <c r="I48" s="18">
        <f>(Tabella1[[#This Row],[Day (category mi)]]-Mean_of_extr_blue_area_samp)^2*Tabella1[[#This Row],['# of cases by symptom onset (frequency fi)]]</f>
        <v>411547.34411085444</v>
      </c>
      <c r="AC48" s="16"/>
    </row>
    <row r="49" spans="1:29" x14ac:dyDescent="0.3">
      <c r="A49" s="3">
        <v>43901</v>
      </c>
      <c r="B49" s="25">
        <v>48</v>
      </c>
      <c r="C49" s="32">
        <v>4605.0808314087753</v>
      </c>
      <c r="D49" s="32">
        <f>Tabella1[[#This Row],['# of cases by symptom onset (frequency fi)]]+D48</f>
        <v>46974.595842956092</v>
      </c>
      <c r="E49" s="32"/>
      <c r="F49" s="32"/>
      <c r="G49" s="32">
        <f>Tabella1[[#This Row],[Day (category mi)]]*Tabella1[[#This Row],['# of cases by symptom onset (frequency fi)]]</f>
        <v>221043.87990762122</v>
      </c>
      <c r="H49" s="18"/>
      <c r="I49" s="18">
        <f>(Tabella1[[#This Row],[Day (category mi)]]-Mean_of_extr_blue_area_samp)^2*Tabella1[[#This Row],['# of cases by symptom onset (frequency fi)]]</f>
        <v>373011.54734411079</v>
      </c>
      <c r="AC49" s="16"/>
    </row>
    <row r="50" spans="1:29" x14ac:dyDescent="0.3">
      <c r="A50" s="3">
        <v>43902</v>
      </c>
      <c r="B50" s="25">
        <v>49</v>
      </c>
      <c r="C50" s="32">
        <v>4993.0715935334874</v>
      </c>
      <c r="D50" s="32">
        <f>Tabella1[[#This Row],['# of cases by symptom onset (frequency fi)]]+D49</f>
        <v>51967.667436489581</v>
      </c>
      <c r="E50" s="32"/>
      <c r="F50" s="32"/>
      <c r="G50" s="32">
        <f>Tabella1[[#This Row],[Day (category mi)]]*Tabella1[[#This Row],['# of cases by symptom onset (frequency fi)]]</f>
        <v>244660.50808314088</v>
      </c>
      <c r="H50" s="18"/>
      <c r="I50" s="18">
        <f>(Tabella1[[#This Row],[Day (category mi)]]-Mean_of_extr_blue_area_samp)^2*Tabella1[[#This Row],['# of cases by symptom onset (frequency fi)]]</f>
        <v>319556.5819861432</v>
      </c>
      <c r="AC50" s="16"/>
    </row>
    <row r="51" spans="1:29" x14ac:dyDescent="0.3">
      <c r="A51" s="3">
        <v>43903</v>
      </c>
      <c r="B51" s="25">
        <v>50</v>
      </c>
      <c r="C51" s="32">
        <v>4461.8937644341804</v>
      </c>
      <c r="D51" s="32">
        <f>Tabella1[[#This Row],['# of cases by symptom onset (frequency fi)]]+D50</f>
        <v>56429.561200923759</v>
      </c>
      <c r="E51" s="32"/>
      <c r="F51" s="32"/>
      <c r="G51" s="32">
        <f>Tabella1[[#This Row],[Day (category mi)]]*Tabella1[[#This Row],['# of cases by symptom onset (frequency fi)]]</f>
        <v>223094.68822170902</v>
      </c>
      <c r="H51" s="18"/>
      <c r="I51" s="18">
        <f>(Tabella1[[#This Row],[Day (category mi)]]-Mean_of_extr_blue_area_samp)^2*Tabella1[[#This Row],['# of cases by symptom onset (frequency fi)]]</f>
        <v>218632.79445727484</v>
      </c>
      <c r="AC51" s="16"/>
    </row>
    <row r="52" spans="1:29" x14ac:dyDescent="0.3">
      <c r="A52" s="3">
        <v>43904</v>
      </c>
      <c r="B52" s="25">
        <v>51</v>
      </c>
      <c r="C52" s="32">
        <v>5362.5866050808309</v>
      </c>
      <c r="D52" s="32">
        <f>Tabella1[[#This Row],['# of cases by symptom onset (frequency fi)]]+D51</f>
        <v>61792.147806004592</v>
      </c>
      <c r="E52" s="32"/>
      <c r="F52" s="32"/>
      <c r="G52" s="32">
        <f>Tabella1[[#This Row],[Day (category mi)]]*Tabella1[[#This Row],['# of cases by symptom onset (frequency fi)]]</f>
        <v>273491.9168591224</v>
      </c>
      <c r="H52" s="18"/>
      <c r="I52" s="18">
        <f>(Tabella1[[#This Row],[Day (category mi)]]-Mean_of_extr_blue_area_samp)^2*Tabella1[[#This Row],['# of cases by symptom onset (frequency fi)]]</f>
        <v>193053.11778290992</v>
      </c>
      <c r="AC52" s="16"/>
    </row>
    <row r="53" spans="1:29" x14ac:dyDescent="0.3">
      <c r="A53" s="3">
        <v>43905</v>
      </c>
      <c r="B53" s="25">
        <v>52</v>
      </c>
      <c r="C53" s="32">
        <v>4886.8360277136262</v>
      </c>
      <c r="D53" s="32">
        <f>Tabella1[[#This Row],['# of cases by symptom onset (frequency fi)]]+D52</f>
        <v>66678.983833718215</v>
      </c>
      <c r="E53" s="32"/>
      <c r="F53" s="32"/>
      <c r="G53" s="32">
        <f>Tabella1[[#This Row],[Day (category mi)]]*Tabella1[[#This Row],['# of cases by symptom onset (frequency fi)]]</f>
        <v>254115.47344110857</v>
      </c>
      <c r="H53" s="18"/>
      <c r="I53" s="18">
        <f>(Tabella1[[#This Row],[Day (category mi)]]-Mean_of_extr_blue_area_samp)^2*Tabella1[[#This Row],['# of cases by symptom onset (frequency fi)]]</f>
        <v>122170.90069284066</v>
      </c>
      <c r="AC53" s="16"/>
    </row>
    <row r="54" spans="1:29" x14ac:dyDescent="0.3">
      <c r="A54" s="3">
        <v>43906</v>
      </c>
      <c r="B54" s="25">
        <v>53</v>
      </c>
      <c r="C54" s="32">
        <v>4000</v>
      </c>
      <c r="D54" s="32">
        <f>Tabella1[[#This Row],['# of cases by symptom onset (frequency fi)]]+D53</f>
        <v>70678.983833718215</v>
      </c>
      <c r="E54" s="32"/>
      <c r="F54" s="32"/>
      <c r="G54" s="32">
        <f>Tabella1[[#This Row],[Day (category mi)]]*Tabella1[[#This Row],['# of cases by symptom onset (frequency fi)]]</f>
        <v>212000</v>
      </c>
      <c r="H54" s="18"/>
      <c r="I54" s="18">
        <f>(Tabella1[[#This Row],[Day (category mi)]]-Mean_of_extr_blue_area_samp)^2*Tabella1[[#This Row],['# of cases by symptom onset (frequency fi)]]</f>
        <v>64000</v>
      </c>
      <c r="AC54" s="16"/>
    </row>
    <row r="55" spans="1:29" x14ac:dyDescent="0.3">
      <c r="A55" s="3">
        <v>43907</v>
      </c>
      <c r="B55" s="25">
        <v>54</v>
      </c>
      <c r="C55" s="32">
        <v>4341.8013856812931</v>
      </c>
      <c r="D55" s="32">
        <f>Tabella1[[#This Row],['# of cases by symptom onset (frequency fi)]]+D54</f>
        <v>75020.785219399506</v>
      </c>
      <c r="E55" s="32"/>
      <c r="F55" s="32"/>
      <c r="G55" s="32">
        <f>Tabella1[[#This Row],[Day (category mi)]]*Tabella1[[#This Row],['# of cases by symptom onset (frequency fi)]]</f>
        <v>234457.27482678983</v>
      </c>
      <c r="H55" s="18"/>
      <c r="I55" s="18">
        <f>(Tabella1[[#This Row],[Day (category mi)]]-Mean_of_extr_blue_area_samp)^2*Tabella1[[#This Row],['# of cases by symptom onset (frequency fi)]]</f>
        <v>39076.212471131636</v>
      </c>
      <c r="AC55" s="16"/>
    </row>
    <row r="56" spans="1:29" x14ac:dyDescent="0.3">
      <c r="A56" s="3">
        <v>43908</v>
      </c>
      <c r="B56" s="25">
        <v>55</v>
      </c>
      <c r="C56" s="32">
        <v>3778.2909930715937</v>
      </c>
      <c r="D56" s="32">
        <f>Tabella1[[#This Row],['# of cases by symptom onset (frequency fi)]]+D55</f>
        <v>78799.076212471104</v>
      </c>
      <c r="E56" s="32"/>
      <c r="F56" s="32"/>
      <c r="G56" s="32">
        <f>Tabella1[[#This Row],[Day (category mi)]]*Tabella1[[#This Row],['# of cases by symptom onset (frequency fi)]]</f>
        <v>207806.00461893764</v>
      </c>
      <c r="H56" s="18"/>
      <c r="I56" s="18">
        <f>(Tabella1[[#This Row],[Day (category mi)]]-Mean_of_extr_blue_area_samp)^2*Tabella1[[#This Row],['# of cases by symptom onset (frequency fi)]]</f>
        <v>15113.163972286375</v>
      </c>
      <c r="AC56" s="16"/>
    </row>
    <row r="57" spans="1:29" x14ac:dyDescent="0.3">
      <c r="A57" s="3">
        <v>43909</v>
      </c>
      <c r="B57" s="25">
        <v>56</v>
      </c>
      <c r="C57" s="32">
        <v>5524.2494226327944</v>
      </c>
      <c r="D57" s="32">
        <f>Tabella1[[#This Row],['# of cases by symptom onset (frequency fi)]]+D56</f>
        <v>84323.325635103902</v>
      </c>
      <c r="E57" s="32"/>
      <c r="F57" s="32"/>
      <c r="G57" s="32">
        <f>Tabella1[[#This Row],[Day (category mi)]]*Tabella1[[#This Row],['# of cases by symptom onset (frequency fi)]]</f>
        <v>309357.96766743646</v>
      </c>
      <c r="H57" s="18"/>
      <c r="I57" s="18">
        <f>(Tabella1[[#This Row],[Day (category mi)]]-Mean_of_extr_blue_area_samp)^2*Tabella1[[#This Row],['# of cases by symptom onset (frequency fi)]]</f>
        <v>5524.2494226327944</v>
      </c>
      <c r="AC57" s="16"/>
    </row>
    <row r="58" spans="1:29" x14ac:dyDescent="0.3">
      <c r="A58" s="3">
        <v>43910</v>
      </c>
      <c r="B58" s="25">
        <v>57</v>
      </c>
      <c r="C58" s="32">
        <v>3325.6351039260967</v>
      </c>
      <c r="D58" s="32">
        <f>Tabella1[[#This Row],['# of cases by symptom onset (frequency fi)]]+D57</f>
        <v>87648.960739029993</v>
      </c>
      <c r="E58" s="32"/>
      <c r="F58" s="32"/>
      <c r="G58" s="32">
        <f>Tabella1[[#This Row],[Day (category mi)]]*Tabella1[[#This Row],['# of cases by symptom onset (frequency fi)]]</f>
        <v>189561.20092378752</v>
      </c>
      <c r="H58" s="18"/>
      <c r="I58" s="18">
        <f>(Tabella1[[#This Row],[Day (category mi)]]-Mean_of_extr_blue_area_samp)^2*Tabella1[[#This Row],['# of cases by symptom onset (frequency fi)]]</f>
        <v>0</v>
      </c>
      <c r="AC58" s="16"/>
    </row>
    <row r="59" spans="1:29" x14ac:dyDescent="0.3">
      <c r="A59" s="3">
        <v>43911</v>
      </c>
      <c r="B59" s="25">
        <v>58</v>
      </c>
      <c r="C59" s="32">
        <v>3274.8267898383369</v>
      </c>
      <c r="D59" s="32">
        <f>Tabella1[[#This Row],['# of cases by symptom onset (frequency fi)]]+D58</f>
        <v>90923.787528868328</v>
      </c>
      <c r="E59" s="32"/>
      <c r="F59" s="32"/>
      <c r="G59" s="32">
        <f>Tabella1[[#This Row],[Day (category mi)]]*Tabella1[[#This Row],['# of cases by symptom onset (frequency fi)]]</f>
        <v>189939.95381062356</v>
      </c>
      <c r="H59" s="18"/>
      <c r="I59" s="18">
        <f>(Tabella1[[#This Row],[Day (category mi)]]-Mean_of_extr_blue_area_samp)^2*Tabella1[[#This Row],['# of cases by symptom onset (frequency fi)]]</f>
        <v>3274.8267898383369</v>
      </c>
      <c r="AC59" s="16"/>
    </row>
    <row r="60" spans="1:29" x14ac:dyDescent="0.3">
      <c r="A60" s="3">
        <v>43912</v>
      </c>
      <c r="B60" s="25">
        <v>59</v>
      </c>
      <c r="C60" s="32">
        <v>3838.3371824480369</v>
      </c>
      <c r="D60" s="32">
        <f>Tabella1[[#This Row],['# of cases by symptom onset (frequency fi)]]+D59</f>
        <v>94762.12471131637</v>
      </c>
      <c r="E60" s="32"/>
      <c r="F60" s="32"/>
      <c r="G60" s="32">
        <f>Tabella1[[#This Row],[Day (category mi)]]*Tabella1[[#This Row],['# of cases by symptom onset (frequency fi)]]</f>
        <v>226461.89376443418</v>
      </c>
      <c r="H60" s="18"/>
      <c r="I60" s="18">
        <f>(Tabella1[[#This Row],[Day (category mi)]]-Mean_of_extr_blue_area_samp)^2*Tabella1[[#This Row],['# of cases by symptom onset (frequency fi)]]</f>
        <v>15353.348729792147</v>
      </c>
      <c r="AC60" s="16"/>
    </row>
    <row r="61" spans="1:29" x14ac:dyDescent="0.3">
      <c r="A61" s="3">
        <v>43913</v>
      </c>
      <c r="B61" s="25">
        <v>60</v>
      </c>
      <c r="C61" s="32">
        <v>3006.9284064665121</v>
      </c>
      <c r="D61" s="32">
        <f>Tabella1[[#This Row],['# of cases by symptom onset (frequency fi)]]+D60</f>
        <v>97769.053117782882</v>
      </c>
      <c r="E61" s="32"/>
      <c r="F61" s="32"/>
      <c r="G61" s="32">
        <f>Tabella1[[#This Row],[Day (category mi)]]*Tabella1[[#This Row],['# of cases by symptom onset (frequency fi)]]</f>
        <v>180415.70438799073</v>
      </c>
      <c r="H61" s="18"/>
      <c r="I61" s="18">
        <f>(Tabella1[[#This Row],[Day (category mi)]]-Mean_of_extr_blue_area_samp)^2*Tabella1[[#This Row],['# of cases by symptom onset (frequency fi)]]</f>
        <v>27062.355658198609</v>
      </c>
      <c r="AC61" s="16"/>
    </row>
    <row r="62" spans="1:29" x14ac:dyDescent="0.3">
      <c r="A62" s="3">
        <v>43914</v>
      </c>
      <c r="B62" s="25">
        <v>61</v>
      </c>
      <c r="C62" s="32">
        <v>3316.3972286374137</v>
      </c>
      <c r="D62" s="32">
        <f>Tabella1[[#This Row],['# of cases by symptom onset (frequency fi)]]+D61</f>
        <v>101085.4503464203</v>
      </c>
      <c r="E62" s="32"/>
      <c r="F62" s="32"/>
      <c r="G62" s="32">
        <f>Tabella1[[#This Row],[Day (category mi)]]*Tabella1[[#This Row],['# of cases by symptom onset (frequency fi)]]</f>
        <v>202300.23094688225</v>
      </c>
      <c r="H62" s="18"/>
      <c r="I62" s="18">
        <f>(Tabella1[[#This Row],[Day (category mi)]]-Mean_of_extr_blue_area_samp)^2*Tabella1[[#This Row],['# of cases by symptom onset (frequency fi)]]</f>
        <v>53062.355658198619</v>
      </c>
      <c r="AC62" s="16"/>
    </row>
    <row r="63" spans="1:29" x14ac:dyDescent="0.3">
      <c r="A63" s="3">
        <v>43915</v>
      </c>
      <c r="B63" s="25">
        <v>62</v>
      </c>
      <c r="C63" s="32">
        <v>2762.1247113163972</v>
      </c>
      <c r="D63" s="32">
        <f>Tabella1[[#This Row],['# of cases by symptom onset (frequency fi)]]+D62</f>
        <v>103847.5750577367</v>
      </c>
      <c r="E63" s="32"/>
      <c r="F63" s="32"/>
      <c r="G63" s="32">
        <f>Tabella1[[#This Row],[Day (category mi)]]*Tabella1[[#This Row],['# of cases by symptom onset (frequency fi)]]</f>
        <v>171251.73210161662</v>
      </c>
      <c r="H63" s="18"/>
      <c r="I63" s="18">
        <f>(Tabella1[[#This Row],[Day (category mi)]]-Mean_of_extr_blue_area_samp)^2*Tabella1[[#This Row],['# of cases by symptom onset (frequency fi)]]</f>
        <v>69053.117782909932</v>
      </c>
      <c r="AC63" s="16"/>
    </row>
    <row r="64" spans="1:29" x14ac:dyDescent="0.3">
      <c r="A64" s="3">
        <v>43916</v>
      </c>
      <c r="B64" s="25">
        <v>63</v>
      </c>
      <c r="C64" s="32">
        <v>2965.3579676674367</v>
      </c>
      <c r="D64" s="32">
        <f>Tabella1[[#This Row],['# of cases by symptom onset (frequency fi)]]+D63</f>
        <v>106812.93302540414</v>
      </c>
      <c r="E64" s="32"/>
      <c r="F64" s="32"/>
      <c r="G64" s="32">
        <f>Tabella1[[#This Row],[Day (category mi)]]*Tabella1[[#This Row],['# of cases by symptom onset (frequency fi)]]</f>
        <v>186817.55196304852</v>
      </c>
      <c r="H64" s="18"/>
      <c r="I64" s="18">
        <f>(Tabella1[[#This Row],[Day (category mi)]]-Mean_of_extr_blue_area_samp)^2*Tabella1[[#This Row],['# of cases by symptom onset (frequency fi)]]</f>
        <v>106752.88683602773</v>
      </c>
      <c r="AC64" s="16"/>
    </row>
    <row r="65" spans="1:29" x14ac:dyDescent="0.3">
      <c r="A65" s="3">
        <v>43917</v>
      </c>
      <c r="B65" s="25">
        <v>64</v>
      </c>
      <c r="C65" s="32">
        <v>2581.9861431870668</v>
      </c>
      <c r="D65" s="32">
        <f>Tabella1[[#This Row],['# of cases by symptom onset (frequency fi)]]+D64</f>
        <v>109394.91916859121</v>
      </c>
      <c r="E65" s="32"/>
      <c r="F65" s="32"/>
      <c r="G65" s="32">
        <f>Tabella1[[#This Row],[Day (category mi)]]*Tabella1[[#This Row],['# of cases by symptom onset (frequency fi)]]</f>
        <v>165247.11316397227</v>
      </c>
      <c r="H65" s="18"/>
      <c r="I65" s="18">
        <f>(Tabella1[[#This Row],[Day (category mi)]]-Mean_of_extr_blue_area_samp)^2*Tabella1[[#This Row],['# of cases by symptom onset (frequency fi)]]</f>
        <v>126517.32101616627</v>
      </c>
      <c r="AC65" s="16"/>
    </row>
    <row r="66" spans="1:29" x14ac:dyDescent="0.3">
      <c r="A66" s="3">
        <v>43918</v>
      </c>
      <c r="B66" s="25">
        <v>65</v>
      </c>
      <c r="C66" s="32">
        <v>2004.6189376443417</v>
      </c>
      <c r="D66" s="32">
        <f>Tabella1[[#This Row],['# of cases by symptom onset (frequency fi)]]+D65</f>
        <v>111399.53810623554</v>
      </c>
      <c r="E66" s="32"/>
      <c r="F66" s="32"/>
      <c r="G66" s="32">
        <f>Tabella1[[#This Row],[Day (category mi)]]*Tabella1[[#This Row],['# of cases by symptom onset (frequency fi)]]</f>
        <v>130300.23094688221</v>
      </c>
      <c r="H66" s="18"/>
      <c r="I66" s="18">
        <f>(Tabella1[[#This Row],[Day (category mi)]]-Mean_of_extr_blue_area_samp)^2*Tabella1[[#This Row],['# of cases by symptom onset (frequency fi)]]</f>
        <v>128295.61200923787</v>
      </c>
      <c r="AC66" s="16"/>
    </row>
    <row r="67" spans="1:29" x14ac:dyDescent="0.3">
      <c r="A67" s="3">
        <v>43919</v>
      </c>
      <c r="B67" s="25">
        <v>66</v>
      </c>
      <c r="C67" s="32">
        <v>3039.260969976905</v>
      </c>
      <c r="D67" s="32">
        <f>Tabella1[[#This Row],['# of cases by symptom onset (frequency fi)]]+D66</f>
        <v>114438.79907621245</v>
      </c>
      <c r="E67" s="32"/>
      <c r="F67" s="32"/>
      <c r="G67" s="32">
        <f>Tabella1[[#This Row],[Day (category mi)]]*Tabella1[[#This Row],['# of cases by symptom onset (frequency fi)]]</f>
        <v>200591.22401847574</v>
      </c>
      <c r="H67" s="18"/>
      <c r="I67" s="18">
        <f>(Tabella1[[#This Row],[Day (category mi)]]-Mean_of_extr_blue_area_samp)^2*Tabella1[[#This Row],['# of cases by symptom onset (frequency fi)]]</f>
        <v>246180.1385681293</v>
      </c>
      <c r="AC67" s="16"/>
    </row>
    <row r="68" spans="1:29" x14ac:dyDescent="0.3">
      <c r="A68" s="3">
        <v>43920</v>
      </c>
      <c r="B68" s="25">
        <v>67</v>
      </c>
      <c r="C68" s="32">
        <v>2175.5196304849883</v>
      </c>
      <c r="D68" s="32">
        <f>Tabella1[[#This Row],['# of cases by symptom onset (frequency fi)]]+D67</f>
        <v>116614.31870669744</v>
      </c>
      <c r="E68" s="32"/>
      <c r="F68" s="32"/>
      <c r="G68" s="32">
        <f>Tabella1[[#This Row],[Day (category mi)]]*Tabella1[[#This Row],['# of cases by symptom onset (frequency fi)]]</f>
        <v>145759.81524249422</v>
      </c>
      <c r="H68" s="18"/>
      <c r="I68" s="18">
        <f>(Tabella1[[#This Row],[Day (category mi)]]-Mean_of_extr_blue_area_samp)^2*Tabella1[[#This Row],['# of cases by symptom onset (frequency fi)]]</f>
        <v>217551.96304849882</v>
      </c>
      <c r="AC68" s="16"/>
    </row>
    <row r="69" spans="1:29" x14ac:dyDescent="0.3">
      <c r="A69" s="3">
        <v>43921</v>
      </c>
      <c r="B69" s="25">
        <v>68</v>
      </c>
      <c r="C69" s="32">
        <v>3427.2517321016167</v>
      </c>
      <c r="D69" s="32">
        <f>Tabella1[[#This Row],['# of cases by symptom onset (frequency fi)]]+D68</f>
        <v>120041.57043879906</v>
      </c>
      <c r="E69" s="32"/>
      <c r="F69" s="32"/>
      <c r="G69" s="32">
        <f>Tabella1[[#This Row],[Day (category mi)]]*Tabella1[[#This Row],['# of cases by symptom onset (frequency fi)]]</f>
        <v>233053.11778290995</v>
      </c>
      <c r="H69" s="18"/>
      <c r="I69" s="18">
        <f>(Tabella1[[#This Row],[Day (category mi)]]-Mean_of_extr_blue_area_samp)^2*Tabella1[[#This Row],['# of cases by symptom onset (frequency fi)]]</f>
        <v>414697.45958429563</v>
      </c>
      <c r="AC69" s="16"/>
    </row>
    <row r="70" spans="1:29" x14ac:dyDescent="0.3">
      <c r="A70" s="3">
        <v>43922</v>
      </c>
      <c r="B70" s="25">
        <v>69</v>
      </c>
      <c r="C70" s="32">
        <v>2217.0900692840642</v>
      </c>
      <c r="D70" s="32">
        <f>Tabella1[[#This Row],['# of cases by symptom onset (frequency fi)]]+D69</f>
        <v>122258.66050808312</v>
      </c>
      <c r="E70" s="32"/>
      <c r="F70" s="32"/>
      <c r="G70" s="32">
        <f>Tabella1[[#This Row],[Day (category mi)]]*Tabella1[[#This Row],['# of cases by symptom onset (frequency fi)]]</f>
        <v>152979.21478060042</v>
      </c>
      <c r="H70" s="18"/>
      <c r="I70" s="18">
        <f>(Tabella1[[#This Row],[Day (category mi)]]-Mean_of_extr_blue_area_samp)^2*Tabella1[[#This Row],['# of cases by symptom onset (frequency fi)]]</f>
        <v>319260.96997690527</v>
      </c>
      <c r="AC70" s="16"/>
    </row>
    <row r="71" spans="1:29" x14ac:dyDescent="0.3">
      <c r="A71" s="3">
        <v>43923</v>
      </c>
      <c r="B71" s="25">
        <v>70</v>
      </c>
      <c r="C71" s="32">
        <v>2290.9930715935334</v>
      </c>
      <c r="D71" s="32">
        <f>Tabella1[[#This Row],['# of cases by symptom onset (frequency fi)]]+D70</f>
        <v>124549.65357967665</v>
      </c>
      <c r="E71" s="32"/>
      <c r="F71" s="32"/>
      <c r="G71" s="32">
        <f>Tabella1[[#This Row],[Day (category mi)]]*Tabella1[[#This Row],['# of cases by symptom onset (frequency fi)]]</f>
        <v>160369.51501154734</v>
      </c>
      <c r="H71" s="18"/>
      <c r="I71" s="18">
        <f>(Tabella1[[#This Row],[Day (category mi)]]-Mean_of_extr_blue_area_samp)^2*Tabella1[[#This Row],['# of cases by symptom onset (frequency fi)]]</f>
        <v>387177.82909930713</v>
      </c>
      <c r="AC71" s="16"/>
    </row>
    <row r="72" spans="1:29" x14ac:dyDescent="0.3">
      <c r="A72" s="3">
        <v>43924</v>
      </c>
      <c r="B72" s="25">
        <v>71</v>
      </c>
      <c r="C72" s="32">
        <v>1884.5265588914544</v>
      </c>
      <c r="D72" s="32">
        <f>Tabella1[[#This Row],['# of cases by symptom onset (frequency fi)]]+D71</f>
        <v>126434.1801385681</v>
      </c>
      <c r="E72" s="32"/>
      <c r="F72" s="32"/>
      <c r="G72" s="32">
        <f>Tabella1[[#This Row],[Day (category mi)]]*Tabella1[[#This Row],['# of cases by symptom onset (frequency fi)]]</f>
        <v>133801.38568129326</v>
      </c>
      <c r="H72" s="18"/>
      <c r="I72" s="18">
        <f>(Tabella1[[#This Row],[Day (category mi)]]-Mean_of_extr_blue_area_samp)^2*Tabella1[[#This Row],['# of cases by symptom onset (frequency fi)]]</f>
        <v>369367.20554272505</v>
      </c>
      <c r="AC72" s="16"/>
    </row>
    <row r="73" spans="1:29" x14ac:dyDescent="0.3">
      <c r="A73" s="3">
        <v>43925</v>
      </c>
      <c r="B73" s="25">
        <v>72</v>
      </c>
      <c r="C73" s="32">
        <v>1662.8175519630483</v>
      </c>
      <c r="D73" s="32">
        <f>Tabella1[[#This Row],['# of cases by symptom onset (frequency fi)]]+D72</f>
        <v>128096.99769053115</v>
      </c>
      <c r="E73" s="32"/>
      <c r="F73" s="32"/>
      <c r="G73" s="32">
        <f>Tabella1[[#This Row],[Day (category mi)]]*Tabella1[[#This Row],['# of cases by symptom onset (frequency fi)]]</f>
        <v>119722.86374133948</v>
      </c>
      <c r="H73" s="18"/>
      <c r="I73" s="18">
        <f>(Tabella1[[#This Row],[Day (category mi)]]-Mean_of_extr_blue_area_samp)^2*Tabella1[[#This Row],['# of cases by symptom onset (frequency fi)]]</f>
        <v>374133.94919168588</v>
      </c>
      <c r="AC73" s="16"/>
    </row>
    <row r="74" spans="1:29" x14ac:dyDescent="0.3">
      <c r="A74" s="3">
        <v>43926</v>
      </c>
      <c r="B74" s="25">
        <v>73</v>
      </c>
      <c r="C74" s="32">
        <v>1949.1916859122398</v>
      </c>
      <c r="D74" s="32">
        <f>Tabella1[[#This Row],['# of cases by symptom onset (frequency fi)]]+D73</f>
        <v>130046.18937644339</v>
      </c>
      <c r="E74" s="32"/>
      <c r="F74" s="32"/>
      <c r="G74" s="32">
        <f>Tabella1[[#This Row],[Day (category mi)]]*Tabella1[[#This Row],['# of cases by symptom onset (frequency fi)]]</f>
        <v>142290.99307159352</v>
      </c>
      <c r="H74" s="18"/>
      <c r="I74" s="18">
        <f>(Tabella1[[#This Row],[Day (category mi)]]-Mean_of_extr_blue_area_samp)^2*Tabella1[[#This Row],['# of cases by symptom onset (frequency fi)]]</f>
        <v>498993.07159353339</v>
      </c>
      <c r="AC74" s="16"/>
    </row>
    <row r="75" spans="1:29" x14ac:dyDescent="0.3">
      <c r="A75" s="3">
        <v>43927</v>
      </c>
      <c r="B75" s="25">
        <v>74</v>
      </c>
      <c r="C75" s="32">
        <v>1764.4341801385676</v>
      </c>
      <c r="D75" s="32">
        <f>Tabella1[[#This Row],['# of cases by symptom onset (frequency fi)]]+D74</f>
        <v>131810.62355658197</v>
      </c>
      <c r="E75" s="32"/>
      <c r="F75" s="32"/>
      <c r="G75" s="32">
        <f>Tabella1[[#This Row],[Day (category mi)]]*Tabella1[[#This Row],['# of cases by symptom onset (frequency fi)]]</f>
        <v>130568.129330254</v>
      </c>
      <c r="H75" s="18"/>
      <c r="I75" s="18">
        <f>(Tabella1[[#This Row],[Day (category mi)]]-Mean_of_extr_blue_area_samp)^2*Tabella1[[#This Row],['# of cases by symptom onset (frequency fi)]]</f>
        <v>509921.47806004604</v>
      </c>
      <c r="AC75" s="16"/>
    </row>
    <row r="76" spans="1:29" x14ac:dyDescent="0.3">
      <c r="A76" s="3">
        <v>43928</v>
      </c>
      <c r="B76" s="25">
        <v>75</v>
      </c>
      <c r="C76" s="32">
        <v>1699.7690531177827</v>
      </c>
      <c r="D76" s="32">
        <f>Tabella1[[#This Row],['# of cases by symptom onset (frequency fi)]]+D75</f>
        <v>133510.39260969975</v>
      </c>
      <c r="E76" s="32"/>
      <c r="F76" s="32"/>
      <c r="G76" s="32">
        <f>Tabella1[[#This Row],[Day (category mi)]]*Tabella1[[#This Row],['# of cases by symptom onset (frequency fi)]]</f>
        <v>127482.6789838337</v>
      </c>
      <c r="H76" s="18"/>
      <c r="I76" s="18">
        <f>(Tabella1[[#This Row],[Day (category mi)]]-Mean_of_extr_blue_area_samp)^2*Tabella1[[#This Row],['# of cases by symptom onset (frequency fi)]]</f>
        <v>550725.17321016162</v>
      </c>
      <c r="AC76" s="16"/>
    </row>
    <row r="77" spans="1:29" x14ac:dyDescent="0.3">
      <c r="A77" s="3">
        <v>43929</v>
      </c>
      <c r="B77" s="25">
        <v>76</v>
      </c>
      <c r="C77" s="32">
        <v>1528.8683602771364</v>
      </c>
      <c r="D77" s="32">
        <f>Tabella1[[#This Row],['# of cases by symptom onset (frequency fi)]]+D76</f>
        <v>135039.26096997689</v>
      </c>
      <c r="E77" s="32"/>
      <c r="F77" s="32"/>
      <c r="G77" s="32">
        <f>Tabella1[[#This Row],[Day (category mi)]]*Tabella1[[#This Row],['# of cases by symptom onset (frequency fi)]]</f>
        <v>116193.99538106237</v>
      </c>
      <c r="H77" s="18"/>
      <c r="I77" s="18">
        <f>(Tabella1[[#This Row],[Day (category mi)]]-Mean_of_extr_blue_area_samp)^2*Tabella1[[#This Row],['# of cases by symptom onset (frequency fi)]]</f>
        <v>551921.47806004621</v>
      </c>
      <c r="AC77" s="16"/>
    </row>
    <row r="78" spans="1:29" x14ac:dyDescent="0.3">
      <c r="A78" s="3">
        <v>43930</v>
      </c>
      <c r="B78" s="25">
        <v>77</v>
      </c>
      <c r="C78" s="32">
        <v>2198.6143187066978</v>
      </c>
      <c r="D78" s="32">
        <f>Tabella1[[#This Row],['# of cases by symptom onset (frequency fi)]]+D77</f>
        <v>137237.8752886836</v>
      </c>
      <c r="E78" s="32"/>
      <c r="F78" s="32"/>
      <c r="G78" s="32">
        <f>Tabella1[[#This Row],[Day (category mi)]]*Tabella1[[#This Row],['# of cases by symptom onset (frequency fi)]]</f>
        <v>169293.30254041572</v>
      </c>
      <c r="H78" s="18"/>
      <c r="I78" s="18">
        <f>(Tabella1[[#This Row],[Day (category mi)]]-Mean_of_extr_blue_area_samp)^2*Tabella1[[#This Row],['# of cases by symptom onset (frequency fi)]]</f>
        <v>879445.72748267907</v>
      </c>
      <c r="AC78" s="16"/>
    </row>
    <row r="79" spans="1:29" x14ac:dyDescent="0.3">
      <c r="A79" s="3">
        <v>43931</v>
      </c>
      <c r="B79" s="25">
        <v>78</v>
      </c>
      <c r="C79" s="32">
        <v>1150.1154734411082</v>
      </c>
      <c r="D79" s="32">
        <f>Tabella1[[#This Row],['# of cases by symptom onset (frequency fi)]]+D78</f>
        <v>138387.99076212471</v>
      </c>
      <c r="E79" s="32"/>
      <c r="F79" s="32"/>
      <c r="G79" s="32">
        <f>Tabella1[[#This Row],[Day (category mi)]]*Tabella1[[#This Row],['# of cases by symptom onset (frequency fi)]]</f>
        <v>89709.006928406438</v>
      </c>
      <c r="H79" s="18"/>
      <c r="I79" s="18">
        <f>(Tabella1[[#This Row],[Day (category mi)]]-Mean_of_extr_blue_area_samp)^2*Tabella1[[#This Row],['# of cases by symptom onset (frequency fi)]]</f>
        <v>507200.92378752871</v>
      </c>
      <c r="AC79" s="16"/>
    </row>
    <row r="80" spans="1:29" x14ac:dyDescent="0.3">
      <c r="A80" s="3">
        <v>43932</v>
      </c>
      <c r="B80" s="25">
        <v>79</v>
      </c>
      <c r="C80" s="32">
        <v>1251.7321016166277</v>
      </c>
      <c r="D80" s="32">
        <f>Tabella1[[#This Row],['# of cases by symptom onset (frequency fi)]]+D79</f>
        <v>139639.72286374134</v>
      </c>
      <c r="E80" s="32"/>
      <c r="F80" s="32"/>
      <c r="G80" s="32">
        <f>Tabella1[[#This Row],[Day (category mi)]]*Tabella1[[#This Row],['# of cases by symptom onset (frequency fi)]]</f>
        <v>98886.836027713594</v>
      </c>
      <c r="H80" s="18"/>
      <c r="I80" s="18">
        <f>(Tabella1[[#This Row],[Day (category mi)]]-Mean_of_extr_blue_area_samp)^2*Tabella1[[#This Row],['# of cases by symptom onset (frequency fi)]]</f>
        <v>605838.33718244778</v>
      </c>
      <c r="AC80" s="16"/>
    </row>
    <row r="81" spans="1:29" x14ac:dyDescent="0.3">
      <c r="A81" s="3">
        <v>43933</v>
      </c>
      <c r="B81" s="25">
        <v>80</v>
      </c>
      <c r="C81" s="32">
        <v>1099.3071593533484</v>
      </c>
      <c r="D81" s="32">
        <f>Tabella1[[#This Row],['# of cases by symptom onset (frequency fi)]]+D80</f>
        <v>140739.03002309467</v>
      </c>
      <c r="E81" s="32"/>
      <c r="F81" s="32"/>
      <c r="G81" s="32">
        <f>Tabella1[[#This Row],[Day (category mi)]]*Tabella1[[#This Row],['# of cases by symptom onset (frequency fi)]]</f>
        <v>87944.572748267878</v>
      </c>
      <c r="H81" s="18"/>
      <c r="I81" s="18">
        <f>(Tabella1[[#This Row],[Day (category mi)]]-Mean_of_extr_blue_area_samp)^2*Tabella1[[#This Row],['# of cases by symptom onset (frequency fi)]]</f>
        <v>581533.48729792133</v>
      </c>
      <c r="AC81" s="16"/>
    </row>
    <row r="82" spans="1:29" x14ac:dyDescent="0.3">
      <c r="A82" s="3">
        <v>43934</v>
      </c>
      <c r="B82" s="25">
        <v>81</v>
      </c>
      <c r="C82" s="32">
        <v>1274.8267898383369</v>
      </c>
      <c r="D82" s="32">
        <f>Tabella1[[#This Row],['# of cases by symptom onset (frequency fi)]]+D81</f>
        <v>142013.85681293302</v>
      </c>
      <c r="E82" s="32"/>
      <c r="F82" s="32"/>
      <c r="G82" s="32">
        <f>Tabella1[[#This Row],[Day (category mi)]]*Tabella1[[#This Row],['# of cases by symptom onset (frequency fi)]]</f>
        <v>103260.9699769053</v>
      </c>
      <c r="H82" s="18"/>
      <c r="I82" s="18">
        <f>(Tabella1[[#This Row],[Day (category mi)]]-Mean_of_extr_blue_area_samp)^2*Tabella1[[#This Row],['# of cases by symptom onset (frequency fi)]]</f>
        <v>734300.23094688205</v>
      </c>
      <c r="AC82" s="16"/>
    </row>
    <row r="83" spans="1:29" x14ac:dyDescent="0.3">
      <c r="A83" s="3">
        <v>43935</v>
      </c>
      <c r="B83" s="25">
        <v>82</v>
      </c>
      <c r="C83" s="32">
        <v>1454.9653579676672</v>
      </c>
      <c r="D83" s="32">
        <f>Tabella1[[#This Row],['# of cases by symptom onset (frequency fi)]]+D82</f>
        <v>143468.8221709007</v>
      </c>
      <c r="E83" s="32"/>
      <c r="F83" s="32"/>
      <c r="G83" s="32">
        <f>Tabella1[[#This Row],[Day (category mi)]]*Tabella1[[#This Row],['# of cases by symptom onset (frequency fi)]]</f>
        <v>119307.1593533487</v>
      </c>
      <c r="H83" s="18"/>
      <c r="I83" s="18">
        <f>(Tabella1[[#This Row],[Day (category mi)]]-Mean_of_extr_blue_area_samp)^2*Tabella1[[#This Row],['# of cases by symptom onset (frequency fi)]]</f>
        <v>909353.34872979193</v>
      </c>
      <c r="AC83" s="16"/>
    </row>
    <row r="84" spans="1:29" x14ac:dyDescent="0.3">
      <c r="A84" s="3">
        <v>43936</v>
      </c>
      <c r="B84" s="25">
        <v>83</v>
      </c>
      <c r="C84" s="32">
        <v>1140.8775981524243</v>
      </c>
      <c r="D84" s="32">
        <f>Tabella1[[#This Row],['# of cases by symptom onset (frequency fi)]]+D83</f>
        <v>144609.69976905314</v>
      </c>
      <c r="E84" s="32"/>
      <c r="F84" s="32"/>
      <c r="G84" s="32">
        <f>Tabella1[[#This Row],[Day (category mi)]]*Tabella1[[#This Row],['# of cases by symptom onset (frequency fi)]]</f>
        <v>94692.84064665121</v>
      </c>
      <c r="H84" s="18"/>
      <c r="I84" s="18">
        <f>(Tabella1[[#This Row],[Day (category mi)]]-Mean_of_extr_blue_area_samp)^2*Tabella1[[#This Row],['# of cases by symptom onset (frequency fi)]]</f>
        <v>771233.25635103881</v>
      </c>
      <c r="AC84" s="16"/>
    </row>
    <row r="85" spans="1:29" x14ac:dyDescent="0.3">
      <c r="A85" s="3">
        <v>43937</v>
      </c>
      <c r="B85" s="25">
        <v>84</v>
      </c>
      <c r="C85" s="32">
        <v>1066.9745958429564</v>
      </c>
      <c r="D85" s="32">
        <f>Tabella1[[#This Row],['# of cases by symptom onset (frequency fi)]]+D84</f>
        <v>145676.67436489611</v>
      </c>
      <c r="E85" s="32"/>
      <c r="F85" s="32"/>
      <c r="G85" s="32">
        <f>Tabella1[[#This Row],[Day (category mi)]]*Tabella1[[#This Row],['# of cases by symptom onset (frequency fi)]]</f>
        <v>89625.866050808341</v>
      </c>
      <c r="H85" s="18"/>
      <c r="I85" s="18">
        <f>(Tabella1[[#This Row],[Day (category mi)]]-Mean_of_extr_blue_area_samp)^2*Tabella1[[#This Row],['# of cases by symptom onset (frequency fi)]]</f>
        <v>777824.48036951525</v>
      </c>
      <c r="AC85" s="16"/>
    </row>
    <row r="86" spans="1:29" x14ac:dyDescent="0.3">
      <c r="A86" s="3">
        <v>43938</v>
      </c>
      <c r="B86" s="25">
        <v>85</v>
      </c>
      <c r="C86" s="32">
        <v>831.40877598152451</v>
      </c>
      <c r="D86" s="32">
        <f>Tabella1[[#This Row],['# of cases by symptom onset (frequency fi)]]+D85</f>
        <v>146508.08314087763</v>
      </c>
      <c r="E86" s="32"/>
      <c r="F86" s="32"/>
      <c r="G86" s="32">
        <f>Tabella1[[#This Row],[Day (category mi)]]*Tabella1[[#This Row],['# of cases by symptom onset (frequency fi)]]</f>
        <v>70669.745958429587</v>
      </c>
      <c r="H86" s="18"/>
      <c r="I86" s="18">
        <f>(Tabella1[[#This Row],[Day (category mi)]]-Mean_of_extr_blue_area_samp)^2*Tabella1[[#This Row],['# of cases by symptom onset (frequency fi)]]</f>
        <v>651824.48036951525</v>
      </c>
      <c r="AC86" s="16"/>
    </row>
    <row r="87" spans="1:29" x14ac:dyDescent="0.3">
      <c r="A87" s="3">
        <v>43939</v>
      </c>
      <c r="B87" s="25">
        <v>86</v>
      </c>
      <c r="C87" s="32">
        <v>568.12933025404118</v>
      </c>
      <c r="D87" s="32">
        <f>Tabella1[[#This Row],['# of cases by symptom onset (frequency fi)]]+D86</f>
        <v>147076.21247113167</v>
      </c>
      <c r="E87" s="32"/>
      <c r="F87" s="32"/>
      <c r="G87" s="32">
        <f>Tabella1[[#This Row],[Day (category mi)]]*Tabella1[[#This Row],['# of cases by symptom onset (frequency fi)]]</f>
        <v>48859.12240184754</v>
      </c>
      <c r="H87" s="18"/>
      <c r="I87" s="18">
        <f>(Tabella1[[#This Row],[Day (category mi)]]-Mean_of_extr_blue_area_samp)^2*Tabella1[[#This Row],['# of cases by symptom onset (frequency fi)]]</f>
        <v>477796.76674364862</v>
      </c>
      <c r="AC87" s="16"/>
    </row>
    <row r="88" spans="1:29" x14ac:dyDescent="0.3">
      <c r="A88" s="3">
        <v>43940</v>
      </c>
      <c r="B88" s="25">
        <v>87</v>
      </c>
      <c r="C88" s="32">
        <v>1242.4942263279449</v>
      </c>
      <c r="D88" s="32">
        <f>Tabella1[[#This Row],['# of cases by symptom onset (frequency fi)]]+D87</f>
        <v>148318.70669745962</v>
      </c>
      <c r="E88" s="32"/>
      <c r="F88" s="32"/>
      <c r="G88" s="32">
        <f>Tabella1[[#This Row],[Day (category mi)]]*Tabella1[[#This Row],['# of cases by symptom onset (frequency fi)]]</f>
        <v>108096.99769053121</v>
      </c>
      <c r="H88" s="18"/>
      <c r="I88" s="18">
        <f>(Tabella1[[#This Row],[Day (category mi)]]-Mean_of_extr_blue_area_samp)^2*Tabella1[[#This Row],['# of cases by symptom onset (frequency fi)]]</f>
        <v>1118244.8036951504</v>
      </c>
      <c r="AC88" s="16"/>
    </row>
    <row r="89" spans="1:29" x14ac:dyDescent="0.3">
      <c r="A89" s="3">
        <v>43941</v>
      </c>
      <c r="B89" s="25">
        <v>88</v>
      </c>
      <c r="C89" s="32">
        <v>706.69745958429564</v>
      </c>
      <c r="D89" s="32">
        <f>Tabella1[[#This Row],['# of cases by symptom onset (frequency fi)]]+D88</f>
        <v>149025.40415704393</v>
      </c>
      <c r="E89" s="32"/>
      <c r="F89" s="32"/>
      <c r="G89" s="32">
        <f>Tabella1[[#This Row],[Day (category mi)]]*Tabella1[[#This Row],['# of cases by symptom onset (frequency fi)]]</f>
        <v>62189.376443418019</v>
      </c>
      <c r="H89" s="18"/>
      <c r="I89" s="18">
        <f>(Tabella1[[#This Row],[Day (category mi)]]-Mean_of_extr_blue_area_samp)^2*Tabella1[[#This Row],['# of cases by symptom onset (frequency fi)]]</f>
        <v>679136.25866050809</v>
      </c>
      <c r="AC89" s="16"/>
    </row>
    <row r="90" spans="1:29" x14ac:dyDescent="0.3">
      <c r="A90" s="3">
        <v>43942</v>
      </c>
      <c r="B90" s="25">
        <v>89</v>
      </c>
      <c r="C90" s="32">
        <v>715.93533487297952</v>
      </c>
      <c r="D90" s="32">
        <f>Tabella1[[#This Row],['# of cases by symptom onset (frequency fi)]]+D89</f>
        <v>149741.33949191691</v>
      </c>
      <c r="E90" s="32"/>
      <c r="F90" s="32"/>
      <c r="G90" s="32">
        <f>Tabella1[[#This Row],[Day (category mi)]]*Tabella1[[#This Row],['# of cases by symptom onset (frequency fi)]]</f>
        <v>63718.244803695176</v>
      </c>
      <c r="H90" s="18"/>
      <c r="I90" s="18">
        <f>(Tabella1[[#This Row],[Day (category mi)]]-Mean_of_extr_blue_area_samp)^2*Tabella1[[#This Row],['# of cases by symptom onset (frequency fi)]]</f>
        <v>733117.78290993103</v>
      </c>
      <c r="AC90" s="16"/>
    </row>
    <row r="91" spans="1:29" x14ac:dyDescent="0.3">
      <c r="A91" s="3">
        <v>43943</v>
      </c>
      <c r="B91" s="25">
        <v>90</v>
      </c>
      <c r="C91" s="32">
        <v>725.17321016166318</v>
      </c>
      <c r="D91" s="32">
        <f>Tabella1[[#This Row],['# of cases by symptom onset (frequency fi)]]+D90</f>
        <v>150466.51270207856</v>
      </c>
      <c r="E91" s="32"/>
      <c r="F91" s="32"/>
      <c r="G91" s="32">
        <f>Tabella1[[#This Row],[Day (category mi)]]*Tabella1[[#This Row],['# of cases by symptom onset (frequency fi)]]</f>
        <v>65265.588914549684</v>
      </c>
      <c r="H91" s="18"/>
      <c r="I91" s="18">
        <f>(Tabella1[[#This Row],[Day (category mi)]]-Mean_of_extr_blue_area_samp)^2*Tabella1[[#This Row],['# of cases by symptom onset (frequency fi)]]</f>
        <v>789713.62586605118</v>
      </c>
      <c r="AC91" s="16"/>
    </row>
    <row r="92" spans="1:29" x14ac:dyDescent="0.3">
      <c r="A92" s="3">
        <v>43944</v>
      </c>
      <c r="B92" s="25">
        <v>91</v>
      </c>
      <c r="C92" s="32">
        <v>697.45958429561199</v>
      </c>
      <c r="D92" s="32">
        <f>Tabella1[[#This Row],['# of cases by symptom onset (frequency fi)]]+D91</f>
        <v>151163.97228637416</v>
      </c>
      <c r="E92" s="32"/>
      <c r="F92" s="32"/>
      <c r="G92" s="32">
        <f>Tabella1[[#This Row],[Day (category mi)]]*Tabella1[[#This Row],['# of cases by symptom onset (frequency fi)]]</f>
        <v>63468.82217090069</v>
      </c>
      <c r="H92" s="18"/>
      <c r="I92" s="18">
        <f>(Tabella1[[#This Row],[Day (category mi)]]-Mean_of_extr_blue_area_samp)^2*Tabella1[[#This Row],['# of cases by symptom onset (frequency fi)]]</f>
        <v>806263.27944572747</v>
      </c>
      <c r="AC92" s="16"/>
    </row>
    <row r="93" spans="1:29" x14ac:dyDescent="0.3">
      <c r="A93" s="3">
        <v>43945</v>
      </c>
      <c r="B93" s="25">
        <v>92</v>
      </c>
      <c r="C93" s="32">
        <v>503.46420323325583</v>
      </c>
      <c r="D93" s="32">
        <f>Tabella1[[#This Row],['# of cases by symptom onset (frequency fi)]]+D92</f>
        <v>151667.43648960741</v>
      </c>
      <c r="E93" s="32"/>
      <c r="F93" s="32"/>
      <c r="G93" s="32">
        <f>Tabella1[[#This Row],[Day (category mi)]]*Tabella1[[#This Row],['# of cases by symptom onset (frequency fi)]]</f>
        <v>46318.706697459536</v>
      </c>
      <c r="H93" s="18"/>
      <c r="I93" s="18">
        <f>(Tabella1[[#This Row],[Day (category mi)]]-Mean_of_extr_blue_area_samp)^2*Tabella1[[#This Row],['# of cases by symptom onset (frequency fi)]]</f>
        <v>616743.64896073844</v>
      </c>
      <c r="AC93" s="16"/>
    </row>
    <row r="94" spans="1:29" x14ac:dyDescent="0.3">
      <c r="A94" s="3">
        <v>43946</v>
      </c>
      <c r="B94" s="25">
        <v>93</v>
      </c>
      <c r="C94" s="32">
        <v>411.08545034642032</v>
      </c>
      <c r="D94" s="32">
        <f>Tabella1[[#This Row],['# of cases by symptom onset (frequency fi)]]+D93</f>
        <v>152078.52193995382</v>
      </c>
      <c r="E94" s="32"/>
      <c r="F94" s="32"/>
      <c r="G94" s="32">
        <f>Tabella1[[#This Row],[Day (category mi)]]*Tabella1[[#This Row],['# of cases by symptom onset (frequency fi)]]</f>
        <v>38230.946882217089</v>
      </c>
      <c r="H94" s="18"/>
      <c r="I94" s="18">
        <f>(Tabella1[[#This Row],[Day (category mi)]]-Mean_of_extr_blue_area_samp)^2*Tabella1[[#This Row],['# of cases by symptom onset (frequency fi)]]</f>
        <v>532766.74364896072</v>
      </c>
      <c r="AC94" s="16"/>
    </row>
    <row r="95" spans="1:29" x14ac:dyDescent="0.3">
      <c r="A95" s="3">
        <v>43947</v>
      </c>
      <c r="B95" s="25">
        <v>94</v>
      </c>
      <c r="C95" s="32">
        <v>637.41339491916847</v>
      </c>
      <c r="D95" s="32">
        <f>Tabella1[[#This Row],['# of cases by symptom onset (frequency fi)]]+D94</f>
        <v>152715.93533487298</v>
      </c>
      <c r="E95" s="32"/>
      <c r="F95" s="32"/>
      <c r="G95" s="32">
        <f>Tabella1[[#This Row],[Day (category mi)]]*Tabella1[[#This Row],['# of cases by symptom onset (frequency fi)]]</f>
        <v>59916.859122401838</v>
      </c>
      <c r="H95" s="18"/>
      <c r="I95" s="18">
        <f>(Tabella1[[#This Row],[Day (category mi)]]-Mean_of_extr_blue_area_samp)^2*Tabella1[[#This Row],['# of cases by symptom onset (frequency fi)]]</f>
        <v>872618.93764434161</v>
      </c>
      <c r="AC95" s="16"/>
    </row>
    <row r="96" spans="1:29" x14ac:dyDescent="0.3">
      <c r="A96" s="3">
        <v>43948</v>
      </c>
      <c r="B96" s="25">
        <v>95</v>
      </c>
      <c r="C96" s="32">
        <v>503.46420323325583</v>
      </c>
      <c r="D96" s="32">
        <f>Tabella1[[#This Row],['# of cases by symptom onset (frequency fi)]]+D95</f>
        <v>153219.39953810623</v>
      </c>
      <c r="E96" s="32"/>
      <c r="F96" s="32"/>
      <c r="G96" s="32">
        <f>Tabella1[[#This Row],[Day (category mi)]]*Tabella1[[#This Row],['# of cases by symptom onset (frequency fi)]]</f>
        <v>47829.099307159304</v>
      </c>
      <c r="H96" s="18"/>
      <c r="I96" s="18">
        <f>(Tabella1[[#This Row],[Day (category mi)]]-Mean_of_extr_blue_area_samp)^2*Tabella1[[#This Row],['# of cases by symptom onset (frequency fi)]]</f>
        <v>727002.30946882139</v>
      </c>
      <c r="AC96" s="16"/>
    </row>
    <row r="97" spans="1:29" x14ac:dyDescent="0.3">
      <c r="A97" s="3">
        <v>43949</v>
      </c>
      <c r="B97" s="25">
        <v>96</v>
      </c>
      <c r="C97" s="32">
        <v>484.9884526558883</v>
      </c>
      <c r="D97" s="32">
        <f>Tabella1[[#This Row],['# of cases by symptom onset (frequency fi)]]+D96</f>
        <v>153704.3879907621</v>
      </c>
      <c r="E97" s="32"/>
      <c r="F97" s="32"/>
      <c r="G97" s="32">
        <f>Tabella1[[#This Row],[Day (category mi)]]*Tabella1[[#This Row],['# of cases by symptom onset (frequency fi)]]</f>
        <v>46558.891454965276</v>
      </c>
      <c r="H97" s="18"/>
      <c r="I97" s="18">
        <f>(Tabella1[[#This Row],[Day (category mi)]]-Mean_of_extr_blue_area_samp)^2*Tabella1[[#This Row],['# of cases by symptom onset (frequency fi)]]</f>
        <v>737667.43648960604</v>
      </c>
      <c r="AC97" s="16"/>
    </row>
    <row r="98" spans="1:29" x14ac:dyDescent="0.3">
      <c r="A98" s="3">
        <v>43950</v>
      </c>
      <c r="B98" s="25">
        <v>97</v>
      </c>
      <c r="C98" s="32">
        <v>471.13163972286378</v>
      </c>
      <c r="D98" s="32">
        <f>Tabella1[[#This Row],['# of cases by symptom onset (frequency fi)]]+D97</f>
        <v>154175.51963048495</v>
      </c>
      <c r="E98" s="32"/>
      <c r="F98" s="32"/>
      <c r="G98" s="32">
        <f>Tabella1[[#This Row],[Day (category mi)]]*Tabella1[[#This Row],['# of cases by symptom onset (frequency fi)]]</f>
        <v>45699.769053117787</v>
      </c>
      <c r="H98" s="18"/>
      <c r="I98" s="18">
        <f>(Tabella1[[#This Row],[Day (category mi)]]-Mean_of_extr_blue_area_samp)^2*Tabella1[[#This Row],['# of cases by symptom onset (frequency fi)]]</f>
        <v>753810.62355658202</v>
      </c>
      <c r="AC98" s="16"/>
    </row>
    <row r="99" spans="1:29" x14ac:dyDescent="0.3">
      <c r="A99" s="3">
        <v>43951</v>
      </c>
      <c r="B99" s="25">
        <v>98</v>
      </c>
      <c r="C99" s="32">
        <v>300.23094688221721</v>
      </c>
      <c r="D99" s="32">
        <f>Tabella1[[#This Row],['# of cases by symptom onset (frequency fi)]]+D98</f>
        <v>154475.75057736717</v>
      </c>
      <c r="E99" s="32"/>
      <c r="F99" s="32"/>
      <c r="G99" s="32">
        <f>Tabella1[[#This Row],[Day (category mi)]]*Tabella1[[#This Row],['# of cases by symptom onset (frequency fi)]]</f>
        <v>29422.632794457288</v>
      </c>
      <c r="H99" s="18"/>
      <c r="I99" s="18">
        <f>(Tabella1[[#This Row],[Day (category mi)]]-Mean_of_extr_blue_area_samp)^2*Tabella1[[#This Row],['# of cases by symptom onset (frequency fi)]]</f>
        <v>504688.22170900711</v>
      </c>
      <c r="AC99" s="16"/>
    </row>
    <row r="100" spans="1:29" x14ac:dyDescent="0.3">
      <c r="A100" s="35">
        <v>43952</v>
      </c>
      <c r="B100" s="36">
        <v>99</v>
      </c>
      <c r="C100" s="37"/>
      <c r="D100" s="37"/>
      <c r="E100" s="37">
        <v>286.37413394919156</v>
      </c>
      <c r="F100" s="37">
        <f>D99+Tabella1[[#This Row],['# of cases by symptom onset (frequency fi) - provisional]]</f>
        <v>154762.12471131637</v>
      </c>
      <c r="G100" s="37"/>
      <c r="H100" s="37">
        <f>Tabella1[[#This Row],[Day (category mi)]]*Tabella1[[#This Row],['# of cases by symptom onset (frequency fi) - provisional]]</f>
        <v>28351.039260969963</v>
      </c>
      <c r="I100" s="37"/>
      <c r="AC100" s="16"/>
    </row>
    <row r="101" spans="1:29" x14ac:dyDescent="0.3">
      <c r="A101" s="35">
        <v>43953</v>
      </c>
      <c r="B101" s="36">
        <v>100</v>
      </c>
      <c r="C101" s="37"/>
      <c r="D101" s="37"/>
      <c r="E101" s="37">
        <v>203.23325635103865</v>
      </c>
      <c r="F101" s="37">
        <f>Tabella1[[#This Row],['# of cases by symptom onset (frequency fi) - provisional]]+F100</f>
        <v>154965.3579676674</v>
      </c>
      <c r="G101" s="37"/>
      <c r="H101" s="37">
        <f>Tabella1[[#This Row],[Day (category mi)]]*Tabella1[[#This Row],['# of cases by symptom onset (frequency fi) - provisional]]</f>
        <v>20323.325635103865</v>
      </c>
      <c r="I101" s="37"/>
      <c r="AC101" s="16"/>
    </row>
    <row r="102" spans="1:29" x14ac:dyDescent="0.3">
      <c r="A102" s="35">
        <v>43954</v>
      </c>
      <c r="B102" s="36">
        <v>101</v>
      </c>
      <c r="C102" s="37"/>
      <c r="D102" s="37"/>
      <c r="E102" s="37">
        <v>327.94457274826743</v>
      </c>
      <c r="F102" s="37">
        <f>Tabella1[[#This Row],['# of cases by symptom onset (frequency fi) - provisional]]+F101</f>
        <v>155293.30254041567</v>
      </c>
      <c r="G102" s="37"/>
      <c r="H102" s="37">
        <f>Tabella1[[#This Row],[Day (category mi)]]*Tabella1[[#This Row],['# of cases by symptom onset (frequency fi) - provisional]]</f>
        <v>33122.401847575013</v>
      </c>
      <c r="I102" s="37"/>
      <c r="AC102" s="16"/>
    </row>
    <row r="103" spans="1:29" x14ac:dyDescent="0.3">
      <c r="A103" s="35">
        <v>43955</v>
      </c>
      <c r="B103" s="36">
        <v>102</v>
      </c>
      <c r="C103" s="37"/>
      <c r="D103" s="37"/>
      <c r="E103" s="37">
        <v>277.13625866050779</v>
      </c>
      <c r="F103" s="37">
        <f>Tabella1[[#This Row],['# of cases by symptom onset (frequency fi) - provisional]]+F102</f>
        <v>155570.43879907616</v>
      </c>
      <c r="G103" s="37"/>
      <c r="H103" s="37">
        <f>Tabella1[[#This Row],[Day (category mi)]]*Tabella1[[#This Row],['# of cases by symptom onset (frequency fi) - provisional]]</f>
        <v>28267.898383371794</v>
      </c>
      <c r="I103" s="37"/>
      <c r="AC103" s="16"/>
    </row>
    <row r="104" spans="1:29" x14ac:dyDescent="0.3">
      <c r="A104" s="35">
        <v>43956</v>
      </c>
      <c r="B104" s="36">
        <v>103</v>
      </c>
      <c r="C104" s="37"/>
      <c r="D104" s="37"/>
      <c r="E104" s="37">
        <v>309.4688221708999</v>
      </c>
      <c r="F104" s="37">
        <f>Tabella1[[#This Row],['# of cases by symptom onset (frequency fi) - provisional]]+F103</f>
        <v>155879.90762124705</v>
      </c>
      <c r="G104" s="37"/>
      <c r="H104" s="37">
        <f>Tabella1[[#This Row],[Day (category mi)]]*Tabella1[[#This Row],['# of cases by symptom onset (frequency fi) - provisional]]</f>
        <v>31875.288683602688</v>
      </c>
      <c r="I104" s="37"/>
      <c r="AC104" s="16"/>
    </row>
    <row r="105" spans="1:29" x14ac:dyDescent="0.3">
      <c r="A105" s="35">
        <v>43957</v>
      </c>
      <c r="B105" s="36">
        <v>104</v>
      </c>
      <c r="C105" s="37"/>
      <c r="D105" s="37"/>
      <c r="E105" s="37">
        <v>290.99307159353344</v>
      </c>
      <c r="F105" s="37">
        <f>Tabella1[[#This Row],['# of cases by symptom onset (frequency fi) - provisional]]+F104</f>
        <v>156170.9006928406</v>
      </c>
      <c r="G105" s="37"/>
      <c r="H105" s="37">
        <f>Tabella1[[#This Row],[Day (category mi)]]*Tabella1[[#This Row],['# of cases by symptom onset (frequency fi) - provisional]]</f>
        <v>30263.279445727479</v>
      </c>
      <c r="I105" s="37"/>
      <c r="AC105" s="16"/>
    </row>
    <row r="106" spans="1:29" x14ac:dyDescent="0.3">
      <c r="A106" s="35">
        <v>43958</v>
      </c>
      <c r="B106" s="36">
        <v>105</v>
      </c>
      <c r="C106" s="37"/>
      <c r="D106" s="37"/>
      <c r="E106" s="37">
        <v>244.80369515011566</v>
      </c>
      <c r="F106" s="37">
        <f>Tabella1[[#This Row],['# of cases by symptom onset (frequency fi) - provisional]]+F105</f>
        <v>156415.70438799073</v>
      </c>
      <c r="G106" s="37"/>
      <c r="H106" s="37">
        <f>Tabella1[[#This Row],[Day (category mi)]]*Tabella1[[#This Row],['# of cases by symptom onset (frequency fi) - provisional]]</f>
        <v>25704.387990762145</v>
      </c>
      <c r="I106" s="37"/>
      <c r="AC106" s="16"/>
    </row>
    <row r="107" spans="1:29" x14ac:dyDescent="0.3">
      <c r="A107" s="35">
        <v>43959</v>
      </c>
      <c r="B107" s="36">
        <v>106</v>
      </c>
      <c r="C107" s="37"/>
      <c r="D107" s="37"/>
      <c r="E107" s="37">
        <v>110.85450346420311</v>
      </c>
      <c r="F107" s="37">
        <f>Tabella1[[#This Row],['# of cases by symptom onset (frequency fi) - provisional]]+F106</f>
        <v>156526.55889145494</v>
      </c>
      <c r="G107" s="37"/>
      <c r="H107" s="37">
        <f>Tabella1[[#This Row],[Day (category mi)]]*Tabella1[[#This Row],['# of cases by symptom onset (frequency fi) - provisional]]</f>
        <v>11750.577367205529</v>
      </c>
      <c r="I107" s="37"/>
      <c r="AC107" s="16"/>
    </row>
    <row r="108" spans="1:29" x14ac:dyDescent="0.3">
      <c r="A108" s="35">
        <v>43960</v>
      </c>
      <c r="B108" s="36">
        <v>107</v>
      </c>
      <c r="C108" s="37"/>
      <c r="D108" s="37"/>
      <c r="E108" s="37">
        <v>96.99769053117744</v>
      </c>
      <c r="F108" s="37">
        <f>Tabella1[[#This Row],['# of cases by symptom onset (frequency fi) - provisional]]+F107</f>
        <v>156623.55658198611</v>
      </c>
      <c r="G108" s="37"/>
      <c r="H108" s="37">
        <f>Tabella1[[#This Row],[Day (category mi)]]*Tabella1[[#This Row],['# of cases by symptom onset (frequency fi) - provisional]]</f>
        <v>10378.752886835986</v>
      </c>
      <c r="I108" s="37"/>
      <c r="AC108" s="16"/>
    </row>
    <row r="109" spans="1:29" x14ac:dyDescent="0.3">
      <c r="A109" s="35">
        <v>43961</v>
      </c>
      <c r="B109" s="36">
        <v>108</v>
      </c>
      <c r="C109" s="37"/>
      <c r="D109" s="37"/>
      <c r="E109" s="37">
        <v>129.33025404157067</v>
      </c>
      <c r="F109" s="37">
        <f>Tabella1[[#This Row],['# of cases by symptom onset (frequency fi) - provisional]]+F108</f>
        <v>156752.88683602767</v>
      </c>
      <c r="G109" s="37"/>
      <c r="H109" s="37">
        <f>Tabella1[[#This Row],[Day (category mi)]]*Tabella1[[#This Row],['# of cases by symptom onset (frequency fi) - provisional]]</f>
        <v>13967.667436489632</v>
      </c>
      <c r="I109" s="37"/>
      <c r="AC109" s="16"/>
    </row>
    <row r="110" spans="1:29" x14ac:dyDescent="0.3">
      <c r="A110" s="35">
        <v>43962</v>
      </c>
      <c r="B110" s="36">
        <v>109</v>
      </c>
      <c r="C110" s="37"/>
      <c r="D110" s="37"/>
      <c r="E110" s="37">
        <v>73.903002309469116</v>
      </c>
      <c r="F110" s="37">
        <f>Tabella1[[#This Row],['# of cases by symptom onset (frequency fi) - provisional]]+F109</f>
        <v>156826.78983833714</v>
      </c>
      <c r="G110" s="37"/>
      <c r="H110" s="37">
        <f>Tabella1[[#This Row],[Day (category mi)]]*Tabella1[[#This Row],['# of cases by symptom onset (frequency fi) - provisional]]</f>
        <v>8055.4272517321333</v>
      </c>
      <c r="I110" s="37"/>
      <c r="AC110" s="16"/>
    </row>
    <row r="111" spans="1:29" x14ac:dyDescent="0.3">
      <c r="A111" s="35">
        <v>43963</v>
      </c>
      <c r="B111" s="36">
        <v>110</v>
      </c>
      <c r="C111" s="37"/>
      <c r="D111" s="37"/>
      <c r="E111" s="37"/>
      <c r="F111" s="37"/>
      <c r="G111" s="37"/>
      <c r="H111" s="37"/>
      <c r="I111" s="37"/>
      <c r="AC111" s="16"/>
    </row>
    <row r="112" spans="1:29" x14ac:dyDescent="0.3">
      <c r="A112" s="35">
        <v>43964</v>
      </c>
      <c r="B112" s="36">
        <v>111</v>
      </c>
      <c r="C112" s="37"/>
      <c r="D112" s="37"/>
      <c r="E112" s="37"/>
      <c r="F112" s="37"/>
      <c r="G112" s="37"/>
      <c r="H112" s="37"/>
      <c r="I112" s="37"/>
      <c r="AC112" s="16"/>
    </row>
    <row r="113" spans="1:29" x14ac:dyDescent="0.3">
      <c r="A113" s="35">
        <v>43965</v>
      </c>
      <c r="B113" s="36">
        <v>112</v>
      </c>
      <c r="C113" s="37"/>
      <c r="D113" s="37"/>
      <c r="E113" s="37"/>
      <c r="F113" s="37"/>
      <c r="G113" s="37"/>
      <c r="H113" s="37"/>
      <c r="I113" s="37"/>
      <c r="AC113" s="16"/>
    </row>
    <row r="114" spans="1:29" x14ac:dyDescent="0.3">
      <c r="A114" s="35">
        <v>43966</v>
      </c>
      <c r="B114" s="36">
        <v>113</v>
      </c>
      <c r="C114" s="37"/>
      <c r="D114" s="37"/>
      <c r="E114" s="37"/>
      <c r="F114" s="37"/>
      <c r="G114" s="37"/>
      <c r="H114" s="37"/>
      <c r="I114" s="37"/>
    </row>
  </sheetData>
  <sortState xmlns:xlrd2="http://schemas.microsoft.com/office/spreadsheetml/2017/richdata2" ref="K73:K170">
    <sortCondition ref="K73"/>
  </sortState>
  <mergeCells count="14">
    <mergeCell ref="J4:K4"/>
    <mergeCell ref="J7:K7"/>
    <mergeCell ref="J12:K12"/>
    <mergeCell ref="J13:K13"/>
    <mergeCell ref="J5:K5"/>
    <mergeCell ref="J6:K6"/>
    <mergeCell ref="J8:K8"/>
    <mergeCell ref="J9:K9"/>
    <mergeCell ref="J10:K10"/>
    <mergeCell ref="J1:M1"/>
    <mergeCell ref="J2:K2"/>
    <mergeCell ref="J3:K3"/>
    <mergeCell ref="V2:Z2"/>
    <mergeCell ref="V3:Z3"/>
  </mergeCells>
  <hyperlinks>
    <hyperlink ref="N3" r:id="rId1" xr:uid="{30F5F5AA-DEFB-402D-953C-2E094947025A}"/>
  </hyperlinks>
  <pageMargins left="0.7" right="0.7" top="0.75" bottom="0.75" header="0.3" footer="0.3"/>
  <pageSetup paperSize="9"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D A A B Q S w M E F A A C A A g A C w a x U A Z x k S K o A A A A + A A A A B I A H A B D b 2 5 m a W c v U G F j a 2 F n Z S 5 4 b W w g o h g A K K A U A A A A A A A A A A A A A A A A A A A A A A A A A A A A h Y / B C o J A F E V / R W b v v F E J T J 7 j o l W Q E B T R d h g n H d I x d G z 8 t x Z 9 U r + Q U F a 7 l v d y L p z 7 u N 0 x G 5 v a u 6 q u 1 6 1 J S U A Z 8 Z S R b a F N m Z L B n v y Y Z B y 3 Q p 5 F q b w J N n 0 y 9 j o l l b W X B M A 5 R 1 1 E 2 6 6 E k L E A j v l m J y v V C F + b 3 g o j F f m s i v 8 r w v H w k u E h j R l d x C y i S x Y g z D X m 2 n y R c D K m D O G n x N V Q 2 6 F T X F t / v U e Y I 8 L 7 B X 8 C U E s D B B Q A A g A I A A s G s 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B r F Q N X C Z T u s A A A B T A Q A A E w A c A E Z v c m 1 1 b G F z L 1 N l Y 3 R p b 2 4 x L m 0 g o h g A K K A U A A A A A A A A A A A A A A A A A A A A A A A A A A A A b U 9 N S 8 N A E L 0 H 8 h + G 7 S W F N Z C A B w 0 5 Z R U 8 a J E G L 9 b D N p 3 U h c 1 s 2 Z 0 U S 8 l / d y U W Q T q X m f f m 4 7 0 J 2 L F x B O s 5 F 1 W a p E n 4 1 B 5 3 s B A K e z 1 a B q V Z B 2 Q B N V j k N I E Y K 2 / 2 h j B S T T j m y n X j g M T Z o 7 G Y N 4 4 4 g p A J d b 9 p V m 9 P 6 q a 4 2 / y 7 l n f h K J b y X a E 1 g 2 H 0 t a i E h M b Z c a B Q l x I e q H M 7 Q / u 6 K G 8 j f B 0 d 4 5 p P F u u / M n 9 x h B 9 L O Z t a i O e 4 0 Z t O A 5 u D + z H c 6 m 2 c a r 2 m 0 D s / z O f b 0 w F D 9 v u C P J / F T B d R n 2 M L G L 9 4 k n D h y w t P 4 7 B F P 0 3 L N D F 0 X b L 6 B l B L A Q I t A B Q A A g A I A A s G s V A G c Z E i q A A A A P g A A A A S A A A A A A A A A A A A A A A A A A A A A A B D b 2 5 m a W c v U G F j a 2 F n Z S 5 4 b W x Q S w E C L Q A U A A I A C A A L B r F Q D 8 r p q 6 Q A A A D p A A A A E w A A A A A A A A A A A A A A A A D 0 A A A A W 0 N v b n R l b n R f V H l w Z X N d L n h t b F B L A Q I t A B Q A A g A I A A s G s V A 1 c J l O 6 w A A A F M B A A A T A A A A A A A A A A A A A A A A A O U B A A B G b 3 J t d W x h c y 9 T Z W N 0 a W 9 u M S 5 t U E s F B g A A A A A D A A M A w g A A A B 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Q I A A A A A A A A 0 g 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Z W Z h d W x 0 J T I w 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0 Y W x 5 I G N h c 2 V z I G J 5 I H N 5 b X B 0 b 2 0 g b 2 5 z Z X Q g Z G E i I C 8 + P E V u d H J 5 I F R 5 c G U 9 I l J l Y 2 9 2 Z X J 5 V G F y Z 2 V 0 Q 2 9 s d W 1 u I i B W Y W x 1 Z T 0 i b D I 0 I i A v P j x F b n R y e S B U e X B l P S J S Z W N v d m V y e V R h c m d l d F J v d y I g V m F s d W U 9 I m w 3 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C 0 w N S 0 x N l Q y M j o z M j o 1 M y 4 z N z M x O T Y x 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V m Y X V s d C B E Y X R h c 2 V 0 L 0 1 v Z G l m a W N h I H R p c G 8 u e 0 N v b H V t b j E s M H 0 m c X V v d D s s J n F 1 b 3 Q 7 U 2 V j d G l v b j E v R G V m Y X V s d C B E Y X R h c 2 V 0 L 0 1 v Z G l m a W N h I H R p c G 8 u e 0 N v b H V t b j I s M X 0 m c X V v d D t d L C Z x d W 9 0 O 0 N v b H V t b k N v d W 5 0 J n F 1 b 3 Q 7 O j I s J n F 1 b 3 Q 7 S 2 V 5 Q 2 9 s d W 1 u T m F t Z X M m c X V v d D s 6 W 1 0 s J n F 1 b 3 Q 7 Q 2 9 s d W 1 u S W R l b n R p d G l l c y Z x d W 9 0 O z p b J n F 1 b 3 Q 7 U 2 V j d G l v b j E v R G V m Y X V s d C B E Y X R h c 2 V 0 L 0 1 v Z G l m a W N h I H R p c G 8 u e 0 N v b H V t b j E s M H 0 m c X V v d D s s J n F 1 b 3 Q 7 U 2 V j d G l v b j E v R G V m Y X V s d C B E Y X R h c 2 V 0 L 0 1 v Z G l m a W N h I H R p c G 8 u e 0 N v b H V t b j I s M X 0 m c X V v d D t d L C Z x d W 9 0 O 1 J l b G F 0 a W 9 u c 2 h p c E l u Z m 8 m c X V v d D s 6 W 1 1 9 I i A v P j w v U 3 R h Y m x l R W 5 0 c m l l c z 4 8 L 0 l 0 Z W 0 + P E l 0 Z W 0 + P E l 0 Z W 1 M b 2 N h d G l v b j 4 8 S X R l b V R 5 c G U + R m 9 y b X V s Y T w v S X R l b V R 5 c G U + P E l 0 Z W 1 Q Y X R o P l N l Y 3 R p b 2 4 x L 0 R l Z m F 1 b H Q l M j B E Y X R h c 2 V 0 L 0 9 y a W d p b m U 8 L 0 l 0 Z W 1 Q Y X R o P j w v S X R l b U x v Y 2 F 0 a W 9 u P j x T d G F i b G V F b n R y a W V z I C 8 + P C 9 J d G V t P j x J d G V t P j x J d G V t T G 9 j Y X R p b 2 4 + P E l 0 Z W 1 U e X B l P k Z v c m 1 1 b G E 8 L 0 l 0 Z W 1 U e X B l P j x J d G V t U G F 0 a D 5 T Z W N 0 a W 9 u M S 9 E Z W Z h d W x 0 J T I w R G F 0 Y X N l d C 9 N b 2 R p Z m l j Y S U y M H R p c G 8 8 L 0 l 0 Z W 1 Q Y X R o P j w v S X R l b U x v Y 2 F 0 a W 9 u P j x T d G F i b G V F b n R y a W V z I C 8 + P C 9 J d G V t P j w v S X R l b X M + P C 9 M b 2 N h b F B h Y 2 t h Z 2 V N Z X R h Z G F 0 Y U Z p b G U + F g A A A F B L B Q Y A A A A A A A A A A A A A A A A A A A A A A A A m A Q A A A Q A A A N C M n d 8 B F d E R j H o A w E / C l + s B A A A A G I z H n h K o Z U q + / I / d R o 5 K N w A A A A A C A A A A A A A Q Z g A A A A E A A C A A A A C c c Z n r 7 H o g t P 9 v Q f S e Q H 6 z 3 g k N M 8 h c O E r G V O 2 i L K O F A A A A A A A O g A A A A A I A A C A A A A B s o D E X X L 2 b H r 0 Z 4 H 5 F + G X 8 e i 1 G Z U o N O b 4 D / t n k y j Y r 0 l A A A A B 0 A T a P 7 t 0 v 1 U p R y v P F p a 2 d Q o s U X K L f f j p E m T W P H x R m L E V 2 8 n k V u e T c R B k k 2 d B i r U X s P e E 8 Y K j H f 7 T 6 d Z O b 6 5 S 1 i r S e j X H X 0 a 7 2 3 G l C D X Q 7 u k A A A A D 6 x s c z 4 B N t t + 8 y 3 p + I F + Z H K i 3 e Q r S k 3 p y G 2 o l i m D 7 P B P j G J B e l I k a 0 Z l G g 8 0 C J / X t t a U + G c v S 1 9 r z 1 L A Y G 9 O b S < / D a t a M a s h u p > 
</file>

<file path=customXml/itemProps1.xml><?xml version="1.0" encoding="utf-8"?>
<ds:datastoreItem xmlns:ds="http://schemas.openxmlformats.org/officeDocument/2006/customXml" ds:itemID="{139758BF-59B4-482A-B8BE-9A675CDFA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6</vt:i4>
      </vt:variant>
    </vt:vector>
  </HeadingPairs>
  <TitlesOfParts>
    <vt:vector size="8" baseType="lpstr">
      <vt:lpstr>ISS reports summary</vt:lpstr>
      <vt:lpstr>Italy cases by symptom onset da</vt:lpstr>
      <vt:lpstr>Ext_blue_area_sample_sz</vt:lpstr>
      <vt:lpstr>Extracted_sample_size</vt:lpstr>
      <vt:lpstr>Mean_of_extr_blue_area_samp</vt:lpstr>
      <vt:lpstr>Mean_of_extr_sample</vt:lpstr>
      <vt:lpstr>Median_of_extr_sample</vt:lpstr>
      <vt:lpstr>Mode_of_extr_sample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2020-05-18T01:10:43Z</dcterms:modified>
</cp:coreProperties>
</file>