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filterPrivacy="1"/>
  <xr:revisionPtr revIDLastSave="0" documentId="13_ncr:1_{B511458C-D6B3-42CE-B08E-AF080155B3D4}" xr6:coauthVersionLast="46" xr6:coauthVersionMax="46" xr10:uidLastSave="{00000000-0000-0000-0000-000000000000}"/>
  <bookViews>
    <workbookView xWindow="33900" yWindow="345" windowWidth="21600" windowHeight="11385" xr2:uid="{00000000-000D-0000-FFFF-FFFF00000000}"/>
  </bookViews>
  <sheets>
    <sheet name="PBO Cashflows Summary" sheetId="1" r:id="rId1"/>
    <sheet name="Service Cost Cashflows Summary" sheetId="2" r:id="rId2"/>
    <sheet name="Sheet1" sheetId="3" r:id="rId3"/>
  </sheets>
  <externalReferences>
    <externalReference r:id="rId4"/>
  </externalReferences>
  <definedNames>
    <definedName name="_xlnm.Print_Area" localSheetId="0">'PBO Cashflows Summary'!$A$1:$F$84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7" i="2" l="1"/>
  <c r="A8" i="2" s="1"/>
  <c r="A9" i="2" s="1"/>
  <c r="A10" i="2" s="1"/>
  <c r="A11" i="2" s="1"/>
  <c r="A12" i="2" s="1"/>
  <c r="A13" i="2" s="1"/>
  <c r="A14" i="2" s="1"/>
  <c r="A15" i="2" s="1"/>
  <c r="A16" i="2" s="1"/>
  <c r="A17" i="2" s="1"/>
  <c r="A18" i="2" s="1"/>
  <c r="A19" i="2" s="1"/>
  <c r="A20" i="2" s="1"/>
  <c r="A21" i="2" s="1"/>
  <c r="A22" i="2" s="1"/>
  <c r="A23" i="2" s="1"/>
  <c r="A24" i="2" s="1"/>
  <c r="A25" i="2" s="1"/>
  <c r="A26" i="2" s="1"/>
  <c r="A27" i="2" s="1"/>
  <c r="A28" i="2" s="1"/>
  <c r="A29" i="2" s="1"/>
  <c r="A30" i="2" s="1"/>
  <c r="A31" i="2" s="1"/>
  <c r="A32" i="2" s="1"/>
  <c r="A33" i="2" s="1"/>
  <c r="A34" i="2" s="1"/>
  <c r="A35" i="2" s="1"/>
  <c r="A36" i="2" s="1"/>
  <c r="A37" i="2" s="1"/>
  <c r="A38" i="2" s="1"/>
  <c r="A39" i="2" s="1"/>
  <c r="A40" i="2" s="1"/>
  <c r="A41" i="2" s="1"/>
  <c r="A42" i="2" s="1"/>
  <c r="A43" i="2" s="1"/>
  <c r="A44" i="2" s="1"/>
  <c r="A45" i="2" s="1"/>
  <c r="A46" i="2" s="1"/>
  <c r="A47" i="2" s="1"/>
  <c r="A48" i="2" s="1"/>
  <c r="A49" i="2" s="1"/>
  <c r="A50" i="2" s="1"/>
  <c r="A51" i="2" s="1"/>
  <c r="A52" i="2" s="1"/>
  <c r="A53" i="2" s="1"/>
  <c r="A54" i="2" s="1"/>
  <c r="A55" i="2" s="1"/>
  <c r="A56" i="2" s="1"/>
  <c r="A57" i="2" s="1"/>
  <c r="A58" i="2" s="1"/>
  <c r="A59" i="2" s="1"/>
  <c r="A60" i="2" s="1"/>
  <c r="A61" i="2" s="1"/>
  <c r="A62" i="2" s="1"/>
  <c r="A63" i="2" s="1"/>
  <c r="A64" i="2" s="1"/>
  <c r="A65" i="2" s="1"/>
  <c r="A66" i="2" s="1"/>
  <c r="A67" i="2" s="1"/>
  <c r="A68" i="2" s="1"/>
  <c r="A69" i="2" s="1"/>
  <c r="A70" i="2" s="1"/>
  <c r="A71" i="2" s="1"/>
  <c r="A72" i="2" s="1"/>
  <c r="A73" i="2" s="1"/>
  <c r="A74" i="2" s="1"/>
  <c r="A75" i="2" s="1"/>
  <c r="A76" i="2" s="1"/>
  <c r="A77" i="2" s="1"/>
  <c r="A78" i="2" s="1"/>
  <c r="A79" i="2" s="1"/>
  <c r="A80" i="2" s="1"/>
  <c r="A81" i="2" s="1"/>
  <c r="A82" i="2" s="1"/>
  <c r="A83" i="2" s="1"/>
  <c r="A84" i="2" s="1"/>
  <c r="A6" i="2"/>
  <c r="H6" i="2"/>
  <c r="H7" i="2"/>
  <c r="H8" i="2"/>
  <c r="H9" i="2"/>
  <c r="H10" i="2"/>
  <c r="H11" i="2"/>
  <c r="H12" i="2"/>
  <c r="H13" i="2"/>
  <c r="H14" i="2"/>
  <c r="H15" i="2"/>
  <c r="H16" i="2"/>
  <c r="H17" i="2"/>
  <c r="H18" i="2"/>
  <c r="H19" i="2"/>
  <c r="H20" i="2"/>
  <c r="H21" i="2"/>
  <c r="H22" i="2"/>
  <c r="H23" i="2"/>
  <c r="H24" i="2"/>
  <c r="H25" i="2"/>
  <c r="H26" i="2"/>
  <c r="H27" i="2"/>
  <c r="H28" i="2"/>
  <c r="H29" i="2"/>
  <c r="H30" i="2"/>
  <c r="H31" i="2"/>
  <c r="H32" i="2"/>
  <c r="H33" i="2"/>
  <c r="H34" i="2"/>
  <c r="H35" i="2"/>
  <c r="H36" i="2"/>
  <c r="H37" i="2"/>
  <c r="H38" i="2"/>
  <c r="H39" i="2"/>
  <c r="H40" i="2"/>
  <c r="H41" i="2"/>
  <c r="H42" i="2"/>
  <c r="H43" i="2"/>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5" i="2"/>
  <c r="F145" i="3"/>
  <c r="F144" i="3"/>
  <c r="F143" i="3"/>
  <c r="F142" i="3"/>
  <c r="F141" i="3"/>
  <c r="F140" i="3"/>
  <c r="F139" i="3"/>
  <c r="F138" i="3"/>
  <c r="F137" i="3"/>
  <c r="F136" i="3"/>
  <c r="F135" i="3"/>
  <c r="F134" i="3"/>
  <c r="F133" i="3"/>
  <c r="F132" i="3"/>
  <c r="F131" i="3"/>
  <c r="F130" i="3"/>
  <c r="F129" i="3"/>
  <c r="F128" i="3"/>
  <c r="F127" i="3"/>
  <c r="F126" i="3"/>
  <c r="F125" i="3"/>
  <c r="F124" i="3"/>
  <c r="F123" i="3"/>
  <c r="F122" i="3"/>
  <c r="F121" i="3"/>
  <c r="F120" i="3"/>
  <c r="F119" i="3"/>
  <c r="F118" i="3"/>
  <c r="F117" i="3"/>
  <c r="F116" i="3"/>
  <c r="F115" i="3"/>
  <c r="F114" i="3"/>
  <c r="F113" i="3"/>
  <c r="F112" i="3"/>
  <c r="F111" i="3"/>
  <c r="F110" i="3"/>
  <c r="F109" i="3"/>
  <c r="F108" i="3"/>
  <c r="F107" i="3"/>
  <c r="F106" i="3"/>
  <c r="F105" i="3"/>
  <c r="F104" i="3"/>
  <c r="F103" i="3"/>
  <c r="F102" i="3"/>
  <c r="F101" i="3"/>
  <c r="F100" i="3"/>
  <c r="F99" i="3"/>
  <c r="F98" i="3"/>
  <c r="F97" i="3"/>
  <c r="F96" i="3"/>
  <c r="F95" i="3"/>
  <c r="F94" i="3"/>
  <c r="F93" i="3"/>
  <c r="F92" i="3"/>
  <c r="F91" i="3"/>
  <c r="F90" i="3"/>
  <c r="F89" i="3"/>
  <c r="F88" i="3"/>
  <c r="F87" i="3"/>
  <c r="F86" i="3"/>
  <c r="F85" i="3"/>
  <c r="F84" i="3"/>
  <c r="F83" i="3"/>
  <c r="F82" i="3"/>
  <c r="F81" i="3"/>
  <c r="F80" i="3"/>
  <c r="F79" i="3"/>
  <c r="F78" i="3"/>
  <c r="F77" i="3"/>
  <c r="F76" i="3"/>
  <c r="F75" i="3"/>
  <c r="F74" i="3"/>
  <c r="F73" i="3"/>
  <c r="F72" i="3"/>
  <c r="F71" i="3"/>
  <c r="F70" i="3"/>
  <c r="F69" i="3"/>
  <c r="F68" i="3"/>
  <c r="F67" i="3"/>
  <c r="F66" i="3"/>
  <c r="F65" i="3"/>
  <c r="F64" i="3"/>
  <c r="F63" i="3"/>
  <c r="F62" i="3"/>
  <c r="F61" i="3"/>
  <c r="F60" i="3"/>
  <c r="F59" i="3"/>
  <c r="F58" i="3"/>
  <c r="F57" i="3"/>
  <c r="F56" i="3"/>
  <c r="F55" i="3"/>
  <c r="F54" i="3"/>
  <c r="F53" i="3"/>
  <c r="F52" i="3"/>
  <c r="F51" i="3"/>
  <c r="F50" i="3"/>
  <c r="F49" i="3"/>
  <c r="F48" i="3"/>
  <c r="F47" i="3"/>
  <c r="F46" i="3"/>
  <c r="F45" i="3"/>
  <c r="F44" i="3"/>
  <c r="F43" i="3"/>
  <c r="F42" i="3"/>
  <c r="F41" i="3"/>
  <c r="F40" i="3"/>
  <c r="F39" i="3"/>
  <c r="F38" i="3"/>
  <c r="F37" i="3"/>
  <c r="F36" i="3"/>
  <c r="F35" i="3"/>
  <c r="F34" i="3"/>
  <c r="F33" i="3"/>
  <c r="F32" i="3"/>
  <c r="F31" i="3"/>
  <c r="F30" i="3"/>
  <c r="F29" i="3"/>
  <c r="F28" i="3"/>
  <c r="F27" i="3"/>
  <c r="F26" i="3"/>
  <c r="F25" i="3"/>
  <c r="F24" i="3"/>
  <c r="F23" i="3"/>
  <c r="F22" i="3"/>
  <c r="F21" i="3"/>
  <c r="F20" i="3"/>
  <c r="F19" i="3"/>
  <c r="F18" i="3"/>
  <c r="F17" i="3"/>
  <c r="F16" i="3"/>
  <c r="F15" i="3"/>
  <c r="F14" i="3"/>
  <c r="F13" i="3"/>
  <c r="F12" i="3"/>
  <c r="F11" i="3"/>
  <c r="F10" i="3"/>
  <c r="F9" i="3"/>
  <c r="F8" i="3"/>
  <c r="F7" i="3"/>
  <c r="A6" i="1" l="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G6" i="1"/>
  <c r="G7" i="1" s="1"/>
  <c r="G8" i="1" s="1"/>
  <c r="G9" i="1" s="1"/>
  <c r="G10" i="1" s="1"/>
  <c r="G11" i="1" s="1"/>
  <c r="G12" i="1" s="1"/>
  <c r="G13" i="1" s="1"/>
  <c r="G14" i="1" s="1"/>
  <c r="G15" i="1" s="1"/>
  <c r="G16" i="1" s="1"/>
  <c r="G17" i="1" s="1"/>
  <c r="G18" i="1" s="1"/>
  <c r="G19" i="1" s="1"/>
  <c r="G20" i="1" s="1"/>
  <c r="G21" i="1" s="1"/>
  <c r="G22" i="1" s="1"/>
  <c r="G23" i="1" s="1"/>
  <c r="G24" i="1" s="1"/>
  <c r="G25" i="1" s="1"/>
  <c r="G26" i="1" s="1"/>
  <c r="G27" i="1" s="1"/>
  <c r="G28" i="1" s="1"/>
  <c r="G29" i="1" s="1"/>
  <c r="G30" i="1" s="1"/>
  <c r="G31" i="1" s="1"/>
  <c r="G32" i="1" s="1"/>
  <c r="G33" i="1" s="1"/>
  <c r="G34" i="1" s="1"/>
  <c r="G35" i="1" s="1"/>
  <c r="G36" i="1" s="1"/>
  <c r="G37" i="1" s="1"/>
  <c r="G38" i="1" s="1"/>
  <c r="G39" i="1" s="1"/>
  <c r="G40" i="1" s="1"/>
  <c r="G41" i="1" s="1"/>
  <c r="G42" i="1" s="1"/>
  <c r="G43" i="1" s="1"/>
  <c r="G44" i="1" s="1"/>
  <c r="G45" i="1" s="1"/>
  <c r="G46" i="1" s="1"/>
  <c r="G47" i="1" s="1"/>
  <c r="G48" i="1" s="1"/>
  <c r="G49" i="1" s="1"/>
  <c r="G50" i="1" s="1"/>
  <c r="G51" i="1" s="1"/>
  <c r="G52" i="1" s="1"/>
  <c r="G53" i="1" s="1"/>
  <c r="G54" i="1" s="1"/>
  <c r="G55" i="1" s="1"/>
  <c r="G56" i="1" s="1"/>
  <c r="G57" i="1" s="1"/>
  <c r="G58" i="1" s="1"/>
  <c r="G59" i="1" s="1"/>
  <c r="G60" i="1" s="1"/>
  <c r="G61" i="1" s="1"/>
  <c r="G62" i="1" s="1"/>
  <c r="G63" i="1" s="1"/>
  <c r="G64" i="1" s="1"/>
  <c r="G65" i="1" s="1"/>
  <c r="G66" i="1" s="1"/>
  <c r="G67" i="1" s="1"/>
  <c r="G68" i="1" s="1"/>
  <c r="G69" i="1" s="1"/>
  <c r="G70" i="1" s="1"/>
  <c r="G71" i="1" s="1"/>
  <c r="G72" i="1" s="1"/>
  <c r="G73" i="1" s="1"/>
  <c r="G74" i="1" s="1"/>
  <c r="G75" i="1" s="1"/>
  <c r="G76" i="1" s="1"/>
  <c r="G77" i="1" s="1"/>
  <c r="G78" i="1" s="1"/>
  <c r="G79" i="1" s="1"/>
  <c r="G80" i="1" s="1"/>
  <c r="G81" i="1" s="1"/>
  <c r="G82" i="1" s="1"/>
  <c r="G83" i="1" s="1"/>
  <c r="G84" i="1" s="1"/>
  <c r="B6" i="1"/>
  <c r="B7" i="1" s="1"/>
  <c r="B8" i="1" s="1"/>
  <c r="B9" i="1" s="1"/>
  <c r="B10" i="1" s="1"/>
  <c r="B11" i="1" s="1"/>
  <c r="B12" i="1" s="1"/>
  <c r="B13" i="1" s="1"/>
  <c r="B14" i="1" s="1"/>
  <c r="B15" i="1" s="1"/>
  <c r="B16" i="1" s="1"/>
  <c r="B17" i="1" s="1"/>
  <c r="B18" i="1" s="1"/>
  <c r="B19" i="1" s="1"/>
  <c r="B20" i="1" s="1"/>
  <c r="B21" i="1" s="1"/>
  <c r="B22" i="1" s="1"/>
  <c r="B23" i="1" s="1"/>
  <c r="B24" i="1" s="1"/>
  <c r="B25" i="1" s="1"/>
  <c r="B26" i="1" s="1"/>
  <c r="B27" i="1" s="1"/>
  <c r="B28" i="1" s="1"/>
  <c r="B29" i="1" s="1"/>
  <c r="B30" i="1" s="1"/>
  <c r="B31" i="1" s="1"/>
  <c r="B32" i="1" s="1"/>
  <c r="B33" i="1" s="1"/>
  <c r="B34" i="1" s="1"/>
  <c r="B35" i="1" s="1"/>
  <c r="B36" i="1" s="1"/>
  <c r="B37" i="1" s="1"/>
  <c r="B38" i="1" s="1"/>
  <c r="B39" i="1" s="1"/>
  <c r="B40" i="1" s="1"/>
  <c r="B41" i="1" s="1"/>
  <c r="B42" i="1" s="1"/>
  <c r="B43" i="1" s="1"/>
  <c r="B44" i="1" s="1"/>
  <c r="B45" i="1" s="1"/>
  <c r="B46" i="1" s="1"/>
  <c r="B47" i="1" s="1"/>
  <c r="B48" i="1" s="1"/>
  <c r="B49" i="1" s="1"/>
  <c r="B50" i="1" s="1"/>
  <c r="B51" i="1" s="1"/>
  <c r="B52" i="1" s="1"/>
  <c r="B53" i="1" s="1"/>
  <c r="B54" i="1" s="1"/>
  <c r="B55" i="1" s="1"/>
  <c r="B56" i="1" s="1"/>
  <c r="B57" i="1" s="1"/>
  <c r="B58" i="1" s="1"/>
  <c r="B59" i="1" s="1"/>
  <c r="B60" i="1" s="1"/>
  <c r="B61" i="1" s="1"/>
  <c r="B62" i="1" s="1"/>
  <c r="B63" i="1" s="1"/>
  <c r="B64" i="1" s="1"/>
  <c r="B65" i="1" s="1"/>
  <c r="B66" i="1" s="1"/>
  <c r="B67" i="1" s="1"/>
  <c r="B68" i="1" s="1"/>
  <c r="B69" i="1" s="1"/>
  <c r="B70" i="1" s="1"/>
  <c r="B71" i="1" s="1"/>
  <c r="B72" i="1" s="1"/>
  <c r="B73" i="1" s="1"/>
  <c r="B74" i="1" s="1"/>
  <c r="B75" i="1" s="1"/>
  <c r="B76" i="1" s="1"/>
  <c r="B77" i="1" s="1"/>
  <c r="B78" i="1" s="1"/>
  <c r="B79" i="1" s="1"/>
  <c r="B80" i="1" s="1"/>
  <c r="B81" i="1" s="1"/>
  <c r="B82" i="1" s="1"/>
  <c r="B83" i="1" s="1"/>
  <c r="B84" i="1" s="1"/>
  <c r="E5" i="2" l="1"/>
  <c r="J5" i="2" s="1"/>
  <c r="E6" i="2" l="1"/>
  <c r="J6" i="2" s="1"/>
  <c r="E7" i="2"/>
  <c r="J7" i="2" s="1"/>
  <c r="E8" i="2"/>
  <c r="J8" i="2" s="1"/>
  <c r="E9" i="2"/>
  <c r="J9" i="2" s="1"/>
  <c r="E10" i="2"/>
  <c r="J10" i="2" s="1"/>
  <c r="E11" i="2"/>
  <c r="J11" i="2" s="1"/>
  <c r="E12" i="2"/>
  <c r="J12" i="2" s="1"/>
  <c r="E13" i="2"/>
  <c r="J13" i="2" s="1"/>
  <c r="E14" i="2"/>
  <c r="J14" i="2" s="1"/>
  <c r="E15" i="2"/>
  <c r="J15" i="2" s="1"/>
  <c r="E16" i="2"/>
  <c r="J16" i="2" s="1"/>
  <c r="E17" i="2"/>
  <c r="J17" i="2" s="1"/>
  <c r="E18" i="2"/>
  <c r="J18" i="2" s="1"/>
  <c r="E19" i="2"/>
  <c r="J19" i="2" s="1"/>
  <c r="E20" i="2"/>
  <c r="J20" i="2" s="1"/>
  <c r="E21" i="2"/>
  <c r="J21" i="2" s="1"/>
  <c r="E22" i="2"/>
  <c r="J22" i="2" s="1"/>
  <c r="E23" i="2"/>
  <c r="J23" i="2" s="1"/>
  <c r="E24" i="2"/>
  <c r="J24" i="2" s="1"/>
  <c r="E25" i="2"/>
  <c r="J25" i="2" s="1"/>
  <c r="E26" i="2"/>
  <c r="J26" i="2" s="1"/>
  <c r="E27" i="2"/>
  <c r="J27" i="2" s="1"/>
  <c r="E28" i="2"/>
  <c r="J28" i="2" s="1"/>
  <c r="E29" i="2"/>
  <c r="J29" i="2" s="1"/>
  <c r="E30" i="2"/>
  <c r="J30" i="2" s="1"/>
  <c r="E31" i="2"/>
  <c r="J31" i="2" s="1"/>
  <c r="E32" i="2"/>
  <c r="J32" i="2" s="1"/>
  <c r="E33" i="2"/>
  <c r="J33" i="2" s="1"/>
  <c r="E34" i="2"/>
  <c r="J34" i="2" s="1"/>
  <c r="E35" i="2"/>
  <c r="J35" i="2" s="1"/>
  <c r="E36" i="2"/>
  <c r="J36" i="2" s="1"/>
  <c r="E37" i="2"/>
  <c r="J37" i="2" s="1"/>
  <c r="E38" i="2"/>
  <c r="J38" i="2" s="1"/>
  <c r="E39" i="2"/>
  <c r="J39" i="2" s="1"/>
  <c r="E40" i="2"/>
  <c r="J40" i="2" s="1"/>
  <c r="E41" i="2"/>
  <c r="J41" i="2" s="1"/>
  <c r="E42" i="2"/>
  <c r="J42" i="2" s="1"/>
  <c r="E43" i="2"/>
  <c r="J43" i="2" s="1"/>
  <c r="E44" i="2"/>
  <c r="J44" i="2" s="1"/>
  <c r="E45" i="2"/>
  <c r="J45" i="2" s="1"/>
  <c r="E46" i="2"/>
  <c r="J46" i="2" s="1"/>
  <c r="E47" i="2"/>
  <c r="J47" i="2" s="1"/>
  <c r="E48" i="2"/>
  <c r="J48" i="2" s="1"/>
  <c r="E49" i="2"/>
  <c r="J49" i="2" s="1"/>
  <c r="E50" i="2"/>
  <c r="J50" i="2" s="1"/>
  <c r="E51" i="2"/>
  <c r="J51" i="2" s="1"/>
  <c r="E52" i="2"/>
  <c r="J52" i="2" s="1"/>
  <c r="E53" i="2"/>
  <c r="J53" i="2" s="1"/>
  <c r="E54" i="2"/>
  <c r="J54" i="2" s="1"/>
  <c r="E55" i="2"/>
  <c r="J55" i="2" s="1"/>
  <c r="E56" i="2"/>
  <c r="J56" i="2" s="1"/>
  <c r="E57" i="2"/>
  <c r="J57" i="2" s="1"/>
  <c r="E58" i="2"/>
  <c r="J58" i="2" s="1"/>
  <c r="E59" i="2"/>
  <c r="J59" i="2" s="1"/>
  <c r="E60" i="2"/>
  <c r="J60" i="2" s="1"/>
  <c r="E61" i="2"/>
  <c r="J61" i="2" s="1"/>
  <c r="E62" i="2"/>
  <c r="J62" i="2" s="1"/>
  <c r="E63" i="2"/>
  <c r="J63" i="2" s="1"/>
  <c r="E64" i="2"/>
  <c r="J64" i="2" s="1"/>
  <c r="E65" i="2"/>
  <c r="J65" i="2" s="1"/>
  <c r="E66" i="2"/>
  <c r="J66" i="2" s="1"/>
  <c r="E67" i="2"/>
  <c r="J67" i="2" s="1"/>
  <c r="E68" i="2"/>
  <c r="J68" i="2" s="1"/>
  <c r="E69" i="2"/>
  <c r="J69" i="2" s="1"/>
  <c r="E70" i="2"/>
  <c r="J70" i="2" s="1"/>
  <c r="E71" i="2"/>
  <c r="J71" i="2" s="1"/>
  <c r="E72" i="2"/>
  <c r="J72" i="2" s="1"/>
  <c r="E73" i="2"/>
  <c r="J73" i="2" s="1"/>
  <c r="E74" i="2"/>
  <c r="J74" i="2" s="1"/>
  <c r="E75" i="2"/>
  <c r="J75" i="2" s="1"/>
  <c r="E76" i="2"/>
  <c r="J76" i="2" s="1"/>
  <c r="E77" i="2"/>
  <c r="J77" i="2" s="1"/>
  <c r="E78" i="2"/>
  <c r="J78" i="2" s="1"/>
  <c r="E79" i="2"/>
  <c r="J79" i="2" s="1"/>
  <c r="E80" i="2"/>
  <c r="J80" i="2" s="1"/>
  <c r="E81" i="2"/>
  <c r="J81" i="2" s="1"/>
  <c r="E82" i="2"/>
  <c r="J82" i="2" s="1"/>
  <c r="E83" i="2"/>
  <c r="J83" i="2" s="1"/>
  <c r="E84" i="2"/>
  <c r="J84" i="2" s="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5" i="1"/>
  <c r="A2" i="2" l="1"/>
</calcChain>
</file>

<file path=xl/sharedStrings.xml><?xml version="1.0" encoding="utf-8"?>
<sst xmlns="http://schemas.openxmlformats.org/spreadsheetml/2006/main" count="21" uniqueCount="16">
  <si>
    <t>Year</t>
  </si>
  <si>
    <t>Retirement</t>
  </si>
  <si>
    <t>Pension</t>
  </si>
  <si>
    <t>Total</t>
  </si>
  <si>
    <t>UPS 2022 PBO Service Cost Cashflows Summary</t>
  </si>
  <si>
    <t>UPS YE2021 Valuation PBO Cashflows Summary</t>
  </si>
  <si>
    <t>Except as otherwise provided herein, the results presented are based on the data, assumptions, methods, plan provisions and other information, outlined in the 2021 Preliminary Valuation Results provided on July 29, 2021 and the Year-end 2020 disclosure binder provided on January 29, 2021. Therefore, such information, and the reliances and limitations of the Year-end binder and its use, should be considered part of this document.</t>
  </si>
  <si>
    <t>IBT</t>
  </si>
  <si>
    <t>Time</t>
  </si>
  <si>
    <t>At the request of UPS, the following includes details on the discount rate for the UPS IBT Plan using the cash flows provided by UPS on 5/10/2021 discounted at the FTSE Above Median Discount Curve as of the dates listed below.</t>
  </si>
  <si>
    <t>Source: NISA Calculations</t>
  </si>
  <si>
    <t>Date</t>
  </si>
  <si>
    <t>IRR</t>
  </si>
  <si>
    <t>Tsy IRR</t>
  </si>
  <si>
    <t>OAS</t>
  </si>
  <si>
    <t>% OAS Change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</si>
</sst>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6" x14ac:knownFonts="1">
    <font>
      <sz val="10"/>
      <name val="Arial"/>
      <family val="2"/>
    </font>
    <font>
      <sz val="10"/>
      <color theme="1"/>
      <name val="Arial"/>
      <family val="2"/>
    </font>
    <font>
      <sz val="10"/>
      <name val="Arial"/>
      <family val="2"/>
    </font>
    <font>
      <b/>
      <sz val="10"/>
      <name val="Arial"/>
      <family val="2"/>
    </font>
    <font>
      <b/>
      <sz val="10"/>
      <color theme="1"/>
      <name val="Arial"/>
      <family val="2"/>
    </font>
    <font>
      <i/>
      <sz val="9"/>
      <name val="Arial"/>
      <family val="2"/>
    </font>
  </fonts>
  <fills count="2">
    <fill>
      <patternFill patternType="none"/>
    </fill>
    <fill>
      <patternFill patternType="gray125"/>
    </fill>
  </fills>
  <borders count="1">
    <border>
      <left/>
      <right/>
      <top/>
      <bottom/>
      <diagonal/>
    </border>
  </borders>
  <cellStyleXfs count="8">
    <xf numFmtId="0" fontId="0" fillId="0" borderId="0"/>
    <xf numFmtId="43" fontId="2" fillId="0" borderId="0" applyFont="0" applyFill="0" applyBorder="0" applyAlignment="0" applyProtection="0"/>
    <xf numFmtId="9" fontId="2" fillId="0" borderId="0" applyFont="0" applyFill="0" applyBorder="0" applyAlignment="0" applyProtection="0"/>
    <xf numFmtId="43" fontId="2" fillId="0" borderId="0" applyFont="0" applyFill="0" applyBorder="0" applyAlignment="0" applyProtection="0"/>
    <xf numFmtId="0" fontId="2" fillId="0" borderId="0"/>
    <xf numFmtId="43"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cellStyleXfs>
  <cellXfs count="26">
    <xf numFmtId="0" fontId="0" fillId="0" borderId="0" xfId="0"/>
    <xf numFmtId="0" fontId="3" fillId="0" borderId="0" xfId="0" applyFont="1"/>
    <xf numFmtId="0" fontId="2" fillId="0" borderId="0" xfId="0" applyFont="1"/>
    <xf numFmtId="0" fontId="3" fillId="0" borderId="0" xfId="0" applyFont="1" applyAlignment="1">
      <alignment horizontal="center"/>
    </xf>
    <xf numFmtId="164" fontId="2" fillId="0" borderId="0" xfId="1" applyNumberFormat="1" applyFont="1"/>
    <xf numFmtId="164" fontId="2" fillId="0" borderId="0" xfId="3" applyNumberFormat="1" applyFont="1"/>
    <xf numFmtId="0" fontId="4" fillId="0" borderId="0" xfId="4" applyFont="1"/>
    <xf numFmtId="164" fontId="2" fillId="0" borderId="0" xfId="5" applyNumberFormat="1" applyFont="1"/>
    <xf numFmtId="0" fontId="2" fillId="0" borderId="0" xfId="4" applyFont="1"/>
    <xf numFmtId="164" fontId="2" fillId="0" borderId="0" xfId="4" applyNumberFormat="1" applyFont="1"/>
    <xf numFmtId="164" fontId="0" fillId="0" borderId="0" xfId="1" applyNumberFormat="1" applyFont="1"/>
    <xf numFmtId="0" fontId="3" fillId="0" borderId="0" xfId="0" applyFont="1" applyAlignment="1">
      <alignment horizontal="center" wrapText="1"/>
    </xf>
    <xf numFmtId="164" fontId="3" fillId="0" borderId="0" xfId="3" applyNumberFormat="1" applyFont="1" applyAlignment="1">
      <alignment horizontal="center"/>
    </xf>
    <xf numFmtId="164" fontId="1" fillId="0" borderId="0" xfId="3" applyNumberFormat="1" applyFont="1"/>
    <xf numFmtId="10" fontId="2" fillId="0" borderId="0" xfId="7" applyNumberFormat="1" applyFont="1"/>
    <xf numFmtId="14" fontId="2" fillId="0" borderId="0" xfId="0" applyNumberFormat="1" applyFont="1"/>
    <xf numFmtId="14" fontId="0" fillId="0" borderId="0" xfId="0" applyNumberFormat="1" applyFont="1"/>
    <xf numFmtId="0" fontId="4" fillId="0" borderId="0" xfId="0" applyFont="1" applyAlignment="1">
      <alignment horizontal="center"/>
    </xf>
    <xf numFmtId="14" fontId="0" fillId="0" borderId="0" xfId="0" applyNumberFormat="1" applyAlignment="1">
      <alignment horizontal="center"/>
    </xf>
    <xf numFmtId="10" fontId="0" fillId="0" borderId="0" xfId="0" applyNumberFormat="1" applyAlignment="1">
      <alignment horizontal="center"/>
    </xf>
    <xf numFmtId="0" fontId="0" fillId="0" borderId="0" xfId="0" applyAlignment="1">
      <alignment horizontal="center"/>
    </xf>
    <xf numFmtId="10" fontId="0" fillId="0" borderId="0" xfId="0" applyNumberFormat="1"/>
    <xf numFmtId="43" fontId="2" fillId="0" borderId="0" xfId="3" applyFont="1"/>
    <xf numFmtId="43" fontId="2" fillId="0" borderId="0" xfId="4" applyNumberFormat="1" applyFont="1"/>
    <xf numFmtId="14" fontId="2" fillId="0" borderId="0" xfId="4" applyNumberFormat="1" applyFont="1"/>
    <xf numFmtId="0" fontId="5" fillId="0" borderId="0" xfId="0" applyFont="1" applyAlignment="1">
      <alignment horizontal="left" vertical="center" wrapText="1"/>
    </xf>
  </cellXfs>
  <cellStyles count="8">
    <cellStyle name="Comma" xfId="3" builtinId="3"/>
    <cellStyle name="Comma 2" xfId="1" xr:uid="{00000000-0005-0000-0000-000001000000}"/>
    <cellStyle name="Comma 3" xfId="5" xr:uid="{00000000-0005-0000-0000-000002000000}"/>
    <cellStyle name="Normal" xfId="0" builtinId="0"/>
    <cellStyle name="Normal 2" xfId="4" xr:uid="{00000000-0005-0000-0000-000004000000}"/>
    <cellStyle name="Percent" xfId="7" builtinId="5"/>
    <cellStyle name="Percent 2" xfId="2" xr:uid="{00000000-0005-0000-0000-000006000000}"/>
    <cellStyle name="Percent 3" xfId="6" xr:uid="{00000000-0005-0000-0000-000007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monthly_data_new.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Sheet1"/>
      <sheetName val="Sheet2"/>
    </sheetNames>
    <sheetDataSet>
      <sheetData sheetId="0">
        <row r="2">
          <cell r="B2">
            <v>8.3333333333333329E-2</v>
          </cell>
        </row>
        <row r="3">
          <cell r="B3">
            <v>0.16666666666666666</v>
          </cell>
        </row>
        <row r="4">
          <cell r="B4">
            <v>0.25</v>
          </cell>
        </row>
        <row r="5">
          <cell r="B5">
            <v>0.33333333333333331</v>
          </cell>
        </row>
        <row r="6">
          <cell r="B6">
            <v>0.41666666666666663</v>
          </cell>
        </row>
        <row r="7">
          <cell r="B7">
            <v>0.49999999999999994</v>
          </cell>
        </row>
        <row r="8">
          <cell r="B8">
            <v>0.58333333333333326</v>
          </cell>
        </row>
        <row r="9">
          <cell r="B9">
            <v>0.66666666666666663</v>
          </cell>
        </row>
        <row r="10">
          <cell r="B10">
            <v>0.75</v>
          </cell>
        </row>
        <row r="11">
          <cell r="B11">
            <v>0.83333333333333337</v>
          </cell>
        </row>
        <row r="12">
          <cell r="B12">
            <v>0.91666666666666674</v>
          </cell>
        </row>
        <row r="13">
          <cell r="B13">
            <v>1</v>
          </cell>
        </row>
        <row r="14">
          <cell r="B14">
            <v>1.0833333333333333</v>
          </cell>
        </row>
        <row r="15">
          <cell r="B15">
            <v>1.1666666666666665</v>
          </cell>
        </row>
        <row r="16">
          <cell r="B16">
            <v>1.2499999999999998</v>
          </cell>
        </row>
        <row r="17">
          <cell r="B17">
            <v>1.333333333333333</v>
          </cell>
        </row>
        <row r="18">
          <cell r="B18">
            <v>1.4166666666666663</v>
          </cell>
        </row>
        <row r="19">
          <cell r="B19">
            <v>1.4999999999999996</v>
          </cell>
        </row>
        <row r="20">
          <cell r="B20">
            <v>1.5833333333333328</v>
          </cell>
        </row>
        <row r="21">
          <cell r="B21">
            <v>1.6666666666666661</v>
          </cell>
        </row>
        <row r="22">
          <cell r="B22">
            <v>1.7499999999999993</v>
          </cell>
        </row>
        <row r="23">
          <cell r="B23">
            <v>1.8333333333333326</v>
          </cell>
        </row>
        <row r="24">
          <cell r="B24">
            <v>1.9166666666666659</v>
          </cell>
        </row>
        <row r="25">
          <cell r="B25">
            <v>1.9999999999999991</v>
          </cell>
        </row>
        <row r="26">
          <cell r="B26">
            <v>2.0833333333333326</v>
          </cell>
        </row>
        <row r="27">
          <cell r="B27">
            <v>2.1666666666666661</v>
          </cell>
        </row>
        <row r="28">
          <cell r="B28">
            <v>2.2499999999999996</v>
          </cell>
        </row>
        <row r="29">
          <cell r="B29">
            <v>2.333333333333333</v>
          </cell>
        </row>
        <row r="30">
          <cell r="B30">
            <v>2.4166666666666665</v>
          </cell>
        </row>
        <row r="31">
          <cell r="B31">
            <v>2.5</v>
          </cell>
        </row>
        <row r="32">
          <cell r="B32">
            <v>2.5833333333333335</v>
          </cell>
        </row>
        <row r="33">
          <cell r="B33">
            <v>2.666666666666667</v>
          </cell>
        </row>
        <row r="34">
          <cell r="B34">
            <v>2.7500000000000004</v>
          </cell>
        </row>
        <row r="35">
          <cell r="B35">
            <v>2.8333333333333339</v>
          </cell>
        </row>
        <row r="36">
          <cell r="B36">
            <v>2.9166666666666674</v>
          </cell>
        </row>
        <row r="37">
          <cell r="B37">
            <v>3.0000000000000009</v>
          </cell>
        </row>
        <row r="38">
          <cell r="B38">
            <v>3.0833333333333344</v>
          </cell>
        </row>
        <row r="39">
          <cell r="B39">
            <v>3.1666666666666679</v>
          </cell>
        </row>
        <row r="40">
          <cell r="B40">
            <v>3.2500000000000013</v>
          </cell>
        </row>
        <row r="41">
          <cell r="B41">
            <v>3.3333333333333348</v>
          </cell>
        </row>
        <row r="42">
          <cell r="B42">
            <v>3.4166666666666683</v>
          </cell>
        </row>
        <row r="43">
          <cell r="B43">
            <v>3.5000000000000018</v>
          </cell>
        </row>
        <row r="44">
          <cell r="B44">
            <v>3.5833333333333353</v>
          </cell>
        </row>
        <row r="45">
          <cell r="B45">
            <v>3.6666666666666687</v>
          </cell>
        </row>
        <row r="46">
          <cell r="B46">
            <v>3.7500000000000022</v>
          </cell>
        </row>
        <row r="47">
          <cell r="B47">
            <v>3.8333333333333357</v>
          </cell>
        </row>
        <row r="48">
          <cell r="B48">
            <v>3.9166666666666692</v>
          </cell>
        </row>
        <row r="49">
          <cell r="B49">
            <v>4.0000000000000027</v>
          </cell>
        </row>
        <row r="50">
          <cell r="B50">
            <v>4.0833333333333357</v>
          </cell>
        </row>
        <row r="51">
          <cell r="B51">
            <v>4.1666666666666687</v>
          </cell>
        </row>
        <row r="52">
          <cell r="B52">
            <v>4.2500000000000018</v>
          </cell>
        </row>
        <row r="53">
          <cell r="B53">
            <v>4.3333333333333348</v>
          </cell>
        </row>
        <row r="54">
          <cell r="B54">
            <v>4.4166666666666679</v>
          </cell>
        </row>
        <row r="55">
          <cell r="B55">
            <v>4.5000000000000009</v>
          </cell>
        </row>
        <row r="56">
          <cell r="B56">
            <v>4.5833333333333339</v>
          </cell>
        </row>
        <row r="57">
          <cell r="B57">
            <v>4.666666666666667</v>
          </cell>
        </row>
        <row r="58">
          <cell r="B58">
            <v>4.75</v>
          </cell>
        </row>
        <row r="59">
          <cell r="B59">
            <v>4.833333333333333</v>
          </cell>
        </row>
        <row r="60">
          <cell r="B60">
            <v>4.9166666666666661</v>
          </cell>
        </row>
        <row r="61">
          <cell r="B61">
            <v>4.9999999999999991</v>
          </cell>
        </row>
        <row r="62">
          <cell r="B62">
            <v>5.0833333333333321</v>
          </cell>
        </row>
        <row r="63">
          <cell r="B63">
            <v>5.1666666666666652</v>
          </cell>
        </row>
        <row r="64">
          <cell r="B64">
            <v>5.2499999999999982</v>
          </cell>
        </row>
        <row r="65">
          <cell r="B65">
            <v>5.3333333333333313</v>
          </cell>
        </row>
        <row r="66">
          <cell r="B66">
            <v>5.4166666666666643</v>
          </cell>
        </row>
        <row r="67">
          <cell r="B67">
            <v>5.4999999999999973</v>
          </cell>
        </row>
        <row r="68">
          <cell r="B68">
            <v>5.5833333333333304</v>
          </cell>
        </row>
        <row r="69">
          <cell r="B69">
            <v>5.6666666666666634</v>
          </cell>
        </row>
        <row r="70">
          <cell r="B70">
            <v>5.7499999999999964</v>
          </cell>
        </row>
        <row r="71">
          <cell r="B71">
            <v>5.8333333333333295</v>
          </cell>
        </row>
        <row r="72">
          <cell r="B72">
            <v>5.9166666666666625</v>
          </cell>
        </row>
        <row r="73">
          <cell r="B73">
            <v>5.9999999999999956</v>
          </cell>
        </row>
        <row r="74">
          <cell r="B74">
            <v>6.0833333333333286</v>
          </cell>
        </row>
        <row r="75">
          <cell r="B75">
            <v>6.1666666666666616</v>
          </cell>
        </row>
        <row r="76">
          <cell r="B76">
            <v>6.2499999999999947</v>
          </cell>
        </row>
        <row r="77">
          <cell r="B77">
            <v>6.3333333333333277</v>
          </cell>
        </row>
        <row r="78">
          <cell r="B78">
            <v>6.4166666666666607</v>
          </cell>
        </row>
        <row r="79">
          <cell r="B79">
            <v>6.4999999999999938</v>
          </cell>
        </row>
        <row r="80">
          <cell r="B80">
            <v>6.5833333333333268</v>
          </cell>
        </row>
        <row r="81">
          <cell r="B81">
            <v>6.6666666666666599</v>
          </cell>
        </row>
      </sheetData>
      <sheetData sheetId="1" refreshError="1"/>
      <sheetData sheetId="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6"/>
  <dimension ref="A1:G84"/>
  <sheetViews>
    <sheetView tabSelected="1" zoomScale="90" zoomScaleNormal="90" workbookViewId="0">
      <pane xSplit="1" ySplit="4" topLeftCell="B5" activePane="bottomRight" state="frozen"/>
      <selection pane="topRight" activeCell="B1" sqref="B1"/>
      <selection pane="bottomLeft" activeCell="A4" sqref="A4"/>
      <selection pane="bottomRight" activeCell="A5" sqref="A5:G5"/>
    </sheetView>
  </sheetViews>
  <sheetFormatPr defaultColWidth="9.140625" defaultRowHeight="12.75" x14ac:dyDescent="0.2"/>
  <cols>
    <col min="1" max="2" width="13.85546875" style="2" customWidth="1"/>
    <col min="3" max="3" width="24.140625" style="2" customWidth="1"/>
    <col min="4" max="4" width="24.140625" style="5" customWidth="1"/>
    <col min="5" max="6" width="24.140625" style="2" customWidth="1"/>
    <col min="7" max="16384" width="9.140625" style="2"/>
  </cols>
  <sheetData>
    <row r="1" spans="1:7" x14ac:dyDescent="0.2">
      <c r="A1" s="1" t="s">
        <v>5</v>
      </c>
      <c r="B1" s="1"/>
    </row>
    <row r="2" spans="1:7" ht="58.35" customHeight="1" x14ac:dyDescent="0.2">
      <c r="A2" s="25" t="s">
        <v>6</v>
      </c>
      <c r="B2" s="25"/>
      <c r="C2" s="25"/>
      <c r="D2" s="25"/>
      <c r="E2" s="25"/>
      <c r="F2" s="25"/>
    </row>
    <row r="3" spans="1:7" x14ac:dyDescent="0.2">
      <c r="C3" s="14"/>
      <c r="D3" s="14"/>
      <c r="E3" s="14"/>
    </row>
    <row r="4" spans="1:7" x14ac:dyDescent="0.2">
      <c r="A4" s="3" t="s">
        <v>0</v>
      </c>
      <c r="B4" s="3" t="s">
        <v>8</v>
      </c>
      <c r="C4" s="3" t="s">
        <v>1</v>
      </c>
      <c r="D4" s="12" t="s">
        <v>2</v>
      </c>
      <c r="E4" s="3" t="s">
        <v>7</v>
      </c>
      <c r="F4" s="3" t="s">
        <v>3</v>
      </c>
    </row>
    <row r="5" spans="1:7" x14ac:dyDescent="0.2">
      <c r="A5" s="15">
        <v>44561</v>
      </c>
      <c r="B5" s="2">
        <v>0.5</v>
      </c>
      <c r="C5" s="10">
        <v>1204791461.3399999</v>
      </c>
      <c r="D5" s="13">
        <v>262634078.86805475</v>
      </c>
      <c r="E5" s="13">
        <v>423998690.65212816</v>
      </c>
      <c r="F5" s="4">
        <f t="shared" ref="F5:F36" si="0">SUM(C5:E5)</f>
        <v>1891424230.8601828</v>
      </c>
      <c r="G5" s="2">
        <v>0</v>
      </c>
    </row>
    <row r="6" spans="1:7" x14ac:dyDescent="0.2">
      <c r="A6" s="16">
        <f>EOMONTH(A5,12)</f>
        <v>44926</v>
      </c>
      <c r="B6" s="2">
        <f>B5+1</f>
        <v>1.5</v>
      </c>
      <c r="C6" s="4">
        <v>1261684103.96</v>
      </c>
      <c r="D6" s="13">
        <v>293598811.95267481</v>
      </c>
      <c r="E6" s="13">
        <v>457035869.00254059</v>
      </c>
      <c r="F6" s="4">
        <f t="shared" si="0"/>
        <v>2012318784.9152155</v>
      </c>
      <c r="G6" s="2">
        <f>G5+1</f>
        <v>1</v>
      </c>
    </row>
    <row r="7" spans="1:7" x14ac:dyDescent="0.2">
      <c r="A7" s="16">
        <f t="shared" ref="A7:A70" si="1">EOMONTH(A6,12)</f>
        <v>45291</v>
      </c>
      <c r="B7" s="2">
        <f t="shared" ref="B7:B70" si="2">B6+1</f>
        <v>2.5</v>
      </c>
      <c r="C7" s="4">
        <v>1322496063.3699999</v>
      </c>
      <c r="D7" s="13">
        <v>325396054.59743112</v>
      </c>
      <c r="E7" s="13">
        <v>488364113.72205102</v>
      </c>
      <c r="F7" s="4">
        <f t="shared" si="0"/>
        <v>2136256231.6894822</v>
      </c>
      <c r="G7" s="2">
        <f t="shared" ref="G7:G70" si="3">G6+1</f>
        <v>2</v>
      </c>
    </row>
    <row r="8" spans="1:7" x14ac:dyDescent="0.2">
      <c r="A8" s="16">
        <f t="shared" si="1"/>
        <v>45657</v>
      </c>
      <c r="B8" s="2">
        <f t="shared" si="2"/>
        <v>3.5</v>
      </c>
      <c r="C8" s="4">
        <v>1382472631.28</v>
      </c>
      <c r="D8" s="13">
        <v>357636538.34325933</v>
      </c>
      <c r="E8" s="13">
        <v>516810890.43667734</v>
      </c>
      <c r="F8" s="4">
        <f t="shared" si="0"/>
        <v>2256920060.0599365</v>
      </c>
      <c r="G8" s="2">
        <f t="shared" si="3"/>
        <v>3</v>
      </c>
    </row>
    <row r="9" spans="1:7" x14ac:dyDescent="0.2">
      <c r="A9" s="16">
        <f t="shared" si="1"/>
        <v>46022</v>
      </c>
      <c r="B9" s="2">
        <f t="shared" si="2"/>
        <v>4.5</v>
      </c>
      <c r="C9" s="4">
        <v>1441834863.8</v>
      </c>
      <c r="D9" s="13">
        <v>389867992.82166582</v>
      </c>
      <c r="E9" s="13">
        <v>540895445.84166336</v>
      </c>
      <c r="F9" s="4">
        <f t="shared" si="0"/>
        <v>2372598302.4633293</v>
      </c>
      <c r="G9" s="2">
        <f t="shared" si="3"/>
        <v>4</v>
      </c>
    </row>
    <row r="10" spans="1:7" x14ac:dyDescent="0.2">
      <c r="A10" s="16">
        <f t="shared" si="1"/>
        <v>46387</v>
      </c>
      <c r="B10" s="2">
        <f t="shared" si="2"/>
        <v>5.5</v>
      </c>
      <c r="C10" s="4">
        <v>1497751499.9100001</v>
      </c>
      <c r="D10" s="13">
        <v>421824066.83676833</v>
      </c>
      <c r="E10" s="13">
        <v>563149236.18472266</v>
      </c>
      <c r="F10" s="4">
        <f t="shared" si="0"/>
        <v>2482724802.9314909</v>
      </c>
      <c r="G10" s="2">
        <f t="shared" si="3"/>
        <v>5</v>
      </c>
    </row>
    <row r="11" spans="1:7" x14ac:dyDescent="0.2">
      <c r="A11" s="16">
        <f t="shared" si="1"/>
        <v>46752</v>
      </c>
      <c r="B11" s="2">
        <f t="shared" si="2"/>
        <v>6.5</v>
      </c>
      <c r="C11" s="4">
        <v>1547726201.1400001</v>
      </c>
      <c r="D11" s="13">
        <v>453083228.76911718</v>
      </c>
      <c r="E11" s="13">
        <v>583233736.5429765</v>
      </c>
      <c r="F11" s="4">
        <f t="shared" si="0"/>
        <v>2584043166.4520936</v>
      </c>
      <c r="G11" s="2">
        <f t="shared" si="3"/>
        <v>6</v>
      </c>
    </row>
    <row r="12" spans="1:7" x14ac:dyDescent="0.2">
      <c r="A12" s="16">
        <f t="shared" si="1"/>
        <v>47118</v>
      </c>
      <c r="B12" s="2">
        <f t="shared" si="2"/>
        <v>7.5</v>
      </c>
      <c r="C12" s="4">
        <v>1589102521.6800001</v>
      </c>
      <c r="D12" s="13">
        <v>483050223.38620663</v>
      </c>
      <c r="E12" s="13">
        <v>600123509.97729051</v>
      </c>
      <c r="F12" s="4">
        <f t="shared" si="0"/>
        <v>2672276255.0434971</v>
      </c>
      <c r="G12" s="2">
        <f t="shared" si="3"/>
        <v>7</v>
      </c>
    </row>
    <row r="13" spans="1:7" x14ac:dyDescent="0.2">
      <c r="A13" s="16">
        <f t="shared" si="1"/>
        <v>47483</v>
      </c>
      <c r="B13" s="2">
        <f t="shared" si="2"/>
        <v>8.5</v>
      </c>
      <c r="C13" s="4">
        <v>1624760223.71</v>
      </c>
      <c r="D13" s="13">
        <v>511747783.55574632</v>
      </c>
      <c r="E13" s="13">
        <v>614261963.29772615</v>
      </c>
      <c r="F13" s="4">
        <f t="shared" si="0"/>
        <v>2750769970.5634727</v>
      </c>
      <c r="G13" s="2">
        <f t="shared" si="3"/>
        <v>8</v>
      </c>
    </row>
    <row r="14" spans="1:7" x14ac:dyDescent="0.2">
      <c r="A14" s="16">
        <f t="shared" si="1"/>
        <v>47848</v>
      </c>
      <c r="B14" s="2">
        <f t="shared" si="2"/>
        <v>9.5</v>
      </c>
      <c r="C14" s="4">
        <v>1655599731.8900001</v>
      </c>
      <c r="D14" s="13">
        <v>539361412.8522445</v>
      </c>
      <c r="E14" s="13">
        <v>626198496.54223931</v>
      </c>
      <c r="F14" s="4">
        <f t="shared" si="0"/>
        <v>2821159641.2844839</v>
      </c>
      <c r="G14" s="2">
        <f t="shared" si="3"/>
        <v>9</v>
      </c>
    </row>
    <row r="15" spans="1:7" x14ac:dyDescent="0.2">
      <c r="A15" s="16">
        <f t="shared" si="1"/>
        <v>48213</v>
      </c>
      <c r="B15" s="2">
        <f t="shared" si="2"/>
        <v>10.5</v>
      </c>
      <c r="C15" s="4">
        <v>1680062491.04</v>
      </c>
      <c r="D15" s="13">
        <v>565225475.78990197</v>
      </c>
      <c r="E15" s="13">
        <v>636984727.66776252</v>
      </c>
      <c r="F15" s="4">
        <f t="shared" si="0"/>
        <v>2882272694.4976645</v>
      </c>
      <c r="G15" s="2">
        <f t="shared" si="3"/>
        <v>10</v>
      </c>
    </row>
    <row r="16" spans="1:7" x14ac:dyDescent="0.2">
      <c r="A16" s="16">
        <f t="shared" si="1"/>
        <v>48579</v>
      </c>
      <c r="B16" s="2">
        <f t="shared" si="2"/>
        <v>11.5</v>
      </c>
      <c r="C16" s="4">
        <v>1698265090.71</v>
      </c>
      <c r="D16" s="13">
        <v>588581223.07479978</v>
      </c>
      <c r="E16" s="13">
        <v>646269169.76537323</v>
      </c>
      <c r="F16" s="4">
        <f t="shared" si="0"/>
        <v>2933115483.5501728</v>
      </c>
      <c r="G16" s="2">
        <f t="shared" si="3"/>
        <v>11</v>
      </c>
    </row>
    <row r="17" spans="1:7" x14ac:dyDescent="0.2">
      <c r="A17" s="16">
        <f t="shared" si="1"/>
        <v>48944</v>
      </c>
      <c r="B17" s="2">
        <f t="shared" si="2"/>
        <v>12.5</v>
      </c>
      <c r="C17" s="4">
        <v>1709261484.5899999</v>
      </c>
      <c r="D17" s="13">
        <v>609029003.14335012</v>
      </c>
      <c r="E17" s="13">
        <v>653679128.09410274</v>
      </c>
      <c r="F17" s="4">
        <f t="shared" si="0"/>
        <v>2971969615.8274527</v>
      </c>
      <c r="G17" s="2">
        <f t="shared" si="3"/>
        <v>12</v>
      </c>
    </row>
    <row r="18" spans="1:7" x14ac:dyDescent="0.2">
      <c r="A18" s="16">
        <f t="shared" si="1"/>
        <v>49309</v>
      </c>
      <c r="B18" s="2">
        <f t="shared" si="2"/>
        <v>13.5</v>
      </c>
      <c r="C18" s="4">
        <v>1710585940.3699999</v>
      </c>
      <c r="D18" s="13">
        <v>627070862.27018416</v>
      </c>
      <c r="E18" s="13">
        <v>658968169.17953229</v>
      </c>
      <c r="F18" s="4">
        <f t="shared" si="0"/>
        <v>2996624971.8197165</v>
      </c>
      <c r="G18" s="2">
        <f t="shared" si="3"/>
        <v>13</v>
      </c>
    </row>
    <row r="19" spans="1:7" x14ac:dyDescent="0.2">
      <c r="A19" s="16">
        <f t="shared" si="1"/>
        <v>49674</v>
      </c>
      <c r="B19" s="2">
        <f t="shared" si="2"/>
        <v>14.5</v>
      </c>
      <c r="C19" s="4">
        <v>1707038833.55</v>
      </c>
      <c r="D19" s="13">
        <v>643001946.6930207</v>
      </c>
      <c r="E19" s="13">
        <v>662868227.19537663</v>
      </c>
      <c r="F19" s="4">
        <f t="shared" si="0"/>
        <v>3012909007.4383974</v>
      </c>
      <c r="G19" s="2">
        <f t="shared" si="3"/>
        <v>14</v>
      </c>
    </row>
    <row r="20" spans="1:7" x14ac:dyDescent="0.2">
      <c r="A20" s="16">
        <f t="shared" si="1"/>
        <v>50040</v>
      </c>
      <c r="B20" s="2">
        <f t="shared" si="2"/>
        <v>15.5</v>
      </c>
      <c r="C20" s="4">
        <v>1696227089</v>
      </c>
      <c r="D20" s="13">
        <v>656624504.63606274</v>
      </c>
      <c r="E20" s="13">
        <v>667087655.27668583</v>
      </c>
      <c r="F20" s="4">
        <f t="shared" si="0"/>
        <v>3019939248.9127483</v>
      </c>
      <c r="G20" s="2">
        <f t="shared" si="3"/>
        <v>15</v>
      </c>
    </row>
    <row r="21" spans="1:7" x14ac:dyDescent="0.2">
      <c r="A21" s="16">
        <f t="shared" si="1"/>
        <v>50405</v>
      </c>
      <c r="B21" s="2">
        <f t="shared" si="2"/>
        <v>16.5</v>
      </c>
      <c r="C21" s="4">
        <v>1679550885.01</v>
      </c>
      <c r="D21" s="13">
        <v>667830970.39621174</v>
      </c>
      <c r="E21" s="13">
        <v>671666580.33637738</v>
      </c>
      <c r="F21" s="4">
        <f t="shared" si="0"/>
        <v>3019048435.742589</v>
      </c>
      <c r="G21" s="2">
        <f t="shared" si="3"/>
        <v>16</v>
      </c>
    </row>
    <row r="22" spans="1:7" x14ac:dyDescent="0.2">
      <c r="A22" s="16">
        <f t="shared" si="1"/>
        <v>50770</v>
      </c>
      <c r="B22" s="2">
        <f t="shared" si="2"/>
        <v>17.5</v>
      </c>
      <c r="C22" s="4">
        <v>1657636310.6199999</v>
      </c>
      <c r="D22" s="13">
        <v>677063908.48883176</v>
      </c>
      <c r="E22" s="13">
        <v>675366947.85476351</v>
      </c>
      <c r="F22" s="4">
        <f t="shared" si="0"/>
        <v>3010067166.9635949</v>
      </c>
      <c r="G22" s="2">
        <f t="shared" si="3"/>
        <v>17</v>
      </c>
    </row>
    <row r="23" spans="1:7" x14ac:dyDescent="0.2">
      <c r="A23" s="16">
        <f t="shared" si="1"/>
        <v>51135</v>
      </c>
      <c r="B23" s="2">
        <f t="shared" si="2"/>
        <v>18.5</v>
      </c>
      <c r="C23" s="4">
        <v>1631475390.97</v>
      </c>
      <c r="D23" s="13">
        <v>684505897.8794055</v>
      </c>
      <c r="E23" s="13">
        <v>677533260.62664318</v>
      </c>
      <c r="F23" s="4">
        <f t="shared" si="0"/>
        <v>2993514549.4760485</v>
      </c>
      <c r="G23" s="2">
        <f t="shared" si="3"/>
        <v>18</v>
      </c>
    </row>
    <row r="24" spans="1:7" x14ac:dyDescent="0.2">
      <c r="A24" s="16">
        <f t="shared" si="1"/>
        <v>51501</v>
      </c>
      <c r="B24" s="2">
        <f t="shared" si="2"/>
        <v>19.5</v>
      </c>
      <c r="C24" s="4">
        <v>1598958726.3499999</v>
      </c>
      <c r="D24" s="13">
        <v>690200183.10835409</v>
      </c>
      <c r="E24" s="13">
        <v>677977389.5571543</v>
      </c>
      <c r="F24" s="4">
        <f t="shared" si="0"/>
        <v>2967136299.0155082</v>
      </c>
      <c r="G24" s="2">
        <f t="shared" si="3"/>
        <v>19</v>
      </c>
    </row>
    <row r="25" spans="1:7" x14ac:dyDescent="0.2">
      <c r="A25" s="16">
        <f t="shared" si="1"/>
        <v>51866</v>
      </c>
      <c r="B25" s="2">
        <f t="shared" si="2"/>
        <v>20.5</v>
      </c>
      <c r="C25" s="4">
        <v>1563480484.0699999</v>
      </c>
      <c r="D25" s="13">
        <v>694373074.82569456</v>
      </c>
      <c r="E25" s="13">
        <v>676598184.35184896</v>
      </c>
      <c r="F25" s="4">
        <f t="shared" si="0"/>
        <v>2934451743.2475438</v>
      </c>
      <c r="G25" s="2">
        <f t="shared" si="3"/>
        <v>20</v>
      </c>
    </row>
    <row r="26" spans="1:7" x14ac:dyDescent="0.2">
      <c r="A26" s="16">
        <f t="shared" si="1"/>
        <v>52231</v>
      </c>
      <c r="B26" s="2">
        <f t="shared" si="2"/>
        <v>21.5</v>
      </c>
      <c r="C26" s="4">
        <v>1523850232.3399999</v>
      </c>
      <c r="D26" s="13">
        <v>696997876.98309791</v>
      </c>
      <c r="E26" s="13">
        <v>673340112.69752216</v>
      </c>
      <c r="F26" s="4">
        <f t="shared" si="0"/>
        <v>2894188222.0206199</v>
      </c>
      <c r="G26" s="2">
        <f t="shared" si="3"/>
        <v>21</v>
      </c>
    </row>
    <row r="27" spans="1:7" x14ac:dyDescent="0.2">
      <c r="A27" s="16">
        <f t="shared" si="1"/>
        <v>52596</v>
      </c>
      <c r="B27" s="2">
        <f t="shared" si="2"/>
        <v>22.5</v>
      </c>
      <c r="C27" s="4">
        <v>1482354519.6800001</v>
      </c>
      <c r="D27" s="13">
        <v>697824022.70833158</v>
      </c>
      <c r="E27" s="13">
        <v>668389054.91703832</v>
      </c>
      <c r="F27" s="4">
        <f t="shared" si="0"/>
        <v>2848567597.3053699</v>
      </c>
      <c r="G27" s="2">
        <f t="shared" si="3"/>
        <v>22</v>
      </c>
    </row>
    <row r="28" spans="1:7" x14ac:dyDescent="0.2">
      <c r="A28" s="16">
        <f t="shared" si="1"/>
        <v>52962</v>
      </c>
      <c r="B28" s="2">
        <f t="shared" si="2"/>
        <v>23.5</v>
      </c>
      <c r="C28" s="4">
        <v>1435259677.53</v>
      </c>
      <c r="D28" s="13">
        <v>696290143.69906712</v>
      </c>
      <c r="E28" s="13">
        <v>661621285.5108633</v>
      </c>
      <c r="F28" s="4">
        <f t="shared" si="0"/>
        <v>2793171106.7399302</v>
      </c>
      <c r="G28" s="2">
        <f t="shared" si="3"/>
        <v>23</v>
      </c>
    </row>
    <row r="29" spans="1:7" x14ac:dyDescent="0.2">
      <c r="A29" s="16">
        <f t="shared" si="1"/>
        <v>53327</v>
      </c>
      <c r="B29" s="2">
        <f t="shared" si="2"/>
        <v>24.5</v>
      </c>
      <c r="C29" s="4">
        <v>1383834164.77</v>
      </c>
      <c r="D29" s="13">
        <v>692263299.32491088</v>
      </c>
      <c r="E29" s="13">
        <v>652890397.41032803</v>
      </c>
      <c r="F29" s="4">
        <f t="shared" si="0"/>
        <v>2728987861.505239</v>
      </c>
      <c r="G29" s="2">
        <f t="shared" si="3"/>
        <v>24</v>
      </c>
    </row>
    <row r="30" spans="1:7" x14ac:dyDescent="0.2">
      <c r="A30" s="16">
        <f t="shared" si="1"/>
        <v>53692</v>
      </c>
      <c r="B30" s="2">
        <f t="shared" si="2"/>
        <v>25.5</v>
      </c>
      <c r="C30" s="4">
        <v>1329867199.02</v>
      </c>
      <c r="D30" s="13">
        <v>686445051.58950925</v>
      </c>
      <c r="E30" s="13">
        <v>642318916.72912443</v>
      </c>
      <c r="F30" s="4">
        <f t="shared" si="0"/>
        <v>2658631167.3386335</v>
      </c>
      <c r="G30" s="2">
        <f t="shared" si="3"/>
        <v>25</v>
      </c>
    </row>
    <row r="31" spans="1:7" x14ac:dyDescent="0.2">
      <c r="A31" s="16">
        <f t="shared" si="1"/>
        <v>54057</v>
      </c>
      <c r="B31" s="2">
        <f t="shared" si="2"/>
        <v>26.5</v>
      </c>
      <c r="C31" s="4">
        <v>1271892300.79</v>
      </c>
      <c r="D31" s="13">
        <v>679015242.55001354</v>
      </c>
      <c r="E31" s="13">
        <v>629850839.04606318</v>
      </c>
      <c r="F31" s="4">
        <f t="shared" si="0"/>
        <v>2580758382.3860769</v>
      </c>
      <c r="G31" s="2">
        <f t="shared" si="3"/>
        <v>26</v>
      </c>
    </row>
    <row r="32" spans="1:7" x14ac:dyDescent="0.2">
      <c r="A32" s="16">
        <f t="shared" si="1"/>
        <v>54423</v>
      </c>
      <c r="B32" s="2">
        <f t="shared" si="2"/>
        <v>27.5</v>
      </c>
      <c r="C32" s="4">
        <v>1210269060.6800001</v>
      </c>
      <c r="D32" s="13">
        <v>669640962.33503735</v>
      </c>
      <c r="E32" s="13">
        <v>615598525.00477409</v>
      </c>
      <c r="F32" s="4">
        <f t="shared" si="0"/>
        <v>2495508548.0198116</v>
      </c>
      <c r="G32" s="2">
        <f t="shared" si="3"/>
        <v>27</v>
      </c>
    </row>
    <row r="33" spans="1:7" x14ac:dyDescent="0.2">
      <c r="A33" s="16">
        <f t="shared" si="1"/>
        <v>54788</v>
      </c>
      <c r="B33" s="2">
        <f t="shared" si="2"/>
        <v>28.5</v>
      </c>
      <c r="C33" s="4">
        <v>1145412617.8499999</v>
      </c>
      <c r="D33" s="13">
        <v>657921954.22511756</v>
      </c>
      <c r="E33" s="13">
        <v>599751325.54945016</v>
      </c>
      <c r="F33" s="4">
        <f t="shared" si="0"/>
        <v>2403085897.624568</v>
      </c>
      <c r="G33" s="2">
        <f t="shared" si="3"/>
        <v>28</v>
      </c>
    </row>
    <row r="34" spans="1:7" x14ac:dyDescent="0.2">
      <c r="A34" s="16">
        <f t="shared" si="1"/>
        <v>55153</v>
      </c>
      <c r="B34" s="2">
        <f t="shared" si="2"/>
        <v>29.5</v>
      </c>
      <c r="C34" s="4">
        <v>1076404503.6700001</v>
      </c>
      <c r="D34" s="13">
        <v>643510723.73321092</v>
      </c>
      <c r="E34" s="13">
        <v>588168131.71957743</v>
      </c>
      <c r="F34" s="4">
        <f t="shared" si="0"/>
        <v>2308083359.1227884</v>
      </c>
      <c r="G34" s="2">
        <f t="shared" si="3"/>
        <v>29</v>
      </c>
    </row>
    <row r="35" spans="1:7" x14ac:dyDescent="0.2">
      <c r="A35" s="16">
        <f t="shared" si="1"/>
        <v>55518</v>
      </c>
      <c r="B35" s="2">
        <f t="shared" si="2"/>
        <v>30.5</v>
      </c>
      <c r="C35" s="4">
        <v>1008029899.3</v>
      </c>
      <c r="D35" s="13">
        <v>626939154.94546282</v>
      </c>
      <c r="E35" s="13">
        <v>653387589.29023552</v>
      </c>
      <c r="F35" s="4">
        <f t="shared" si="0"/>
        <v>2288356643.5356984</v>
      </c>
      <c r="G35" s="2">
        <f t="shared" si="3"/>
        <v>30</v>
      </c>
    </row>
    <row r="36" spans="1:7" x14ac:dyDescent="0.2">
      <c r="A36" s="16">
        <f t="shared" si="1"/>
        <v>55884</v>
      </c>
      <c r="B36" s="2">
        <f t="shared" si="2"/>
        <v>31.5</v>
      </c>
      <c r="C36" s="4">
        <v>935671684.97000003</v>
      </c>
      <c r="D36" s="13">
        <v>608826593.11605942</v>
      </c>
      <c r="E36" s="13">
        <v>698844972.77194655</v>
      </c>
      <c r="F36" s="4">
        <f t="shared" si="0"/>
        <v>2243343250.858006</v>
      </c>
      <c r="G36" s="2">
        <f t="shared" si="3"/>
        <v>31</v>
      </c>
    </row>
    <row r="37" spans="1:7" x14ac:dyDescent="0.2">
      <c r="A37" s="16">
        <f t="shared" si="1"/>
        <v>56249</v>
      </c>
      <c r="B37" s="2">
        <f t="shared" si="2"/>
        <v>32.5</v>
      </c>
      <c r="C37" s="4">
        <v>864422154.88999999</v>
      </c>
      <c r="D37" s="13">
        <v>589558394.95561635</v>
      </c>
      <c r="E37" s="13">
        <v>660420001.59486413</v>
      </c>
      <c r="F37" s="4">
        <f t="shared" ref="F37:F68" si="4">SUM(C37:E37)</f>
        <v>2114400551.4404805</v>
      </c>
      <c r="G37" s="2">
        <f t="shared" si="3"/>
        <v>32</v>
      </c>
    </row>
    <row r="38" spans="1:7" x14ac:dyDescent="0.2">
      <c r="A38" s="16">
        <f t="shared" si="1"/>
        <v>56614</v>
      </c>
      <c r="B38" s="2">
        <f t="shared" si="2"/>
        <v>33.5</v>
      </c>
      <c r="C38" s="4">
        <v>795277596.66999996</v>
      </c>
      <c r="D38" s="13">
        <v>569427676.29612637</v>
      </c>
      <c r="E38" s="13">
        <v>621381776.77250683</v>
      </c>
      <c r="F38" s="4">
        <f t="shared" si="4"/>
        <v>1986087049.7386332</v>
      </c>
      <c r="G38" s="2">
        <f t="shared" si="3"/>
        <v>33</v>
      </c>
    </row>
    <row r="39" spans="1:7" x14ac:dyDescent="0.2">
      <c r="A39" s="16">
        <f t="shared" si="1"/>
        <v>56979</v>
      </c>
      <c r="B39" s="2">
        <f t="shared" si="2"/>
        <v>34.5</v>
      </c>
      <c r="C39" s="4">
        <v>727284046.83000004</v>
      </c>
      <c r="D39" s="13">
        <v>548691389.97646964</v>
      </c>
      <c r="E39" s="13">
        <v>582076475.15552306</v>
      </c>
      <c r="F39" s="4">
        <f t="shared" si="4"/>
        <v>1858051911.9619927</v>
      </c>
      <c r="G39" s="2">
        <f t="shared" si="3"/>
        <v>34</v>
      </c>
    </row>
    <row r="40" spans="1:7" x14ac:dyDescent="0.2">
      <c r="A40" s="16">
        <f t="shared" si="1"/>
        <v>57345</v>
      </c>
      <c r="B40" s="2">
        <f t="shared" si="2"/>
        <v>35.5</v>
      </c>
      <c r="C40" s="4">
        <v>661931652.08000004</v>
      </c>
      <c r="D40" s="13">
        <v>527499214.43699014</v>
      </c>
      <c r="E40" s="13">
        <v>549820389.69532466</v>
      </c>
      <c r="F40" s="4">
        <f t="shared" si="4"/>
        <v>1739251256.2123148</v>
      </c>
      <c r="G40" s="2">
        <f t="shared" si="3"/>
        <v>35</v>
      </c>
    </row>
    <row r="41" spans="1:7" x14ac:dyDescent="0.2">
      <c r="A41" s="16">
        <f t="shared" si="1"/>
        <v>57710</v>
      </c>
      <c r="B41" s="2">
        <f t="shared" si="2"/>
        <v>36.5</v>
      </c>
      <c r="C41" s="4">
        <v>600713631.44000006</v>
      </c>
      <c r="D41" s="13">
        <v>506161620.12620246</v>
      </c>
      <c r="E41" s="13">
        <v>519636701.80387092</v>
      </c>
      <c r="F41" s="4">
        <f t="shared" si="4"/>
        <v>1626511953.3700736</v>
      </c>
      <c r="G41" s="2">
        <f t="shared" si="3"/>
        <v>36</v>
      </c>
    </row>
    <row r="42" spans="1:7" x14ac:dyDescent="0.2">
      <c r="A42" s="16">
        <f t="shared" si="1"/>
        <v>58075</v>
      </c>
      <c r="B42" s="2">
        <f t="shared" si="2"/>
        <v>37.5</v>
      </c>
      <c r="C42" s="4">
        <v>543503507.77999997</v>
      </c>
      <c r="D42" s="13">
        <v>484849273.6292091</v>
      </c>
      <c r="E42" s="13">
        <v>483785557.11718094</v>
      </c>
      <c r="F42" s="4">
        <f t="shared" si="4"/>
        <v>1512138338.5263901</v>
      </c>
      <c r="G42" s="2">
        <f t="shared" si="3"/>
        <v>37</v>
      </c>
    </row>
    <row r="43" spans="1:7" x14ac:dyDescent="0.2">
      <c r="A43" s="16">
        <f t="shared" si="1"/>
        <v>58440</v>
      </c>
      <c r="B43" s="2">
        <f t="shared" si="2"/>
        <v>38.5</v>
      </c>
      <c r="C43" s="4">
        <v>489631585.82999998</v>
      </c>
      <c r="D43" s="13">
        <v>463424680.29984099</v>
      </c>
      <c r="E43" s="13">
        <v>448893140.57785767</v>
      </c>
      <c r="F43" s="4">
        <f t="shared" si="4"/>
        <v>1401949406.7076986</v>
      </c>
      <c r="G43" s="2">
        <f t="shared" si="3"/>
        <v>38</v>
      </c>
    </row>
    <row r="44" spans="1:7" x14ac:dyDescent="0.2">
      <c r="A44" s="16">
        <f t="shared" si="1"/>
        <v>58806</v>
      </c>
      <c r="B44" s="2">
        <f t="shared" si="2"/>
        <v>39.5</v>
      </c>
      <c r="C44" s="4">
        <v>439631907.01999998</v>
      </c>
      <c r="D44" s="13">
        <v>441310693.03812325</v>
      </c>
      <c r="E44" s="13">
        <v>415173964.58602273</v>
      </c>
      <c r="F44" s="4">
        <f t="shared" si="4"/>
        <v>1296116564.644146</v>
      </c>
      <c r="G44" s="2">
        <f t="shared" si="3"/>
        <v>39</v>
      </c>
    </row>
    <row r="45" spans="1:7" x14ac:dyDescent="0.2">
      <c r="A45" s="16">
        <f t="shared" si="1"/>
        <v>59171</v>
      </c>
      <c r="B45" s="2">
        <f t="shared" si="2"/>
        <v>40.5</v>
      </c>
      <c r="C45" s="4">
        <v>393305841.63</v>
      </c>
      <c r="D45" s="13">
        <v>418767068.6559965</v>
      </c>
      <c r="E45" s="13">
        <v>382794997.85995734</v>
      </c>
      <c r="F45" s="4">
        <f t="shared" si="4"/>
        <v>1194867908.1459537</v>
      </c>
      <c r="G45" s="2">
        <f t="shared" si="3"/>
        <v>40</v>
      </c>
    </row>
    <row r="46" spans="1:7" x14ac:dyDescent="0.2">
      <c r="A46" s="16">
        <f t="shared" si="1"/>
        <v>59536</v>
      </c>
      <c r="B46" s="2">
        <f t="shared" si="2"/>
        <v>41.5</v>
      </c>
      <c r="C46" s="4">
        <v>350515822.82999998</v>
      </c>
      <c r="D46" s="13">
        <v>396762797.41653097</v>
      </c>
      <c r="E46" s="13">
        <v>351880590.91962433</v>
      </c>
      <c r="F46" s="4">
        <f t="shared" si="4"/>
        <v>1099159211.1661553</v>
      </c>
      <c r="G46" s="2">
        <f t="shared" si="3"/>
        <v>41</v>
      </c>
    </row>
    <row r="47" spans="1:7" x14ac:dyDescent="0.2">
      <c r="A47" s="16">
        <f t="shared" si="1"/>
        <v>59901</v>
      </c>
      <c r="B47" s="2">
        <f t="shared" si="2"/>
        <v>42.5</v>
      </c>
      <c r="C47" s="4">
        <v>311145280.41000003</v>
      </c>
      <c r="D47" s="13">
        <v>375461785.23772132</v>
      </c>
      <c r="E47" s="13">
        <v>322545517.51257885</v>
      </c>
      <c r="F47" s="4">
        <f t="shared" si="4"/>
        <v>1009152583.1603001</v>
      </c>
      <c r="G47" s="2">
        <f t="shared" si="3"/>
        <v>42</v>
      </c>
    </row>
    <row r="48" spans="1:7" x14ac:dyDescent="0.2">
      <c r="A48" s="16">
        <f t="shared" si="1"/>
        <v>60267</v>
      </c>
      <c r="B48" s="2">
        <f t="shared" si="2"/>
        <v>43.5</v>
      </c>
      <c r="C48" s="4">
        <v>275091549.37</v>
      </c>
      <c r="D48" s="13">
        <v>353466511.58123702</v>
      </c>
      <c r="E48" s="13">
        <v>294865683.57015115</v>
      </c>
      <c r="F48" s="4">
        <f t="shared" si="4"/>
        <v>923423744.52138805</v>
      </c>
      <c r="G48" s="2">
        <f t="shared" si="3"/>
        <v>43</v>
      </c>
    </row>
    <row r="49" spans="1:7" x14ac:dyDescent="0.2">
      <c r="A49" s="16">
        <f t="shared" si="1"/>
        <v>60632</v>
      </c>
      <c r="B49" s="2">
        <f t="shared" si="2"/>
        <v>44.5</v>
      </c>
      <c r="C49" s="4">
        <v>242224263.16999999</v>
      </c>
      <c r="D49" s="13">
        <v>330671756.08568138</v>
      </c>
      <c r="E49" s="13">
        <v>268868833.65329564</v>
      </c>
      <c r="F49" s="4">
        <f t="shared" si="4"/>
        <v>841764852.90897703</v>
      </c>
      <c r="G49" s="2">
        <f t="shared" si="3"/>
        <v>44</v>
      </c>
    </row>
    <row r="50" spans="1:7" x14ac:dyDescent="0.2">
      <c r="A50" s="16">
        <f t="shared" si="1"/>
        <v>60997</v>
      </c>
      <c r="B50" s="2">
        <f t="shared" si="2"/>
        <v>45.5</v>
      </c>
      <c r="C50" s="4">
        <v>212391949.90000001</v>
      </c>
      <c r="D50" s="13">
        <v>308492571.5501678</v>
      </c>
      <c r="E50" s="13">
        <v>244548929.34735674</v>
      </c>
      <c r="F50" s="4">
        <f t="shared" si="4"/>
        <v>765433450.79752445</v>
      </c>
      <c r="G50" s="2">
        <f t="shared" si="3"/>
        <v>45</v>
      </c>
    </row>
    <row r="51" spans="1:7" x14ac:dyDescent="0.2">
      <c r="A51" s="16">
        <f t="shared" si="1"/>
        <v>61362</v>
      </c>
      <c r="B51" s="2">
        <f t="shared" si="2"/>
        <v>46.5</v>
      </c>
      <c r="C51" s="4">
        <v>185423082.74000001</v>
      </c>
      <c r="D51" s="13">
        <v>287085695.3927772</v>
      </c>
      <c r="E51" s="13">
        <v>221877002.58173776</v>
      </c>
      <c r="F51" s="4">
        <f t="shared" si="4"/>
        <v>694385780.71451497</v>
      </c>
      <c r="G51" s="2">
        <f t="shared" si="3"/>
        <v>46</v>
      </c>
    </row>
    <row r="52" spans="1:7" x14ac:dyDescent="0.2">
      <c r="A52" s="16">
        <f t="shared" si="1"/>
        <v>61728</v>
      </c>
      <c r="B52" s="2">
        <f t="shared" si="2"/>
        <v>47.5</v>
      </c>
      <c r="C52" s="4">
        <v>161127814.69999999</v>
      </c>
      <c r="D52" s="13">
        <v>266466047.74623165</v>
      </c>
      <c r="E52" s="13">
        <v>200809694.01692224</v>
      </c>
      <c r="F52" s="4">
        <f t="shared" si="4"/>
        <v>628403556.46315384</v>
      </c>
      <c r="G52" s="2">
        <f t="shared" si="3"/>
        <v>47</v>
      </c>
    </row>
    <row r="53" spans="1:7" x14ac:dyDescent="0.2">
      <c r="A53" s="16">
        <f t="shared" si="1"/>
        <v>62093</v>
      </c>
      <c r="B53" s="2">
        <f t="shared" si="2"/>
        <v>48.5</v>
      </c>
      <c r="C53" s="4">
        <v>139324600.22999999</v>
      </c>
      <c r="D53" s="13">
        <v>246643354.27556399</v>
      </c>
      <c r="E53" s="13">
        <v>181286179.74440762</v>
      </c>
      <c r="F53" s="4">
        <f t="shared" si="4"/>
        <v>567254134.24997163</v>
      </c>
      <c r="G53" s="2">
        <f t="shared" si="3"/>
        <v>48</v>
      </c>
    </row>
    <row r="54" spans="1:7" x14ac:dyDescent="0.2">
      <c r="A54" s="16">
        <f t="shared" si="1"/>
        <v>62458</v>
      </c>
      <c r="B54" s="2">
        <f t="shared" si="2"/>
        <v>49.5</v>
      </c>
      <c r="C54" s="4">
        <v>119832709.29000001</v>
      </c>
      <c r="D54" s="13">
        <v>227627666.03523669</v>
      </c>
      <c r="E54" s="13">
        <v>163240968.26349261</v>
      </c>
      <c r="F54" s="4">
        <f t="shared" si="4"/>
        <v>510701343.58872926</v>
      </c>
      <c r="G54" s="2">
        <f t="shared" si="3"/>
        <v>49</v>
      </c>
    </row>
    <row r="55" spans="1:7" x14ac:dyDescent="0.2">
      <c r="A55" s="16">
        <f t="shared" si="1"/>
        <v>62823</v>
      </c>
      <c r="B55" s="2">
        <f t="shared" si="2"/>
        <v>50.5</v>
      </c>
      <c r="C55" s="4">
        <v>102476825.41</v>
      </c>
      <c r="D55" s="13">
        <v>209424932.47206366</v>
      </c>
      <c r="E55" s="13">
        <v>146603067.26565558</v>
      </c>
      <c r="F55" s="4">
        <f t="shared" si="4"/>
        <v>458504825.1477192</v>
      </c>
      <c r="G55" s="2">
        <f t="shared" si="3"/>
        <v>50</v>
      </c>
    </row>
    <row r="56" spans="1:7" x14ac:dyDescent="0.2">
      <c r="A56" s="16">
        <f t="shared" si="1"/>
        <v>63189</v>
      </c>
      <c r="B56" s="2">
        <f t="shared" si="2"/>
        <v>51.5</v>
      </c>
      <c r="C56" s="4">
        <v>87089114.739999995</v>
      </c>
      <c r="D56" s="13">
        <v>192038173.69757831</v>
      </c>
      <c r="E56" s="13">
        <v>131293508.95752665</v>
      </c>
      <c r="F56" s="4">
        <f t="shared" si="4"/>
        <v>410420797.395105</v>
      </c>
      <c r="G56" s="2">
        <f t="shared" si="3"/>
        <v>51</v>
      </c>
    </row>
    <row r="57" spans="1:7" x14ac:dyDescent="0.2">
      <c r="A57" s="16">
        <f t="shared" si="1"/>
        <v>63554</v>
      </c>
      <c r="B57" s="2">
        <f t="shared" si="2"/>
        <v>52.5</v>
      </c>
      <c r="C57" s="4">
        <v>73511609.549999997</v>
      </c>
      <c r="D57" s="13">
        <v>175471233.67381138</v>
      </c>
      <c r="E57" s="13">
        <v>117232487.54245569</v>
      </c>
      <c r="F57" s="4">
        <f t="shared" si="4"/>
        <v>366215330.76626706</v>
      </c>
      <c r="G57" s="2">
        <f t="shared" si="3"/>
        <v>52</v>
      </c>
    </row>
    <row r="58" spans="1:7" x14ac:dyDescent="0.2">
      <c r="A58" s="16">
        <f t="shared" si="1"/>
        <v>63919</v>
      </c>
      <c r="B58" s="2">
        <f t="shared" si="2"/>
        <v>53.5</v>
      </c>
      <c r="C58" s="4">
        <v>61595674.420000002</v>
      </c>
      <c r="D58" s="13">
        <v>159728559.69934794</v>
      </c>
      <c r="E58" s="13">
        <v>104343414.16807429</v>
      </c>
      <c r="F58" s="4">
        <f t="shared" si="4"/>
        <v>325667648.28742224</v>
      </c>
      <c r="G58" s="2">
        <f t="shared" si="3"/>
        <v>53</v>
      </c>
    </row>
    <row r="59" spans="1:7" x14ac:dyDescent="0.2">
      <c r="A59" s="16">
        <f t="shared" si="1"/>
        <v>64284</v>
      </c>
      <c r="B59" s="2">
        <f t="shared" si="2"/>
        <v>54.5</v>
      </c>
      <c r="C59" s="4">
        <v>51201347.090000004</v>
      </c>
      <c r="D59" s="13">
        <v>144814596.11188632</v>
      </c>
      <c r="E59" s="13">
        <v>92552755.582653418</v>
      </c>
      <c r="F59" s="4">
        <f t="shared" si="4"/>
        <v>288568698.78453976</v>
      </c>
      <c r="G59" s="2">
        <f t="shared" si="3"/>
        <v>54</v>
      </c>
    </row>
    <row r="60" spans="1:7" x14ac:dyDescent="0.2">
      <c r="A60" s="16">
        <f t="shared" si="1"/>
        <v>64650</v>
      </c>
      <c r="B60" s="2">
        <f t="shared" si="2"/>
        <v>55.5</v>
      </c>
      <c r="C60" s="4">
        <v>42196136.259999998</v>
      </c>
      <c r="D60" s="13">
        <v>130733090.70836087</v>
      </c>
      <c r="E60" s="13">
        <v>81790471.970618874</v>
      </c>
      <c r="F60" s="4">
        <f t="shared" si="4"/>
        <v>254719698.93897974</v>
      </c>
      <c r="G60" s="2">
        <f t="shared" si="3"/>
        <v>55</v>
      </c>
    </row>
    <row r="61" spans="1:7" x14ac:dyDescent="0.2">
      <c r="A61" s="16">
        <f t="shared" si="1"/>
        <v>65015</v>
      </c>
      <c r="B61" s="2">
        <f t="shared" si="2"/>
        <v>56.5</v>
      </c>
      <c r="C61" s="4">
        <v>34454303.310000002</v>
      </c>
      <c r="D61" s="13">
        <v>117485915.94008407</v>
      </c>
      <c r="E61" s="13">
        <v>71987633.500628784</v>
      </c>
      <c r="F61" s="4">
        <f t="shared" si="4"/>
        <v>223927852.75071287</v>
      </c>
      <c r="G61" s="2">
        <f t="shared" si="3"/>
        <v>56</v>
      </c>
    </row>
    <row r="62" spans="1:7" x14ac:dyDescent="0.2">
      <c r="A62" s="16">
        <f t="shared" si="1"/>
        <v>65380</v>
      </c>
      <c r="B62" s="2">
        <f t="shared" si="2"/>
        <v>57.5</v>
      </c>
      <c r="C62" s="4">
        <v>27855216.41</v>
      </c>
      <c r="D62" s="13">
        <v>105072785.69463697</v>
      </c>
      <c r="E62" s="13">
        <v>63086243.503159821</v>
      </c>
      <c r="F62" s="4">
        <f t="shared" si="4"/>
        <v>196014245.60779679</v>
      </c>
      <c r="G62" s="2">
        <f t="shared" si="3"/>
        <v>57</v>
      </c>
    </row>
    <row r="63" spans="1:7" x14ac:dyDescent="0.2">
      <c r="A63" s="16">
        <f t="shared" si="1"/>
        <v>65745</v>
      </c>
      <c r="B63" s="2">
        <f t="shared" si="2"/>
        <v>58.5</v>
      </c>
      <c r="C63" s="4">
        <v>22283689.640000001</v>
      </c>
      <c r="D63" s="13">
        <v>93491570.528442055</v>
      </c>
      <c r="E63" s="13">
        <v>55024822.767313123</v>
      </c>
      <c r="F63" s="4">
        <f t="shared" si="4"/>
        <v>170800082.93575519</v>
      </c>
      <c r="G63" s="2">
        <f t="shared" si="3"/>
        <v>58</v>
      </c>
    </row>
    <row r="64" spans="1:7" x14ac:dyDescent="0.2">
      <c r="A64" s="16">
        <f t="shared" si="1"/>
        <v>66111</v>
      </c>
      <c r="B64" s="2">
        <f t="shared" si="2"/>
        <v>59.5</v>
      </c>
      <c r="C64" s="4">
        <v>17629531.32</v>
      </c>
      <c r="D64" s="13">
        <v>82737336.623664111</v>
      </c>
      <c r="E64" s="13">
        <v>47747879.503264815</v>
      </c>
      <c r="F64" s="4">
        <f t="shared" si="4"/>
        <v>148114747.44692892</v>
      </c>
      <c r="G64" s="2">
        <f t="shared" si="3"/>
        <v>59</v>
      </c>
    </row>
    <row r="65" spans="1:7" x14ac:dyDescent="0.2">
      <c r="A65" s="16">
        <f t="shared" si="1"/>
        <v>66476</v>
      </c>
      <c r="B65" s="2">
        <f t="shared" si="2"/>
        <v>60.5</v>
      </c>
      <c r="C65" s="4">
        <v>13785284.68</v>
      </c>
      <c r="D65" s="13">
        <v>72801169.216900662</v>
      </c>
      <c r="E65" s="13">
        <v>41203428.489457466</v>
      </c>
      <c r="F65" s="4">
        <f t="shared" si="4"/>
        <v>127789882.38635811</v>
      </c>
      <c r="G65" s="2">
        <f t="shared" si="3"/>
        <v>60</v>
      </c>
    </row>
    <row r="66" spans="1:7" x14ac:dyDescent="0.2">
      <c r="A66" s="16">
        <f t="shared" si="1"/>
        <v>66841</v>
      </c>
      <c r="B66" s="2">
        <f t="shared" si="2"/>
        <v>61.5</v>
      </c>
      <c r="C66" s="4">
        <v>10648804.609999999</v>
      </c>
      <c r="D66" s="13">
        <v>63669789.572720066</v>
      </c>
      <c r="E66" s="13">
        <v>35342981.697424844</v>
      </c>
      <c r="F66" s="4">
        <f t="shared" si="4"/>
        <v>109661575.88014491</v>
      </c>
      <c r="G66" s="2">
        <f t="shared" si="3"/>
        <v>61</v>
      </c>
    </row>
    <row r="67" spans="1:7" x14ac:dyDescent="0.2">
      <c r="A67" s="16">
        <f t="shared" si="1"/>
        <v>67206</v>
      </c>
      <c r="B67" s="2">
        <f t="shared" si="2"/>
        <v>62.5</v>
      </c>
      <c r="C67" s="4">
        <v>8124576.7800000003</v>
      </c>
      <c r="D67" s="13">
        <v>55325128.176718973</v>
      </c>
      <c r="E67" s="13">
        <v>30120344.18809896</v>
      </c>
      <c r="F67" s="4">
        <f t="shared" si="4"/>
        <v>93570049.144817933</v>
      </c>
      <c r="G67" s="2">
        <f t="shared" si="3"/>
        <v>62</v>
      </c>
    </row>
    <row r="68" spans="1:7" x14ac:dyDescent="0.2">
      <c r="A68" s="16">
        <f t="shared" si="1"/>
        <v>67572</v>
      </c>
      <c r="B68" s="2">
        <f t="shared" si="2"/>
        <v>63.5</v>
      </c>
      <c r="C68" s="4">
        <v>6120724.46</v>
      </c>
      <c r="D68" s="13">
        <v>47744568.034139924</v>
      </c>
      <c r="E68" s="13">
        <v>25491261.917743269</v>
      </c>
      <c r="F68" s="4">
        <f t="shared" si="4"/>
        <v>79356554.41188319</v>
      </c>
      <c r="G68" s="2">
        <f t="shared" si="3"/>
        <v>63</v>
      </c>
    </row>
    <row r="69" spans="1:7" x14ac:dyDescent="0.2">
      <c r="A69" s="16">
        <f t="shared" si="1"/>
        <v>67937</v>
      </c>
      <c r="B69" s="2">
        <f t="shared" si="2"/>
        <v>64.5</v>
      </c>
      <c r="C69" s="4">
        <v>4553073.71</v>
      </c>
      <c r="D69" s="13">
        <v>40901495.523963317</v>
      </c>
      <c r="E69" s="13">
        <v>21412884.609433409</v>
      </c>
      <c r="F69" s="4">
        <f t="shared" ref="F69:F84" si="5">SUM(C69:E69)</f>
        <v>66867453.843396723</v>
      </c>
      <c r="G69" s="2">
        <f t="shared" si="3"/>
        <v>64</v>
      </c>
    </row>
    <row r="70" spans="1:7" x14ac:dyDescent="0.2">
      <c r="A70" s="16">
        <f t="shared" si="1"/>
        <v>68302</v>
      </c>
      <c r="B70" s="2">
        <f t="shared" si="2"/>
        <v>65.5</v>
      </c>
      <c r="C70" s="4">
        <v>3347289.49</v>
      </c>
      <c r="D70" s="13">
        <v>34766301.009786725</v>
      </c>
      <c r="E70" s="13">
        <v>17843594.978496961</v>
      </c>
      <c r="F70" s="4">
        <f t="shared" si="5"/>
        <v>55957185.478283688</v>
      </c>
      <c r="G70" s="2">
        <f t="shared" si="3"/>
        <v>65</v>
      </c>
    </row>
    <row r="71" spans="1:7" x14ac:dyDescent="0.2">
      <c r="A71" s="16">
        <f t="shared" ref="A71:A84" si="6">EOMONTH(A70,12)</f>
        <v>68667</v>
      </c>
      <c r="B71" s="2">
        <f t="shared" ref="B71:B84" si="7">B70+1</f>
        <v>66.5</v>
      </c>
      <c r="C71" s="4">
        <v>2432744.33</v>
      </c>
      <c r="D71" s="13">
        <v>29306437.080577768</v>
      </c>
      <c r="E71" s="13">
        <v>14742657.851407552</v>
      </c>
      <c r="F71" s="4">
        <f t="shared" si="5"/>
        <v>46481839.261985317</v>
      </c>
      <c r="G71" s="2">
        <f t="shared" ref="G71:G84" si="8">G70+1</f>
        <v>66</v>
      </c>
    </row>
    <row r="72" spans="1:7" x14ac:dyDescent="0.2">
      <c r="A72" s="16">
        <f t="shared" si="6"/>
        <v>69033</v>
      </c>
      <c r="B72" s="2">
        <f t="shared" si="7"/>
        <v>67.5</v>
      </c>
      <c r="C72" s="4">
        <v>1752548.29</v>
      </c>
      <c r="D72" s="13">
        <v>24486817.612876423</v>
      </c>
      <c r="E72" s="13">
        <v>12070010.896944989</v>
      </c>
      <c r="F72" s="4">
        <f t="shared" si="5"/>
        <v>38309376.799821407</v>
      </c>
      <c r="G72" s="2">
        <f t="shared" si="8"/>
        <v>67</v>
      </c>
    </row>
    <row r="73" spans="1:7" x14ac:dyDescent="0.2">
      <c r="A73" s="16">
        <f t="shared" si="6"/>
        <v>69398</v>
      </c>
      <c r="B73" s="2">
        <f t="shared" si="7"/>
        <v>68.5</v>
      </c>
      <c r="C73" s="4">
        <v>1254726.32</v>
      </c>
      <c r="D73" s="13">
        <v>20269672.595261738</v>
      </c>
      <c r="E73" s="13">
        <v>9786430.1858253013</v>
      </c>
      <c r="F73" s="4">
        <f t="shared" si="5"/>
        <v>31310829.101087041</v>
      </c>
      <c r="G73" s="2">
        <f t="shared" si="8"/>
        <v>68</v>
      </c>
    </row>
    <row r="74" spans="1:7" x14ac:dyDescent="0.2">
      <c r="A74" s="16">
        <f t="shared" si="6"/>
        <v>69763</v>
      </c>
      <c r="B74" s="2">
        <f t="shared" si="7"/>
        <v>69.5</v>
      </c>
      <c r="C74" s="4">
        <v>898339.49</v>
      </c>
      <c r="D74" s="13">
        <v>16614284.699550368</v>
      </c>
      <c r="E74" s="13">
        <v>7853472.2616992518</v>
      </c>
      <c r="F74" s="4">
        <f t="shared" si="5"/>
        <v>25366096.451249618</v>
      </c>
      <c r="G74" s="2">
        <f t="shared" si="8"/>
        <v>69</v>
      </c>
    </row>
    <row r="75" spans="1:7" x14ac:dyDescent="0.2">
      <c r="A75" s="16">
        <f t="shared" si="6"/>
        <v>70128</v>
      </c>
      <c r="B75" s="2">
        <f t="shared" si="7"/>
        <v>70.5</v>
      </c>
      <c r="C75" s="4">
        <v>646015.43999999994</v>
      </c>
      <c r="D75" s="13">
        <v>13477094.061564991</v>
      </c>
      <c r="E75" s="13">
        <v>6233473.0352941686</v>
      </c>
      <c r="F75" s="4">
        <f t="shared" si="5"/>
        <v>20356582.536859158</v>
      </c>
      <c r="G75" s="2">
        <f t="shared" si="8"/>
        <v>70</v>
      </c>
    </row>
    <row r="76" spans="1:7" x14ac:dyDescent="0.2">
      <c r="A76" s="16">
        <f t="shared" si="6"/>
        <v>70494</v>
      </c>
      <c r="B76" s="2">
        <f t="shared" si="7"/>
        <v>71.5</v>
      </c>
      <c r="C76" s="4">
        <v>471257.51</v>
      </c>
      <c r="D76" s="13">
        <v>10812522.387184499</v>
      </c>
      <c r="E76" s="13">
        <v>4890039.405112355</v>
      </c>
      <c r="F76" s="4">
        <f t="shared" si="5"/>
        <v>16173819.302296855</v>
      </c>
      <c r="G76" s="2">
        <f t="shared" si="8"/>
        <v>71</v>
      </c>
    </row>
    <row r="77" spans="1:7" x14ac:dyDescent="0.2">
      <c r="A77" s="16">
        <f t="shared" si="6"/>
        <v>70859</v>
      </c>
      <c r="B77" s="2">
        <f t="shared" si="7"/>
        <v>72.5</v>
      </c>
      <c r="C77" s="4">
        <v>351379.28</v>
      </c>
      <c r="D77" s="13">
        <v>8573821.087596124</v>
      </c>
      <c r="E77" s="13">
        <v>3788484.8709427943</v>
      </c>
      <c r="F77" s="4">
        <f t="shared" si="5"/>
        <v>12713685.238538917</v>
      </c>
      <c r="G77" s="2">
        <f t="shared" si="8"/>
        <v>72</v>
      </c>
    </row>
    <row r="78" spans="1:7" x14ac:dyDescent="0.2">
      <c r="A78" s="16">
        <f t="shared" si="6"/>
        <v>71224</v>
      </c>
      <c r="B78" s="2">
        <f t="shared" si="7"/>
        <v>73.5</v>
      </c>
      <c r="C78" s="4">
        <v>269701.94</v>
      </c>
      <c r="D78" s="13">
        <v>6713741.8514094828</v>
      </c>
      <c r="E78" s="13">
        <v>2896118.3862508121</v>
      </c>
      <c r="F78" s="4">
        <f t="shared" si="5"/>
        <v>9879562.1776602957</v>
      </c>
      <c r="G78" s="2">
        <f t="shared" si="8"/>
        <v>73</v>
      </c>
    </row>
    <row r="79" spans="1:7" x14ac:dyDescent="0.2">
      <c r="A79" s="16">
        <f t="shared" si="6"/>
        <v>71589</v>
      </c>
      <c r="B79" s="2">
        <f t="shared" si="7"/>
        <v>74.5</v>
      </c>
      <c r="C79" s="4">
        <v>214593.44</v>
      </c>
      <c r="D79" s="13">
        <v>5186249.9305107808</v>
      </c>
      <c r="E79" s="13">
        <v>2182588.4703057469</v>
      </c>
      <c r="F79" s="4">
        <f t="shared" si="5"/>
        <v>7583431.8408165276</v>
      </c>
      <c r="G79" s="2">
        <f t="shared" si="8"/>
        <v>74</v>
      </c>
    </row>
    <row r="80" spans="1:7" x14ac:dyDescent="0.2">
      <c r="A80" s="16">
        <f t="shared" si="6"/>
        <v>71955</v>
      </c>
      <c r="B80" s="2">
        <f t="shared" si="7"/>
        <v>75.5</v>
      </c>
      <c r="C80" s="4">
        <v>176933.39</v>
      </c>
      <c r="D80" s="13">
        <v>3948189.7343635545</v>
      </c>
      <c r="E80" s="13">
        <v>1620102.5713843291</v>
      </c>
      <c r="F80" s="4">
        <f t="shared" si="5"/>
        <v>5745225.695747884</v>
      </c>
      <c r="G80" s="2">
        <f t="shared" si="8"/>
        <v>75</v>
      </c>
    </row>
    <row r="81" spans="1:7" x14ac:dyDescent="0.2">
      <c r="A81" s="16">
        <f t="shared" si="6"/>
        <v>72320</v>
      </c>
      <c r="B81" s="2">
        <f t="shared" si="7"/>
        <v>76.5</v>
      </c>
      <c r="C81" s="4">
        <v>150322.99</v>
      </c>
      <c r="D81" s="13">
        <v>2959046.6048263004</v>
      </c>
      <c r="E81" s="13">
        <v>1183429.5575376227</v>
      </c>
      <c r="F81" s="4">
        <f t="shared" si="5"/>
        <v>4292799.1523639234</v>
      </c>
      <c r="G81" s="2">
        <f t="shared" si="8"/>
        <v>76</v>
      </c>
    </row>
    <row r="82" spans="1:7" x14ac:dyDescent="0.2">
      <c r="A82" s="16">
        <f t="shared" si="6"/>
        <v>72685</v>
      </c>
      <c r="B82" s="2">
        <f t="shared" si="7"/>
        <v>77.5</v>
      </c>
      <c r="C82" s="4">
        <v>130039.49</v>
      </c>
      <c r="D82" s="13">
        <v>2180927.6856686897</v>
      </c>
      <c r="E82" s="13">
        <v>849944.31270371913</v>
      </c>
      <c r="F82" s="4">
        <f t="shared" si="5"/>
        <v>3160911.4883724088</v>
      </c>
      <c r="G82" s="2">
        <f t="shared" si="8"/>
        <v>77</v>
      </c>
    </row>
    <row r="83" spans="1:7" x14ac:dyDescent="0.2">
      <c r="A83" s="16">
        <f t="shared" si="6"/>
        <v>73050</v>
      </c>
      <c r="B83" s="2">
        <f t="shared" si="7"/>
        <v>78.5</v>
      </c>
      <c r="C83" s="4">
        <v>115280.23</v>
      </c>
      <c r="D83" s="13">
        <v>1579032.9488149334</v>
      </c>
      <c r="E83" s="13">
        <v>599674.33110637614</v>
      </c>
      <c r="F83" s="4">
        <f t="shared" si="5"/>
        <v>2293987.5099213095</v>
      </c>
      <c r="G83" s="2">
        <f t="shared" si="8"/>
        <v>78</v>
      </c>
    </row>
    <row r="84" spans="1:7" x14ac:dyDescent="0.2">
      <c r="A84" s="16">
        <f t="shared" si="6"/>
        <v>73415</v>
      </c>
      <c r="B84" s="2">
        <f t="shared" si="7"/>
        <v>79.5</v>
      </c>
      <c r="C84" s="4">
        <v>103984.81</v>
      </c>
      <c r="D84" s="13">
        <v>1121814.0427343096</v>
      </c>
      <c r="E84" s="13">
        <v>415303.93687296356</v>
      </c>
      <c r="F84" s="4">
        <f t="shared" si="5"/>
        <v>1641102.7896072732</v>
      </c>
      <c r="G84" s="2">
        <f t="shared" si="8"/>
        <v>79</v>
      </c>
    </row>
  </sheetData>
  <mergeCells count="1">
    <mergeCell ref="A2:F2"/>
  </mergeCells>
  <pageMargins left="0.45" right="0.45" top="0.75" bottom="0.75" header="0.3" footer="0.3"/>
  <pageSetup scale="75" orientation="portrait" r:id="rId1"/>
  <headerFooter>
    <oddFooter>&amp;L&amp;"Arial,Bold"&amp;9Willis Towers Watson&amp;R&amp;"Arial,Bold"&amp;9&amp;D</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84"/>
  <sheetViews>
    <sheetView zoomScale="90" zoomScaleNormal="90" workbookViewId="0">
      <pane xSplit="1" ySplit="4" topLeftCell="B5" activePane="bottomRight" state="frozen"/>
      <selection pane="topRight" activeCell="B1" sqref="B1"/>
      <selection pane="bottomLeft" activeCell="A6" sqref="A6"/>
      <selection pane="bottomRight" activeCell="D5" sqref="D5"/>
    </sheetView>
  </sheetViews>
  <sheetFormatPr defaultColWidth="9.140625" defaultRowHeight="12.75" x14ac:dyDescent="0.2"/>
  <cols>
    <col min="1" max="1" width="15.5703125" style="8" customWidth="1"/>
    <col min="2" max="2" width="22.42578125" style="8" customWidth="1"/>
    <col min="3" max="3" width="22.42578125" style="5" customWidth="1"/>
    <col min="4" max="4" width="26.85546875" style="8" customWidth="1"/>
    <col min="5" max="5" width="22.42578125" style="8" customWidth="1"/>
    <col min="6" max="9" width="9.140625" style="8"/>
    <col min="10" max="10" width="17.7109375" style="8" bestFit="1" customWidth="1"/>
    <col min="11" max="16384" width="9.140625" style="8"/>
  </cols>
  <sheetData>
    <row r="1" spans="1:10" x14ac:dyDescent="0.2">
      <c r="A1" s="6" t="s">
        <v>4</v>
      </c>
      <c r="B1" s="7"/>
      <c r="D1" s="7"/>
      <c r="E1" s="7"/>
    </row>
    <row r="2" spans="1:10" ht="64.7" customHeight="1" x14ac:dyDescent="0.2">
      <c r="A2" s="25" t="str">
        <f>'PBO Cashflows Summary'!A2</f>
        <v>Except as otherwise provided herein, the results presented are based on the data, assumptions, methods, plan provisions and other information, outlined in the 2021 Preliminary Valuation Results provided on July 29, 2021 and the Year-end 2020 disclosure binder provided on January 29, 2021. Therefore, such information, and the reliances and limitations of the Year-end binder and its use, should be considered part of this document.</v>
      </c>
      <c r="B2" s="25"/>
      <c r="C2" s="25"/>
      <c r="D2" s="25"/>
      <c r="E2" s="25"/>
    </row>
    <row r="3" spans="1:10" x14ac:dyDescent="0.2">
      <c r="B3" s="14"/>
      <c r="C3" s="14"/>
      <c r="D3" s="14"/>
      <c r="J3" s="23"/>
    </row>
    <row r="4" spans="1:10" x14ac:dyDescent="0.2">
      <c r="A4" s="3" t="s">
        <v>0</v>
      </c>
      <c r="B4" s="3" t="s">
        <v>1</v>
      </c>
      <c r="C4" s="12" t="s">
        <v>2</v>
      </c>
      <c r="D4" s="11" t="s">
        <v>7</v>
      </c>
      <c r="E4" s="3" t="s">
        <v>3</v>
      </c>
    </row>
    <row r="5" spans="1:10" x14ac:dyDescent="0.2">
      <c r="A5" s="24">
        <v>44553</v>
      </c>
      <c r="B5" s="7">
        <v>1511573.39</v>
      </c>
      <c r="C5" s="13">
        <v>151550.67918911797</v>
      </c>
      <c r="D5" s="13">
        <v>856224.83884138486</v>
      </c>
      <c r="E5" s="9">
        <f t="shared" ref="E5:E36" si="0">SUM(B5:D5)</f>
        <v>2519348.9080305025</v>
      </c>
      <c r="H5" s="8">
        <f>[1]data!B2</f>
        <v>8.3333333333333329E-2</v>
      </c>
      <c r="J5" s="22">
        <f>E5/(1+Sheet1!$C$145)^'Service Cost Cashflows Summary'!H5</f>
        <v>2513743.7164375889</v>
      </c>
    </row>
    <row r="6" spans="1:10" x14ac:dyDescent="0.2">
      <c r="A6" s="24">
        <f>+EOMONTH(A5,12)</f>
        <v>44926</v>
      </c>
      <c r="B6" s="7">
        <v>4341798.12</v>
      </c>
      <c r="C6" s="13">
        <v>637883.94351329131</v>
      </c>
      <c r="D6" s="13">
        <v>3265972.6679074764</v>
      </c>
      <c r="E6" s="9">
        <f t="shared" si="0"/>
        <v>8245654.7314207675</v>
      </c>
      <c r="H6" s="8">
        <f>[1]data!B3</f>
        <v>0.16666666666666666</v>
      </c>
      <c r="J6" s="22">
        <f>E6/(1+Sheet1!$C$145)^'Service Cost Cashflows Summary'!H6</f>
        <v>8209004.7384974575</v>
      </c>
    </row>
    <row r="7" spans="1:10" x14ac:dyDescent="0.2">
      <c r="A7" s="24">
        <f t="shared" ref="A7:A70" si="1">+EOMONTH(A6,12)</f>
        <v>45291</v>
      </c>
      <c r="B7" s="7">
        <v>6325185.1100000003</v>
      </c>
      <c r="C7" s="13">
        <v>1364456.9090522903</v>
      </c>
      <c r="D7" s="13">
        <v>6377870.8487443989</v>
      </c>
      <c r="E7" s="9">
        <f t="shared" si="0"/>
        <v>14067512.867796689</v>
      </c>
      <c r="H7" s="8">
        <f>[1]data!B4</f>
        <v>0.25</v>
      </c>
      <c r="J7" s="22">
        <f>E7/(1+Sheet1!$C$145)^'Service Cost Cashflows Summary'!H7</f>
        <v>13973826.992533173</v>
      </c>
    </row>
    <row r="8" spans="1:10" x14ac:dyDescent="0.2">
      <c r="A8" s="24">
        <f t="shared" si="1"/>
        <v>45657</v>
      </c>
      <c r="B8" s="7">
        <v>8362114.7400000002</v>
      </c>
      <c r="C8" s="13">
        <v>2184367.234969791</v>
      </c>
      <c r="D8" s="13">
        <v>9520245.220500255</v>
      </c>
      <c r="E8" s="9">
        <f t="shared" si="0"/>
        <v>20066727.195470046</v>
      </c>
      <c r="H8" s="8">
        <f>[1]data!B5</f>
        <v>0.33333333333333331</v>
      </c>
      <c r="J8" s="22">
        <f>E8/(1+Sheet1!$C$145)^'Service Cost Cashflows Summary'!H8</f>
        <v>19888739.881470613</v>
      </c>
    </row>
    <row r="9" spans="1:10" x14ac:dyDescent="0.2">
      <c r="A9" s="24">
        <f t="shared" si="1"/>
        <v>46022</v>
      </c>
      <c r="B9" s="7">
        <v>10514285.02</v>
      </c>
      <c r="C9" s="13">
        <v>3091714.3883323232</v>
      </c>
      <c r="D9" s="13">
        <v>12717740.88156859</v>
      </c>
      <c r="E9" s="9">
        <f t="shared" si="0"/>
        <v>26323740.289900914</v>
      </c>
      <c r="H9" s="8">
        <f>[1]data!B6</f>
        <v>0.41666666666666663</v>
      </c>
      <c r="J9" s="22">
        <f>E9/(1+Sheet1!$C$145)^'Service Cost Cashflows Summary'!H9</f>
        <v>26032207.599065568</v>
      </c>
    </row>
    <row r="10" spans="1:10" x14ac:dyDescent="0.2">
      <c r="A10" s="24">
        <f t="shared" si="1"/>
        <v>46387</v>
      </c>
      <c r="B10" s="7">
        <v>12623040.98</v>
      </c>
      <c r="C10" s="13">
        <v>4047642.4320886219</v>
      </c>
      <c r="D10" s="13">
        <v>15895660.431755725</v>
      </c>
      <c r="E10" s="9">
        <f t="shared" si="0"/>
        <v>32566343.843844347</v>
      </c>
      <c r="H10" s="8">
        <f>[1]data!B7</f>
        <v>0.49999999999999994</v>
      </c>
      <c r="J10" s="22">
        <f>E10/(1+Sheet1!$C$145)^'Service Cost Cashflows Summary'!H10</f>
        <v>32134021.938457724</v>
      </c>
    </row>
    <row r="11" spans="1:10" x14ac:dyDescent="0.2">
      <c r="A11" s="24">
        <f t="shared" si="1"/>
        <v>46752</v>
      </c>
      <c r="B11" s="7">
        <v>14685498.75</v>
      </c>
      <c r="C11" s="13">
        <v>5008064.005692088</v>
      </c>
      <c r="D11" s="13">
        <v>18972997.307288293</v>
      </c>
      <c r="E11" s="9">
        <f t="shared" si="0"/>
        <v>38666560.062980384</v>
      </c>
      <c r="H11" s="8">
        <f>[1]data!B8</f>
        <v>0.58333333333333326</v>
      </c>
      <c r="J11" s="22">
        <f>E11/(1+Sheet1!$C$145)^'Service Cost Cashflows Summary'!H11</f>
        <v>38068371.546633527</v>
      </c>
    </row>
    <row r="12" spans="1:10" x14ac:dyDescent="0.2">
      <c r="A12" s="24">
        <f t="shared" si="1"/>
        <v>47118</v>
      </c>
      <c r="B12" s="7">
        <v>16613936.24</v>
      </c>
      <c r="C12" s="13">
        <v>5971958.5223571537</v>
      </c>
      <c r="D12" s="13">
        <v>21944840.502876922</v>
      </c>
      <c r="E12" s="9">
        <f t="shared" si="0"/>
        <v>44530735.265234075</v>
      </c>
      <c r="H12" s="8">
        <f>[1]data!B9</f>
        <v>0.66666666666666663</v>
      </c>
      <c r="J12" s="22">
        <f>E12/(1+Sheet1!$C$145)^'Service Cost Cashflows Summary'!H12</f>
        <v>43744283.60420493</v>
      </c>
    </row>
    <row r="13" spans="1:10" x14ac:dyDescent="0.2">
      <c r="A13" s="24">
        <f t="shared" si="1"/>
        <v>47483</v>
      </c>
      <c r="B13" s="7">
        <v>18423386.530000001</v>
      </c>
      <c r="C13" s="13">
        <v>6928982.9538100325</v>
      </c>
      <c r="D13" s="13">
        <v>24819653.988351468</v>
      </c>
      <c r="E13" s="9">
        <f t="shared" si="0"/>
        <v>50172023.472161502</v>
      </c>
      <c r="H13" s="8">
        <f>[1]data!B10</f>
        <v>0.75</v>
      </c>
      <c r="J13" s="22">
        <f>E13/(1+Sheet1!$C$145)^'Service Cost Cashflows Summary'!H13</f>
        <v>49176287.553410776</v>
      </c>
    </row>
    <row r="14" spans="1:10" x14ac:dyDescent="0.2">
      <c r="A14" s="24">
        <f t="shared" si="1"/>
        <v>47848</v>
      </c>
      <c r="B14" s="7">
        <v>20212010.289999999</v>
      </c>
      <c r="C14" s="13">
        <v>7882297.9762343671</v>
      </c>
      <c r="D14" s="13">
        <v>27611179.965251222</v>
      </c>
      <c r="E14" s="9">
        <f t="shared" si="0"/>
        <v>55705488.23148559</v>
      </c>
      <c r="H14" s="8">
        <f>[1]data!B11</f>
        <v>0.83333333333333337</v>
      </c>
      <c r="J14" s="22">
        <f>E14/(1+Sheet1!$C$145)^'Service Cost Cashflows Summary'!H14</f>
        <v>54478455.696988344</v>
      </c>
    </row>
    <row r="15" spans="1:10" x14ac:dyDescent="0.2">
      <c r="A15" s="24">
        <f t="shared" si="1"/>
        <v>48213</v>
      </c>
      <c r="B15" s="7">
        <v>21929957.129999999</v>
      </c>
      <c r="C15" s="13">
        <v>8826003.869571574</v>
      </c>
      <c r="D15" s="13">
        <v>30314492.058358438</v>
      </c>
      <c r="E15" s="9">
        <f t="shared" si="0"/>
        <v>61070453.057930008</v>
      </c>
      <c r="H15" s="8">
        <f>[1]data!B12</f>
        <v>0.91666666666666674</v>
      </c>
      <c r="J15" s="22">
        <f>E15/(1+Sheet1!$C$145)^'Service Cost Cashflows Summary'!H15</f>
        <v>59592365.553508021</v>
      </c>
    </row>
    <row r="16" spans="1:10" x14ac:dyDescent="0.2">
      <c r="A16" s="24">
        <f t="shared" si="1"/>
        <v>48579</v>
      </c>
      <c r="B16" s="7">
        <v>23578866.829999998</v>
      </c>
      <c r="C16" s="13">
        <v>9738667.4972139075</v>
      </c>
      <c r="D16" s="13">
        <v>32934028.201668572</v>
      </c>
      <c r="E16" s="9">
        <f t="shared" si="0"/>
        <v>66251562.528882474</v>
      </c>
      <c r="H16" s="8">
        <f>[1]data!B13</f>
        <v>1</v>
      </c>
      <c r="J16" s="22">
        <f>E16/(1+Sheet1!$C$145)^'Service Cost Cashflows Summary'!H16</f>
        <v>64504243.949056216</v>
      </c>
    </row>
    <row r="17" spans="1:10" x14ac:dyDescent="0.2">
      <c r="A17" s="24">
        <f t="shared" si="1"/>
        <v>48944</v>
      </c>
      <c r="B17" s="7">
        <v>25079893.109999999</v>
      </c>
      <c r="C17" s="13">
        <v>10610528.185557656</v>
      </c>
      <c r="D17" s="13">
        <v>35449567.981428668</v>
      </c>
      <c r="E17" s="9">
        <f t="shared" si="0"/>
        <v>71139989.276986331</v>
      </c>
      <c r="H17" s="8">
        <f>[1]data!B14</f>
        <v>1.0833333333333333</v>
      </c>
      <c r="J17" s="22">
        <f>E17/(1+Sheet1!$C$145)^'Service Cost Cashflows Summary'!H17</f>
        <v>69109641.400674418</v>
      </c>
    </row>
    <row r="18" spans="1:10" x14ac:dyDescent="0.2">
      <c r="A18" s="24">
        <f t="shared" si="1"/>
        <v>49309</v>
      </c>
      <c r="B18" s="7">
        <v>26403550.949999999</v>
      </c>
      <c r="C18" s="13">
        <v>11448220.488674341</v>
      </c>
      <c r="D18" s="13">
        <v>37837366.699690461</v>
      </c>
      <c r="E18" s="9">
        <f t="shared" si="0"/>
        <v>75689138.138364792</v>
      </c>
      <c r="H18" s="8">
        <f>[1]data!B15</f>
        <v>1.1666666666666665</v>
      </c>
      <c r="J18" s="22">
        <f>E18/(1+Sheet1!$C$145)^'Service Cost Cashflows Summary'!H18</f>
        <v>73365365.319083363</v>
      </c>
    </row>
    <row r="19" spans="1:10" x14ac:dyDescent="0.2">
      <c r="A19" s="24">
        <f t="shared" si="1"/>
        <v>49674</v>
      </c>
      <c r="B19" s="7">
        <v>27779064.280000001</v>
      </c>
      <c r="C19" s="13">
        <v>12252624.576268621</v>
      </c>
      <c r="D19" s="13">
        <v>40116580.753044814</v>
      </c>
      <c r="E19" s="9">
        <f t="shared" si="0"/>
        <v>80148269.609313428</v>
      </c>
      <c r="H19" s="8">
        <f>[1]data!B16</f>
        <v>1.2499999999999998</v>
      </c>
      <c r="J19" s="22">
        <f>E19/(1+Sheet1!$C$145)^'Service Cost Cashflows Summary'!H19</f>
        <v>77514750.798173457</v>
      </c>
    </row>
    <row r="20" spans="1:10" x14ac:dyDescent="0.2">
      <c r="A20" s="24">
        <f t="shared" si="1"/>
        <v>50040</v>
      </c>
      <c r="B20" s="7">
        <v>28902304.210000001</v>
      </c>
      <c r="C20" s="13">
        <v>13020632.201723732</v>
      </c>
      <c r="D20" s="13">
        <v>42309618.348045804</v>
      </c>
      <c r="E20" s="9">
        <f t="shared" si="0"/>
        <v>84232554.759769529</v>
      </c>
      <c r="H20" s="8">
        <f>[1]data!B17</f>
        <v>1.333333333333333</v>
      </c>
      <c r="J20" s="22">
        <f>E20/(1+Sheet1!$C$145)^'Service Cost Cashflows Summary'!H20</f>
        <v>81283586.528096378</v>
      </c>
    </row>
    <row r="21" spans="1:10" x14ac:dyDescent="0.2">
      <c r="A21" s="24">
        <f t="shared" si="1"/>
        <v>50405</v>
      </c>
      <c r="B21" s="7">
        <v>29852293.030000001</v>
      </c>
      <c r="C21" s="13">
        <v>13758245.666097505</v>
      </c>
      <c r="D21" s="13">
        <v>44419338.849225335</v>
      </c>
      <c r="E21" s="9">
        <f t="shared" si="0"/>
        <v>88029877.545322835</v>
      </c>
      <c r="H21" s="8">
        <f>[1]data!B18</f>
        <v>1.4166666666666663</v>
      </c>
      <c r="J21" s="22">
        <f>E21/(1+Sheet1!$C$145)^'Service Cost Cashflows Summary'!H21</f>
        <v>84758968.557792872</v>
      </c>
    </row>
    <row r="22" spans="1:10" x14ac:dyDescent="0.2">
      <c r="A22" s="24">
        <f t="shared" si="1"/>
        <v>50770</v>
      </c>
      <c r="B22" s="7">
        <v>30784820.989999998</v>
      </c>
      <c r="C22" s="13">
        <v>14466885.601223372</v>
      </c>
      <c r="D22" s="13">
        <v>46452658.834001057</v>
      </c>
      <c r="E22" s="9">
        <f t="shared" si="0"/>
        <v>91704365.425224423</v>
      </c>
      <c r="H22" s="8">
        <f>[1]data!B19</f>
        <v>1.4999999999999996</v>
      </c>
      <c r="J22" s="22">
        <f>E22/(1+Sheet1!$C$145)^'Service Cost Cashflows Summary'!H22</f>
        <v>88100476.159531966</v>
      </c>
    </row>
    <row r="23" spans="1:10" x14ac:dyDescent="0.2">
      <c r="A23" s="24">
        <f t="shared" si="1"/>
        <v>51135</v>
      </c>
      <c r="B23" s="7">
        <v>31633981.32</v>
      </c>
      <c r="C23" s="13">
        <v>15162159.539074559</v>
      </c>
      <c r="D23" s="13">
        <v>48417140.988087013</v>
      </c>
      <c r="E23" s="9">
        <f t="shared" si="0"/>
        <v>95213281.847161576</v>
      </c>
      <c r="H23" s="8">
        <f>[1]data!B20</f>
        <v>1.5833333333333328</v>
      </c>
      <c r="J23" s="22">
        <f>E23/(1+Sheet1!$C$145)^'Service Cost Cashflows Summary'!H23</f>
        <v>91267984.680533856</v>
      </c>
    </row>
    <row r="24" spans="1:10" x14ac:dyDescent="0.2">
      <c r="A24" s="24">
        <f t="shared" si="1"/>
        <v>51501</v>
      </c>
      <c r="B24" s="7">
        <v>32241095.699999999</v>
      </c>
      <c r="C24" s="13">
        <v>15851555.790506342</v>
      </c>
      <c r="D24" s="13">
        <v>50297447.620058857</v>
      </c>
      <c r="E24" s="9">
        <f t="shared" si="0"/>
        <v>98390099.1105652</v>
      </c>
      <c r="H24" s="8">
        <f>[1]data!B21</f>
        <v>1.6666666666666661</v>
      </c>
      <c r="J24" s="22">
        <f>E24/(1+Sheet1!$C$145)^'Service Cost Cashflows Summary'!H24</f>
        <v>94103332.694068491</v>
      </c>
    </row>
    <row r="25" spans="1:10" x14ac:dyDescent="0.2">
      <c r="A25" s="24">
        <f t="shared" si="1"/>
        <v>51866</v>
      </c>
      <c r="B25" s="7">
        <v>32620526.489999998</v>
      </c>
      <c r="C25" s="13">
        <v>16530531.97478848</v>
      </c>
      <c r="D25" s="13">
        <v>52058150.24131953</v>
      </c>
      <c r="E25" s="9">
        <f t="shared" si="0"/>
        <v>101209208.706108</v>
      </c>
      <c r="H25" s="8">
        <f>[1]data!B22</f>
        <v>1.7499999999999993</v>
      </c>
      <c r="J25" s="22">
        <f>E25/(1+Sheet1!$C$145)^'Service Cost Cashflows Summary'!H25</f>
        <v>96584250.944447428</v>
      </c>
    </row>
    <row r="26" spans="1:10" x14ac:dyDescent="0.2">
      <c r="A26" s="24">
        <f t="shared" si="1"/>
        <v>52231</v>
      </c>
      <c r="B26" s="7">
        <v>32990196.629999999</v>
      </c>
      <c r="C26" s="13">
        <v>17204596.515985187</v>
      </c>
      <c r="D26" s="13">
        <v>53688349.878932402</v>
      </c>
      <c r="E26" s="9">
        <f t="shared" si="0"/>
        <v>103883143.02491759</v>
      </c>
      <c r="H26" s="8">
        <f>[1]data!B23</f>
        <v>1.8333333333333326</v>
      </c>
      <c r="J26" s="22">
        <f>E26/(1+Sheet1!$C$145)^'Service Cost Cashflows Summary'!H26</f>
        <v>98915431.039641857</v>
      </c>
    </row>
    <row r="27" spans="1:10" x14ac:dyDescent="0.2">
      <c r="A27" s="24">
        <f t="shared" si="1"/>
        <v>52596</v>
      </c>
      <c r="B27" s="7">
        <v>33356640.219999999</v>
      </c>
      <c r="C27" s="13">
        <v>17866721.733866997</v>
      </c>
      <c r="D27" s="13">
        <v>55217741.262796372</v>
      </c>
      <c r="E27" s="9">
        <f t="shared" si="0"/>
        <v>106441103.21666336</v>
      </c>
      <c r="H27" s="8">
        <f>[1]data!B24</f>
        <v>1.9166666666666659</v>
      </c>
      <c r="J27" s="22">
        <f>E27/(1+Sheet1!$C$145)^'Service Cost Cashflows Summary'!H27</f>
        <v>101125577.42323403</v>
      </c>
    </row>
    <row r="28" spans="1:10" x14ac:dyDescent="0.2">
      <c r="A28" s="24">
        <f t="shared" si="1"/>
        <v>52962</v>
      </c>
      <c r="B28" s="7">
        <v>33476857.629999999</v>
      </c>
      <c r="C28" s="13">
        <v>18486735.183764592</v>
      </c>
      <c r="D28" s="13">
        <v>56635739.841628142</v>
      </c>
      <c r="E28" s="9">
        <f t="shared" si="0"/>
        <v>108599332.65539274</v>
      </c>
      <c r="H28" s="8">
        <f>[1]data!B25</f>
        <v>1.9999999999999991</v>
      </c>
      <c r="J28" s="22">
        <f>E28/(1+Sheet1!$C$145)^'Service Cost Cashflows Summary'!H28</f>
        <v>102946475.85156468</v>
      </c>
    </row>
    <row r="29" spans="1:10" x14ac:dyDescent="0.2">
      <c r="A29" s="24">
        <f t="shared" si="1"/>
        <v>53327</v>
      </c>
      <c r="B29" s="7">
        <v>33370512.73</v>
      </c>
      <c r="C29" s="13">
        <v>19057407.582400095</v>
      </c>
      <c r="D29" s="13">
        <v>57914594.869739354</v>
      </c>
      <c r="E29" s="9">
        <f t="shared" si="0"/>
        <v>110342515.18213946</v>
      </c>
      <c r="H29" s="8">
        <f>[1]data!B26</f>
        <v>2.0833333333333326</v>
      </c>
      <c r="J29" s="22">
        <f>E29/(1+Sheet1!$C$145)^'Service Cost Cashflows Summary'!H29</f>
        <v>104366203.86454393</v>
      </c>
    </row>
    <row r="30" spans="1:10" x14ac:dyDescent="0.2">
      <c r="A30" s="24">
        <f t="shared" si="1"/>
        <v>53692</v>
      </c>
      <c r="B30" s="7">
        <v>33318724.23</v>
      </c>
      <c r="C30" s="13">
        <v>19584161.020684991</v>
      </c>
      <c r="D30" s="13">
        <v>59048553.134188272</v>
      </c>
      <c r="E30" s="9">
        <f t="shared" si="0"/>
        <v>111951438.38487327</v>
      </c>
      <c r="H30" s="8">
        <f>[1]data!B27</f>
        <v>2.1666666666666661</v>
      </c>
      <c r="J30" s="22">
        <f>E30/(1+Sheet1!$C$145)^'Service Cost Cashflows Summary'!H30</f>
        <v>105652399.79518895</v>
      </c>
    </row>
    <row r="31" spans="1:10" x14ac:dyDescent="0.2">
      <c r="A31" s="24">
        <f t="shared" si="1"/>
        <v>54057</v>
      </c>
      <c r="B31" s="7">
        <v>32888777.329999998</v>
      </c>
      <c r="C31" s="13">
        <v>20055024.041235544</v>
      </c>
      <c r="D31" s="13">
        <v>60020279.069674917</v>
      </c>
      <c r="E31" s="9">
        <f t="shared" si="0"/>
        <v>112964080.44091046</v>
      </c>
      <c r="H31" s="8">
        <f>[1]data!B28</f>
        <v>2.2499999999999996</v>
      </c>
      <c r="J31" s="22">
        <f>E31/(1+Sheet1!$C$145)^'Service Cost Cashflows Summary'!H31</f>
        <v>106370877.00175452</v>
      </c>
    </row>
    <row r="32" spans="1:10" x14ac:dyDescent="0.2">
      <c r="A32" s="24">
        <f t="shared" si="1"/>
        <v>54423</v>
      </c>
      <c r="B32" s="7">
        <v>32355258.399999999</v>
      </c>
      <c r="C32" s="13">
        <v>20481645.833987419</v>
      </c>
      <c r="D32" s="13">
        <v>60835002.340451635</v>
      </c>
      <c r="E32" s="9">
        <f t="shared" si="0"/>
        <v>113671906.57443905</v>
      </c>
      <c r="H32" s="8">
        <f>[1]data!B29</f>
        <v>2.333333333333333</v>
      </c>
      <c r="J32" s="22">
        <f>E32/(1+Sheet1!$C$145)^'Service Cost Cashflows Summary'!H32</f>
        <v>106799247.60862164</v>
      </c>
    </row>
    <row r="33" spans="1:10" x14ac:dyDescent="0.2">
      <c r="A33" s="24">
        <f t="shared" si="1"/>
        <v>54788</v>
      </c>
      <c r="B33" s="7">
        <v>31523747.91</v>
      </c>
      <c r="C33" s="13">
        <v>20873771.707106587</v>
      </c>
      <c r="D33" s="13">
        <v>61484872.696034454</v>
      </c>
      <c r="E33" s="9">
        <f t="shared" si="0"/>
        <v>113882392.31314105</v>
      </c>
      <c r="H33" s="8">
        <f>[1]data!B30</f>
        <v>2.4166666666666665</v>
      </c>
      <c r="J33" s="22">
        <f>E33/(1+Sheet1!$C$145)^'Service Cost Cashflows Summary'!H33</f>
        <v>106758954.21327423</v>
      </c>
    </row>
    <row r="34" spans="1:10" x14ac:dyDescent="0.2">
      <c r="A34" s="24">
        <f t="shared" si="1"/>
        <v>55153</v>
      </c>
      <c r="B34" s="7">
        <v>30317963.27</v>
      </c>
      <c r="C34" s="13">
        <v>21220547.065165542</v>
      </c>
      <c r="D34" s="13">
        <v>61933787.671945907</v>
      </c>
      <c r="E34" s="9">
        <f t="shared" si="0"/>
        <v>113472298.00711146</v>
      </c>
      <c r="H34" s="8">
        <f>[1]data!B31</f>
        <v>2.5</v>
      </c>
      <c r="J34" s="22">
        <f>E34/(1+Sheet1!$C$145)^'Service Cost Cashflows Summary'!H34</f>
        <v>106137843.54660834</v>
      </c>
    </row>
    <row r="35" spans="1:10" x14ac:dyDescent="0.2">
      <c r="A35" s="24">
        <f t="shared" si="1"/>
        <v>55518</v>
      </c>
      <c r="B35" s="7">
        <v>29225809.300000001</v>
      </c>
      <c r="C35" s="13">
        <v>21505156.917232614</v>
      </c>
      <c r="D35" s="13">
        <v>62160449.340626612</v>
      </c>
      <c r="E35" s="9">
        <f t="shared" si="0"/>
        <v>112891415.55785923</v>
      </c>
      <c r="H35" s="8">
        <f>[1]data!B32</f>
        <v>2.5833333333333335</v>
      </c>
      <c r="J35" s="22">
        <f>E35/(1+Sheet1!$C$145)^'Service Cost Cashflows Summary'!H35</f>
        <v>105359574.61603312</v>
      </c>
    </row>
    <row r="36" spans="1:10" x14ac:dyDescent="0.2">
      <c r="A36" s="24">
        <f t="shared" si="1"/>
        <v>55884</v>
      </c>
      <c r="B36" s="7">
        <v>27686081.289999999</v>
      </c>
      <c r="C36" s="13">
        <v>21726964.934354711</v>
      </c>
      <c r="D36" s="13">
        <v>62145636.67789869</v>
      </c>
      <c r="E36" s="9">
        <f t="shared" si="0"/>
        <v>111558682.9022534</v>
      </c>
      <c r="H36" s="8">
        <f>[1]data!B33</f>
        <v>2.666666666666667</v>
      </c>
      <c r="J36" s="22">
        <f>E36/(1+Sheet1!$C$145)^'Service Cost Cashflows Summary'!H36</f>
        <v>103884115.94820344</v>
      </c>
    </row>
    <row r="37" spans="1:10" x14ac:dyDescent="0.2">
      <c r="A37" s="24">
        <f t="shared" si="1"/>
        <v>56249</v>
      </c>
      <c r="B37" s="7">
        <v>26085189.039999999</v>
      </c>
      <c r="C37" s="13">
        <v>21921741.603587955</v>
      </c>
      <c r="D37" s="13">
        <v>61884189.313082024</v>
      </c>
      <c r="E37" s="9">
        <f t="shared" ref="E37:E68" si="2">SUM(B37:D37)</f>
        <v>109891119.95666999</v>
      </c>
      <c r="H37" s="8">
        <f>[1]data!B34</f>
        <v>2.7500000000000004</v>
      </c>
      <c r="J37" s="22">
        <f>E37/(1+Sheet1!$C$145)^'Service Cost Cashflows Summary'!H37</f>
        <v>102103598.84458379</v>
      </c>
    </row>
    <row r="38" spans="1:10" x14ac:dyDescent="0.2">
      <c r="A38" s="24">
        <f t="shared" si="1"/>
        <v>56614</v>
      </c>
      <c r="B38" s="7">
        <v>24380986.760000002</v>
      </c>
      <c r="C38" s="13">
        <v>22105730.096118517</v>
      </c>
      <c r="D38" s="13">
        <v>61369835.814161554</v>
      </c>
      <c r="E38" s="9">
        <f t="shared" si="2"/>
        <v>107856552.67028007</v>
      </c>
      <c r="H38" s="8">
        <f>[1]data!B35</f>
        <v>2.8333333333333339</v>
      </c>
      <c r="J38" s="22">
        <f>E38/(1+Sheet1!$C$145)^'Service Cost Cashflows Summary'!H38</f>
        <v>99990252.688378483</v>
      </c>
    </row>
    <row r="39" spans="1:10" x14ac:dyDescent="0.2">
      <c r="A39" s="24">
        <f t="shared" si="1"/>
        <v>56979</v>
      </c>
      <c r="B39" s="7">
        <v>22602112.75</v>
      </c>
      <c r="C39" s="13">
        <v>22281297.768135577</v>
      </c>
      <c r="D39" s="13">
        <v>60598694.432418928</v>
      </c>
      <c r="E39" s="9">
        <f t="shared" si="2"/>
        <v>105482104.9505545</v>
      </c>
      <c r="H39" s="8">
        <f>[1]data!B36</f>
        <v>2.9166666666666674</v>
      </c>
      <c r="J39" s="22">
        <f>E39/(1+Sheet1!$C$145)^'Service Cost Cashflows Summary'!H39</f>
        <v>97571414.001965448</v>
      </c>
    </row>
    <row r="40" spans="1:10" x14ac:dyDescent="0.2">
      <c r="A40" s="24">
        <f t="shared" si="1"/>
        <v>57345</v>
      </c>
      <c r="B40" s="7">
        <v>20892990.940000001</v>
      </c>
      <c r="C40" s="13">
        <v>22449316.365530454</v>
      </c>
      <c r="D40" s="13">
        <v>59578862.588664576</v>
      </c>
      <c r="E40" s="9">
        <f t="shared" si="2"/>
        <v>102921169.89419504</v>
      </c>
      <c r="H40" s="8">
        <f>[1]data!B37</f>
        <v>3.0000000000000009</v>
      </c>
      <c r="J40" s="22">
        <f>E40/(1+Sheet1!$C$145)^'Service Cost Cashflows Summary'!H40</f>
        <v>94990725.685813859</v>
      </c>
    </row>
    <row r="41" spans="1:10" x14ac:dyDescent="0.2">
      <c r="A41" s="24">
        <f t="shared" si="1"/>
        <v>57710</v>
      </c>
      <c r="B41" s="7">
        <v>19310022.140000001</v>
      </c>
      <c r="C41" s="13">
        <v>22624245.769705147</v>
      </c>
      <c r="D41" s="13">
        <v>58278569.136181265</v>
      </c>
      <c r="E41" s="9">
        <f t="shared" si="2"/>
        <v>100212837.04588641</v>
      </c>
      <c r="H41" s="8">
        <f>[1]data!B38</f>
        <v>3.0833333333333344</v>
      </c>
      <c r="J41" s="22">
        <f>E41/(1+Sheet1!$C$145)^'Service Cost Cashflows Summary'!H41</f>
        <v>92285300.123421952</v>
      </c>
    </row>
    <row r="42" spans="1:10" x14ac:dyDescent="0.2">
      <c r="A42" s="24">
        <f t="shared" si="1"/>
        <v>58075</v>
      </c>
      <c r="B42" s="7">
        <v>17920127.460000001</v>
      </c>
      <c r="C42" s="13">
        <v>22841175.057487961</v>
      </c>
      <c r="D42" s="13">
        <v>56699939.329380855</v>
      </c>
      <c r="E42" s="9">
        <f t="shared" si="2"/>
        <v>97461241.846868813</v>
      </c>
      <c r="H42" s="8">
        <f>[1]data!B39</f>
        <v>3.1666666666666679</v>
      </c>
      <c r="J42" s="22">
        <f>E42/(1+Sheet1!$C$145)^'Service Cost Cashflows Summary'!H42</f>
        <v>89551691.371463612</v>
      </c>
    </row>
    <row r="43" spans="1:10" x14ac:dyDescent="0.2">
      <c r="A43" s="24">
        <f t="shared" si="1"/>
        <v>58440</v>
      </c>
      <c r="B43" s="7">
        <v>16539254.01</v>
      </c>
      <c r="C43" s="13">
        <v>23071828.080248237</v>
      </c>
      <c r="D43" s="13">
        <v>54928106.501201212</v>
      </c>
      <c r="E43" s="9">
        <f t="shared" si="2"/>
        <v>94539188.59144944</v>
      </c>
      <c r="H43" s="8">
        <f>[1]data!B40</f>
        <v>3.2500000000000013</v>
      </c>
      <c r="J43" s="22">
        <f>E43/(1+Sheet1!$C$145)^'Service Cost Cashflows Summary'!H43</f>
        <v>86673513.66644831</v>
      </c>
    </row>
    <row r="44" spans="1:10" x14ac:dyDescent="0.2">
      <c r="A44" s="24">
        <f t="shared" si="1"/>
        <v>58806</v>
      </c>
      <c r="B44" s="7">
        <v>15206093.33</v>
      </c>
      <c r="C44" s="13">
        <v>23069326.211545404</v>
      </c>
      <c r="D44" s="13">
        <v>53024812.94409024</v>
      </c>
      <c r="E44" s="9">
        <f t="shared" si="2"/>
        <v>91300232.485635638</v>
      </c>
      <c r="H44" s="8">
        <f>[1]data!B41</f>
        <v>3.3333333333333348</v>
      </c>
      <c r="J44" s="22">
        <f>E44/(1+Sheet1!$C$145)^'Service Cost Cashflows Summary'!H44</f>
        <v>83517809.667688295</v>
      </c>
    </row>
    <row r="45" spans="1:10" x14ac:dyDescent="0.2">
      <c r="A45" s="24">
        <f t="shared" si="1"/>
        <v>59171</v>
      </c>
      <c r="B45" s="7">
        <v>13924016.82</v>
      </c>
      <c r="C45" s="13">
        <v>22811044.034645889</v>
      </c>
      <c r="D45" s="13">
        <v>51007356.393629044</v>
      </c>
      <c r="E45" s="9">
        <f t="shared" si="2"/>
        <v>87742417.248274937</v>
      </c>
      <c r="H45" s="8">
        <f>[1]data!B42</f>
        <v>3.4166666666666683</v>
      </c>
      <c r="J45" s="22">
        <f>E45/(1+Sheet1!$C$145)^'Service Cost Cashflows Summary'!H45</f>
        <v>80084687.952432767</v>
      </c>
    </row>
    <row r="46" spans="1:10" x14ac:dyDescent="0.2">
      <c r="A46" s="24">
        <f t="shared" si="1"/>
        <v>59536</v>
      </c>
      <c r="B46" s="7">
        <v>12698003.640000001</v>
      </c>
      <c r="C46" s="13">
        <v>22566925.884452429</v>
      </c>
      <c r="D46" s="13">
        <v>48888892.513533987</v>
      </c>
      <c r="E46" s="9">
        <f t="shared" si="2"/>
        <v>84153822.037986428</v>
      </c>
      <c r="H46" s="8">
        <f>[1]data!B43</f>
        <v>3.5000000000000018</v>
      </c>
      <c r="J46" s="22">
        <f>E46/(1+Sheet1!$C$145)^'Service Cost Cashflows Summary'!H46</f>
        <v>76638398.093128264</v>
      </c>
    </row>
    <row r="47" spans="1:10" x14ac:dyDescent="0.2">
      <c r="A47" s="24">
        <f t="shared" si="1"/>
        <v>59901</v>
      </c>
      <c r="B47" s="7">
        <v>11531056.050000001</v>
      </c>
      <c r="C47" s="13">
        <v>22436595.261635289</v>
      </c>
      <c r="D47" s="13">
        <v>46694830.354483202</v>
      </c>
      <c r="E47" s="9">
        <f t="shared" si="2"/>
        <v>80662481.666118488</v>
      </c>
      <c r="H47" s="8">
        <f>[1]data!B44</f>
        <v>3.5833333333333353</v>
      </c>
      <c r="J47" s="22">
        <f>E47/(1+Sheet1!$C$145)^'Service Cost Cashflows Summary'!H47</f>
        <v>73295419.18464984</v>
      </c>
    </row>
    <row r="48" spans="1:10" x14ac:dyDescent="0.2">
      <c r="A48" s="24">
        <f t="shared" si="1"/>
        <v>60267</v>
      </c>
      <c r="B48" s="7">
        <v>10423882.109999999</v>
      </c>
      <c r="C48" s="13">
        <v>22114047.479760662</v>
      </c>
      <c r="D48" s="13">
        <v>44458492.934551671</v>
      </c>
      <c r="E48" s="9">
        <f t="shared" si="2"/>
        <v>76996422.524312332</v>
      </c>
      <c r="H48" s="8">
        <f>[1]data!B45</f>
        <v>3.6666666666666687</v>
      </c>
      <c r="J48" s="22">
        <f>E48/(1+Sheet1!$C$145)^'Service Cost Cashflows Summary'!H48</f>
        <v>69808528.077363566</v>
      </c>
    </row>
    <row r="49" spans="1:10" x14ac:dyDescent="0.2">
      <c r="A49" s="24">
        <f t="shared" si="1"/>
        <v>60632</v>
      </c>
      <c r="B49" s="7">
        <v>9376590.3900000006</v>
      </c>
      <c r="C49" s="13">
        <v>21383633.301057655</v>
      </c>
      <c r="D49" s="13">
        <v>42206456.591490991</v>
      </c>
      <c r="E49" s="9">
        <f t="shared" si="2"/>
        <v>72966680.282548651</v>
      </c>
      <c r="H49" s="8">
        <f>[1]data!B46</f>
        <v>3.7500000000000022</v>
      </c>
      <c r="J49" s="22">
        <f>E49/(1+Sheet1!$C$145)^'Service Cost Cashflows Summary'!H49</f>
        <v>66007791.467161343</v>
      </c>
    </row>
    <row r="50" spans="1:10" x14ac:dyDescent="0.2">
      <c r="A50" s="24">
        <f t="shared" si="1"/>
        <v>60997</v>
      </c>
      <c r="B50" s="7">
        <v>8391263.4600000009</v>
      </c>
      <c r="C50" s="13">
        <v>20501766.220901571</v>
      </c>
      <c r="D50" s="13">
        <v>39959797.262861319</v>
      </c>
      <c r="E50" s="9">
        <f t="shared" si="2"/>
        <v>68852826.943762898</v>
      </c>
      <c r="H50" s="8">
        <f>[1]data!B47</f>
        <v>3.8333333333333357</v>
      </c>
      <c r="J50" s="22">
        <f>E50/(1+Sheet1!$C$145)^'Service Cost Cashflows Summary'!H50</f>
        <v>62147701.429405458</v>
      </c>
    </row>
    <row r="51" spans="1:10" x14ac:dyDescent="0.2">
      <c r="A51" s="24">
        <f t="shared" si="1"/>
        <v>61362</v>
      </c>
      <c r="B51" s="7">
        <v>7469421.4500000002</v>
      </c>
      <c r="C51" s="13">
        <v>19619193.862178568</v>
      </c>
      <c r="D51" s="13">
        <v>37733641.341273293</v>
      </c>
      <c r="E51" s="9">
        <f t="shared" si="2"/>
        <v>64822256.65345186</v>
      </c>
      <c r="H51" s="8">
        <f>[1]data!B48</f>
        <v>3.9166666666666692</v>
      </c>
      <c r="J51" s="22">
        <f>E51/(1+Sheet1!$C$145)^'Service Cost Cashflows Summary'!H51</f>
        <v>58379466.361940563</v>
      </c>
    </row>
    <row r="52" spans="1:10" x14ac:dyDescent="0.2">
      <c r="A52" s="24">
        <f t="shared" si="1"/>
        <v>61728</v>
      </c>
      <c r="B52" s="7">
        <v>6609971.1500000004</v>
      </c>
      <c r="C52" s="13">
        <v>18737147.250226244</v>
      </c>
      <c r="D52" s="13">
        <v>35538188.605197527</v>
      </c>
      <c r="E52" s="9">
        <f t="shared" si="2"/>
        <v>60885307.005423769</v>
      </c>
      <c r="H52" s="8">
        <f>[1]data!B49</f>
        <v>4.0000000000000027</v>
      </c>
      <c r="J52" s="22">
        <f>E52/(1+Sheet1!$C$145)^'Service Cost Cashflows Summary'!H52</f>
        <v>54711819.177186102</v>
      </c>
    </row>
    <row r="53" spans="1:10" x14ac:dyDescent="0.2">
      <c r="A53" s="24">
        <f t="shared" si="1"/>
        <v>62093</v>
      </c>
      <c r="B53" s="7">
        <v>5813554.6600000001</v>
      </c>
      <c r="C53" s="13">
        <v>17856213.207779586</v>
      </c>
      <c r="D53" s="13">
        <v>33377559.18710709</v>
      </c>
      <c r="E53" s="9">
        <f t="shared" si="2"/>
        <v>57047327.054886676</v>
      </c>
      <c r="H53" s="8">
        <f>[1]data!B50</f>
        <v>4.0833333333333357</v>
      </c>
      <c r="J53" s="22">
        <f>E53/(1+Sheet1!$C$145)^'Service Cost Cashflows Summary'!H53</f>
        <v>51148939.759474024</v>
      </c>
    </row>
    <row r="54" spans="1:10" x14ac:dyDescent="0.2">
      <c r="A54" s="24">
        <f t="shared" si="1"/>
        <v>62458</v>
      </c>
      <c r="B54" s="7">
        <v>5080046.17</v>
      </c>
      <c r="C54" s="13">
        <v>16977535.78512634</v>
      </c>
      <c r="D54" s="13">
        <v>31257909.085107982</v>
      </c>
      <c r="E54" s="9">
        <f t="shared" si="2"/>
        <v>53315491.04023432</v>
      </c>
      <c r="H54" s="8">
        <f>[1]data!B51</f>
        <v>4.1666666666666687</v>
      </c>
      <c r="J54" s="22">
        <f>E54/(1+Sheet1!$C$145)^'Service Cost Cashflows Summary'!H54</f>
        <v>47696600.799709857</v>
      </c>
    </row>
    <row r="55" spans="1:10" x14ac:dyDescent="0.2">
      <c r="A55" s="24">
        <f t="shared" si="1"/>
        <v>62823</v>
      </c>
      <c r="B55" s="7">
        <v>4408739.8899999997</v>
      </c>
      <c r="C55" s="13">
        <v>16103050.755559592</v>
      </c>
      <c r="D55" s="13">
        <v>29189990.523792841</v>
      </c>
      <c r="E55" s="9">
        <f t="shared" si="2"/>
        <v>49701781.169352427</v>
      </c>
      <c r="H55" s="8">
        <f>[1]data!B52</f>
        <v>4.2500000000000018</v>
      </c>
      <c r="J55" s="22">
        <f>E55/(1+Sheet1!$C$145)^'Service Cost Cashflows Summary'!H55</f>
        <v>44364812.354233056</v>
      </c>
    </row>
    <row r="56" spans="1:10" x14ac:dyDescent="0.2">
      <c r="A56" s="24">
        <f t="shared" si="1"/>
        <v>63189</v>
      </c>
      <c r="B56" s="7">
        <v>3798385.72</v>
      </c>
      <c r="C56" s="13">
        <v>15234180.792275734</v>
      </c>
      <c r="D56" s="13">
        <v>27180269.324777618</v>
      </c>
      <c r="E56" s="9">
        <f t="shared" si="2"/>
        <v>46212835.837053351</v>
      </c>
      <c r="H56" s="8">
        <f>[1]data!B53</f>
        <v>4.3333333333333348</v>
      </c>
      <c r="J56" s="22">
        <f>E56/(1+Sheet1!$C$145)^'Service Cost Cashflows Summary'!H56</f>
        <v>41158732.88539061</v>
      </c>
    </row>
    <row r="57" spans="1:10" x14ac:dyDescent="0.2">
      <c r="A57" s="24">
        <f t="shared" si="1"/>
        <v>63554</v>
      </c>
      <c r="B57" s="7">
        <v>3247315.41</v>
      </c>
      <c r="C57" s="13">
        <v>14372165.482625157</v>
      </c>
      <c r="D57" s="13">
        <v>25230488.754697539</v>
      </c>
      <c r="E57" s="9">
        <f t="shared" si="2"/>
        <v>42849969.647322699</v>
      </c>
      <c r="H57" s="8">
        <f>[1]data!B54</f>
        <v>4.4166666666666679</v>
      </c>
      <c r="J57" s="22">
        <f>E57/(1+Sheet1!$C$145)^'Service Cost Cashflows Summary'!H57</f>
        <v>38078740.517642587</v>
      </c>
    </row>
    <row r="58" spans="1:10" x14ac:dyDescent="0.2">
      <c r="A58" s="24">
        <f t="shared" si="1"/>
        <v>63919</v>
      </c>
      <c r="B58" s="7">
        <v>2753453.18</v>
      </c>
      <c r="C58" s="13">
        <v>13518364.425870856</v>
      </c>
      <c r="D58" s="13">
        <v>23342641.665142179</v>
      </c>
      <c r="E58" s="9">
        <f t="shared" si="2"/>
        <v>39614459.271013036</v>
      </c>
      <c r="H58" s="8">
        <f>[1]data!B55</f>
        <v>4.5000000000000009</v>
      </c>
      <c r="J58" s="22">
        <f>E58/(1+Sheet1!$C$145)^'Service Cost Cashflows Summary'!H58</f>
        <v>35125172.78803014</v>
      </c>
    </row>
    <row r="59" spans="1:10" x14ac:dyDescent="0.2">
      <c r="A59" s="24">
        <f t="shared" si="1"/>
        <v>64284</v>
      </c>
      <c r="B59" s="7">
        <v>2314355.85</v>
      </c>
      <c r="C59" s="13">
        <v>12674266.750256039</v>
      </c>
      <c r="D59" s="13">
        <v>21518684.54423755</v>
      </c>
      <c r="E59" s="9">
        <f t="shared" si="2"/>
        <v>36507307.144493587</v>
      </c>
      <c r="H59" s="8">
        <f>[1]data!B56</f>
        <v>4.5833333333333339</v>
      </c>
      <c r="J59" s="22">
        <f>E59/(1+Sheet1!$C$145)^'Service Cost Cashflows Summary'!H59</f>
        <v>32298118.009051997</v>
      </c>
    </row>
    <row r="60" spans="1:10" x14ac:dyDescent="0.2">
      <c r="A60" s="24">
        <f t="shared" si="1"/>
        <v>64650</v>
      </c>
      <c r="B60" s="7">
        <v>1927233.29</v>
      </c>
      <c r="C60" s="13">
        <v>11841524.074230764</v>
      </c>
      <c r="D60" s="13">
        <v>19760368.323634773</v>
      </c>
      <c r="E60" s="9">
        <f t="shared" si="2"/>
        <v>33529125.687865537</v>
      </c>
      <c r="H60" s="8">
        <f>[1]data!B57</f>
        <v>4.666666666666667</v>
      </c>
      <c r="J60" s="22">
        <f>E60/(1+Sheet1!$C$145)^'Service Cost Cashflows Summary'!H60</f>
        <v>29597315.80633064</v>
      </c>
    </row>
    <row r="61" spans="1:10" x14ac:dyDescent="0.2">
      <c r="A61" s="24">
        <f t="shared" si="1"/>
        <v>65015</v>
      </c>
      <c r="B61" s="7">
        <v>1589012.43</v>
      </c>
      <c r="C61" s="13">
        <v>11021917.865781751</v>
      </c>
      <c r="D61" s="13">
        <v>18069619.968383577</v>
      </c>
      <c r="E61" s="9">
        <f t="shared" si="2"/>
        <v>30680550.264165327</v>
      </c>
      <c r="H61" s="8">
        <f>[1]data!B58</f>
        <v>4.75</v>
      </c>
      <c r="J61" s="22">
        <f>E61/(1+Sheet1!$C$145)^'Service Cost Cashflows Summary'!H61</f>
        <v>27022524.701884206</v>
      </c>
    </row>
    <row r="62" spans="1:10" x14ac:dyDescent="0.2">
      <c r="A62" s="24">
        <f t="shared" si="1"/>
        <v>65380</v>
      </c>
      <c r="B62" s="7">
        <v>1296379.9099999999</v>
      </c>
      <c r="C62" s="13">
        <v>10217344.118804824</v>
      </c>
      <c r="D62" s="13">
        <v>16448661.844543574</v>
      </c>
      <c r="E62" s="9">
        <f t="shared" si="2"/>
        <v>27962385.8733484</v>
      </c>
      <c r="H62" s="8">
        <f>[1]data!B59</f>
        <v>4.833333333333333</v>
      </c>
      <c r="J62" s="22">
        <f>E62/(1+Sheet1!$C$145)^'Service Cost Cashflows Summary'!H62</f>
        <v>24573650.819511801</v>
      </c>
    </row>
    <row r="63" spans="1:10" x14ac:dyDescent="0.2">
      <c r="A63" s="24">
        <f t="shared" si="1"/>
        <v>65745</v>
      </c>
      <c r="B63" s="7">
        <v>1045839.02</v>
      </c>
      <c r="C63" s="13">
        <v>9429841.4587285202</v>
      </c>
      <c r="D63" s="13">
        <v>14899859.105486147</v>
      </c>
      <c r="E63" s="9">
        <f t="shared" si="2"/>
        <v>25375539.584214665</v>
      </c>
      <c r="H63" s="8">
        <f>[1]data!B60</f>
        <v>4.9166666666666661</v>
      </c>
      <c r="J63" s="22">
        <f>E63/(1+Sheet1!$C$145)^'Service Cost Cashflows Summary'!H63</f>
        <v>22250686.993769854</v>
      </c>
    </row>
    <row r="64" spans="1:10" x14ac:dyDescent="0.2">
      <c r="A64" s="24">
        <f t="shared" si="1"/>
        <v>66111</v>
      </c>
      <c r="B64" s="7">
        <v>833743.02</v>
      </c>
      <c r="C64" s="13">
        <v>8661575.9941969384</v>
      </c>
      <c r="D64" s="13">
        <v>13425607.032663845</v>
      </c>
      <c r="E64" s="9">
        <f t="shared" si="2"/>
        <v>22920926.046860784</v>
      </c>
      <c r="H64" s="8">
        <f>[1]data!B61</f>
        <v>4.9999999999999991</v>
      </c>
      <c r="J64" s="22">
        <f>E64/(1+Sheet1!$C$145)^'Service Cost Cashflows Summary'!H64</f>
        <v>20053629.1288624</v>
      </c>
    </row>
    <row r="65" spans="1:10" x14ac:dyDescent="0.2">
      <c r="A65" s="24">
        <f t="shared" si="1"/>
        <v>66476</v>
      </c>
      <c r="B65" s="7">
        <v>656330.35</v>
      </c>
      <c r="C65" s="13">
        <v>7914806.3975663185</v>
      </c>
      <c r="D65" s="13">
        <v>12028270.028456362</v>
      </c>
      <c r="E65" s="9">
        <f t="shared" si="2"/>
        <v>20599406.77602268</v>
      </c>
      <c r="H65" s="8">
        <f>[1]data!B62</f>
        <v>5.0833333333333321</v>
      </c>
      <c r="J65" s="22">
        <f>E65/(1+Sheet1!$C$145)^'Service Cost Cashflows Summary'!H65</f>
        <v>17982423.148184501</v>
      </c>
    </row>
    <row r="66" spans="1:10" x14ac:dyDescent="0.2">
      <c r="A66" s="24">
        <f t="shared" si="1"/>
        <v>66841</v>
      </c>
      <c r="B66" s="7">
        <v>509823.23</v>
      </c>
      <c r="C66" s="13">
        <v>7191822.7156260135</v>
      </c>
      <c r="D66" s="13">
        <v>10710184.08484384</v>
      </c>
      <c r="E66" s="9">
        <f t="shared" si="2"/>
        <v>18411830.030469853</v>
      </c>
      <c r="H66" s="8">
        <f>[1]data!B63</f>
        <v>5.1666666666666652</v>
      </c>
      <c r="J66" s="22">
        <f>E66/(1+Sheet1!$C$145)^'Service Cost Cashflows Summary'!H66</f>
        <v>16037000.272552108</v>
      </c>
    </row>
    <row r="67" spans="1:10" x14ac:dyDescent="0.2">
      <c r="A67" s="24">
        <f t="shared" si="1"/>
        <v>67206</v>
      </c>
      <c r="B67" s="7">
        <v>390478.88</v>
      </c>
      <c r="C67" s="13">
        <v>6494939.4689640198</v>
      </c>
      <c r="D67" s="13">
        <v>9473482.0118292961</v>
      </c>
      <c r="E67" s="9">
        <f t="shared" si="2"/>
        <v>16358900.360793315</v>
      </c>
      <c r="H67" s="8">
        <f>[1]data!B64</f>
        <v>5.2499999999999982</v>
      </c>
      <c r="J67" s="22">
        <f>E67/(1+Sheet1!$C$145)^'Service Cost Cashflows Summary'!H67</f>
        <v>14217163.799677132</v>
      </c>
    </row>
    <row r="68" spans="1:10" x14ac:dyDescent="0.2">
      <c r="A68" s="24">
        <f t="shared" si="1"/>
        <v>67572</v>
      </c>
      <c r="B68" s="7">
        <v>294668.92</v>
      </c>
      <c r="C68" s="13">
        <v>5826491.4124948159</v>
      </c>
      <c r="D68" s="13">
        <v>8319986.4646641342</v>
      </c>
      <c r="E68" s="9">
        <f t="shared" si="2"/>
        <v>14441146.797158949</v>
      </c>
      <c r="H68" s="8">
        <f>[1]data!B65</f>
        <v>5.3333333333333313</v>
      </c>
      <c r="J68" s="22">
        <f>E68/(1+Sheet1!$C$145)^'Service Cost Cashflows Summary'!H68</f>
        <v>12522562.93121415</v>
      </c>
    </row>
    <row r="69" spans="1:10" x14ac:dyDescent="0.2">
      <c r="A69" s="24">
        <f t="shared" si="1"/>
        <v>67937</v>
      </c>
      <c r="B69" s="7">
        <v>218940.5</v>
      </c>
      <c r="C69" s="13">
        <v>5188841.542723543</v>
      </c>
      <c r="D69" s="13">
        <v>7251103.3733937545</v>
      </c>
      <c r="E69" s="9">
        <f t="shared" ref="E69:E84" si="3">SUM(B69:D69)</f>
        <v>12658885.416117297</v>
      </c>
      <c r="H69" s="8">
        <f>[1]data!B66</f>
        <v>5.4166666666666643</v>
      </c>
      <c r="J69" s="22">
        <f>E69/(1+Sheet1!$C$145)^'Service Cost Cashflows Summary'!H69</f>
        <v>10952662.095334793</v>
      </c>
    </row>
    <row r="70" spans="1:10" x14ac:dyDescent="0.2">
      <c r="A70" s="24">
        <f t="shared" si="1"/>
        <v>68302</v>
      </c>
      <c r="B70" s="7">
        <v>160056.79</v>
      </c>
      <c r="C70" s="13">
        <v>4584419.631890187</v>
      </c>
      <c r="D70" s="13">
        <v>6267772.6665007202</v>
      </c>
      <c r="E70" s="9">
        <f t="shared" si="3"/>
        <v>11012249.088390907</v>
      </c>
      <c r="H70" s="8">
        <f>[1]data!B67</f>
        <v>5.4999999999999973</v>
      </c>
      <c r="J70" s="22">
        <f>E70/(1+Sheet1!$C$145)^'Service Cost Cashflows Summary'!H70</f>
        <v>9506768.6869504042</v>
      </c>
    </row>
    <row r="71" spans="1:10" x14ac:dyDescent="0.2">
      <c r="A71" s="24">
        <f t="shared" ref="A71:A84" si="4">+EOMONTH(A70,12)</f>
        <v>68667</v>
      </c>
      <c r="B71" s="7">
        <v>115053.15</v>
      </c>
      <c r="C71" s="13">
        <v>4015648.2848638208</v>
      </c>
      <c r="D71" s="13">
        <v>5370329.3656590926</v>
      </c>
      <c r="E71" s="9">
        <f t="shared" si="3"/>
        <v>9501030.8005229123</v>
      </c>
      <c r="H71" s="8">
        <f>[1]data!B68</f>
        <v>5.5833333333333304</v>
      </c>
      <c r="J71" s="22">
        <f>E71/(1+Sheet1!$C$145)^'Service Cost Cashflows Summary'!H71</f>
        <v>8183899.8695539925</v>
      </c>
    </row>
    <row r="72" spans="1:10" x14ac:dyDescent="0.2">
      <c r="A72" s="24">
        <f t="shared" si="4"/>
        <v>69033</v>
      </c>
      <c r="B72" s="7">
        <v>81269</v>
      </c>
      <c r="C72" s="13">
        <v>3484928.2436723537</v>
      </c>
      <c r="D72" s="13">
        <v>4558419.1666293917</v>
      </c>
      <c r="E72" s="9">
        <f t="shared" si="3"/>
        <v>8124616.4103017449</v>
      </c>
      <c r="H72" s="8">
        <f>[1]data!B69</f>
        <v>5.6666666666666634</v>
      </c>
      <c r="J72" s="22">
        <f>E72/(1+Sheet1!$C$145)^'Service Cost Cashflows Summary'!H72</f>
        <v>6982728.031025813</v>
      </c>
    </row>
    <row r="73" spans="1:10" x14ac:dyDescent="0.2">
      <c r="A73" s="24">
        <f t="shared" si="4"/>
        <v>69398</v>
      </c>
      <c r="B73" s="7">
        <v>56374.66</v>
      </c>
      <c r="C73" s="13">
        <v>2994548.4359521107</v>
      </c>
      <c r="D73" s="13">
        <v>3830951.6493350849</v>
      </c>
      <c r="E73" s="9">
        <f t="shared" si="3"/>
        <v>6881874.7452871958</v>
      </c>
      <c r="H73" s="8">
        <f>[1]data!B70</f>
        <v>5.7499999999999964</v>
      </c>
      <c r="J73" s="22">
        <f>E73/(1+Sheet1!$C$145)^'Service Cost Cashflows Summary'!H73</f>
        <v>5901490.4091705326</v>
      </c>
    </row>
    <row r="74" spans="1:10" x14ac:dyDescent="0.2">
      <c r="A74" s="24">
        <f t="shared" si="4"/>
        <v>69763</v>
      </c>
      <c r="B74" s="7">
        <v>38383.07</v>
      </c>
      <c r="C74" s="13">
        <v>2546367.4709542468</v>
      </c>
      <c r="D74" s="13">
        <v>3185920.6065888861</v>
      </c>
      <c r="E74" s="9">
        <f t="shared" si="3"/>
        <v>5770671.1475431323</v>
      </c>
      <c r="H74" s="8">
        <f>[1]data!B71</f>
        <v>5.8333333333333295</v>
      </c>
      <c r="J74" s="22">
        <f>E74/(1+Sheet1!$C$145)^'Service Cost Cashflows Summary'!H74</f>
        <v>4937577.7575239092</v>
      </c>
    </row>
    <row r="75" spans="1:10" x14ac:dyDescent="0.2">
      <c r="A75" s="24">
        <f t="shared" si="4"/>
        <v>70128</v>
      </c>
      <c r="B75" s="7">
        <v>25637.97</v>
      </c>
      <c r="C75" s="13">
        <v>2141498.292569722</v>
      </c>
      <c r="D75" s="13">
        <v>2620273.2342246012</v>
      </c>
      <c r="E75" s="9">
        <f t="shared" si="3"/>
        <v>4787409.4967943234</v>
      </c>
      <c r="H75" s="8">
        <f>[1]data!B72</f>
        <v>5.9166666666666625</v>
      </c>
      <c r="J75" s="22">
        <f>E75/(1+Sheet1!$C$145)^'Service Cost Cashflows Summary'!H75</f>
        <v>4087152.8475476187</v>
      </c>
    </row>
    <row r="76" spans="1:10" x14ac:dyDescent="0.2">
      <c r="A76" s="24">
        <f t="shared" si="4"/>
        <v>70494</v>
      </c>
      <c r="B76" s="7">
        <v>16794.060000000001</v>
      </c>
      <c r="C76" s="13">
        <v>1780193.6856725751</v>
      </c>
      <c r="D76" s="13">
        <v>2129959.0366377993</v>
      </c>
      <c r="E76" s="9">
        <f t="shared" si="3"/>
        <v>3926946.7823103745</v>
      </c>
      <c r="H76" s="8">
        <f>[1]data!B73</f>
        <v>5.9999999999999956</v>
      </c>
      <c r="J76" s="22">
        <f>E76/(1+Sheet1!$C$145)^'Service Cost Cashflows Summary'!H76</f>
        <v>3345091.4749081424</v>
      </c>
    </row>
    <row r="77" spans="1:10" x14ac:dyDescent="0.2">
      <c r="A77" s="24">
        <f t="shared" si="4"/>
        <v>70859</v>
      </c>
      <c r="B77" s="7">
        <v>10785.59</v>
      </c>
      <c r="C77" s="13">
        <v>1461809.6506789234</v>
      </c>
      <c r="D77" s="13">
        <v>1710059.6024620859</v>
      </c>
      <c r="E77" s="9">
        <f t="shared" si="3"/>
        <v>3182654.8431410091</v>
      </c>
      <c r="H77" s="8">
        <f>[1]data!B74</f>
        <v>6.0833333333333286</v>
      </c>
      <c r="J77" s="22">
        <f>E77/(1+Sheet1!$C$145)^'Service Cost Cashflows Summary'!H77</f>
        <v>2705049.4284979091</v>
      </c>
    </row>
    <row r="78" spans="1:10" x14ac:dyDescent="0.2">
      <c r="A78" s="24">
        <f t="shared" si="4"/>
        <v>71224</v>
      </c>
      <c r="B78" s="7">
        <v>6789.95</v>
      </c>
      <c r="C78" s="13">
        <v>1184735.6696787814</v>
      </c>
      <c r="D78" s="13">
        <v>1354922.08139398</v>
      </c>
      <c r="E78" s="9">
        <f t="shared" si="3"/>
        <v>2546447.7010727613</v>
      </c>
      <c r="H78" s="8">
        <f>[1]data!B75</f>
        <v>6.1666666666666616</v>
      </c>
      <c r="J78" s="22">
        <f>E78/(1+Sheet1!$C$145)^'Service Cost Cashflows Summary'!H78</f>
        <v>2159499.4829542395</v>
      </c>
    </row>
    <row r="79" spans="1:10" x14ac:dyDescent="0.2">
      <c r="A79" s="24">
        <f t="shared" si="4"/>
        <v>71589</v>
      </c>
      <c r="B79" s="7">
        <v>4189.92</v>
      </c>
      <c r="C79" s="13">
        <v>946622.80839120026</v>
      </c>
      <c r="D79" s="13">
        <v>1058439.3826688631</v>
      </c>
      <c r="E79" s="9">
        <f t="shared" si="3"/>
        <v>2009252.1110600634</v>
      </c>
      <c r="H79" s="8">
        <f>[1]data!B76</f>
        <v>6.2499999999999947</v>
      </c>
      <c r="J79" s="22">
        <f>E79/(1+Sheet1!$C$145)^'Service Cost Cashflows Summary'!H79</f>
        <v>1700143.0206631441</v>
      </c>
    </row>
    <row r="80" spans="1:10" x14ac:dyDescent="0.2">
      <c r="A80" s="24">
        <f t="shared" si="4"/>
        <v>71955</v>
      </c>
      <c r="B80" s="7">
        <v>2534.2399999999998</v>
      </c>
      <c r="C80" s="13">
        <v>744836.81196202256</v>
      </c>
      <c r="D80" s="13">
        <v>814400.45947840484</v>
      </c>
      <c r="E80" s="9">
        <f t="shared" si="3"/>
        <v>1561771.5114404275</v>
      </c>
      <c r="H80" s="8">
        <f>[1]data!B77</f>
        <v>6.3333333333333277</v>
      </c>
      <c r="J80" s="22">
        <f>E80/(1+Sheet1!$C$145)^'Service Cost Cashflows Summary'!H80</f>
        <v>1318563.958132558</v>
      </c>
    </row>
    <row r="81" spans="1:10" x14ac:dyDescent="0.2">
      <c r="A81" s="24">
        <f t="shared" si="4"/>
        <v>72320</v>
      </c>
      <c r="B81" s="7">
        <v>1502.48</v>
      </c>
      <c r="C81" s="13">
        <v>576505.32318642561</v>
      </c>
      <c r="D81" s="13">
        <v>616616.40525432571</v>
      </c>
      <c r="E81" s="9">
        <f t="shared" si="3"/>
        <v>1194624.2084407513</v>
      </c>
      <c r="H81" s="8">
        <f>[1]data!B78</f>
        <v>6.4166666666666607</v>
      </c>
      <c r="J81" s="22">
        <f>E81/(1+Sheet1!$C$145)^'Service Cost Cashflows Summary'!H81</f>
        <v>1006346.8592679169</v>
      </c>
    </row>
    <row r="82" spans="1:10" x14ac:dyDescent="0.2">
      <c r="A82" s="24">
        <f t="shared" si="4"/>
        <v>72685</v>
      </c>
      <c r="B82" s="7">
        <v>873.21</v>
      </c>
      <c r="C82" s="13">
        <v>438445.52291485667</v>
      </c>
      <c r="D82" s="13">
        <v>458945.74127248098</v>
      </c>
      <c r="E82" s="9">
        <f t="shared" si="3"/>
        <v>898264.47418733768</v>
      </c>
      <c r="H82" s="8">
        <f>[1]data!B79</f>
        <v>6.4999999999999938</v>
      </c>
      <c r="J82" s="22">
        <f>E82/(1+Sheet1!$C$145)^'Service Cost Cashflows Summary'!H82</f>
        <v>755011.01648449351</v>
      </c>
    </row>
    <row r="83" spans="1:10" x14ac:dyDescent="0.2">
      <c r="A83" s="24">
        <f t="shared" si="4"/>
        <v>73050</v>
      </c>
      <c r="B83" s="7">
        <v>497.56</v>
      </c>
      <c r="C83" s="13">
        <v>327267.58886365755</v>
      </c>
      <c r="D83" s="13">
        <v>335463.24118852225</v>
      </c>
      <c r="E83" s="9">
        <f t="shared" si="3"/>
        <v>663228.39005217981</v>
      </c>
      <c r="H83" s="8">
        <f>[1]data!B80</f>
        <v>6.5833333333333268</v>
      </c>
      <c r="J83" s="22">
        <f>E83/(1+Sheet1!$C$145)^'Service Cost Cashflows Summary'!H83</f>
        <v>556217.76185392076</v>
      </c>
    </row>
    <row r="84" spans="1:10" x14ac:dyDescent="0.2">
      <c r="A84" s="24">
        <f t="shared" si="4"/>
        <v>73415</v>
      </c>
      <c r="B84" s="7">
        <v>278.02999999999997</v>
      </c>
      <c r="C84" s="13">
        <v>239482.30715700804</v>
      </c>
      <c r="D84" s="13">
        <v>240563.79554153321</v>
      </c>
      <c r="E84" s="9">
        <f t="shared" si="3"/>
        <v>480324.13269854127</v>
      </c>
      <c r="H84" s="8">
        <f>[1]data!B81</f>
        <v>6.6666666666666599</v>
      </c>
      <c r="J84" s="22">
        <f>E84/(1+Sheet1!$C$145)^'Service Cost Cashflows Summary'!H84</f>
        <v>401928.52792252903</v>
      </c>
    </row>
  </sheetData>
  <mergeCells count="1">
    <mergeCell ref="A2:E2"/>
  </mergeCells>
  <pageMargins left="0.45" right="0.45" top="0.75" bottom="0.75" header="0.3" footer="0.3"/>
  <pageSetup scale="80" orientation="portrait" r:id="rId1"/>
  <headerFooter>
    <oddFooter>&amp;L&amp;"Arial,Bold"&amp;9Willis Towers Watson&amp;R&amp;"Arial,Bold"&amp;9&amp;D</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G145"/>
  <sheetViews>
    <sheetView workbookViewId="0">
      <selection activeCell="G6" sqref="G6"/>
    </sheetView>
  </sheetViews>
  <sheetFormatPr defaultRowHeight="12.75" x14ac:dyDescent="0.2"/>
  <cols>
    <col min="2" max="2" width="10.140625" bestFit="1" customWidth="1"/>
    <col min="3" max="4" width="10.140625" customWidth="1"/>
    <col min="6" max="6" width="16.28515625" customWidth="1"/>
  </cols>
  <sheetData>
    <row r="2" spans="2:7" x14ac:dyDescent="0.2">
      <c r="B2" t="s">
        <v>9</v>
      </c>
    </row>
    <row r="3" spans="2:7" x14ac:dyDescent="0.2">
      <c r="B3" t="s">
        <v>10</v>
      </c>
    </row>
    <row r="5" spans="2:7" x14ac:dyDescent="0.2">
      <c r="B5" s="17" t="s">
        <v>11</v>
      </c>
      <c r="C5" s="17" t="s">
        <v>12</v>
      </c>
      <c r="D5" s="17" t="s">
        <v>13</v>
      </c>
      <c r="E5" s="17" t="s">
        <v>14</v>
      </c>
      <c r="F5" s="17" t="s">
        <v>15</v>
      </c>
    </row>
    <row r="6" spans="2:7" x14ac:dyDescent="0.2">
      <c r="B6" s="18">
        <v>40178</v>
      </c>
      <c r="C6" s="19">
        <v>5.9958602487179755E-2</v>
      </c>
      <c r="D6" s="19">
        <v>4.6049857847085908E-2</v>
      </c>
      <c r="E6" s="19">
        <v>1.3908744640093847E-2</v>
      </c>
      <c r="F6" s="20"/>
      <c r="G6" s="21"/>
    </row>
    <row r="7" spans="2:7" x14ac:dyDescent="0.2">
      <c r="B7" s="18">
        <v>40209</v>
      </c>
      <c r="C7" s="19">
        <v>5.8975112270598769E-2</v>
      </c>
      <c r="D7" s="19">
        <v>4.4636768390666451E-2</v>
      </c>
      <c r="E7" s="19">
        <v>1.4338343879932318E-2</v>
      </c>
      <c r="F7" s="19">
        <f>LN(E7/E6)</f>
        <v>3.0419585830050735E-2</v>
      </c>
      <c r="G7" s="21"/>
    </row>
    <row r="8" spans="2:7" x14ac:dyDescent="0.2">
      <c r="B8" s="18">
        <v>40237</v>
      </c>
      <c r="C8" s="19">
        <v>5.9820468489134804E-2</v>
      </c>
      <c r="D8" s="19">
        <v>4.4789728045397964E-2</v>
      </c>
      <c r="E8" s="19">
        <v>1.503074044373684E-2</v>
      </c>
      <c r="F8" s="19">
        <f t="shared" ref="F8:F71" si="0">LN(E8/E7)</f>
        <v>4.7160127980873705E-2</v>
      </c>
      <c r="G8" s="21"/>
    </row>
    <row r="9" spans="2:7" x14ac:dyDescent="0.2">
      <c r="B9" s="18">
        <v>40268</v>
      </c>
      <c r="C9" s="19">
        <v>6.010068041660202E-2</v>
      </c>
      <c r="D9" s="19">
        <v>4.6647675418542887E-2</v>
      </c>
      <c r="E9" s="19">
        <v>1.3453004998059133E-2</v>
      </c>
      <c r="F9" s="19">
        <f t="shared" si="0"/>
        <v>-0.11089496591506887</v>
      </c>
      <c r="G9" s="21"/>
    </row>
    <row r="10" spans="2:7" x14ac:dyDescent="0.2">
      <c r="B10" s="18">
        <v>40298</v>
      </c>
      <c r="C10" s="19">
        <v>5.7504379548588683E-2</v>
      </c>
      <c r="D10" s="19">
        <v>4.4788492887904083E-2</v>
      </c>
      <c r="E10" s="19">
        <v>1.27158866606846E-2</v>
      </c>
      <c r="F10" s="19">
        <f t="shared" si="0"/>
        <v>-5.6350371140952961E-2</v>
      </c>
      <c r="G10" s="21"/>
    </row>
    <row r="11" spans="2:7" x14ac:dyDescent="0.2">
      <c r="B11" s="18">
        <v>40329</v>
      </c>
      <c r="C11" s="19">
        <v>5.8669696586633673E-2</v>
      </c>
      <c r="D11" s="19">
        <v>4.168619645845454E-2</v>
      </c>
      <c r="E11" s="19">
        <v>1.6983500128179133E-2</v>
      </c>
      <c r="F11" s="19">
        <f t="shared" si="0"/>
        <v>0.28939016216000829</v>
      </c>
      <c r="G11" s="21"/>
    </row>
    <row r="12" spans="2:7" x14ac:dyDescent="0.2">
      <c r="B12" s="18">
        <v>40359</v>
      </c>
      <c r="C12" s="19">
        <v>5.5229636960080486E-2</v>
      </c>
      <c r="D12" s="19">
        <v>3.8630978990018758E-2</v>
      </c>
      <c r="E12" s="19">
        <v>1.6598657970061728E-2</v>
      </c>
      <c r="F12" s="19">
        <f t="shared" si="0"/>
        <v>-2.2920445125089044E-2</v>
      </c>
      <c r="G12" s="21"/>
    </row>
    <row r="13" spans="2:7" x14ac:dyDescent="0.2">
      <c r="B13" s="18">
        <v>40390</v>
      </c>
      <c r="C13" s="19">
        <v>5.4126018602298535E-2</v>
      </c>
      <c r="D13" s="19">
        <v>3.9130899864631884E-2</v>
      </c>
      <c r="E13" s="19">
        <v>1.4995118737666652E-2</v>
      </c>
      <c r="F13" s="19">
        <f t="shared" si="0"/>
        <v>-0.10159711626378626</v>
      </c>
      <c r="G13" s="21"/>
    </row>
    <row r="14" spans="2:7" x14ac:dyDescent="0.2">
      <c r="B14" s="18">
        <v>40421</v>
      </c>
      <c r="C14" s="19">
        <v>5.0729262070016552E-2</v>
      </c>
      <c r="D14" s="19">
        <v>3.4557071264465555E-2</v>
      </c>
      <c r="E14" s="19">
        <v>1.6172190805550997E-2</v>
      </c>
      <c r="F14" s="19">
        <f t="shared" si="0"/>
        <v>7.5568419568286416E-2</v>
      </c>
      <c r="G14" s="21"/>
    </row>
    <row r="15" spans="2:7" x14ac:dyDescent="0.2">
      <c r="B15" s="18">
        <v>40451</v>
      </c>
      <c r="C15" s="19">
        <v>5.1362537306946059E-2</v>
      </c>
      <c r="D15" s="19">
        <v>3.5991566627619688E-2</v>
      </c>
      <c r="E15" s="19">
        <v>1.5370970679326371E-2</v>
      </c>
      <c r="F15" s="19">
        <f t="shared" si="0"/>
        <v>-5.0812440512821841E-2</v>
      </c>
      <c r="G15" s="21"/>
    </row>
    <row r="16" spans="2:7" x14ac:dyDescent="0.2">
      <c r="B16" s="18">
        <v>40482</v>
      </c>
      <c r="C16" s="19">
        <v>5.3799602493773385E-2</v>
      </c>
      <c r="D16" s="19">
        <v>3.8862684373415349E-2</v>
      </c>
      <c r="E16" s="19">
        <v>1.4936918120358036E-2</v>
      </c>
      <c r="F16" s="19">
        <f t="shared" si="0"/>
        <v>-2.8644835061686993E-2</v>
      </c>
      <c r="G16" s="21"/>
    </row>
    <row r="17" spans="2:7" x14ac:dyDescent="0.2">
      <c r="B17" s="18">
        <v>40512</v>
      </c>
      <c r="C17" s="19">
        <v>5.438889504132996E-2</v>
      </c>
      <c r="D17" s="19">
        <v>3.9978063024936103E-2</v>
      </c>
      <c r="E17" s="19">
        <v>1.4410832016393857E-2</v>
      </c>
      <c r="F17" s="19">
        <f t="shared" si="0"/>
        <v>-3.5855727482890419E-2</v>
      </c>
      <c r="G17" s="21"/>
    </row>
    <row r="18" spans="2:7" x14ac:dyDescent="0.2">
      <c r="B18" s="18">
        <v>40543</v>
      </c>
      <c r="C18" s="19">
        <v>5.5024000980962801E-2</v>
      </c>
      <c r="D18" s="19">
        <v>4.2694689473847053E-2</v>
      </c>
      <c r="E18" s="19">
        <v>1.2329311507115748E-2</v>
      </c>
      <c r="F18" s="19">
        <f t="shared" si="0"/>
        <v>-0.15600067038618962</v>
      </c>
      <c r="G18" s="21"/>
    </row>
    <row r="19" spans="2:7" x14ac:dyDescent="0.2">
      <c r="B19" s="18">
        <v>40574</v>
      </c>
      <c r="C19" s="19">
        <v>5.7236853827790042E-2</v>
      </c>
      <c r="D19" s="19">
        <v>4.4757070703242766E-2</v>
      </c>
      <c r="E19" s="19">
        <v>1.2479783124547277E-2</v>
      </c>
      <c r="F19" s="19">
        <f t="shared" si="0"/>
        <v>1.2130508171265058E-2</v>
      </c>
      <c r="G19" s="21"/>
    </row>
    <row r="20" spans="2:7" x14ac:dyDescent="0.2">
      <c r="B20" s="18">
        <v>40602</v>
      </c>
      <c r="C20" s="19">
        <v>5.582172695037816E-2</v>
      </c>
      <c r="D20" s="19">
        <v>4.4169617936304063E-2</v>
      </c>
      <c r="E20" s="19">
        <v>1.1652109014074097E-2</v>
      </c>
      <c r="F20" s="19">
        <f t="shared" si="0"/>
        <v>-6.8622790070996628E-2</v>
      </c>
      <c r="G20" s="21"/>
    </row>
    <row r="21" spans="2:7" x14ac:dyDescent="0.2">
      <c r="B21" s="18">
        <v>40633</v>
      </c>
      <c r="C21" s="19">
        <v>5.6830965196637072E-2</v>
      </c>
      <c r="D21" s="19">
        <v>4.4408708915389929E-2</v>
      </c>
      <c r="E21" s="19">
        <v>1.2422256281247143E-2</v>
      </c>
      <c r="F21" s="19">
        <f t="shared" si="0"/>
        <v>6.4002530284465661E-2</v>
      </c>
      <c r="G21" s="21"/>
    </row>
    <row r="22" spans="2:7" x14ac:dyDescent="0.2">
      <c r="B22" s="18">
        <v>40663</v>
      </c>
      <c r="C22" s="19">
        <v>5.5110681491997451E-2</v>
      </c>
      <c r="D22" s="19">
        <v>4.337281236857201E-2</v>
      </c>
      <c r="E22" s="19">
        <v>1.1737869123425441E-2</v>
      </c>
      <c r="F22" s="19">
        <f t="shared" si="0"/>
        <v>-5.6669432907934456E-2</v>
      </c>
      <c r="G22" s="21"/>
    </row>
    <row r="23" spans="2:7" x14ac:dyDescent="0.2">
      <c r="B23" s="18">
        <v>40694</v>
      </c>
      <c r="C23" s="19">
        <v>5.3994873605094376E-2</v>
      </c>
      <c r="D23" s="19">
        <v>4.1302117580975947E-2</v>
      </c>
      <c r="E23" s="19">
        <v>1.2692756024118429E-2</v>
      </c>
      <c r="F23" s="19">
        <f t="shared" si="0"/>
        <v>7.8211146672501841E-2</v>
      </c>
      <c r="G23" s="21"/>
    </row>
    <row r="24" spans="2:7" x14ac:dyDescent="0.2">
      <c r="B24" s="18">
        <v>40724</v>
      </c>
      <c r="C24" s="19">
        <v>5.5907104520119384E-2</v>
      </c>
      <c r="D24" s="19">
        <v>4.2938437916342297E-2</v>
      </c>
      <c r="E24" s="19">
        <v>1.2968666603777088E-2</v>
      </c>
      <c r="F24" s="19">
        <f t="shared" si="0"/>
        <v>2.1504747930609039E-2</v>
      </c>
      <c r="G24" s="21"/>
    </row>
    <row r="25" spans="2:7" x14ac:dyDescent="0.2">
      <c r="B25" s="18">
        <v>40755</v>
      </c>
      <c r="C25" s="19">
        <v>5.3421287232126059E-2</v>
      </c>
      <c r="D25" s="19">
        <v>4.0349249331930688E-2</v>
      </c>
      <c r="E25" s="19">
        <v>1.3072037900195371E-2</v>
      </c>
      <c r="F25" s="19">
        <f t="shared" si="0"/>
        <v>7.9392505970277468E-3</v>
      </c>
      <c r="G25" s="21"/>
    </row>
    <row r="26" spans="2:7" x14ac:dyDescent="0.2">
      <c r="B26" s="18">
        <v>40786</v>
      </c>
      <c r="C26" s="19">
        <v>5.2363399434895402E-2</v>
      </c>
      <c r="D26" s="19">
        <v>3.4739648236339786E-2</v>
      </c>
      <c r="E26" s="19">
        <v>1.7623751198555616E-2</v>
      </c>
      <c r="F26" s="19">
        <f t="shared" si="0"/>
        <v>0.29877205475021512</v>
      </c>
      <c r="G26" s="21"/>
    </row>
    <row r="27" spans="2:7" x14ac:dyDescent="0.2">
      <c r="B27" s="18">
        <v>40816</v>
      </c>
      <c r="C27" s="19">
        <v>4.8888532826510712E-2</v>
      </c>
      <c r="D27" s="19">
        <v>2.8530715820089671E-2</v>
      </c>
      <c r="E27" s="19">
        <v>2.0357817006421041E-2</v>
      </c>
      <c r="F27" s="19">
        <f t="shared" si="0"/>
        <v>0.14421747400454879</v>
      </c>
      <c r="G27" s="21"/>
    </row>
    <row r="28" spans="2:7" x14ac:dyDescent="0.2">
      <c r="B28" s="18">
        <v>40847</v>
      </c>
      <c r="C28" s="19">
        <v>4.8505467951343056E-2</v>
      </c>
      <c r="D28" s="19">
        <v>3.1271354827849512E-2</v>
      </c>
      <c r="E28" s="19">
        <v>1.7234113123493544E-2</v>
      </c>
      <c r="F28" s="19">
        <f t="shared" si="0"/>
        <v>-0.16657422544192121</v>
      </c>
      <c r="G28" s="21"/>
    </row>
    <row r="29" spans="2:7" x14ac:dyDescent="0.2">
      <c r="B29" s="18">
        <v>40877</v>
      </c>
      <c r="C29" s="19">
        <v>4.8204952098376157E-2</v>
      </c>
      <c r="D29" s="19">
        <v>2.9648140691177136E-2</v>
      </c>
      <c r="E29" s="19">
        <v>1.855681140719902E-2</v>
      </c>
      <c r="F29" s="19">
        <f t="shared" si="0"/>
        <v>7.3946172649759723E-2</v>
      </c>
      <c r="G29" s="21"/>
    </row>
    <row r="30" spans="2:7" x14ac:dyDescent="0.2">
      <c r="B30" s="18">
        <v>40908</v>
      </c>
      <c r="C30" s="19">
        <v>4.5419860480377619E-2</v>
      </c>
      <c r="D30" s="19">
        <v>2.7886875994962517E-2</v>
      </c>
      <c r="E30" s="19">
        <v>1.7532984485415102E-2</v>
      </c>
      <c r="F30" s="19">
        <f t="shared" si="0"/>
        <v>-5.675297880927712E-2</v>
      </c>
      <c r="G30" s="21"/>
    </row>
    <row r="31" spans="2:7" x14ac:dyDescent="0.2">
      <c r="B31" s="18">
        <v>40939</v>
      </c>
      <c r="C31" s="19">
        <v>4.5550954555517845E-2</v>
      </c>
      <c r="D31" s="19">
        <v>2.8205432918435809E-2</v>
      </c>
      <c r="E31" s="19">
        <v>1.7345521637082036E-2</v>
      </c>
      <c r="F31" s="19">
        <f t="shared" si="0"/>
        <v>-1.0749580434239986E-2</v>
      </c>
      <c r="G31" s="21"/>
    </row>
    <row r="32" spans="2:7" x14ac:dyDescent="0.2">
      <c r="B32" s="18">
        <v>40968</v>
      </c>
      <c r="C32" s="19">
        <v>4.527140617294606E-2</v>
      </c>
      <c r="D32" s="19">
        <v>2.9698351781560006E-2</v>
      </c>
      <c r="E32" s="19">
        <v>1.5573054391386055E-2</v>
      </c>
      <c r="F32" s="19">
        <f t="shared" si="0"/>
        <v>-0.10779221599485726</v>
      </c>
      <c r="G32" s="21"/>
    </row>
    <row r="33" spans="2:7" x14ac:dyDescent="0.2">
      <c r="B33" s="18">
        <v>40999</v>
      </c>
      <c r="C33" s="19">
        <v>4.7086829505097398E-2</v>
      </c>
      <c r="D33" s="19">
        <v>3.2331074183205112E-2</v>
      </c>
      <c r="E33" s="19">
        <v>1.4755755321892286E-2</v>
      </c>
      <c r="F33" s="19">
        <f t="shared" si="0"/>
        <v>-5.3908940183697969E-2</v>
      </c>
      <c r="G33" s="21"/>
    </row>
    <row r="34" spans="2:7" x14ac:dyDescent="0.2">
      <c r="B34" s="18">
        <v>41029</v>
      </c>
      <c r="C34" s="19">
        <v>4.5820712735370472E-2</v>
      </c>
      <c r="D34" s="19">
        <v>2.9918121723249026E-2</v>
      </c>
      <c r="E34" s="19">
        <v>1.5902591012121447E-2</v>
      </c>
      <c r="F34" s="19">
        <f t="shared" si="0"/>
        <v>7.4848854691651534E-2</v>
      </c>
      <c r="G34" s="21"/>
    </row>
    <row r="35" spans="2:7" x14ac:dyDescent="0.2">
      <c r="B35" s="18">
        <v>41060</v>
      </c>
      <c r="C35" s="19">
        <v>4.4046846532961703E-2</v>
      </c>
      <c r="D35" s="19">
        <v>2.5607477548270825E-2</v>
      </c>
      <c r="E35" s="19">
        <v>1.8439368984690879E-2</v>
      </c>
      <c r="F35" s="19">
        <f t="shared" si="0"/>
        <v>0.14800594493640637</v>
      </c>
      <c r="G35" s="21"/>
    </row>
    <row r="36" spans="2:7" x14ac:dyDescent="0.2">
      <c r="B36" s="18">
        <v>41090</v>
      </c>
      <c r="C36" s="19">
        <v>4.1572615184904814E-2</v>
      </c>
      <c r="D36" s="19">
        <v>2.6544745459767437E-2</v>
      </c>
      <c r="E36" s="19">
        <v>1.5027869725137376E-2</v>
      </c>
      <c r="F36" s="19">
        <f t="shared" si="0"/>
        <v>-0.20458153875869972</v>
      </c>
      <c r="G36" s="21"/>
    </row>
    <row r="37" spans="2:7" x14ac:dyDescent="0.2">
      <c r="B37" s="18">
        <v>41121</v>
      </c>
      <c r="C37" s="19">
        <v>3.7855245989780031E-2</v>
      </c>
      <c r="D37" s="19">
        <v>2.4655341991810516E-2</v>
      </c>
      <c r="E37" s="19">
        <v>1.3199903997969515E-2</v>
      </c>
      <c r="F37" s="19">
        <f t="shared" si="0"/>
        <v>-0.12969690218030322</v>
      </c>
      <c r="G37" s="21"/>
    </row>
    <row r="38" spans="2:7" x14ac:dyDescent="0.2">
      <c r="B38" s="18">
        <v>41152</v>
      </c>
      <c r="C38" s="19">
        <v>3.844032683458317E-2</v>
      </c>
      <c r="D38" s="19">
        <v>2.5505098320207083E-2</v>
      </c>
      <c r="E38" s="19">
        <v>1.2935228514376087E-2</v>
      </c>
      <c r="F38" s="19">
        <f t="shared" si="0"/>
        <v>-2.0255074842102719E-2</v>
      </c>
      <c r="G38" s="21"/>
    </row>
    <row r="39" spans="2:7" x14ac:dyDescent="0.2">
      <c r="B39" s="18">
        <v>41182</v>
      </c>
      <c r="C39" s="19">
        <v>3.9244428829173471E-2</v>
      </c>
      <c r="D39" s="19">
        <v>2.6865669235931429E-2</v>
      </c>
      <c r="E39" s="19">
        <v>1.2378759593242042E-2</v>
      </c>
      <c r="F39" s="19">
        <f t="shared" si="0"/>
        <v>-4.3972414012965678E-2</v>
      </c>
      <c r="G39" s="21"/>
    </row>
    <row r="40" spans="2:7" x14ac:dyDescent="0.2">
      <c r="B40" s="18">
        <v>41213</v>
      </c>
      <c r="C40" s="19">
        <v>3.8066709521272814E-2</v>
      </c>
      <c r="D40" s="19">
        <v>2.7107662569041808E-2</v>
      </c>
      <c r="E40" s="19">
        <v>1.0959046952231006E-2</v>
      </c>
      <c r="F40" s="19">
        <f t="shared" si="0"/>
        <v>-0.12181674700404335</v>
      </c>
      <c r="G40" s="21"/>
    </row>
    <row r="41" spans="2:7" x14ac:dyDescent="0.2">
      <c r="B41" s="18">
        <v>41243</v>
      </c>
      <c r="C41" s="19">
        <v>3.8806948501277673E-2</v>
      </c>
      <c r="D41" s="19">
        <v>2.6492812706890696E-2</v>
      </c>
      <c r="E41" s="19">
        <v>1.2314135794386977E-2</v>
      </c>
      <c r="F41" s="19">
        <f t="shared" si="0"/>
        <v>0.11658253324482108</v>
      </c>
      <c r="G41" s="21"/>
    </row>
    <row r="42" spans="2:7" x14ac:dyDescent="0.2">
      <c r="B42" s="18">
        <v>41274</v>
      </c>
      <c r="C42" s="19">
        <v>4.0064107944088968E-2</v>
      </c>
      <c r="D42" s="19">
        <v>2.7843238485773799E-2</v>
      </c>
      <c r="E42" s="19">
        <v>1.2220869458315169E-2</v>
      </c>
      <c r="F42" s="19">
        <f t="shared" si="0"/>
        <v>-7.6027524231559087E-3</v>
      </c>
      <c r="G42" s="21"/>
    </row>
    <row r="43" spans="2:7" x14ac:dyDescent="0.2">
      <c r="B43" s="18">
        <v>41305</v>
      </c>
      <c r="C43" s="19">
        <v>4.2537444066970576E-2</v>
      </c>
      <c r="D43" s="19">
        <v>3.0170894274650206E-2</v>
      </c>
      <c r="E43" s="19">
        <v>1.236654979232037E-2</v>
      </c>
      <c r="F43" s="19">
        <f t="shared" si="0"/>
        <v>1.1850128497522098E-2</v>
      </c>
      <c r="G43" s="21"/>
    </row>
    <row r="44" spans="2:7" x14ac:dyDescent="0.2">
      <c r="B44" s="18">
        <v>41333</v>
      </c>
      <c r="C44" s="19">
        <v>4.1993510741736587E-2</v>
      </c>
      <c r="D44" s="19">
        <v>2.9561352263887723E-2</v>
      </c>
      <c r="E44" s="19">
        <v>1.2432158477848863E-2</v>
      </c>
      <c r="F44" s="19">
        <f t="shared" si="0"/>
        <v>5.2913109739017479E-3</v>
      </c>
      <c r="G44" s="21"/>
    </row>
    <row r="45" spans="2:7" x14ac:dyDescent="0.2">
      <c r="B45" s="18">
        <v>41364</v>
      </c>
      <c r="C45" s="19">
        <v>4.262578976161488E-2</v>
      </c>
      <c r="D45" s="19">
        <v>2.9810934291991165E-2</v>
      </c>
      <c r="E45" s="19">
        <v>1.2814855469623715E-2</v>
      </c>
      <c r="F45" s="19">
        <f t="shared" si="0"/>
        <v>3.0318540414692941E-2</v>
      </c>
      <c r="G45" s="21"/>
    </row>
    <row r="46" spans="2:7" x14ac:dyDescent="0.2">
      <c r="B46" s="18">
        <v>41394</v>
      </c>
      <c r="C46" s="19">
        <v>4.0219783219046415E-2</v>
      </c>
      <c r="D46" s="19">
        <v>2.7595689006621182E-2</v>
      </c>
      <c r="E46" s="19">
        <v>1.2624094212425233E-2</v>
      </c>
      <c r="F46" s="19">
        <f t="shared" si="0"/>
        <v>-1.4997854496338621E-2</v>
      </c>
      <c r="G46" s="21"/>
    </row>
    <row r="47" spans="2:7" x14ac:dyDescent="0.2">
      <c r="B47" s="18">
        <v>41425</v>
      </c>
      <c r="C47" s="19">
        <v>4.4403085384813294E-2</v>
      </c>
      <c r="D47" s="19">
        <v>3.1674205145027931E-2</v>
      </c>
      <c r="E47" s="19">
        <v>1.2728880239785363E-2</v>
      </c>
      <c r="F47" s="19">
        <f t="shared" si="0"/>
        <v>8.2662193526375268E-3</v>
      </c>
      <c r="G47" s="21"/>
    </row>
    <row r="48" spans="2:7" x14ac:dyDescent="0.2">
      <c r="B48" s="18">
        <v>41455</v>
      </c>
      <c r="C48" s="19">
        <v>4.7650953999260046E-2</v>
      </c>
      <c r="D48" s="19">
        <v>3.380608057731626E-2</v>
      </c>
      <c r="E48" s="19">
        <v>1.3844873421943786E-2</v>
      </c>
      <c r="F48" s="19">
        <f t="shared" si="0"/>
        <v>8.4041567681002655E-2</v>
      </c>
      <c r="G48" s="21"/>
    </row>
    <row r="49" spans="2:7" x14ac:dyDescent="0.2">
      <c r="B49" s="18">
        <v>41486</v>
      </c>
      <c r="C49" s="19">
        <v>4.7544623388683378E-2</v>
      </c>
      <c r="D49" s="19">
        <v>3.5178577532673047E-2</v>
      </c>
      <c r="E49" s="19">
        <v>1.2366045856010331E-2</v>
      </c>
      <c r="F49" s="19">
        <f t="shared" si="0"/>
        <v>-0.11296053470816524</v>
      </c>
      <c r="G49" s="21"/>
    </row>
    <row r="50" spans="2:7" x14ac:dyDescent="0.2">
      <c r="B50" s="18">
        <v>41517</v>
      </c>
      <c r="C50" s="19">
        <v>4.79007890420486E-2</v>
      </c>
      <c r="D50" s="19">
        <v>3.5881549066966618E-2</v>
      </c>
      <c r="E50" s="19">
        <v>1.2019239975081981E-2</v>
      </c>
      <c r="F50" s="19">
        <f t="shared" si="0"/>
        <v>-2.8445782281085043E-2</v>
      </c>
      <c r="G50" s="21"/>
    </row>
    <row r="51" spans="2:7" x14ac:dyDescent="0.2">
      <c r="B51" s="18">
        <v>41547</v>
      </c>
      <c r="C51" s="19">
        <v>4.8305466756260962E-2</v>
      </c>
      <c r="D51" s="19">
        <v>3.586119268932482E-2</v>
      </c>
      <c r="E51" s="19">
        <v>1.2444274066936142E-2</v>
      </c>
      <c r="F51" s="19">
        <f t="shared" si="0"/>
        <v>3.4751905733875918E-2</v>
      </c>
      <c r="G51" s="21"/>
    </row>
    <row r="52" spans="2:7" x14ac:dyDescent="0.2">
      <c r="B52" s="18">
        <v>41578</v>
      </c>
      <c r="C52" s="19">
        <v>4.7065376069336681E-2</v>
      </c>
      <c r="D52" s="19">
        <v>3.526103264874296E-2</v>
      </c>
      <c r="E52" s="19">
        <v>1.1804343420593721E-2</v>
      </c>
      <c r="F52" s="19">
        <f t="shared" si="0"/>
        <v>-5.2793052579978426E-2</v>
      </c>
      <c r="G52" s="21"/>
    </row>
    <row r="53" spans="2:7" x14ac:dyDescent="0.2">
      <c r="B53" s="18">
        <v>41608</v>
      </c>
      <c r="C53" s="19">
        <v>4.8161239059419179E-2</v>
      </c>
      <c r="D53" s="19">
        <v>3.70232708749412E-2</v>
      </c>
      <c r="E53" s="19">
        <v>1.113796818447798E-2</v>
      </c>
      <c r="F53" s="19">
        <f t="shared" si="0"/>
        <v>-5.8107721556291854E-2</v>
      </c>
      <c r="G53" s="21"/>
    </row>
    <row r="54" spans="2:7" x14ac:dyDescent="0.2">
      <c r="B54" s="18">
        <v>41639</v>
      </c>
      <c r="C54" s="19">
        <v>4.8604997611798761E-2</v>
      </c>
      <c r="D54" s="19">
        <v>3.8464465352487473E-2</v>
      </c>
      <c r="E54" s="19">
        <v>1.0140532259311288E-2</v>
      </c>
      <c r="F54" s="19">
        <f t="shared" si="0"/>
        <v>-9.3819340837337326E-2</v>
      </c>
      <c r="G54" s="21"/>
    </row>
    <row r="55" spans="2:7" x14ac:dyDescent="0.2">
      <c r="B55" s="18">
        <v>41670</v>
      </c>
      <c r="C55" s="19">
        <v>4.5836659609855973E-2</v>
      </c>
      <c r="D55" s="19">
        <v>3.5269434567606457E-2</v>
      </c>
      <c r="E55" s="19">
        <v>1.0567225042249516E-2</v>
      </c>
      <c r="F55" s="19">
        <f t="shared" si="0"/>
        <v>4.1216746092303178E-2</v>
      </c>
      <c r="G55" s="21"/>
    </row>
    <row r="56" spans="2:7" x14ac:dyDescent="0.2">
      <c r="B56" s="18">
        <v>41698</v>
      </c>
      <c r="C56" s="19">
        <v>4.4918405818127227E-2</v>
      </c>
      <c r="D56" s="19">
        <v>3.4952928260596046E-2</v>
      </c>
      <c r="E56" s="19">
        <v>9.9654775575311813E-3</v>
      </c>
      <c r="F56" s="19">
        <f t="shared" si="0"/>
        <v>-5.8630357932291918E-2</v>
      </c>
      <c r="G56" s="21"/>
    </row>
    <row r="57" spans="2:7" x14ac:dyDescent="0.2">
      <c r="B57" s="18">
        <v>41729</v>
      </c>
      <c r="C57" s="19">
        <v>4.4535039921924528E-2</v>
      </c>
      <c r="D57" s="19">
        <v>3.4734877933417209E-2</v>
      </c>
      <c r="E57" s="19">
        <v>9.8001619885073193E-3</v>
      </c>
      <c r="F57" s="19">
        <f t="shared" si="0"/>
        <v>-1.6727961022342308E-2</v>
      </c>
      <c r="G57" s="21"/>
    </row>
    <row r="58" spans="2:7" x14ac:dyDescent="0.2">
      <c r="B58" s="18">
        <v>41759</v>
      </c>
      <c r="C58" s="19">
        <v>4.3518562518675814E-2</v>
      </c>
      <c r="D58" s="19">
        <v>3.3688656067977794E-2</v>
      </c>
      <c r="E58" s="19">
        <v>9.8299064506980199E-3</v>
      </c>
      <c r="F58" s="19">
        <f t="shared" si="0"/>
        <v>3.0305024200102666E-3</v>
      </c>
      <c r="G58" s="21"/>
    </row>
    <row r="59" spans="2:7" x14ac:dyDescent="0.2">
      <c r="B59" s="18">
        <v>41790</v>
      </c>
      <c r="C59" s="19">
        <v>4.2282464341877199E-2</v>
      </c>
      <c r="D59" s="19">
        <v>3.2132880030879177E-2</v>
      </c>
      <c r="E59" s="19">
        <v>1.0149584310998022E-2</v>
      </c>
      <c r="F59" s="19">
        <f t="shared" si="0"/>
        <v>3.2003332668209747E-2</v>
      </c>
      <c r="G59" s="21"/>
    </row>
    <row r="60" spans="2:7" x14ac:dyDescent="0.2">
      <c r="B60" s="18">
        <v>41820</v>
      </c>
      <c r="C60" s="19">
        <v>4.2377441885695553E-2</v>
      </c>
      <c r="D60" s="19">
        <v>3.2449785041480578E-2</v>
      </c>
      <c r="E60" s="19">
        <v>9.9276568442149757E-3</v>
      </c>
      <c r="F60" s="19">
        <f t="shared" si="0"/>
        <v>-2.2108267205205284E-2</v>
      </c>
      <c r="G60" s="21"/>
    </row>
    <row r="61" spans="2:7" x14ac:dyDescent="0.2">
      <c r="B61" s="18">
        <v>41851</v>
      </c>
      <c r="C61" s="19">
        <v>4.2421387824804237E-2</v>
      </c>
      <c r="D61" s="19">
        <v>3.2309182237660924E-2</v>
      </c>
      <c r="E61" s="19">
        <v>1.0112205587143312E-2</v>
      </c>
      <c r="F61" s="19">
        <f t="shared" si="0"/>
        <v>1.8418685342428107E-2</v>
      </c>
      <c r="G61" s="21"/>
    </row>
    <row r="62" spans="2:7" x14ac:dyDescent="0.2">
      <c r="B62" s="18">
        <v>41882</v>
      </c>
      <c r="C62" s="19">
        <v>4.0301390801520717E-2</v>
      </c>
      <c r="D62" s="19">
        <v>3.006318288367742E-2</v>
      </c>
      <c r="E62" s="19">
        <v>1.0238207917843297E-2</v>
      </c>
      <c r="F62" s="19">
        <f t="shared" si="0"/>
        <v>1.2383428067673563E-2</v>
      </c>
      <c r="G62" s="21"/>
    </row>
    <row r="63" spans="2:7" x14ac:dyDescent="0.2">
      <c r="B63" s="18">
        <v>41912</v>
      </c>
      <c r="C63" s="19">
        <v>4.2394144253352271E-2</v>
      </c>
      <c r="D63" s="19">
        <v>3.1363303808747856E-2</v>
      </c>
      <c r="E63" s="19">
        <v>1.1030840444604416E-2</v>
      </c>
      <c r="F63" s="19">
        <f t="shared" si="0"/>
        <v>7.4568430337069946E-2</v>
      </c>
      <c r="G63" s="21"/>
    </row>
    <row r="64" spans="2:7" x14ac:dyDescent="0.2">
      <c r="B64" s="18">
        <v>41943</v>
      </c>
      <c r="C64" s="19">
        <v>4.1356528146489227E-2</v>
      </c>
      <c r="D64" s="19">
        <v>2.9947485710138333E-2</v>
      </c>
      <c r="E64" s="19">
        <v>1.1409042436350894E-2</v>
      </c>
      <c r="F64" s="19">
        <f t="shared" si="0"/>
        <v>3.3711210548123094E-2</v>
      </c>
      <c r="G64" s="21"/>
    </row>
    <row r="65" spans="2:7" x14ac:dyDescent="0.2">
      <c r="B65" s="18">
        <v>41973</v>
      </c>
      <c r="C65" s="19">
        <v>4.0205305482667236E-2</v>
      </c>
      <c r="D65" s="19">
        <v>2.8479192673144672E-2</v>
      </c>
      <c r="E65" s="19">
        <v>1.1726112809522564E-2</v>
      </c>
      <c r="F65" s="19">
        <f t="shared" si="0"/>
        <v>2.741198179873261E-2</v>
      </c>
      <c r="G65" s="21"/>
    </row>
    <row r="66" spans="2:7" x14ac:dyDescent="0.2">
      <c r="B66" s="18">
        <v>42004</v>
      </c>
      <c r="C66" s="19">
        <v>3.919789575059239E-2</v>
      </c>
      <c r="D66" s="19">
        <v>2.7020134182745879E-2</v>
      </c>
      <c r="E66" s="19">
        <v>1.2177761567846512E-2</v>
      </c>
      <c r="F66" s="19">
        <f t="shared" si="0"/>
        <v>3.7793247112834508E-2</v>
      </c>
      <c r="G66" s="21"/>
    </row>
    <row r="67" spans="2:7" x14ac:dyDescent="0.2">
      <c r="B67" s="18">
        <v>42035</v>
      </c>
      <c r="C67" s="19">
        <v>3.4819326663557505E-2</v>
      </c>
      <c r="D67" s="19">
        <v>2.2215736642695105E-2</v>
      </c>
      <c r="E67" s="19">
        <v>1.26035900208624E-2</v>
      </c>
      <c r="F67" s="19">
        <f t="shared" si="0"/>
        <v>3.4370229596136233E-2</v>
      </c>
      <c r="G67" s="21"/>
    </row>
    <row r="68" spans="2:7" x14ac:dyDescent="0.2">
      <c r="B68" s="18">
        <v>42063</v>
      </c>
      <c r="C68" s="19">
        <v>3.7452747397021549E-2</v>
      </c>
      <c r="D68" s="19">
        <v>2.5469902405184285E-2</v>
      </c>
      <c r="E68" s="19">
        <v>1.1982844991837265E-2</v>
      </c>
      <c r="F68" s="19">
        <f t="shared" si="0"/>
        <v>-5.0505652721169088E-2</v>
      </c>
      <c r="G68" s="21"/>
    </row>
    <row r="69" spans="2:7" x14ac:dyDescent="0.2">
      <c r="B69" s="18">
        <v>42094</v>
      </c>
      <c r="C69" s="19">
        <v>3.7293815923801162E-2</v>
      </c>
      <c r="D69" s="19">
        <v>2.4964989874525077E-2</v>
      </c>
      <c r="E69" s="19">
        <v>1.2328826049276084E-2</v>
      </c>
      <c r="F69" s="19">
        <f t="shared" si="0"/>
        <v>2.8464058772608609E-2</v>
      </c>
      <c r="G69" s="21"/>
    </row>
    <row r="70" spans="2:7" x14ac:dyDescent="0.2">
      <c r="B70" s="18">
        <v>42124</v>
      </c>
      <c r="C70" s="19">
        <v>3.9159301240650195E-2</v>
      </c>
      <c r="D70" s="19">
        <v>2.6900550640514054E-2</v>
      </c>
      <c r="E70" s="19">
        <v>1.2258750600136141E-2</v>
      </c>
      <c r="F70" s="19">
        <f t="shared" si="0"/>
        <v>-5.7000850367623203E-3</v>
      </c>
      <c r="G70" s="21"/>
    </row>
    <row r="71" spans="2:7" x14ac:dyDescent="0.2">
      <c r="B71" s="18">
        <v>42155</v>
      </c>
      <c r="C71" s="19">
        <v>4.0701082009890463E-2</v>
      </c>
      <c r="D71" s="19">
        <v>2.7930411718101428E-2</v>
      </c>
      <c r="E71" s="19">
        <v>1.2770670291789035E-2</v>
      </c>
      <c r="F71" s="19">
        <f t="shared" si="0"/>
        <v>4.0911141555234357E-2</v>
      </c>
      <c r="G71" s="21"/>
    </row>
    <row r="72" spans="2:7" x14ac:dyDescent="0.2">
      <c r="B72" s="18">
        <v>42185</v>
      </c>
      <c r="C72" s="19">
        <v>4.3566443489740966E-2</v>
      </c>
      <c r="D72" s="19">
        <v>3.0425054738501531E-2</v>
      </c>
      <c r="E72" s="19">
        <v>1.3141388751239436E-2</v>
      </c>
      <c r="F72" s="19">
        <f t="shared" ref="F72:F135" si="1">LN(E72/E71)</f>
        <v>2.8615538067437545E-2</v>
      </c>
      <c r="G72" s="21"/>
    </row>
    <row r="73" spans="2:7" x14ac:dyDescent="0.2">
      <c r="B73" s="18">
        <v>42216</v>
      </c>
      <c r="C73" s="19">
        <v>4.2359081923037965E-2</v>
      </c>
      <c r="D73" s="19">
        <v>2.8603805872695065E-2</v>
      </c>
      <c r="E73" s="19">
        <v>1.37552760503429E-2</v>
      </c>
      <c r="F73" s="19">
        <f t="shared" si="1"/>
        <v>4.5655766963079131E-2</v>
      </c>
      <c r="G73" s="21"/>
    </row>
    <row r="74" spans="2:7" x14ac:dyDescent="0.2">
      <c r="B74" s="18">
        <v>42247</v>
      </c>
      <c r="C74" s="19">
        <v>4.3214715245197162E-2</v>
      </c>
      <c r="D74" s="19">
        <v>2.8796774524685553E-2</v>
      </c>
      <c r="E74" s="19">
        <v>1.4417940720511609E-2</v>
      </c>
      <c r="F74" s="19">
        <f t="shared" si="1"/>
        <v>4.7050851216281456E-2</v>
      </c>
      <c r="G74" s="21"/>
    </row>
    <row r="75" spans="2:7" x14ac:dyDescent="0.2">
      <c r="B75" s="18">
        <v>42277</v>
      </c>
      <c r="C75" s="19">
        <v>4.2963190892335641E-2</v>
      </c>
      <c r="D75" s="19">
        <v>2.8092572158359575E-2</v>
      </c>
      <c r="E75" s="19">
        <v>1.4870618733976066E-2</v>
      </c>
      <c r="F75" s="19">
        <f t="shared" si="1"/>
        <v>3.0914054672068172E-2</v>
      </c>
      <c r="G75" s="21"/>
    </row>
    <row r="76" spans="2:7" x14ac:dyDescent="0.2">
      <c r="B76" s="18">
        <v>42308</v>
      </c>
      <c r="C76" s="19">
        <v>4.2623545625798058E-2</v>
      </c>
      <c r="D76" s="19">
        <v>2.8604239262087678E-2</v>
      </c>
      <c r="E76" s="19">
        <v>1.401930636371038E-2</v>
      </c>
      <c r="F76" s="19">
        <f t="shared" si="1"/>
        <v>-5.8951963542716458E-2</v>
      </c>
      <c r="G76" s="21"/>
    </row>
    <row r="77" spans="2:7" x14ac:dyDescent="0.2">
      <c r="B77" s="18">
        <v>42338</v>
      </c>
      <c r="C77" s="19">
        <v>4.2632606266854264E-2</v>
      </c>
      <c r="D77" s="19">
        <v>2.9216430415219673E-2</v>
      </c>
      <c r="E77" s="19">
        <v>1.3416175851634592E-2</v>
      </c>
      <c r="F77" s="19">
        <f t="shared" si="1"/>
        <v>-4.3974273571068416E-2</v>
      </c>
      <c r="G77" s="21"/>
    </row>
    <row r="78" spans="2:7" x14ac:dyDescent="0.2">
      <c r="B78" s="18">
        <v>42369</v>
      </c>
      <c r="C78" s="19">
        <v>4.309737605208086E-2</v>
      </c>
      <c r="D78" s="19">
        <v>2.9390176001013162E-2</v>
      </c>
      <c r="E78" s="19">
        <v>1.3707200051067698E-2</v>
      </c>
      <c r="F78" s="19">
        <f t="shared" si="1"/>
        <v>2.1460113912809217E-2</v>
      </c>
      <c r="G78" s="21"/>
    </row>
    <row r="79" spans="2:7" x14ac:dyDescent="0.2">
      <c r="B79" s="18">
        <v>42400</v>
      </c>
      <c r="C79" s="19">
        <v>4.2974691735866967E-2</v>
      </c>
      <c r="D79" s="19">
        <v>2.6745697643619712E-2</v>
      </c>
      <c r="E79" s="19">
        <v>1.6228994092247255E-2</v>
      </c>
      <c r="F79" s="19">
        <f t="shared" si="1"/>
        <v>0.16887815535597836</v>
      </c>
      <c r="G79" s="21"/>
    </row>
    <row r="80" spans="2:7" x14ac:dyDescent="0.2">
      <c r="B80" s="18">
        <v>42429</v>
      </c>
      <c r="C80" s="19">
        <v>4.1615538023343154E-2</v>
      </c>
      <c r="D80" s="19">
        <v>2.5228605303829768E-2</v>
      </c>
      <c r="E80" s="19">
        <v>1.6386932719513386E-2</v>
      </c>
      <c r="F80" s="19">
        <f t="shared" si="1"/>
        <v>9.6848305231937801E-3</v>
      </c>
      <c r="G80" s="21"/>
    </row>
    <row r="81" spans="2:7" x14ac:dyDescent="0.2">
      <c r="B81" s="18">
        <v>42460</v>
      </c>
      <c r="C81" s="19">
        <v>3.9388198641679709E-2</v>
      </c>
      <c r="D81" s="19">
        <v>2.5321615678523566E-2</v>
      </c>
      <c r="E81" s="19">
        <v>1.4066582963156143E-2</v>
      </c>
      <c r="F81" s="19">
        <f t="shared" si="1"/>
        <v>-0.1526822499628038</v>
      </c>
      <c r="G81" s="21"/>
    </row>
    <row r="82" spans="2:7" x14ac:dyDescent="0.2">
      <c r="B82" s="18">
        <v>42490</v>
      </c>
      <c r="C82" s="19">
        <v>3.8165914166777538E-2</v>
      </c>
      <c r="D82" s="19">
        <v>2.5720186931339394E-2</v>
      </c>
      <c r="E82" s="19">
        <v>1.2445727235438145E-2</v>
      </c>
      <c r="F82" s="19">
        <f t="shared" si="1"/>
        <v>-0.12242461180413473</v>
      </c>
      <c r="G82" s="21"/>
    </row>
    <row r="83" spans="2:7" x14ac:dyDescent="0.2">
      <c r="B83" s="18">
        <v>42521</v>
      </c>
      <c r="C83" s="19">
        <v>3.8411351668635345E-2</v>
      </c>
      <c r="D83" s="19">
        <v>2.5442254099703594E-2</v>
      </c>
      <c r="E83" s="19">
        <v>1.2969097568931751E-2</v>
      </c>
      <c r="F83" s="19">
        <f t="shared" si="1"/>
        <v>4.1192047502299739E-2</v>
      </c>
      <c r="G83" s="21"/>
    </row>
    <row r="84" spans="2:7" x14ac:dyDescent="0.2">
      <c r="B84" s="18">
        <v>42551</v>
      </c>
      <c r="C84" s="19">
        <v>3.6258343616915926E-2</v>
      </c>
      <c r="D84" s="19">
        <v>2.2278104440446471E-2</v>
      </c>
      <c r="E84" s="19">
        <v>1.3980239176469456E-2</v>
      </c>
      <c r="F84" s="19">
        <f t="shared" si="1"/>
        <v>7.5075427565738803E-2</v>
      </c>
      <c r="G84" s="21"/>
    </row>
    <row r="85" spans="2:7" x14ac:dyDescent="0.2">
      <c r="B85" s="18">
        <v>42582</v>
      </c>
      <c r="C85" s="19">
        <v>3.5022168876580814E-2</v>
      </c>
      <c r="D85" s="19">
        <v>2.1140626414471834E-2</v>
      </c>
      <c r="E85" s="19">
        <v>1.388154246210898E-2</v>
      </c>
      <c r="F85" s="19">
        <f t="shared" si="1"/>
        <v>-7.0847678351512733E-3</v>
      </c>
      <c r="G85" s="21"/>
    </row>
    <row r="86" spans="2:7" x14ac:dyDescent="0.2">
      <c r="B86" s="18">
        <v>42613</v>
      </c>
      <c r="C86" s="19">
        <v>3.4735748960519779E-2</v>
      </c>
      <c r="D86" s="19">
        <v>2.1619067393508707E-2</v>
      </c>
      <c r="E86" s="19">
        <v>1.3116681567011072E-2</v>
      </c>
      <c r="F86" s="19">
        <f t="shared" si="1"/>
        <v>-5.6675255118121028E-2</v>
      </c>
      <c r="G86" s="21"/>
    </row>
    <row r="87" spans="2:7" x14ac:dyDescent="0.2">
      <c r="B87" s="18">
        <v>42643</v>
      </c>
      <c r="C87" s="19">
        <v>3.5731533497228039E-2</v>
      </c>
      <c r="D87" s="19">
        <v>2.2576548269674441E-2</v>
      </c>
      <c r="E87" s="19">
        <v>1.3154985227553598E-2</v>
      </c>
      <c r="F87" s="19">
        <f t="shared" si="1"/>
        <v>2.9159693583957974E-3</v>
      </c>
      <c r="G87" s="21"/>
    </row>
    <row r="88" spans="2:7" x14ac:dyDescent="0.2">
      <c r="B88" s="18">
        <v>42674</v>
      </c>
      <c r="C88" s="19">
        <v>3.770532983686458E-2</v>
      </c>
      <c r="D88" s="19">
        <v>2.5059931266396676E-2</v>
      </c>
      <c r="E88" s="19">
        <v>1.2645398570467904E-2</v>
      </c>
      <c r="F88" s="19">
        <f t="shared" si="1"/>
        <v>-3.9507391908095803E-2</v>
      </c>
      <c r="G88" s="21"/>
    </row>
    <row r="89" spans="2:7" x14ac:dyDescent="0.2">
      <c r="B89" s="18">
        <v>42704</v>
      </c>
      <c r="C89" s="19">
        <v>4.1205852733811124E-2</v>
      </c>
      <c r="D89" s="19">
        <v>2.9632367900490533E-2</v>
      </c>
      <c r="E89" s="19">
        <v>1.1573484833320592E-2</v>
      </c>
      <c r="F89" s="19">
        <f t="shared" si="1"/>
        <v>-8.8576708155505765E-2</v>
      </c>
      <c r="G89" s="21"/>
    </row>
    <row r="90" spans="2:7" x14ac:dyDescent="0.2">
      <c r="B90" s="18">
        <v>42735</v>
      </c>
      <c r="C90" s="19">
        <v>4.117587794641403E-2</v>
      </c>
      <c r="D90" s="19">
        <v>3.0077887360892723E-2</v>
      </c>
      <c r="E90" s="19">
        <v>1.1097990585521307E-2</v>
      </c>
      <c r="F90" s="19">
        <f t="shared" si="1"/>
        <v>-4.1952627875779247E-2</v>
      </c>
      <c r="G90" s="21"/>
    </row>
    <row r="91" spans="2:7" x14ac:dyDescent="0.2">
      <c r="B91" s="18">
        <v>42766</v>
      </c>
      <c r="C91" s="19">
        <v>4.1290216539631296E-2</v>
      </c>
      <c r="D91" s="19">
        <v>3.0016707774797754E-2</v>
      </c>
      <c r="E91" s="19">
        <v>1.1273508764833542E-2</v>
      </c>
      <c r="F91" s="19">
        <f t="shared" si="1"/>
        <v>1.569155271712059E-2</v>
      </c>
      <c r="G91" s="21"/>
    </row>
    <row r="92" spans="2:7" x14ac:dyDescent="0.2">
      <c r="B92" s="18">
        <v>42794</v>
      </c>
      <c r="C92" s="19">
        <v>4.0088662098920591E-2</v>
      </c>
      <c r="D92" s="19">
        <v>2.9217169973481581E-2</v>
      </c>
      <c r="E92" s="19">
        <v>1.087149212543901E-2</v>
      </c>
      <c r="F92" s="19">
        <f t="shared" si="1"/>
        <v>-3.6311654554355297E-2</v>
      </c>
      <c r="G92" s="21"/>
    </row>
    <row r="93" spans="2:7" x14ac:dyDescent="0.2">
      <c r="B93" s="18">
        <v>42825</v>
      </c>
      <c r="C93" s="19">
        <v>4.0872803383942016E-2</v>
      </c>
      <c r="D93" s="19">
        <v>2.9662865311084502E-2</v>
      </c>
      <c r="E93" s="19">
        <v>1.1209938072857514E-2</v>
      </c>
      <c r="F93" s="19">
        <f t="shared" si="1"/>
        <v>3.0656751030015285E-2</v>
      </c>
      <c r="G93" s="21"/>
    </row>
    <row r="94" spans="2:7" x14ac:dyDescent="0.2">
      <c r="B94" s="18">
        <v>42855</v>
      </c>
      <c r="C94" s="19">
        <v>4.0141567754860934E-2</v>
      </c>
      <c r="D94" s="19">
        <v>2.894089339693149E-2</v>
      </c>
      <c r="E94" s="19">
        <v>1.1200674357929444E-2</v>
      </c>
      <c r="F94" s="19">
        <f t="shared" si="1"/>
        <v>-8.2672577416684071E-4</v>
      </c>
      <c r="G94" s="21"/>
    </row>
    <row r="95" spans="2:7" x14ac:dyDescent="0.2">
      <c r="B95" s="18">
        <v>42886</v>
      </c>
      <c r="C95" s="19">
        <v>3.8870758060095954E-2</v>
      </c>
      <c r="D95" s="19">
        <v>2.7976366686428646E-2</v>
      </c>
      <c r="E95" s="19">
        <v>1.0894391373667309E-2</v>
      </c>
      <c r="F95" s="19">
        <f t="shared" si="1"/>
        <v>-2.772588308510281E-2</v>
      </c>
      <c r="G95" s="21"/>
    </row>
    <row r="96" spans="2:7" x14ac:dyDescent="0.2">
      <c r="B96" s="18">
        <v>42916</v>
      </c>
      <c r="C96" s="19">
        <v>3.8493704439470464E-2</v>
      </c>
      <c r="D96" s="19">
        <v>2.7894014218370521E-2</v>
      </c>
      <c r="E96" s="19">
        <v>1.0599690221099942E-2</v>
      </c>
      <c r="F96" s="19">
        <f t="shared" si="1"/>
        <v>-2.7423327666333534E-2</v>
      </c>
      <c r="G96" s="21"/>
    </row>
    <row r="97" spans="2:7" x14ac:dyDescent="0.2">
      <c r="B97" s="18">
        <v>42947</v>
      </c>
      <c r="C97" s="19">
        <v>3.8367893639637315E-2</v>
      </c>
      <c r="D97" s="19">
        <v>2.838965894841813E-2</v>
      </c>
      <c r="E97" s="19">
        <v>9.9782346912191851E-3</v>
      </c>
      <c r="F97" s="19">
        <f t="shared" si="1"/>
        <v>-6.0418586236383819E-2</v>
      </c>
      <c r="G97" s="21"/>
    </row>
    <row r="98" spans="2:7" x14ac:dyDescent="0.2">
      <c r="B98" s="18">
        <v>42978</v>
      </c>
      <c r="C98" s="19">
        <v>3.7252902292602787E-2</v>
      </c>
      <c r="D98" s="19">
        <v>2.6612473693255024E-2</v>
      </c>
      <c r="E98" s="19">
        <v>1.0640428599347763E-2</v>
      </c>
      <c r="F98" s="19">
        <f t="shared" si="1"/>
        <v>6.4254574965729311E-2</v>
      </c>
      <c r="G98" s="21"/>
    </row>
    <row r="99" spans="2:7" x14ac:dyDescent="0.2">
      <c r="B99" s="18">
        <v>43008</v>
      </c>
      <c r="C99" s="19">
        <v>3.7997806788925337E-2</v>
      </c>
      <c r="D99" s="19">
        <v>2.7968087772880741E-2</v>
      </c>
      <c r="E99" s="19">
        <v>1.0029719016044596E-2</v>
      </c>
      <c r="F99" s="19">
        <f t="shared" si="1"/>
        <v>-5.9108177766839458E-2</v>
      </c>
      <c r="G99" s="21"/>
    </row>
    <row r="100" spans="2:7" x14ac:dyDescent="0.2">
      <c r="B100" s="18">
        <v>43039</v>
      </c>
      <c r="C100" s="19">
        <v>3.7666003175132752E-2</v>
      </c>
      <c r="D100" s="19">
        <v>2.8174993142198429E-2</v>
      </c>
      <c r="E100" s="19">
        <v>9.491010032934323E-3</v>
      </c>
      <c r="F100" s="19">
        <f t="shared" si="1"/>
        <v>-5.5207548981342711E-2</v>
      </c>
      <c r="G100" s="21"/>
    </row>
    <row r="101" spans="2:7" x14ac:dyDescent="0.2">
      <c r="B101" s="18">
        <v>43069</v>
      </c>
      <c r="C101" s="19">
        <v>3.7549580819555388E-2</v>
      </c>
      <c r="D101" s="19">
        <v>2.7911950794821005E-2</v>
      </c>
      <c r="E101" s="19">
        <v>9.6376300247343824E-3</v>
      </c>
      <c r="F101" s="19">
        <f t="shared" si="1"/>
        <v>1.5330192092658228E-2</v>
      </c>
      <c r="G101" s="21"/>
    </row>
    <row r="102" spans="2:7" x14ac:dyDescent="0.2">
      <c r="B102" s="18">
        <v>43100</v>
      </c>
      <c r="C102" s="19">
        <v>3.5951755990634639E-2</v>
      </c>
      <c r="D102" s="19">
        <v>2.708749954996913E-2</v>
      </c>
      <c r="E102" s="19">
        <v>8.8642564406655085E-3</v>
      </c>
      <c r="F102" s="19">
        <f t="shared" si="1"/>
        <v>-8.3648170173325473E-2</v>
      </c>
      <c r="G102" s="21"/>
    </row>
    <row r="103" spans="2:7" x14ac:dyDescent="0.2">
      <c r="B103" s="18">
        <v>43131</v>
      </c>
      <c r="C103" s="19">
        <v>3.7906183545143982E-2</v>
      </c>
      <c r="D103" s="19">
        <v>2.9145304019877721E-2</v>
      </c>
      <c r="E103" s="19">
        <v>8.7608795252662602E-3</v>
      </c>
      <c r="F103" s="19">
        <f t="shared" si="1"/>
        <v>-1.1730757830972981E-2</v>
      </c>
      <c r="G103" s="21"/>
    </row>
    <row r="104" spans="2:7" x14ac:dyDescent="0.2">
      <c r="B104" s="18">
        <v>43159</v>
      </c>
      <c r="C104" s="19">
        <v>4.0009686410472152E-2</v>
      </c>
      <c r="D104" s="19">
        <v>3.1065809968009468E-2</v>
      </c>
      <c r="E104" s="19">
        <v>8.9438764424626845E-3</v>
      </c>
      <c r="F104" s="19">
        <f t="shared" si="1"/>
        <v>2.0672799408754491E-2</v>
      </c>
      <c r="G104" s="21"/>
    </row>
    <row r="105" spans="2:7" x14ac:dyDescent="0.2">
      <c r="B105" s="18">
        <v>43190</v>
      </c>
      <c r="C105" s="19">
        <v>3.9514647578227313E-2</v>
      </c>
      <c r="D105" s="19">
        <v>2.9484850401608892E-2</v>
      </c>
      <c r="E105" s="19">
        <v>1.0029797176618421E-2</v>
      </c>
      <c r="F105" s="19">
        <f t="shared" si="1"/>
        <v>0.11459127835152159</v>
      </c>
      <c r="G105" s="21"/>
    </row>
    <row r="106" spans="2:7" x14ac:dyDescent="0.2">
      <c r="B106" s="18">
        <v>43220</v>
      </c>
      <c r="C106" s="19">
        <v>4.0666447256792276E-2</v>
      </c>
      <c r="D106" s="19">
        <v>3.0750138176249692E-2</v>
      </c>
      <c r="E106" s="19">
        <v>9.9163090805425846E-3</v>
      </c>
      <c r="F106" s="19">
        <f t="shared" si="1"/>
        <v>-1.1379596527810421E-2</v>
      </c>
      <c r="G106" s="21"/>
    </row>
    <row r="107" spans="2:7" x14ac:dyDescent="0.2">
      <c r="B107" s="18">
        <v>43251</v>
      </c>
      <c r="C107" s="19">
        <v>4.0194761870794911E-2</v>
      </c>
      <c r="D107" s="19">
        <v>2.9696914279069054E-2</v>
      </c>
      <c r="E107" s="19">
        <v>1.0497847591725857E-2</v>
      </c>
      <c r="F107" s="19">
        <f t="shared" si="1"/>
        <v>5.6989461317258218E-2</v>
      </c>
      <c r="G107" s="21"/>
    </row>
    <row r="108" spans="2:7" x14ac:dyDescent="0.2">
      <c r="B108" s="18">
        <v>43281</v>
      </c>
      <c r="C108" s="19">
        <v>4.1469308682038741E-2</v>
      </c>
      <c r="D108" s="19">
        <v>2.9735401367614218E-2</v>
      </c>
      <c r="E108" s="19">
        <v>1.1733907314424523E-2</v>
      </c>
      <c r="F108" s="19">
        <f t="shared" si="1"/>
        <v>0.11131246669676058</v>
      </c>
      <c r="G108" s="21"/>
    </row>
    <row r="109" spans="2:7" x14ac:dyDescent="0.2">
      <c r="B109" s="18">
        <v>43312</v>
      </c>
      <c r="C109" s="19">
        <v>4.1318768338324305E-2</v>
      </c>
      <c r="D109" s="19">
        <v>3.0692717378658252E-2</v>
      </c>
      <c r="E109" s="19">
        <v>1.0626050959666053E-2</v>
      </c>
      <c r="F109" s="19">
        <f t="shared" si="1"/>
        <v>-9.9174087812702455E-2</v>
      </c>
      <c r="G109" s="21"/>
    </row>
    <row r="110" spans="2:7" x14ac:dyDescent="0.2">
      <c r="B110" s="18">
        <v>43343</v>
      </c>
      <c r="C110" s="19">
        <v>4.0781133680267825E-2</v>
      </c>
      <c r="D110" s="19">
        <v>2.9864220453341434E-2</v>
      </c>
      <c r="E110" s="19">
        <v>1.0916913226926391E-2</v>
      </c>
      <c r="F110" s="19">
        <f t="shared" si="1"/>
        <v>2.7004635060994545E-2</v>
      </c>
      <c r="G110" s="21"/>
    </row>
    <row r="111" spans="2:7" x14ac:dyDescent="0.2">
      <c r="B111" s="18">
        <v>43373</v>
      </c>
      <c r="C111" s="19">
        <v>4.202195144068846E-2</v>
      </c>
      <c r="D111" s="19">
        <v>3.1741321079346074E-2</v>
      </c>
      <c r="E111" s="19">
        <v>1.0280630361342386E-2</v>
      </c>
      <c r="F111" s="19">
        <f t="shared" si="1"/>
        <v>-6.0051681486941254E-2</v>
      </c>
      <c r="G111" s="21"/>
    </row>
    <row r="112" spans="2:7" x14ac:dyDescent="0.2">
      <c r="B112" s="18">
        <v>43404</v>
      </c>
      <c r="C112" s="19">
        <v>4.4370577291571248E-2</v>
      </c>
      <c r="D112" s="19">
        <v>3.3620353209170777E-2</v>
      </c>
      <c r="E112" s="19">
        <v>1.0750224082400471E-2</v>
      </c>
      <c r="F112" s="19">
        <f t="shared" si="1"/>
        <v>4.4665021887078722E-2</v>
      </c>
      <c r="G112" s="21"/>
    </row>
    <row r="113" spans="2:7" x14ac:dyDescent="0.2">
      <c r="B113" s="18">
        <v>43434</v>
      </c>
      <c r="C113" s="19">
        <v>4.4469626380813358E-2</v>
      </c>
      <c r="D113" s="19">
        <v>3.2731158501536274E-2</v>
      </c>
      <c r="E113" s="19">
        <v>1.1738467879277084E-2</v>
      </c>
      <c r="F113" s="19">
        <f t="shared" si="1"/>
        <v>8.7944702332116834E-2</v>
      </c>
      <c r="G113" s="21"/>
    </row>
    <row r="114" spans="2:7" x14ac:dyDescent="0.2">
      <c r="B114" s="18">
        <v>43465</v>
      </c>
      <c r="C114" s="19">
        <v>4.2303983278140736E-2</v>
      </c>
      <c r="D114" s="19">
        <v>2.9710979959942419E-2</v>
      </c>
      <c r="E114" s="19">
        <v>1.2593003318198317E-2</v>
      </c>
      <c r="F114" s="19">
        <f t="shared" si="1"/>
        <v>7.027006595613404E-2</v>
      </c>
      <c r="G114" s="21"/>
    </row>
    <row r="115" spans="2:7" x14ac:dyDescent="0.2">
      <c r="B115" s="18">
        <v>43496</v>
      </c>
      <c r="C115" s="19">
        <v>4.1188689505476266E-2</v>
      </c>
      <c r="D115" s="19">
        <v>2.950684778421369E-2</v>
      </c>
      <c r="E115" s="19">
        <v>1.1681841721262576E-2</v>
      </c>
      <c r="F115" s="19">
        <f t="shared" si="1"/>
        <v>-7.5105720934545317E-2</v>
      </c>
      <c r="G115" s="21"/>
    </row>
    <row r="116" spans="2:7" x14ac:dyDescent="0.2">
      <c r="B116" s="18">
        <v>43524</v>
      </c>
      <c r="C116" s="19">
        <v>4.1417153030837192E-2</v>
      </c>
      <c r="D116" s="19">
        <v>3.0350723819477982E-2</v>
      </c>
      <c r="E116" s="19">
        <v>1.1066429211359211E-2</v>
      </c>
      <c r="F116" s="19">
        <f t="shared" si="1"/>
        <v>-5.4119516365346364E-2</v>
      </c>
      <c r="G116" s="21"/>
    </row>
    <row r="117" spans="2:7" x14ac:dyDescent="0.2">
      <c r="B117" s="18">
        <v>43555</v>
      </c>
      <c r="C117" s="19">
        <v>3.8474683742343023E-2</v>
      </c>
      <c r="D117" s="19">
        <v>2.7697852140277843E-2</v>
      </c>
      <c r="E117" s="19">
        <v>1.077683160206518E-2</v>
      </c>
      <c r="F117" s="19">
        <f t="shared" si="1"/>
        <v>-2.6517522404909271E-2</v>
      </c>
      <c r="G117" s="21"/>
    </row>
    <row r="118" spans="2:7" x14ac:dyDescent="0.2">
      <c r="B118" s="18">
        <v>43585</v>
      </c>
      <c r="C118" s="19">
        <v>3.9226832037958285E-2</v>
      </c>
      <c r="D118" s="19">
        <v>2.8820611044900586E-2</v>
      </c>
      <c r="E118" s="19">
        <v>1.0406220993057699E-2</v>
      </c>
      <c r="F118" s="19">
        <f t="shared" si="1"/>
        <v>-3.4994808091415253E-2</v>
      </c>
      <c r="G118" s="21"/>
    </row>
    <row r="119" spans="2:7" x14ac:dyDescent="0.2">
      <c r="B119" s="18">
        <v>43616</v>
      </c>
      <c r="C119" s="19">
        <v>3.699112458522235E-2</v>
      </c>
      <c r="D119" s="19">
        <v>2.5305801635172494E-2</v>
      </c>
      <c r="E119" s="19">
        <v>1.1685322950049856E-2</v>
      </c>
      <c r="F119" s="19">
        <f t="shared" si="1"/>
        <v>0.11592980588768056</v>
      </c>
      <c r="G119" s="21"/>
    </row>
    <row r="120" spans="2:7" x14ac:dyDescent="0.2">
      <c r="B120" s="18">
        <v>43646</v>
      </c>
      <c r="C120" s="19">
        <v>3.5368933228591665E-2</v>
      </c>
      <c r="D120" s="19">
        <v>2.4731933507889301E-2</v>
      </c>
      <c r="E120" s="19">
        <v>1.0636999720702364E-2</v>
      </c>
      <c r="F120" s="19">
        <f t="shared" si="1"/>
        <v>-9.3995142598251813E-2</v>
      </c>
      <c r="G120" s="21"/>
    </row>
    <row r="121" spans="2:7" x14ac:dyDescent="0.2">
      <c r="B121" s="18">
        <v>43677</v>
      </c>
      <c r="C121" s="19">
        <v>3.4635113651787772E-2</v>
      </c>
      <c r="D121" s="19">
        <v>2.4769990139568064E-2</v>
      </c>
      <c r="E121" s="19">
        <v>9.8651235122197076E-3</v>
      </c>
      <c r="F121" s="19">
        <f t="shared" si="1"/>
        <v>-7.5332803370863163E-2</v>
      </c>
      <c r="G121" s="21"/>
    </row>
    <row r="122" spans="2:7" x14ac:dyDescent="0.2">
      <c r="B122" s="18">
        <v>43708</v>
      </c>
      <c r="C122" s="19">
        <v>3.0322505844154211E-2</v>
      </c>
      <c r="D122" s="19">
        <v>1.9149066227598956E-2</v>
      </c>
      <c r="E122" s="19">
        <v>1.1173439616555255E-2</v>
      </c>
      <c r="F122" s="19">
        <f t="shared" si="1"/>
        <v>0.12453383948058086</v>
      </c>
      <c r="G122" s="21"/>
    </row>
    <row r="123" spans="2:7" x14ac:dyDescent="0.2">
      <c r="B123" s="18">
        <v>43738</v>
      </c>
      <c r="C123" s="19">
        <v>3.1716834229662198E-2</v>
      </c>
      <c r="D123" s="19">
        <v>2.0737841096679168E-2</v>
      </c>
      <c r="E123" s="19">
        <v>1.097899313298303E-2</v>
      </c>
      <c r="F123" s="19">
        <f t="shared" si="1"/>
        <v>-1.75557673380102E-2</v>
      </c>
      <c r="G123" s="21"/>
    </row>
    <row r="124" spans="2:7" x14ac:dyDescent="0.2">
      <c r="B124" s="18">
        <v>43769</v>
      </c>
      <c r="C124" s="19">
        <v>3.1712229581424355E-2</v>
      </c>
      <c r="D124" s="19">
        <v>2.1250010667190084E-2</v>
      </c>
      <c r="E124" s="19">
        <v>1.046221891423427E-2</v>
      </c>
      <c r="F124" s="19">
        <f t="shared" si="1"/>
        <v>-4.8213162352366952E-2</v>
      </c>
      <c r="G124" s="21"/>
    </row>
    <row r="125" spans="2:7" x14ac:dyDescent="0.2">
      <c r="B125" s="18">
        <v>43799</v>
      </c>
      <c r="C125" s="19">
        <v>3.1696518707812885E-2</v>
      </c>
      <c r="D125" s="19">
        <v>2.1597795329064043E-2</v>
      </c>
      <c r="E125" s="19">
        <v>1.0098723378748842E-2</v>
      </c>
      <c r="F125" s="19">
        <f t="shared" si="1"/>
        <v>-3.536155171707063E-2</v>
      </c>
      <c r="G125" s="21"/>
    </row>
    <row r="126" spans="2:7" x14ac:dyDescent="0.2">
      <c r="B126" s="18">
        <v>43830</v>
      </c>
      <c r="C126" s="19">
        <v>3.2874961283294979E-2</v>
      </c>
      <c r="D126" s="19">
        <v>2.3407407901733152E-2</v>
      </c>
      <c r="E126" s="19">
        <v>9.4675533815618274E-3</v>
      </c>
      <c r="F126" s="19">
        <f t="shared" si="1"/>
        <v>-6.4538498535661043E-2</v>
      </c>
      <c r="G126" s="21"/>
    </row>
    <row r="127" spans="2:7" x14ac:dyDescent="0.2">
      <c r="B127" s="18">
        <v>43861</v>
      </c>
      <c r="C127" s="19">
        <v>2.9430943987563456E-2</v>
      </c>
      <c r="D127" s="19">
        <v>1.9711445095668478E-2</v>
      </c>
      <c r="E127" s="19">
        <v>9.719498891894978E-3</v>
      </c>
      <c r="F127" s="19">
        <f t="shared" si="1"/>
        <v>2.6263543632629897E-2</v>
      </c>
      <c r="G127" s="21"/>
    </row>
    <row r="128" spans="2:7" x14ac:dyDescent="0.2">
      <c r="B128" s="18">
        <v>43890</v>
      </c>
      <c r="C128" s="19">
        <v>2.7864719034481289E-2</v>
      </c>
      <c r="D128" s="19">
        <v>1.6266014319492705E-2</v>
      </c>
      <c r="E128" s="19">
        <v>1.1598704714988584E-2</v>
      </c>
      <c r="F128" s="19">
        <f t="shared" si="1"/>
        <v>0.17675936656502858</v>
      </c>
      <c r="G128" s="21"/>
    </row>
    <row r="129" spans="2:7" x14ac:dyDescent="0.2">
      <c r="B129" s="18">
        <v>43921</v>
      </c>
      <c r="C129" s="19">
        <v>3.4453786494283094E-2</v>
      </c>
      <c r="D129" s="19">
        <v>1.3241582436727978E-2</v>
      </c>
      <c r="E129" s="19">
        <v>2.1212204057555115E-2</v>
      </c>
      <c r="F129" s="19">
        <f t="shared" si="1"/>
        <v>0.60368324976313958</v>
      </c>
      <c r="G129" s="21"/>
    </row>
    <row r="130" spans="2:7" x14ac:dyDescent="0.2">
      <c r="B130" s="18">
        <v>43951</v>
      </c>
      <c r="C130" s="19">
        <v>3.0233659237486894E-2</v>
      </c>
      <c r="D130" s="19">
        <v>1.2298248894058825E-2</v>
      </c>
      <c r="E130" s="19">
        <v>1.793541034342807E-2</v>
      </c>
      <c r="F130" s="19">
        <f t="shared" si="1"/>
        <v>-0.16779968893978831</v>
      </c>
      <c r="G130" s="21"/>
    </row>
    <row r="131" spans="2:7" x14ac:dyDescent="0.2">
      <c r="B131" s="18">
        <v>43982</v>
      </c>
      <c r="C131" s="19">
        <v>2.9048964359657214E-2</v>
      </c>
      <c r="D131" s="19">
        <v>1.3357371951410409E-2</v>
      </c>
      <c r="E131" s="19">
        <v>1.5691592408246805E-2</v>
      </c>
      <c r="F131" s="19">
        <f t="shared" si="1"/>
        <v>-0.13365193668357772</v>
      </c>
      <c r="G131" s="21"/>
    </row>
    <row r="132" spans="2:7" x14ac:dyDescent="0.2">
      <c r="B132" s="18">
        <v>44012</v>
      </c>
      <c r="C132" s="19">
        <v>2.7980427798540437E-2</v>
      </c>
      <c r="D132" s="19">
        <v>1.345115062154216E-2</v>
      </c>
      <c r="E132" s="19">
        <v>1.4529277176998277E-2</v>
      </c>
      <c r="F132" s="19">
        <f t="shared" si="1"/>
        <v>-7.6959324109105068E-2</v>
      </c>
      <c r="G132" s="21"/>
    </row>
    <row r="133" spans="2:7" x14ac:dyDescent="0.2">
      <c r="B133" s="18">
        <v>44043</v>
      </c>
      <c r="C133" s="19">
        <v>2.4008201138772365E-2</v>
      </c>
      <c r="D133" s="19">
        <v>1.1315126000881061E-2</v>
      </c>
      <c r="E133" s="19">
        <v>1.2693075137891304E-2</v>
      </c>
      <c r="F133" s="19">
        <f t="shared" si="1"/>
        <v>-0.13510914938657947</v>
      </c>
      <c r="G133" s="21"/>
    </row>
    <row r="134" spans="2:7" x14ac:dyDescent="0.2">
      <c r="B134" s="18">
        <v>44074</v>
      </c>
      <c r="C134" s="19">
        <v>2.7005763014887336E-2</v>
      </c>
      <c r="D134" s="19">
        <v>1.3759271573804591E-2</v>
      </c>
      <c r="E134" s="19">
        <v>1.3246491441082746E-2</v>
      </c>
      <c r="F134" s="19">
        <f t="shared" si="1"/>
        <v>4.2676140447223988E-2</v>
      </c>
      <c r="G134" s="21"/>
    </row>
    <row r="135" spans="2:7" x14ac:dyDescent="0.2">
      <c r="B135" s="18">
        <v>44104</v>
      </c>
      <c r="C135" s="19">
        <v>2.7274114601177145E-2</v>
      </c>
      <c r="D135" s="19">
        <v>1.3786263885052007E-2</v>
      </c>
      <c r="E135" s="19">
        <v>1.3487850716125138E-2</v>
      </c>
      <c r="F135" s="19">
        <f t="shared" si="1"/>
        <v>1.8056612827382766E-2</v>
      </c>
      <c r="G135" s="21"/>
    </row>
    <row r="136" spans="2:7" x14ac:dyDescent="0.2">
      <c r="B136" s="18">
        <v>44135</v>
      </c>
      <c r="C136" s="19">
        <v>2.8832843335429521E-2</v>
      </c>
      <c r="D136" s="19">
        <v>1.5405266186336523E-2</v>
      </c>
      <c r="E136" s="19">
        <v>1.3427577149092998E-2</v>
      </c>
      <c r="F136" s="19">
        <f t="shared" ref="F136:F145" si="2">LN(E136/E135)</f>
        <v>-4.4787449106888817E-3</v>
      </c>
      <c r="G136" s="21"/>
    </row>
    <row r="137" spans="2:7" x14ac:dyDescent="0.2">
      <c r="B137" s="18">
        <v>44165</v>
      </c>
      <c r="C137" s="19">
        <v>2.619709066499248E-2</v>
      </c>
      <c r="D137" s="19">
        <v>1.4789927611343193E-2</v>
      </c>
      <c r="E137" s="19">
        <v>1.1407163053649288E-2</v>
      </c>
      <c r="F137" s="19">
        <f t="shared" si="2"/>
        <v>-0.16306909226645322</v>
      </c>
      <c r="G137" s="21"/>
    </row>
    <row r="138" spans="2:7" x14ac:dyDescent="0.2">
      <c r="B138" s="18">
        <v>44196</v>
      </c>
      <c r="C138" s="19">
        <v>2.6022216051393449E-2</v>
      </c>
      <c r="D138" s="19">
        <v>1.5444236362942837E-2</v>
      </c>
      <c r="E138" s="19">
        <v>1.0577979688450612E-2</v>
      </c>
      <c r="F138" s="19">
        <f t="shared" si="2"/>
        <v>-7.5467043645383924E-2</v>
      </c>
      <c r="G138" s="21"/>
    </row>
    <row r="139" spans="2:7" x14ac:dyDescent="0.2">
      <c r="B139" s="18">
        <v>44227</v>
      </c>
      <c r="C139" s="19">
        <v>2.7731812151749923E-2</v>
      </c>
      <c r="D139" s="19">
        <v>1.7435532608285113E-2</v>
      </c>
      <c r="E139" s="19">
        <v>1.029627954346481E-2</v>
      </c>
      <c r="F139" s="19">
        <f t="shared" si="2"/>
        <v>-2.6991831861360661E-2</v>
      </c>
      <c r="G139" s="21"/>
    </row>
    <row r="140" spans="2:7" x14ac:dyDescent="0.2">
      <c r="B140" s="18">
        <v>44255</v>
      </c>
      <c r="C140" s="19">
        <v>3.02393054704004E-2</v>
      </c>
      <c r="D140" s="19">
        <v>2.0539773285927435E-2</v>
      </c>
      <c r="E140" s="19">
        <v>9.699532184472965E-3</v>
      </c>
      <c r="F140" s="19">
        <f t="shared" si="2"/>
        <v>-5.9704964669961461E-2</v>
      </c>
      <c r="G140" s="21"/>
    </row>
    <row r="141" spans="2:7" x14ac:dyDescent="0.2">
      <c r="B141" s="18">
        <v>44286</v>
      </c>
      <c r="C141" s="19">
        <v>3.2509795806268817E-2</v>
      </c>
      <c r="D141" s="19">
        <v>2.3296697413247077E-2</v>
      </c>
      <c r="E141" s="19">
        <v>9.2130983930217396E-3</v>
      </c>
      <c r="F141" s="19">
        <f t="shared" si="2"/>
        <v>-5.1451446069053046E-2</v>
      </c>
      <c r="G141" s="21"/>
    </row>
    <row r="142" spans="2:7" x14ac:dyDescent="0.2">
      <c r="B142" s="18">
        <v>44316</v>
      </c>
      <c r="C142" s="19">
        <v>3.1130637566079082E-2</v>
      </c>
      <c r="D142" s="19">
        <v>2.222899108423795E-2</v>
      </c>
      <c r="E142" s="19">
        <v>8.9016464818411321E-3</v>
      </c>
      <c r="F142" s="19">
        <f t="shared" si="2"/>
        <v>-3.4389952284648598E-2</v>
      </c>
      <c r="G142" s="21"/>
    </row>
    <row r="143" spans="2:7" x14ac:dyDescent="0.2">
      <c r="B143" s="18">
        <v>44347</v>
      </c>
      <c r="C143" s="19">
        <v>3.0762337380038966E-2</v>
      </c>
      <c r="D143" s="19">
        <v>2.213773148042825E-2</v>
      </c>
      <c r="E143" s="19">
        <v>8.6246058996107162E-3</v>
      </c>
      <c r="F143" s="19">
        <f t="shared" si="2"/>
        <v>-3.1616988513041337E-2</v>
      </c>
      <c r="G143" s="21"/>
    </row>
    <row r="144" spans="2:7" x14ac:dyDescent="0.2">
      <c r="B144" s="18">
        <v>44377</v>
      </c>
      <c r="C144" s="19">
        <v>2.8553696424146322E-2</v>
      </c>
      <c r="D144" s="19">
        <v>2.0185638776394347E-2</v>
      </c>
      <c r="E144" s="19">
        <v>8.3680576477519752E-3</v>
      </c>
      <c r="F144" s="19">
        <f t="shared" si="2"/>
        <v>-3.0197472704181879E-2</v>
      </c>
      <c r="G144" s="21"/>
    </row>
    <row r="145" spans="2:7" x14ac:dyDescent="0.2">
      <c r="B145" s="18">
        <v>44408</v>
      </c>
      <c r="C145" s="19">
        <v>2.7088428184760174E-2</v>
      </c>
      <c r="D145" s="19">
        <v>1.8376951491416334E-2</v>
      </c>
      <c r="E145" s="19">
        <v>8.7114766933438399E-3</v>
      </c>
      <c r="F145" s="19">
        <f t="shared" si="2"/>
        <v>4.0219520117146912E-2</v>
      </c>
      <c r="G145" s="2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PBO Cashflows Summary</vt:lpstr>
      <vt:lpstr>Service Cost Cashflows Summary</vt:lpstr>
      <vt:lpstr>Sheet1</vt:lpstr>
      <vt:lpstr>'PBO Cashflows Summary'!Print_Area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cp:lastModifiedBy/>
  <dcterms:created xsi:type="dcterms:W3CDTF">2021-08-05T13:13:24Z</dcterms:created>
  <dcterms:modified xsi:type="dcterms:W3CDTF">2021-10-31T20:14:54Z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347b247-e90e-43a3-9d7b-004f14ae6873_Enabled">
    <vt:lpwstr>true</vt:lpwstr>
  </property>
  <property fmtid="{D5CDD505-2E9C-101B-9397-08002B2CF9AE}" pid="3" name="MSIP_Label_d347b247-e90e-43a3-9d7b-004f14ae6873_SetDate">
    <vt:lpwstr>2021-08-05T13:13:32Z</vt:lpwstr>
  </property>
  <property fmtid="{D5CDD505-2E9C-101B-9397-08002B2CF9AE}" pid="4" name="MSIP_Label_d347b247-e90e-43a3-9d7b-004f14ae6873_Method">
    <vt:lpwstr>Standard</vt:lpwstr>
  </property>
  <property fmtid="{D5CDD505-2E9C-101B-9397-08002B2CF9AE}" pid="5" name="MSIP_Label_d347b247-e90e-43a3-9d7b-004f14ae6873_Name">
    <vt:lpwstr>d347b247-e90e-43a3-9d7b-004f14ae6873</vt:lpwstr>
  </property>
  <property fmtid="{D5CDD505-2E9C-101B-9397-08002B2CF9AE}" pid="6" name="MSIP_Label_d347b247-e90e-43a3-9d7b-004f14ae6873_SiteId">
    <vt:lpwstr>76e3921f-489b-4b7e-9547-9ea297add9b5</vt:lpwstr>
  </property>
  <property fmtid="{D5CDD505-2E9C-101B-9397-08002B2CF9AE}" pid="7" name="MSIP_Label_d347b247-e90e-43a3-9d7b-004f14ae6873_ActionId">
    <vt:lpwstr>16f0e3c3-d053-42a4-b3fc-b1819f446554</vt:lpwstr>
  </property>
  <property fmtid="{D5CDD505-2E9C-101B-9397-08002B2CF9AE}" pid="8" name="MSIP_Label_d347b247-e90e-43a3-9d7b-004f14ae6873_ContentBits">
    <vt:lpwstr>0</vt:lpwstr>
  </property>
</Properties>
</file>