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0" windowWidth="14801" windowHeight="8014"/>
  </bookViews>
  <sheets>
    <sheet name="Calculator" sheetId="1" r:id="rId1"/>
    <sheet name="Study" sheetId="2" r:id="rId2"/>
  </sheets>
  <calcPr calcId="152511"/>
</workbook>
</file>

<file path=xl/calcChain.xml><?xml version="1.0" encoding="utf-8"?>
<calcChain xmlns="http://schemas.openxmlformats.org/spreadsheetml/2006/main">
  <c r="D8" i="1" l="1"/>
  <c r="D9" i="1"/>
  <c r="D10" i="1" s="1"/>
  <c r="D13" i="1" s="1"/>
  <c r="D5" i="1"/>
  <c r="D6" i="1" s="1"/>
  <c r="E17" i="1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E18" i="1" l="1"/>
  <c r="D14" i="1"/>
  <c r="L17" i="1"/>
  <c r="F21" i="1"/>
  <c r="G21" i="1"/>
  <c r="H21" i="1"/>
  <c r="I21" i="1"/>
  <c r="J21" i="1"/>
  <c r="K21" i="1"/>
  <c r="L21" i="1"/>
  <c r="M21" i="1"/>
  <c r="N21" i="1"/>
  <c r="O21" i="1"/>
  <c r="F22" i="1"/>
  <c r="G22" i="1"/>
  <c r="H22" i="1"/>
  <c r="I22" i="1"/>
  <c r="J22" i="1"/>
  <c r="K22" i="1"/>
  <c r="L22" i="1"/>
  <c r="M22" i="1"/>
  <c r="N22" i="1"/>
  <c r="O22" i="1"/>
  <c r="F23" i="1"/>
  <c r="G23" i="1"/>
  <c r="H23" i="1"/>
  <c r="I23" i="1"/>
  <c r="J23" i="1"/>
  <c r="K23" i="1"/>
  <c r="L23" i="1"/>
  <c r="M23" i="1"/>
  <c r="N23" i="1"/>
  <c r="O23" i="1"/>
  <c r="F24" i="1"/>
  <c r="G24" i="1"/>
  <c r="H24" i="1"/>
  <c r="I24" i="1"/>
  <c r="J24" i="1"/>
  <c r="K24" i="1"/>
  <c r="L24" i="1"/>
  <c r="M24" i="1"/>
  <c r="N24" i="1"/>
  <c r="O24" i="1"/>
  <c r="F25" i="1"/>
  <c r="G25" i="1"/>
  <c r="H25" i="1"/>
  <c r="I25" i="1"/>
  <c r="J25" i="1"/>
  <c r="K25" i="1"/>
  <c r="L25" i="1"/>
  <c r="M25" i="1"/>
  <c r="N25" i="1"/>
  <c r="O25" i="1"/>
  <c r="F26" i="1"/>
  <c r="G26" i="1"/>
  <c r="H26" i="1"/>
  <c r="I26" i="1"/>
  <c r="J26" i="1"/>
  <c r="K26" i="1"/>
  <c r="L26" i="1"/>
  <c r="M26" i="1"/>
  <c r="N26" i="1"/>
  <c r="O26" i="1"/>
  <c r="F27" i="1"/>
  <c r="G27" i="1"/>
  <c r="H27" i="1"/>
  <c r="I27" i="1"/>
  <c r="J27" i="1"/>
  <c r="K27" i="1"/>
  <c r="L27" i="1"/>
  <c r="M27" i="1"/>
  <c r="N27" i="1"/>
  <c r="O27" i="1"/>
  <c r="F28" i="1"/>
  <c r="G28" i="1"/>
  <c r="H28" i="1"/>
  <c r="I28" i="1"/>
  <c r="J28" i="1"/>
  <c r="K28" i="1"/>
  <c r="L28" i="1"/>
  <c r="M28" i="1"/>
  <c r="N28" i="1"/>
  <c r="O28" i="1"/>
  <c r="F29" i="1"/>
  <c r="G29" i="1"/>
  <c r="H29" i="1"/>
  <c r="I29" i="1"/>
  <c r="J29" i="1"/>
  <c r="K29" i="1"/>
  <c r="L29" i="1"/>
  <c r="M29" i="1"/>
  <c r="N29" i="1"/>
  <c r="O29" i="1"/>
  <c r="F30" i="1"/>
  <c r="G30" i="1"/>
  <c r="H30" i="1"/>
  <c r="I30" i="1"/>
  <c r="J30" i="1"/>
  <c r="K30" i="1"/>
  <c r="L30" i="1"/>
  <c r="M30" i="1"/>
  <c r="N30" i="1"/>
  <c r="O30" i="1"/>
  <c r="F31" i="1"/>
  <c r="G31" i="1"/>
  <c r="H31" i="1"/>
  <c r="I31" i="1"/>
  <c r="J31" i="1"/>
  <c r="K31" i="1"/>
  <c r="L31" i="1"/>
  <c r="M31" i="1"/>
  <c r="N31" i="1"/>
  <c r="O31" i="1"/>
  <c r="F32" i="1"/>
  <c r="G32" i="1"/>
  <c r="H32" i="1"/>
  <c r="I32" i="1"/>
  <c r="J32" i="1"/>
  <c r="K32" i="1"/>
  <c r="L32" i="1"/>
  <c r="M32" i="1"/>
  <c r="N32" i="1"/>
  <c r="O32" i="1"/>
  <c r="F33" i="1"/>
  <c r="G33" i="1"/>
  <c r="H33" i="1"/>
  <c r="I33" i="1"/>
  <c r="J33" i="1"/>
  <c r="K33" i="1"/>
  <c r="L33" i="1"/>
  <c r="M33" i="1"/>
  <c r="N33" i="1"/>
  <c r="O33" i="1"/>
  <c r="F34" i="1"/>
  <c r="G34" i="1"/>
  <c r="H34" i="1"/>
  <c r="I34" i="1"/>
  <c r="J34" i="1"/>
  <c r="K34" i="1"/>
  <c r="L34" i="1"/>
  <c r="M34" i="1"/>
  <c r="N34" i="1"/>
  <c r="O34" i="1"/>
  <c r="F35" i="1"/>
  <c r="G35" i="1"/>
  <c r="H35" i="1"/>
  <c r="I35" i="1"/>
  <c r="J35" i="1"/>
  <c r="K35" i="1"/>
  <c r="L35" i="1"/>
  <c r="M35" i="1"/>
  <c r="N35" i="1"/>
  <c r="O35" i="1"/>
  <c r="F36" i="1"/>
  <c r="G36" i="1"/>
  <c r="H36" i="1"/>
  <c r="I36" i="1"/>
  <c r="J36" i="1"/>
  <c r="K36" i="1"/>
  <c r="L36" i="1"/>
  <c r="M36" i="1"/>
  <c r="N36" i="1"/>
  <c r="O36" i="1"/>
  <c r="F37" i="1"/>
  <c r="G37" i="1"/>
  <c r="H37" i="1"/>
  <c r="I37" i="1"/>
  <c r="J37" i="1"/>
  <c r="K37" i="1"/>
  <c r="L37" i="1"/>
  <c r="M37" i="1"/>
  <c r="N37" i="1"/>
  <c r="O37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1" i="1"/>
</calcChain>
</file>

<file path=xl/sharedStrings.xml><?xml version="1.0" encoding="utf-8"?>
<sst xmlns="http://schemas.openxmlformats.org/spreadsheetml/2006/main" count="49" uniqueCount="42">
  <si>
    <t xml:space="preserve">E = </t>
  </si>
  <si>
    <t xml:space="preserve">M = </t>
  </si>
  <si>
    <t>thickness
e (mm)</t>
  </si>
  <si>
    <t>N/mm^3</t>
  </si>
  <si>
    <t>E</t>
  </si>
  <si>
    <t>M</t>
  </si>
  <si>
    <t>E (N/mm^2)</t>
  </si>
  <si>
    <t>M (N mm)</t>
  </si>
  <si>
    <t>calc E given M</t>
  </si>
  <si>
    <t>calc M given E</t>
  </si>
  <si>
    <t>height, h (mm)</t>
  </si>
  <si>
    <t>mm</t>
  </si>
  <si>
    <t>Actual 6497-1 length:</t>
  </si>
  <si>
    <t>Example 6497-1 lenth using yellow inputs:</t>
  </si>
  <si>
    <t>Balance wheel (rotational) moment of inertia</t>
  </si>
  <si>
    <t>mg*cm^2</t>
  </si>
  <si>
    <t>ksi</t>
  </si>
  <si>
    <t>N/mm^2</t>
  </si>
  <si>
    <t>Hz</t>
  </si>
  <si>
    <t>1/s</t>
  </si>
  <si>
    <t>Elastic torque of the hairspring</t>
  </si>
  <si>
    <t>Name</t>
  </si>
  <si>
    <t>Variable</t>
  </si>
  <si>
    <t>Value</t>
  </si>
  <si>
    <t>Units</t>
  </si>
  <si>
    <t>I</t>
  </si>
  <si>
    <t>f</t>
  </si>
  <si>
    <t>Hairspring modulus of elasticity</t>
  </si>
  <si>
    <t>Oscillator frequency</t>
  </si>
  <si>
    <t>Hairspring inner diameter</t>
  </si>
  <si>
    <t>Hairspring outer diameter</t>
  </si>
  <si>
    <t>d</t>
  </si>
  <si>
    <t>D</t>
  </si>
  <si>
    <t>Calculated hairspring number</t>
  </si>
  <si>
    <t>Kc</t>
  </si>
  <si>
    <t>Standard hairspring number</t>
  </si>
  <si>
    <t>K</t>
  </si>
  <si>
    <t>N*mm / rad</t>
  </si>
  <si>
    <t>(mg*cm^2) / sec^2</t>
  </si>
  <si>
    <t>(N*mm^3) / rad</t>
  </si>
  <si>
    <r>
      <t xml:space="preserve">Calculation of hairspring length, </t>
    </r>
    <r>
      <rPr>
        <b/>
        <sz val="14"/>
        <color theme="1"/>
        <rFont val="Calibri"/>
        <family val="2"/>
        <scheme val="minor"/>
      </rPr>
      <t xml:space="preserve">L </t>
    </r>
    <r>
      <rPr>
        <sz val="14"/>
        <color theme="1"/>
        <rFont val="Calibri"/>
        <family val="2"/>
        <scheme val="minor"/>
      </rPr>
      <t>(mm)
Grey row and column illustrate a possible option of thickness vs height.  The green cell is the resulting length of the hairspring.</t>
    </r>
  </si>
  <si>
    <t>Input values are in yellow boxes, everything else are calcuated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</si>
</sst>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E+00"/>
    <numFmt numFmtId="167" formatCode="0.0000E+00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5" xfId="0" applyBorder="1"/>
    <xf numFmtId="164" fontId="0" fillId="0" borderId="0" xfId="0" applyNumberFormat="1"/>
    <xf numFmtId="167" fontId="0" fillId="0" borderId="0" xfId="0" applyNumberFormat="1"/>
    <xf numFmtId="166" fontId="0" fillId="0" borderId="0" xfId="0" applyNumberFormat="1"/>
    <xf numFmtId="2" fontId="0" fillId="0" borderId="7" xfId="0" applyNumberFormat="1" applyBorder="1"/>
    <xf numFmtId="2" fontId="0" fillId="4" borderId="7" xfId="0" applyNumberFormat="1" applyFill="1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0" fontId="0" fillId="0" borderId="7" xfId="0" applyBorder="1"/>
    <xf numFmtId="165" fontId="1" fillId="0" borderId="7" xfId="0" applyNumberFormat="1" applyFont="1" applyBorder="1"/>
    <xf numFmtId="165" fontId="1" fillId="4" borderId="7" xfId="0" applyNumberFormat="1" applyFont="1" applyFill="1" applyBorder="1"/>
    <xf numFmtId="165" fontId="1" fillId="3" borderId="7" xfId="0" applyNumberFormat="1" applyFont="1" applyFill="1" applyBorder="1"/>
    <xf numFmtId="2" fontId="0" fillId="3" borderId="7" xfId="0" applyNumberFormat="1" applyFill="1" applyBorder="1"/>
    <xf numFmtId="2" fontId="2" fillId="4" borderId="7" xfId="0" applyNumberFormat="1" applyFont="1" applyFill="1" applyBorder="1"/>
    <xf numFmtId="2" fontId="0" fillId="5" borderId="7" xfId="0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4" fontId="0" fillId="0" borderId="0" xfId="0" applyNumberFormat="1"/>
    <xf numFmtId="4" fontId="0" fillId="2" borderId="1" xfId="0" applyNumberFormat="1" applyFill="1" applyBorder="1"/>
    <xf numFmtId="168" fontId="0" fillId="3" borderId="0" xfId="0" applyNumberFormat="1" applyFill="1" applyBorder="1"/>
    <xf numFmtId="167" fontId="0" fillId="3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397564</xdr:colOff>
      <xdr:row>11</xdr:row>
      <xdr:rowOff>1</xdr:rowOff>
    </xdr:from>
    <xdr:ext cx="5502303" cy="593239"/>
    <xdr:sp macro="" textlink="">
      <xdr:nvSpPr>
        <xdr:cNvPr id="2" name="TextBox 1"/>
        <xdr:cNvSpPr txBox="1"/>
      </xdr:nvSpPr>
      <xdr:spPr>
        <a:xfrm>
          <a:off x="8404527" y="2417198"/>
          <a:ext cx="5502303" cy="593239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 b="1">
              <a:solidFill>
                <a:schemeClr val="bg1"/>
              </a:solidFill>
            </a:rPr>
            <a:t>NOTE: Values</a:t>
          </a:r>
          <a:r>
            <a:rPr lang="en-US" sz="1600" b="1" baseline="0">
              <a:solidFill>
                <a:schemeClr val="bg1"/>
              </a:solidFill>
            </a:rPr>
            <a:t> in the Table are theoretical results; actual results may vary depending on physical factors of pinning point, etc.</a:t>
          </a:r>
          <a:endParaRPr lang="en-US" sz="1600" b="1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tabSelected="1" workbookViewId="0">
      <selection activeCell="Q19" sqref="Q19"/>
    </sheetView>
  </sheetViews>
  <sheetFormatPr defaultRowHeight="15.05" x14ac:dyDescent="0.3"/>
  <cols>
    <col min="1" max="1" width="8.88671875" customWidth="1"/>
    <col min="2" max="2" width="39.77734375" customWidth="1"/>
    <col min="4" max="4" width="10.5546875" bestFit="1" customWidth="1"/>
    <col min="5" max="5" width="12.109375" bestFit="1" customWidth="1"/>
    <col min="6" max="15" width="10.5546875" bestFit="1" customWidth="1"/>
  </cols>
  <sheetData>
    <row r="2" spans="2:16" ht="35.700000000000003" customHeight="1" x14ac:dyDescent="0.3">
      <c r="B2" s="32" t="s">
        <v>41</v>
      </c>
      <c r="C2" s="32"/>
      <c r="D2" s="32"/>
      <c r="E2" s="32"/>
    </row>
    <row r="3" spans="2:16" ht="15.65" thickBot="1" x14ac:dyDescent="0.35">
      <c r="B3" t="s">
        <v>21</v>
      </c>
      <c r="C3" t="s">
        <v>22</v>
      </c>
      <c r="D3" t="s">
        <v>23</v>
      </c>
      <c r="E3" t="s">
        <v>24</v>
      </c>
    </row>
    <row r="4" spans="2:16" ht="15.65" thickBot="1" x14ac:dyDescent="0.35">
      <c r="B4" s="24" t="s">
        <v>14</v>
      </c>
      <c r="C4" s="25" t="s">
        <v>25</v>
      </c>
      <c r="D4" s="26">
        <v>25</v>
      </c>
      <c r="E4" t="s">
        <v>15</v>
      </c>
    </row>
    <row r="5" spans="2:16" ht="15.65" thickBot="1" x14ac:dyDescent="0.35">
      <c r="B5" s="24" t="s">
        <v>27</v>
      </c>
      <c r="C5" s="25" t="s">
        <v>4</v>
      </c>
      <c r="D5" s="28">
        <f>27.79*10^3</f>
        <v>27790</v>
      </c>
      <c r="E5" t="s">
        <v>16</v>
      </c>
    </row>
    <row r="6" spans="2:16" ht="15.65" thickBot="1" x14ac:dyDescent="0.35">
      <c r="C6" s="25"/>
      <c r="D6" s="27">
        <f>D5*6.895</f>
        <v>191612.05</v>
      </c>
      <c r="E6" t="s">
        <v>17</v>
      </c>
    </row>
    <row r="7" spans="2:16" ht="15.65" thickBot="1" x14ac:dyDescent="0.35">
      <c r="B7" s="24" t="s">
        <v>28</v>
      </c>
      <c r="C7" s="25" t="s">
        <v>26</v>
      </c>
      <c r="D7" s="26">
        <v>2.5</v>
      </c>
      <c r="E7" t="s">
        <v>18</v>
      </c>
    </row>
    <row r="8" spans="2:16" x14ac:dyDescent="0.3">
      <c r="C8" s="25"/>
      <c r="D8">
        <f>D7</f>
        <v>2.5</v>
      </c>
      <c r="E8" t="s">
        <v>19</v>
      </c>
    </row>
    <row r="9" spans="2:16" x14ac:dyDescent="0.3">
      <c r="B9" s="24" t="s">
        <v>20</v>
      </c>
      <c r="C9" s="25" t="s">
        <v>5</v>
      </c>
      <c r="D9" s="4">
        <f>D4*4*PI()^2*D8^2</f>
        <v>6168.5027506808492</v>
      </c>
      <c r="E9" t="s">
        <v>38</v>
      </c>
    </row>
    <row r="10" spans="2:16" ht="15.65" thickBot="1" x14ac:dyDescent="0.35">
      <c r="C10" s="25"/>
      <c r="D10" s="4">
        <f>D9*10^-3*10^-4</f>
        <v>6.168502750680849E-4</v>
      </c>
      <c r="E10" t="s">
        <v>37</v>
      </c>
    </row>
    <row r="11" spans="2:16" ht="15.65" thickBot="1" x14ac:dyDescent="0.35">
      <c r="B11" s="24" t="s">
        <v>29</v>
      </c>
      <c r="C11" s="12" t="s">
        <v>31</v>
      </c>
      <c r="D11" s="26">
        <v>1.3</v>
      </c>
      <c r="E11" t="s">
        <v>11</v>
      </c>
    </row>
    <row r="12" spans="2:16" ht="15.65" thickBot="1" x14ac:dyDescent="0.35">
      <c r="B12" s="24" t="s">
        <v>30</v>
      </c>
      <c r="C12" s="31" t="s">
        <v>32</v>
      </c>
      <c r="D12" s="26">
        <v>5.6</v>
      </c>
      <c r="E12" t="s">
        <v>11</v>
      </c>
    </row>
    <row r="13" spans="2:16" x14ac:dyDescent="0.3">
      <c r="B13" s="24" t="s">
        <v>35</v>
      </c>
      <c r="C13" s="31" t="s">
        <v>36</v>
      </c>
      <c r="D13" s="4">
        <f>D10*D12^2</f>
        <v>1.9344424626135139E-2</v>
      </c>
      <c r="E13" t="s">
        <v>39</v>
      </c>
    </row>
    <row r="14" spans="2:16" x14ac:dyDescent="0.3">
      <c r="B14" s="24" t="s">
        <v>33</v>
      </c>
      <c r="C14" s="31" t="s">
        <v>34</v>
      </c>
      <c r="D14" s="4">
        <f>D10*(D12^2 - D11^2)</f>
        <v>1.8301947661270076E-2</v>
      </c>
      <c r="E14" t="s">
        <v>39</v>
      </c>
    </row>
    <row r="15" spans="2:16" ht="15.65" thickBot="1" x14ac:dyDescent="0.35">
      <c r="E15" s="1"/>
    </row>
    <row r="16" spans="2:16" ht="83.3" customHeight="1" x14ac:dyDescent="0.3">
      <c r="C16" s="35" t="s">
        <v>40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</row>
    <row r="17" spans="3:16" ht="18.2" customHeight="1" x14ac:dyDescent="0.3">
      <c r="C17" s="13"/>
      <c r="D17" s="24" t="s">
        <v>0</v>
      </c>
      <c r="E17" s="29">
        <f>D6</f>
        <v>191612.05</v>
      </c>
      <c r="F17" t="s">
        <v>3</v>
      </c>
      <c r="G17" s="14"/>
      <c r="H17" s="38" t="s">
        <v>13</v>
      </c>
      <c r="I17" s="38"/>
      <c r="J17" s="38"/>
      <c r="K17" s="38"/>
      <c r="L17" s="16">
        <f>($E$17*0.222*0.044^3)/(12*$E$18)</f>
        <v>489.52267389338664</v>
      </c>
      <c r="M17" s="14" t="s">
        <v>11</v>
      </c>
      <c r="N17" s="14"/>
      <c r="O17" s="14"/>
      <c r="P17" s="15"/>
    </row>
    <row r="18" spans="3:16" ht="16.3" customHeight="1" x14ac:dyDescent="0.3">
      <c r="C18" s="13"/>
      <c r="D18" s="24" t="s">
        <v>1</v>
      </c>
      <c r="E18" s="30">
        <f>D10</f>
        <v>6.168502750680849E-4</v>
      </c>
      <c r="F18" t="s">
        <v>37</v>
      </c>
      <c r="G18" s="14"/>
      <c r="H18" s="39" t="s">
        <v>12</v>
      </c>
      <c r="I18" s="39"/>
      <c r="J18" s="39"/>
      <c r="K18" s="39"/>
      <c r="L18" s="14">
        <v>450</v>
      </c>
      <c r="M18" s="14" t="s">
        <v>11</v>
      </c>
      <c r="N18" s="14"/>
      <c r="O18" s="14"/>
      <c r="P18" s="15"/>
    </row>
    <row r="19" spans="3:16" ht="34.450000000000003" customHeight="1" x14ac:dyDescent="0.3">
      <c r="C19" s="2"/>
      <c r="D19" s="1"/>
      <c r="E19" s="33" t="s">
        <v>10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8"/>
    </row>
    <row r="20" spans="3:16" x14ac:dyDescent="0.3">
      <c r="C20" s="2"/>
      <c r="D20" s="17"/>
      <c r="E20" s="18">
        <v>2.5000000000000001E-2</v>
      </c>
      <c r="F20" s="18">
        <v>0.05</v>
      </c>
      <c r="G20" s="18">
        <v>7.4999999999999997E-2</v>
      </c>
      <c r="H20" s="18">
        <v>0.1</v>
      </c>
      <c r="I20" s="18">
        <v>0.125</v>
      </c>
      <c r="J20" s="18">
        <v>0.15</v>
      </c>
      <c r="K20" s="18">
        <v>0.17499999999999999</v>
      </c>
      <c r="L20" s="19">
        <v>0.2</v>
      </c>
      <c r="M20" s="18">
        <v>0.22500000000000001</v>
      </c>
      <c r="N20" s="18">
        <v>0.25</v>
      </c>
      <c r="O20" s="18">
        <v>0.27500000000000002</v>
      </c>
      <c r="P20" s="8"/>
    </row>
    <row r="21" spans="3:16" ht="15.05" customHeight="1" x14ac:dyDescent="0.3">
      <c r="C21" s="34" t="s">
        <v>2</v>
      </c>
      <c r="D21" s="18">
        <v>5.0000000000000001E-3</v>
      </c>
      <c r="E21" s="6">
        <f t="shared" ref="E21:O30" si="0">($E$17*E$20*$D21^3)/(12*$E$18)</f>
        <v>8.0893165442228368E-2</v>
      </c>
      <c r="F21" s="6">
        <f t="shared" si="0"/>
        <v>0.16178633088445674</v>
      </c>
      <c r="G21" s="6">
        <f t="shared" si="0"/>
        <v>0.24267949632668515</v>
      </c>
      <c r="H21" s="6">
        <f t="shared" si="0"/>
        <v>0.32357266176891347</v>
      </c>
      <c r="I21" s="6">
        <f t="shared" si="0"/>
        <v>0.40446582721114194</v>
      </c>
      <c r="J21" s="6">
        <f t="shared" si="0"/>
        <v>0.48535899265337029</v>
      </c>
      <c r="K21" s="6">
        <f t="shared" si="0"/>
        <v>0.5662521580955987</v>
      </c>
      <c r="L21" s="7">
        <f t="shared" si="0"/>
        <v>0.64714532353782694</v>
      </c>
      <c r="M21" s="6">
        <f t="shared" si="0"/>
        <v>0.72803848898005541</v>
      </c>
      <c r="N21" s="6">
        <f t="shared" si="0"/>
        <v>0.80893165442228387</v>
      </c>
      <c r="O21" s="6">
        <f t="shared" si="0"/>
        <v>0.88982481986451223</v>
      </c>
      <c r="P21" s="8"/>
    </row>
    <row r="22" spans="3:16" x14ac:dyDescent="0.3">
      <c r="C22" s="34"/>
      <c r="D22" s="18">
        <v>0.01</v>
      </c>
      <c r="E22" s="6">
        <f t="shared" si="0"/>
        <v>0.64714532353782694</v>
      </c>
      <c r="F22" s="6">
        <f t="shared" si="0"/>
        <v>1.2942906470756539</v>
      </c>
      <c r="G22" s="6">
        <f t="shared" si="0"/>
        <v>1.9414359706134812</v>
      </c>
      <c r="H22" s="6">
        <f t="shared" si="0"/>
        <v>2.5885812941513078</v>
      </c>
      <c r="I22" s="6">
        <f t="shared" si="0"/>
        <v>3.2357266176891355</v>
      </c>
      <c r="J22" s="6">
        <f t="shared" si="0"/>
        <v>3.8828719412269623</v>
      </c>
      <c r="K22" s="6">
        <f t="shared" si="0"/>
        <v>4.5300172647647896</v>
      </c>
      <c r="L22" s="7">
        <f t="shared" si="0"/>
        <v>5.1771625883026156</v>
      </c>
      <c r="M22" s="6">
        <f t="shared" si="0"/>
        <v>5.8243079118404433</v>
      </c>
      <c r="N22" s="6">
        <f t="shared" si="0"/>
        <v>6.471453235378271</v>
      </c>
      <c r="O22" s="6">
        <f t="shared" si="0"/>
        <v>7.1185985589160978</v>
      </c>
      <c r="P22" s="8"/>
    </row>
    <row r="23" spans="3:16" x14ac:dyDescent="0.3">
      <c r="C23" s="34"/>
      <c r="D23" s="18">
        <v>1.4999999999999999E-2</v>
      </c>
      <c r="E23" s="6">
        <f t="shared" si="0"/>
        <v>2.1841154669401655</v>
      </c>
      <c r="F23" s="6">
        <f t="shared" si="0"/>
        <v>4.3682309338803309</v>
      </c>
      <c r="G23" s="6">
        <f t="shared" si="0"/>
        <v>6.5523464008204977</v>
      </c>
      <c r="H23" s="6">
        <f t="shared" si="0"/>
        <v>8.7364618677606618</v>
      </c>
      <c r="I23" s="6">
        <f t="shared" si="0"/>
        <v>10.920577334700829</v>
      </c>
      <c r="J23" s="6">
        <f t="shared" si="0"/>
        <v>13.104692801640995</v>
      </c>
      <c r="K23" s="6">
        <f t="shared" si="0"/>
        <v>15.288808268581162</v>
      </c>
      <c r="L23" s="7">
        <f t="shared" si="0"/>
        <v>17.472923735521324</v>
      </c>
      <c r="M23" s="6">
        <f t="shared" si="0"/>
        <v>19.657039202461494</v>
      </c>
      <c r="N23" s="6">
        <f t="shared" si="0"/>
        <v>21.841154669401657</v>
      </c>
      <c r="O23" s="6">
        <f t="shared" si="0"/>
        <v>24.025270136341824</v>
      </c>
      <c r="P23" s="8"/>
    </row>
    <row r="24" spans="3:16" x14ac:dyDescent="0.3">
      <c r="C24" s="34"/>
      <c r="D24" s="18">
        <v>0.02</v>
      </c>
      <c r="E24" s="6">
        <f t="shared" si="0"/>
        <v>5.1771625883026156</v>
      </c>
      <c r="F24" s="6">
        <f t="shared" si="0"/>
        <v>10.354325176605231</v>
      </c>
      <c r="G24" s="6">
        <f t="shared" si="0"/>
        <v>15.531487764907849</v>
      </c>
      <c r="H24" s="6">
        <f t="shared" si="0"/>
        <v>20.708650353210462</v>
      </c>
      <c r="I24" s="6">
        <f t="shared" si="0"/>
        <v>25.885812941513084</v>
      </c>
      <c r="J24" s="6">
        <f t="shared" si="0"/>
        <v>31.062975529815699</v>
      </c>
      <c r="K24" s="6">
        <f t="shared" si="0"/>
        <v>36.240138118118317</v>
      </c>
      <c r="L24" s="7">
        <f t="shared" si="0"/>
        <v>41.417300706420924</v>
      </c>
      <c r="M24" s="6">
        <f t="shared" si="0"/>
        <v>46.594463294723546</v>
      </c>
      <c r="N24" s="6">
        <f t="shared" si="0"/>
        <v>51.771625883026168</v>
      </c>
      <c r="O24" s="6">
        <f t="shared" si="0"/>
        <v>56.948788471328783</v>
      </c>
      <c r="P24" s="8"/>
    </row>
    <row r="25" spans="3:16" x14ac:dyDescent="0.3">
      <c r="C25" s="34"/>
      <c r="D25" s="18">
        <v>2.5000000000000001E-2</v>
      </c>
      <c r="E25" s="6">
        <f t="shared" si="0"/>
        <v>10.111645680278547</v>
      </c>
      <c r="F25" s="6">
        <f t="shared" si="0"/>
        <v>20.223291360557095</v>
      </c>
      <c r="G25" s="6">
        <f t="shared" si="0"/>
        <v>30.334937040835648</v>
      </c>
      <c r="H25" s="6">
        <f t="shared" si="0"/>
        <v>40.44658272111419</v>
      </c>
      <c r="I25" s="6">
        <f t="shared" si="0"/>
        <v>50.558228401392739</v>
      </c>
      <c r="J25" s="6">
        <f t="shared" si="0"/>
        <v>60.669874081671296</v>
      </c>
      <c r="K25" s="6">
        <f t="shared" si="0"/>
        <v>70.781519761949838</v>
      </c>
      <c r="L25" s="7">
        <f t="shared" si="0"/>
        <v>80.89316544222838</v>
      </c>
      <c r="M25" s="6">
        <f t="shared" si="0"/>
        <v>91.004811122506936</v>
      </c>
      <c r="N25" s="6">
        <f t="shared" si="0"/>
        <v>101.11645680278548</v>
      </c>
      <c r="O25" s="6">
        <f t="shared" si="0"/>
        <v>111.22810248306403</v>
      </c>
      <c r="P25" s="8"/>
    </row>
    <row r="26" spans="3:16" x14ac:dyDescent="0.3">
      <c r="C26" s="34"/>
      <c r="D26" s="18">
        <v>0.03</v>
      </c>
      <c r="E26" s="6">
        <f t="shared" si="0"/>
        <v>17.472923735521324</v>
      </c>
      <c r="F26" s="6">
        <f t="shared" si="0"/>
        <v>34.945847471042647</v>
      </c>
      <c r="G26" s="6">
        <f t="shared" si="0"/>
        <v>52.418771206563981</v>
      </c>
      <c r="H26" s="6">
        <f t="shared" si="0"/>
        <v>69.891694942085294</v>
      </c>
      <c r="I26" s="6">
        <f t="shared" si="0"/>
        <v>87.364618677606629</v>
      </c>
      <c r="J26" s="6">
        <f t="shared" si="0"/>
        <v>104.83754241312796</v>
      </c>
      <c r="K26" s="6">
        <f t="shared" si="0"/>
        <v>122.3104661486493</v>
      </c>
      <c r="L26" s="7">
        <f t="shared" si="0"/>
        <v>139.78338988417059</v>
      </c>
      <c r="M26" s="6">
        <f t="shared" si="0"/>
        <v>157.25631361969195</v>
      </c>
      <c r="N26" s="6">
        <f t="shared" si="0"/>
        <v>174.72923735521326</v>
      </c>
      <c r="O26" s="6">
        <f t="shared" si="0"/>
        <v>192.20216109073459</v>
      </c>
      <c r="P26" s="8"/>
    </row>
    <row r="27" spans="3:16" x14ac:dyDescent="0.3">
      <c r="C27" s="34"/>
      <c r="D27" s="18">
        <v>3.5000000000000003E-2</v>
      </c>
      <c r="E27" s="6">
        <f t="shared" si="0"/>
        <v>27.746355746684337</v>
      </c>
      <c r="F27" s="6">
        <f t="shared" si="0"/>
        <v>55.492711493368674</v>
      </c>
      <c r="G27" s="6">
        <f t="shared" si="0"/>
        <v>83.239067240053018</v>
      </c>
      <c r="H27" s="6">
        <f t="shared" si="0"/>
        <v>110.98542298673735</v>
      </c>
      <c r="I27" s="6">
        <f t="shared" si="0"/>
        <v>138.73177873342169</v>
      </c>
      <c r="J27" s="6">
        <f t="shared" si="0"/>
        <v>166.47813448010604</v>
      </c>
      <c r="K27" s="6">
        <f t="shared" si="0"/>
        <v>194.22449022679038</v>
      </c>
      <c r="L27" s="7">
        <f t="shared" si="0"/>
        <v>221.9708459734747</v>
      </c>
      <c r="M27" s="6">
        <f t="shared" si="0"/>
        <v>249.71720172015904</v>
      </c>
      <c r="N27" s="6">
        <f t="shared" si="0"/>
        <v>277.46355746684338</v>
      </c>
      <c r="O27" s="6">
        <f t="shared" si="0"/>
        <v>305.20991321352773</v>
      </c>
      <c r="P27" s="8"/>
    </row>
    <row r="28" spans="3:16" x14ac:dyDescent="0.3">
      <c r="C28" s="34"/>
      <c r="D28" s="20">
        <v>0.04</v>
      </c>
      <c r="E28" s="21">
        <f t="shared" si="0"/>
        <v>41.417300706420924</v>
      </c>
      <c r="F28" s="21">
        <f t="shared" si="0"/>
        <v>82.834601412841849</v>
      </c>
      <c r="G28" s="21">
        <f t="shared" si="0"/>
        <v>124.25190211926279</v>
      </c>
      <c r="H28" s="21">
        <f t="shared" si="0"/>
        <v>165.6692028256837</v>
      </c>
      <c r="I28" s="21">
        <f t="shared" si="0"/>
        <v>207.08650353210467</v>
      </c>
      <c r="J28" s="21">
        <f t="shared" si="0"/>
        <v>248.50380423852559</v>
      </c>
      <c r="K28" s="21">
        <f t="shared" si="0"/>
        <v>289.92110494494653</v>
      </c>
      <c r="L28" s="7">
        <f t="shared" si="0"/>
        <v>331.3384056513674</v>
      </c>
      <c r="M28" s="21">
        <f t="shared" si="0"/>
        <v>372.75570635778837</v>
      </c>
      <c r="N28" s="21">
        <f t="shared" si="0"/>
        <v>414.17300706420934</v>
      </c>
      <c r="O28" s="21">
        <f t="shared" si="0"/>
        <v>455.59030777063026</v>
      </c>
      <c r="P28" s="8"/>
    </row>
    <row r="29" spans="3:16" x14ac:dyDescent="0.3">
      <c r="C29" s="34"/>
      <c r="D29" s="19">
        <v>4.4999999999999998E-2</v>
      </c>
      <c r="E29" s="7">
        <f t="shared" si="0"/>
        <v>58.971117607384471</v>
      </c>
      <c r="F29" s="7">
        <f t="shared" si="0"/>
        <v>117.94223521476894</v>
      </c>
      <c r="G29" s="7">
        <f t="shared" si="0"/>
        <v>176.91335282215343</v>
      </c>
      <c r="H29" s="7">
        <f t="shared" si="0"/>
        <v>235.88447042953788</v>
      </c>
      <c r="I29" s="7">
        <f t="shared" si="0"/>
        <v>294.85558803692237</v>
      </c>
      <c r="J29" s="7">
        <f t="shared" si="0"/>
        <v>353.82670564430686</v>
      </c>
      <c r="K29" s="7">
        <f t="shared" si="0"/>
        <v>412.79782325169134</v>
      </c>
      <c r="L29" s="23">
        <f t="shared" si="0"/>
        <v>471.76894085907577</v>
      </c>
      <c r="M29" s="22">
        <f t="shared" si="0"/>
        <v>530.74005846646025</v>
      </c>
      <c r="N29" s="7">
        <f t="shared" si="0"/>
        <v>589.71117607384474</v>
      </c>
      <c r="O29" s="7">
        <f t="shared" si="0"/>
        <v>648.68229368122923</v>
      </c>
      <c r="P29" s="8"/>
    </row>
    <row r="30" spans="3:16" x14ac:dyDescent="0.3">
      <c r="C30" s="34"/>
      <c r="D30" s="18">
        <v>0.05</v>
      </c>
      <c r="E30" s="6">
        <f t="shared" si="0"/>
        <v>80.89316544222838</v>
      </c>
      <c r="F30" s="6">
        <f t="shared" si="0"/>
        <v>161.78633088445676</v>
      </c>
      <c r="G30" s="6">
        <f t="shared" si="0"/>
        <v>242.67949632668518</v>
      </c>
      <c r="H30" s="6">
        <f t="shared" si="0"/>
        <v>323.57266176891352</v>
      </c>
      <c r="I30" s="6">
        <f t="shared" si="0"/>
        <v>404.46582721114191</v>
      </c>
      <c r="J30" s="6">
        <f t="shared" si="0"/>
        <v>485.35899265337036</v>
      </c>
      <c r="K30" s="6">
        <f t="shared" si="0"/>
        <v>566.2521580955987</v>
      </c>
      <c r="L30" s="7">
        <f t="shared" si="0"/>
        <v>647.14532353782704</v>
      </c>
      <c r="M30" s="6">
        <f t="shared" si="0"/>
        <v>728.03848898005549</v>
      </c>
      <c r="N30" s="6">
        <f t="shared" si="0"/>
        <v>808.93165442228383</v>
      </c>
      <c r="O30" s="6">
        <f t="shared" si="0"/>
        <v>889.82481986451228</v>
      </c>
      <c r="P30" s="8"/>
    </row>
    <row r="31" spans="3:16" x14ac:dyDescent="0.3">
      <c r="C31" s="34"/>
      <c r="D31" s="18">
        <v>5.5E-2</v>
      </c>
      <c r="E31" s="6">
        <f t="shared" ref="E31:O37" si="1">($E$17*E$20*$D31^3)/(12*$E$18)</f>
        <v>107.66880320360595</v>
      </c>
      <c r="F31" s="6">
        <f t="shared" si="1"/>
        <v>215.33760640721189</v>
      </c>
      <c r="G31" s="6">
        <f t="shared" si="1"/>
        <v>323.0064096108178</v>
      </c>
      <c r="H31" s="6">
        <f t="shared" si="1"/>
        <v>430.67521281442379</v>
      </c>
      <c r="I31" s="6">
        <f t="shared" si="1"/>
        <v>538.34401601802972</v>
      </c>
      <c r="J31" s="6">
        <f t="shared" si="1"/>
        <v>646.0128192216356</v>
      </c>
      <c r="K31" s="6">
        <f t="shared" si="1"/>
        <v>753.6816224252417</v>
      </c>
      <c r="L31" s="7">
        <f t="shared" si="1"/>
        <v>861.35042562884757</v>
      </c>
      <c r="M31" s="6">
        <f t="shared" si="1"/>
        <v>969.01922883245356</v>
      </c>
      <c r="N31" s="6">
        <f t="shared" si="1"/>
        <v>1076.6880320360594</v>
      </c>
      <c r="O31" s="6">
        <f t="shared" si="1"/>
        <v>1184.3568352396653</v>
      </c>
      <c r="P31" s="8"/>
    </row>
    <row r="32" spans="3:16" x14ac:dyDescent="0.3">
      <c r="C32" s="34"/>
      <c r="D32" s="18">
        <v>0.06</v>
      </c>
      <c r="E32" s="6">
        <f t="shared" si="1"/>
        <v>139.78338988417059</v>
      </c>
      <c r="F32" s="6">
        <f t="shared" si="1"/>
        <v>279.56677976834118</v>
      </c>
      <c r="G32" s="6">
        <f t="shared" si="1"/>
        <v>419.35016965251185</v>
      </c>
      <c r="H32" s="6">
        <f t="shared" si="1"/>
        <v>559.13355953668236</v>
      </c>
      <c r="I32" s="6">
        <f t="shared" si="1"/>
        <v>698.91694942085303</v>
      </c>
      <c r="J32" s="6">
        <f t="shared" si="1"/>
        <v>838.7003393050237</v>
      </c>
      <c r="K32" s="6">
        <f t="shared" si="1"/>
        <v>978.48372918919438</v>
      </c>
      <c r="L32" s="7">
        <f t="shared" si="1"/>
        <v>1118.2671190733647</v>
      </c>
      <c r="M32" s="6">
        <f t="shared" si="1"/>
        <v>1258.0505089575356</v>
      </c>
      <c r="N32" s="6">
        <f t="shared" si="1"/>
        <v>1397.8338988417061</v>
      </c>
      <c r="O32" s="6">
        <f t="shared" si="1"/>
        <v>1537.6172887258767</v>
      </c>
      <c r="P32" s="8"/>
    </row>
    <row r="33" spans="3:16" x14ac:dyDescent="0.3">
      <c r="C33" s="34"/>
      <c r="D33" s="18">
        <v>6.5000000000000002E-2</v>
      </c>
      <c r="E33" s="6">
        <f t="shared" si="1"/>
        <v>177.72228447657571</v>
      </c>
      <c r="F33" s="6">
        <f t="shared" si="1"/>
        <v>355.44456895315142</v>
      </c>
      <c r="G33" s="6">
        <f t="shared" si="1"/>
        <v>533.16685342972721</v>
      </c>
      <c r="H33" s="6">
        <f t="shared" si="1"/>
        <v>710.88913790630284</v>
      </c>
      <c r="I33" s="6">
        <f t="shared" si="1"/>
        <v>888.61142238287869</v>
      </c>
      <c r="J33" s="6">
        <f t="shared" si="1"/>
        <v>1066.3337068594544</v>
      </c>
      <c r="K33" s="6">
        <f t="shared" si="1"/>
        <v>1244.05599133603</v>
      </c>
      <c r="L33" s="7">
        <f t="shared" si="1"/>
        <v>1421.7782758126057</v>
      </c>
      <c r="M33" s="6">
        <f t="shared" si="1"/>
        <v>1599.5005602891817</v>
      </c>
      <c r="N33" s="6">
        <f t="shared" si="1"/>
        <v>1777.2228447657574</v>
      </c>
      <c r="O33" s="6">
        <f t="shared" si="1"/>
        <v>1954.9451292423332</v>
      </c>
      <c r="P33" s="8"/>
    </row>
    <row r="34" spans="3:16" x14ac:dyDescent="0.3">
      <c r="C34" s="34"/>
      <c r="D34" s="18">
        <v>7.0000000000000007E-2</v>
      </c>
      <c r="E34" s="6">
        <f t="shared" si="1"/>
        <v>221.9708459734747</v>
      </c>
      <c r="F34" s="6">
        <f t="shared" si="1"/>
        <v>443.94169194694939</v>
      </c>
      <c r="G34" s="6">
        <f t="shared" si="1"/>
        <v>665.91253792042414</v>
      </c>
      <c r="H34" s="6">
        <f t="shared" si="1"/>
        <v>887.88338389389878</v>
      </c>
      <c r="I34" s="6">
        <f t="shared" si="1"/>
        <v>1109.8542298673735</v>
      </c>
      <c r="J34" s="6">
        <f t="shared" si="1"/>
        <v>1331.8250758408483</v>
      </c>
      <c r="K34" s="6">
        <f t="shared" si="1"/>
        <v>1553.795921814323</v>
      </c>
      <c r="L34" s="7">
        <f t="shared" si="1"/>
        <v>1775.7667677877976</v>
      </c>
      <c r="M34" s="6">
        <f t="shared" si="1"/>
        <v>1997.7376137612723</v>
      </c>
      <c r="N34" s="6">
        <f t="shared" si="1"/>
        <v>2219.7084597347471</v>
      </c>
      <c r="O34" s="6">
        <f t="shared" si="1"/>
        <v>2441.6793057082218</v>
      </c>
      <c r="P34" s="8"/>
    </row>
    <row r="35" spans="3:16" x14ac:dyDescent="0.3">
      <c r="C35" s="34"/>
      <c r="D35" s="18">
        <v>7.4999999999999997E-2</v>
      </c>
      <c r="E35" s="6">
        <f t="shared" si="1"/>
        <v>273.01443336752072</v>
      </c>
      <c r="F35" s="6">
        <f t="shared" si="1"/>
        <v>546.02886673504145</v>
      </c>
      <c r="G35" s="6">
        <f t="shared" si="1"/>
        <v>819.04330010256217</v>
      </c>
      <c r="H35" s="6">
        <f t="shared" si="1"/>
        <v>1092.0577334700829</v>
      </c>
      <c r="I35" s="6">
        <f t="shared" si="1"/>
        <v>1365.0721668376036</v>
      </c>
      <c r="J35" s="6">
        <f t="shared" si="1"/>
        <v>1638.0866002051243</v>
      </c>
      <c r="K35" s="6">
        <f t="shared" si="1"/>
        <v>1911.1010335726453</v>
      </c>
      <c r="L35" s="7">
        <f t="shared" si="1"/>
        <v>2184.1154669401658</v>
      </c>
      <c r="M35" s="6">
        <f t="shared" si="1"/>
        <v>2457.1299003076865</v>
      </c>
      <c r="N35" s="6">
        <f t="shared" si="1"/>
        <v>2730.1443336752072</v>
      </c>
      <c r="O35" s="6">
        <f t="shared" si="1"/>
        <v>3003.158767042728</v>
      </c>
      <c r="P35" s="8"/>
    </row>
    <row r="36" spans="3:16" x14ac:dyDescent="0.3">
      <c r="C36" s="34"/>
      <c r="D36" s="18">
        <v>0.08</v>
      </c>
      <c r="E36" s="6">
        <f t="shared" si="1"/>
        <v>331.3384056513674</v>
      </c>
      <c r="F36" s="6">
        <f t="shared" si="1"/>
        <v>662.67681130273479</v>
      </c>
      <c r="G36" s="6">
        <f t="shared" si="1"/>
        <v>994.01521695410236</v>
      </c>
      <c r="H36" s="6">
        <f t="shared" si="1"/>
        <v>1325.3536226054696</v>
      </c>
      <c r="I36" s="6">
        <f t="shared" si="1"/>
        <v>1656.6920282568374</v>
      </c>
      <c r="J36" s="6">
        <f t="shared" si="1"/>
        <v>1988.0304339082047</v>
      </c>
      <c r="K36" s="6">
        <f t="shared" si="1"/>
        <v>2319.3688395595723</v>
      </c>
      <c r="L36" s="7">
        <f t="shared" si="1"/>
        <v>2650.7072452109392</v>
      </c>
      <c r="M36" s="6">
        <f t="shared" si="1"/>
        <v>2982.045650862307</v>
      </c>
      <c r="N36" s="6">
        <f t="shared" si="1"/>
        <v>3313.3840565136748</v>
      </c>
      <c r="O36" s="6">
        <f t="shared" si="1"/>
        <v>3644.7224621650421</v>
      </c>
      <c r="P36" s="8"/>
    </row>
    <row r="37" spans="3:16" x14ac:dyDescent="0.3">
      <c r="C37" s="34"/>
      <c r="D37" s="18">
        <v>8.5000000000000006E-2</v>
      </c>
      <c r="E37" s="6">
        <f t="shared" si="1"/>
        <v>397.42812181766811</v>
      </c>
      <c r="F37" s="6">
        <f t="shared" si="1"/>
        <v>794.85624363533623</v>
      </c>
      <c r="G37" s="6">
        <f t="shared" si="1"/>
        <v>1192.2843654530043</v>
      </c>
      <c r="H37" s="6">
        <f t="shared" si="1"/>
        <v>1589.7124872706725</v>
      </c>
      <c r="I37" s="6">
        <f t="shared" si="1"/>
        <v>1987.1406090883404</v>
      </c>
      <c r="J37" s="6">
        <f t="shared" si="1"/>
        <v>2384.5687309060086</v>
      </c>
      <c r="K37" s="6">
        <f t="shared" si="1"/>
        <v>2781.996852723677</v>
      </c>
      <c r="L37" s="7">
        <f t="shared" si="1"/>
        <v>3179.4249745413449</v>
      </c>
      <c r="M37" s="6">
        <f t="shared" si="1"/>
        <v>3576.8530963590129</v>
      </c>
      <c r="N37" s="6">
        <f t="shared" si="1"/>
        <v>3974.2812181766808</v>
      </c>
      <c r="O37" s="6">
        <f t="shared" si="1"/>
        <v>4371.7093399943496</v>
      </c>
      <c r="P37" s="8"/>
    </row>
    <row r="38" spans="3:16" ht="15.65" thickBot="1" x14ac:dyDescent="0.35"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</row>
  </sheetData>
  <mergeCells count="6">
    <mergeCell ref="B2:E2"/>
    <mergeCell ref="E19:O19"/>
    <mergeCell ref="C21:C37"/>
    <mergeCell ref="C16:P16"/>
    <mergeCell ref="H17:K17"/>
    <mergeCell ref="H18:K1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C3" sqref="C3"/>
    </sheetView>
  </sheetViews>
  <sheetFormatPr defaultRowHeight="15.05" x14ac:dyDescent="0.3"/>
  <cols>
    <col min="2" max="2" width="13.33203125" customWidth="1"/>
    <col min="3" max="3" width="12" bestFit="1" customWidth="1"/>
    <col min="5" max="5" width="12.109375" customWidth="1"/>
  </cols>
  <sheetData>
    <row r="2" spans="2:6" x14ac:dyDescent="0.3">
      <c r="C2" t="s">
        <v>9</v>
      </c>
      <c r="F2" t="s">
        <v>8</v>
      </c>
    </row>
    <row r="3" spans="2:6" x14ac:dyDescent="0.3">
      <c r="B3" t="s">
        <v>6</v>
      </c>
      <c r="C3" t="s">
        <v>7</v>
      </c>
      <c r="E3" t="s">
        <v>7</v>
      </c>
      <c r="F3" t="s">
        <v>6</v>
      </c>
    </row>
    <row r="4" spans="2:6" x14ac:dyDescent="0.3">
      <c r="B4">
        <v>180</v>
      </c>
      <c r="C4" s="5">
        <f>(B4*0.222*0.044^3)/(12*450)</f>
        <v>6.3036159999999997E-7</v>
      </c>
      <c r="E4" s="4">
        <v>6.16400000000001E-4</v>
      </c>
      <c r="F4" s="3">
        <f>(12*450*E4)/(0.222*0.044^3)</f>
        <v>176013.25969094597</v>
      </c>
    </row>
    <row r="5" spans="2:6" x14ac:dyDescent="0.3">
      <c r="B5">
        <v>181</v>
      </c>
      <c r="C5" s="5">
        <f t="shared" ref="C5:C23" si="0">(B5*0.222*0.044^3)/(12*450)</f>
        <v>6.3386360888888887E-7</v>
      </c>
      <c r="E5" s="4">
        <v>6.1645000000000102E-4</v>
      </c>
      <c r="F5" s="3">
        <f t="shared" ref="F5:F23" si="1">(12*450*E5)/(0.222*0.044^3)</f>
        <v>176027.53721038878</v>
      </c>
    </row>
    <row r="6" spans="2:6" x14ac:dyDescent="0.3">
      <c r="B6">
        <v>182</v>
      </c>
      <c r="C6" s="5">
        <f t="shared" si="0"/>
        <v>6.3736561777777776E-7</v>
      </c>
      <c r="E6" s="4">
        <v>6.1650000000000105E-4</v>
      </c>
      <c r="F6" s="3">
        <f t="shared" si="1"/>
        <v>176041.81472983159</v>
      </c>
    </row>
    <row r="7" spans="2:6" x14ac:dyDescent="0.3">
      <c r="B7">
        <v>183</v>
      </c>
      <c r="C7" s="5">
        <f t="shared" si="0"/>
        <v>6.4086762666666656E-7</v>
      </c>
      <c r="E7" s="4">
        <v>6.1655E-4</v>
      </c>
      <c r="F7" s="3">
        <f t="shared" si="1"/>
        <v>176056.09224927411</v>
      </c>
    </row>
    <row r="8" spans="2:6" x14ac:dyDescent="0.3">
      <c r="B8">
        <v>184</v>
      </c>
      <c r="C8" s="5">
        <f t="shared" si="0"/>
        <v>6.4436963555555546E-7</v>
      </c>
      <c r="E8" s="4">
        <v>6.1660000000000003E-4</v>
      </c>
      <c r="F8" s="3">
        <f t="shared" si="1"/>
        <v>176070.36976871692</v>
      </c>
    </row>
    <row r="9" spans="2:6" x14ac:dyDescent="0.3">
      <c r="B9">
        <v>185</v>
      </c>
      <c r="C9" s="5">
        <f t="shared" si="0"/>
        <v>6.4787164444444435E-7</v>
      </c>
      <c r="E9" s="4">
        <v>6.1665000000000005E-4</v>
      </c>
      <c r="F9" s="3">
        <f t="shared" si="1"/>
        <v>176084.64728815973</v>
      </c>
    </row>
    <row r="10" spans="2:6" x14ac:dyDescent="0.3">
      <c r="B10">
        <v>186</v>
      </c>
      <c r="C10" s="5">
        <f t="shared" si="0"/>
        <v>6.5137365333333325E-7</v>
      </c>
      <c r="E10" s="4">
        <v>6.1669999999999997E-4</v>
      </c>
      <c r="F10" s="3">
        <f t="shared" si="1"/>
        <v>176098.92480760251</v>
      </c>
    </row>
    <row r="11" spans="2:6" x14ac:dyDescent="0.3">
      <c r="B11">
        <v>187</v>
      </c>
      <c r="C11" s="5">
        <f t="shared" si="0"/>
        <v>6.5487566222222226E-7</v>
      </c>
      <c r="E11" s="4">
        <v>6.1675E-4</v>
      </c>
      <c r="F11" s="3">
        <f t="shared" si="1"/>
        <v>176113.20232704532</v>
      </c>
    </row>
    <row r="12" spans="2:6" x14ac:dyDescent="0.3">
      <c r="B12">
        <v>188</v>
      </c>
      <c r="C12" s="5">
        <f t="shared" si="0"/>
        <v>6.5837767111111094E-7</v>
      </c>
      <c r="E12" s="4">
        <v>6.1680000000000003E-4</v>
      </c>
      <c r="F12" s="3">
        <f t="shared" si="1"/>
        <v>176127.47984648816</v>
      </c>
    </row>
    <row r="13" spans="2:6" x14ac:dyDescent="0.3">
      <c r="B13">
        <v>189</v>
      </c>
      <c r="C13" s="5">
        <f t="shared" si="0"/>
        <v>6.6187967999999984E-7</v>
      </c>
      <c r="E13" s="4">
        <v>6.1684999999999995E-4</v>
      </c>
      <c r="F13" s="3">
        <f t="shared" si="1"/>
        <v>176141.75736593094</v>
      </c>
    </row>
    <row r="14" spans="2:6" x14ac:dyDescent="0.3">
      <c r="B14">
        <v>190</v>
      </c>
      <c r="C14" s="5">
        <f t="shared" si="0"/>
        <v>6.6538168888888874E-7</v>
      </c>
      <c r="E14" s="4">
        <v>6.1689999999999998E-4</v>
      </c>
      <c r="F14" s="3">
        <f t="shared" si="1"/>
        <v>176156.03488537375</v>
      </c>
    </row>
    <row r="15" spans="2:6" x14ac:dyDescent="0.3">
      <c r="B15">
        <v>191</v>
      </c>
      <c r="C15" s="5">
        <f t="shared" si="0"/>
        <v>6.6888369777777764E-7</v>
      </c>
      <c r="E15" s="4">
        <v>6.1695000000000001E-4</v>
      </c>
      <c r="F15" s="3">
        <f t="shared" si="1"/>
        <v>176170.31240481656</v>
      </c>
    </row>
    <row r="16" spans="2:6" x14ac:dyDescent="0.3">
      <c r="B16">
        <v>192</v>
      </c>
      <c r="C16" s="5">
        <f t="shared" si="0"/>
        <v>6.7238570666666653E-7</v>
      </c>
      <c r="E16" s="4">
        <v>6.1700000000000004E-4</v>
      </c>
      <c r="F16" s="3">
        <f t="shared" si="1"/>
        <v>176184.5899242594</v>
      </c>
    </row>
    <row r="17" spans="2:6" x14ac:dyDescent="0.3">
      <c r="B17">
        <v>193</v>
      </c>
      <c r="C17" s="5">
        <f t="shared" si="0"/>
        <v>6.7588771555555554E-7</v>
      </c>
      <c r="E17" s="4">
        <v>6.1704999999999996E-4</v>
      </c>
      <c r="F17" s="3">
        <f t="shared" si="1"/>
        <v>176198.86744370218</v>
      </c>
    </row>
    <row r="18" spans="2:6" x14ac:dyDescent="0.3">
      <c r="B18">
        <v>194</v>
      </c>
      <c r="C18" s="5">
        <f t="shared" si="0"/>
        <v>6.7938972444444433E-7</v>
      </c>
      <c r="E18" s="4">
        <v>6.1709999999999998E-4</v>
      </c>
      <c r="F18" s="3">
        <f t="shared" si="1"/>
        <v>176213.14496314499</v>
      </c>
    </row>
    <row r="19" spans="2:6" x14ac:dyDescent="0.3">
      <c r="B19">
        <v>195</v>
      </c>
      <c r="C19" s="5">
        <f t="shared" si="0"/>
        <v>6.8289173333333323E-7</v>
      </c>
      <c r="E19" s="4">
        <v>6.1714999999999904E-4</v>
      </c>
      <c r="F19" s="3">
        <f t="shared" si="1"/>
        <v>176227.42248258754</v>
      </c>
    </row>
    <row r="20" spans="2:6" x14ac:dyDescent="0.3">
      <c r="B20">
        <v>196</v>
      </c>
      <c r="C20" s="5">
        <f t="shared" si="0"/>
        <v>6.8639374222222213E-7</v>
      </c>
      <c r="E20" s="4">
        <v>6.1719999999999896E-4</v>
      </c>
      <c r="F20" s="3">
        <f t="shared" si="1"/>
        <v>176241.70000203032</v>
      </c>
    </row>
    <row r="21" spans="2:6" x14ac:dyDescent="0.3">
      <c r="B21">
        <v>197</v>
      </c>
      <c r="C21" s="5">
        <f t="shared" si="0"/>
        <v>6.8989575111111102E-7</v>
      </c>
      <c r="E21" s="4">
        <v>6.1724999999999898E-4</v>
      </c>
      <c r="F21" s="3">
        <f t="shared" si="1"/>
        <v>176255.97752147313</v>
      </c>
    </row>
    <row r="22" spans="2:6" x14ac:dyDescent="0.3">
      <c r="B22">
        <v>198</v>
      </c>
      <c r="C22" s="5">
        <f t="shared" si="0"/>
        <v>6.9339775999999992E-7</v>
      </c>
      <c r="E22" s="4">
        <v>6.1729999999999901E-4</v>
      </c>
      <c r="F22" s="3">
        <f t="shared" si="1"/>
        <v>176270.25504091594</v>
      </c>
    </row>
    <row r="23" spans="2:6" x14ac:dyDescent="0.3">
      <c r="B23">
        <v>199</v>
      </c>
      <c r="C23" s="5">
        <f t="shared" si="0"/>
        <v>6.9689976888888882E-7</v>
      </c>
      <c r="E23" s="4">
        <v>6.1734999999999904E-4</v>
      </c>
      <c r="F23" s="3">
        <f t="shared" si="1"/>
        <v>176284.53256035878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Study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2022-11-12T20:31:07Z</dcterms:modified>
</cp:coreProperties>
</file>